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9480" windowHeight="11460" tabRatio="831"/>
  </bookViews>
  <sheets>
    <sheet name="FI Pack cover" sheetId="62" r:id="rId1"/>
    <sheet name="Version control" sheetId="18" r:id="rId2"/>
    <sheet name="Contents" sheetId="16" r:id="rId3"/>
    <sheet name="Changes Log" sheetId="25" r:id="rId4"/>
    <sheet name="Checks" sheetId="60" r:id="rId5"/>
    <sheet name="F1 - P&amp;L" sheetId="2" r:id="rId6"/>
    <sheet name="F2 - Bal Sht" sheetId="3" r:id="rId7"/>
    <sheet name="F3 Cashflow" sheetId="52" r:id="rId8"/>
    <sheet name="F4 Net Debt" sheetId="30" r:id="rId9"/>
    <sheet name="F5 Financing costs" sheetId="35" r:id="rId10"/>
    <sheet name="F6 Financing Req" sheetId="37" r:id="rId11"/>
    <sheet name="F7 Pensions DB scheme costs" sheetId="54" r:id="rId12"/>
    <sheet name="F8 Pension Primary scheme " sheetId="38" r:id="rId13"/>
    <sheet name="F8.1 Pension Second scheme" sheetId="49" r:id="rId14"/>
    <sheet name="F8.2 Pension Tertiary scheme" sheetId="50" r:id="rId15"/>
    <sheet name="F9 Pensions DC schemes" sheetId="45" r:id="rId16"/>
    <sheet name="F10 Pensions PPF Levies" sheetId="48" r:id="rId17"/>
    <sheet name="F11 Pension Scheme Admin costs" sheetId="47" r:id="rId18"/>
    <sheet name="F12 Tax allocations" sheetId="44" r:id="rId19"/>
    <sheet name="F12a CT return allocations " sheetId="58" r:id="rId20"/>
    <sheet name="F13 Tax CA pools" sheetId="10" r:id="rId21"/>
    <sheet name="F14 Tax comp" sheetId="11" r:id="rId22"/>
    <sheet name="F14a Tax comp DUoS" sheetId="63" r:id="rId23"/>
    <sheet name="F15 Recn total costs to reg acs" sheetId="21" r:id="rId24"/>
    <sheet name="F16 Recn net debt" sheetId="40" r:id="rId25"/>
    <sheet name="F17 Recn pension costs " sheetId="41" r:id="rId26"/>
    <sheet name="F18 Pension true up" sheetId="42" r:id="rId27"/>
    <sheet name="F19 PPF true up" sheetId="59" r:id="rId28"/>
    <sheet name="F20 Tax clawback " sheetId="43" r:id="rId29"/>
    <sheet name="F21 RAV rollforward &amp; depn" sheetId="56" r:id="rId30"/>
    <sheet name="F22 Historic RAV lookup data" sheetId="55" r:id="rId31"/>
    <sheet name="Ofgem data input" sheetId="46" r:id="rId32"/>
  </sheets>
  <externalReferences>
    <externalReference r:id="rId33"/>
    <externalReference r:id="rId34"/>
    <externalReference r:id="rId35"/>
    <externalReference r:id="rId36"/>
    <externalReference r:id="rId37"/>
    <externalReference r:id="rId38"/>
    <externalReference r:id="rId39"/>
    <externalReference r:id="rId40"/>
  </externalReferences>
  <definedNames>
    <definedName name="_Toc199051678" localSheetId="3">'Changes Log'!#REF!</definedName>
    <definedName name="compname">'[1]Universal data'!$C$8</definedName>
    <definedName name="constrainsts" localSheetId="3">'[2]4.3 Network Analysis Load'!#REF!</definedName>
    <definedName name="constrainsts" localSheetId="16">'[3]4.3 Network Analysis Load'!#REF!</definedName>
    <definedName name="constrainsts" localSheetId="17">'[3]4.3 Network Analysis Load'!#REF!</definedName>
    <definedName name="constrainsts" localSheetId="19">'[3]4.3 Network Analysis Load'!#REF!</definedName>
    <definedName name="constrainsts" localSheetId="22">'[3]4.3 Network Analysis Load'!#REF!</definedName>
    <definedName name="constrainsts" localSheetId="27">'[3]4.3 Network Analysis Load'!#REF!</definedName>
    <definedName name="constrainsts" localSheetId="29">'[2]4.3 Network Analysis Load'!#REF!</definedName>
    <definedName name="constrainsts" localSheetId="30">'[2]4.3 Network Analysis Load'!#REF!</definedName>
    <definedName name="constrainsts" localSheetId="8">'[2]4.3 Network Analysis Load'!#REF!</definedName>
    <definedName name="constrainsts" localSheetId="9">'[2]4.3 Network Analysis Load'!#REF!</definedName>
    <definedName name="constrainsts" localSheetId="11">'[3]4.3 Network Analysis Load'!#REF!</definedName>
    <definedName name="constrainsts" localSheetId="12">'[3]4.3 Network Analysis Load'!#REF!</definedName>
    <definedName name="constrainsts" localSheetId="13">'[3]4.3 Network Analysis Load'!#REF!</definedName>
    <definedName name="constrainsts" localSheetId="14">'[3]4.3 Network Analysis Load'!#REF!</definedName>
    <definedName name="constrainsts">'[3]4.3 Network Analysis Load'!#REF!</definedName>
    <definedName name="Guidance" localSheetId="1">'Version control'!$B$34:$C$47</definedName>
    <definedName name="Guidance">'[4]Version control'!$B$33:$C$46</definedName>
    <definedName name="Guidance2">'Version control'!$B$34:$C$47</definedName>
    <definedName name="List_1">'F5 Financing costs'!$A$454:$A$456</definedName>
    <definedName name="ManagerialAllocations">'[5]2.12 Cost Mapping'!$AJ$12:$AJ$499</definedName>
    <definedName name="OLE_LINK1" localSheetId="8">'F4 Net Debt'!$L$17</definedName>
    <definedName name="OLE_LINK1" localSheetId="9">'F5 Financing costs'!#REF!</definedName>
    <definedName name="PrimeRecordAllocations">'[5]2.12 Cost Mapping'!$AI$12:$AI$499</definedName>
    <definedName name="_xlnm.Print_Area" localSheetId="2">Contents!$A$1:$C$44</definedName>
    <definedName name="_xlnm.Print_Area" localSheetId="5">'F1 - P&amp;L'!$A$1:$K$219</definedName>
    <definedName name="_xlnm.Print_Area" localSheetId="16">'F10 Pensions PPF Levies'!$A$1:$Q$140</definedName>
    <definedName name="_xlnm.Print_Area" localSheetId="17">'F11 Pension Scheme Admin costs'!$A$1:$Q$90</definedName>
    <definedName name="_xlnm.Print_Area" localSheetId="18">'F12 Tax allocations'!$A$1:$N$277</definedName>
    <definedName name="_xlnm.Print_Area" localSheetId="19">'F12a CT return allocations '!$A$1:$L$299</definedName>
    <definedName name="_xlnm.Print_Area" localSheetId="20">'F13 Tax CA pools'!$A$1:$L$195</definedName>
    <definedName name="_xlnm.Print_Area" localSheetId="21">'F14 Tax comp'!$A$1:$M$115</definedName>
    <definedName name="_xlnm.Print_Area" localSheetId="22">'F14a Tax comp DUoS'!$A$1:$M$81</definedName>
    <definedName name="_xlnm.Print_Area" localSheetId="23">'F15 Recn total costs to reg acs'!$A$1:$P$65</definedName>
    <definedName name="_xlnm.Print_Area" localSheetId="24">'F16 Recn net debt'!$A$1:$P$26</definedName>
    <definedName name="_xlnm.Print_Area" localSheetId="25">'F17 Recn pension costs '!$A$1:$Y$117</definedName>
    <definedName name="_xlnm.Print_Area" localSheetId="26">'F18 Pension true up'!$A$1:$Q$69</definedName>
    <definedName name="_xlnm.Print_Area" localSheetId="27">'F19 PPF true up'!$A$1:$Q$63</definedName>
    <definedName name="_xlnm.Print_Area" localSheetId="6">'F2 - Bal Sht'!$A$1:$J$120</definedName>
    <definedName name="_xlnm.Print_Area" localSheetId="28">'F20 Tax clawback '!$A$1:$O$49</definedName>
    <definedName name="_xlnm.Print_Area" localSheetId="29">'F21 RAV rollforward &amp; depn'!$A$1:$AK$304</definedName>
    <definedName name="_xlnm.Print_Area" localSheetId="8">'F4 Net Debt'!$A$4:$S$778</definedName>
    <definedName name="_xlnm.Print_Area" localSheetId="9">'F5 Financing costs'!$A$4:$S$391</definedName>
    <definedName name="_xlnm.Print_Area" localSheetId="10">'F6 Financing Req'!$A$1:$M$53</definedName>
    <definedName name="_xlnm.Print_Area" localSheetId="11">'F7 Pensions DB scheme costs'!$A$1:$M$65</definedName>
    <definedName name="_xlnm.Print_Area" localSheetId="12">'F8 Pension Primary scheme '!$A$1:$M$377</definedName>
    <definedName name="_xlnm.Print_Area" localSheetId="13">'F8.1 Pension Second scheme'!$A$1:$M$386</definedName>
    <definedName name="_xlnm.Print_Area" localSheetId="14">'F8.2 Pension Tertiary scheme'!$A$1:$M$386</definedName>
    <definedName name="_xlnm.Print_Area" localSheetId="15">'F9 Pensions DC schemes'!$A$1:$Q$35</definedName>
    <definedName name="_xlnm.Print_Area" localSheetId="1">'Version control'!$A$1:$E$22</definedName>
    <definedName name="_xlnm.Print_Titles" localSheetId="5">'F1 - P&amp;L'!$4:$4</definedName>
    <definedName name="_xlnm.Print_Titles" localSheetId="16">'F10 Pensions PPF Levies'!$3:$3</definedName>
    <definedName name="_xlnm.Print_Titles" localSheetId="18">'F12 Tax allocations'!$B:$C,'F12 Tax allocations'!$3:$3</definedName>
    <definedName name="_xlnm.Print_Titles" localSheetId="19">'F12a CT return allocations '!$B:$C,'F12a CT return allocations '!$3:$4</definedName>
    <definedName name="_xlnm.Print_Titles" localSheetId="20">'F13 Tax CA pools'!$A:$D,'F13 Tax CA pools'!$1:$4</definedName>
    <definedName name="_xlnm.Print_Titles" localSheetId="21">'F14 Tax comp'!$A:$D,'F14 Tax comp'!$1:$3</definedName>
    <definedName name="_xlnm.Print_Titles" localSheetId="22">'F14a Tax comp DUoS'!$A:$D,'F14a Tax comp DUoS'!$1:$3</definedName>
    <definedName name="_xlnm.Print_Titles" localSheetId="6">'F2 - Bal Sht'!$5:$5</definedName>
    <definedName name="_xlnm.Print_Titles" localSheetId="8">'F4 Net Debt'!$1:$3</definedName>
    <definedName name="_xlnm.Print_Titles" localSheetId="9">'F5 Financing costs'!$1:$3</definedName>
    <definedName name="_xlnm.Print_Titles" localSheetId="11">'F7 Pensions DB scheme costs'!$4:$4</definedName>
    <definedName name="_xlnm.Print_Titles" localSheetId="12">'F8 Pension Primary scheme '!$4:$4</definedName>
    <definedName name="_xlnm.Print_Titles" localSheetId="13">'F8.1 Pension Second scheme'!$4:$5</definedName>
    <definedName name="_xlnm.Print_Titles" localSheetId="14">'F8.2 Pension Tertiary scheme'!$4:$5</definedName>
    <definedName name="RepAllow">'[6]3.9a Repex to RAV'!$M$8:$Q$16</definedName>
    <definedName name="Repyear">'[1]Universal data'!$C$21</definedName>
    <definedName name="RepYearM1">'[1]Universal data'!$C$20</definedName>
    <definedName name="RepYearP1">'[1]Universal data'!$C$22</definedName>
    <definedName name="RepYearP5">'[1]Universal data'!$C$26</definedName>
    <definedName name="Rounding">'[1]Universal data'!$C$29</definedName>
    <definedName name="selecteddno">'[7]User Interface'!$Z$45</definedName>
    <definedName name="shortname">'[1]Universal data'!$C$9</definedName>
    <definedName name="Table2.12TotalCost">'[5]2.12 Cost Mapping'!$C$12:$C$499</definedName>
    <definedName name="www" localSheetId="19">#REF!</definedName>
    <definedName name="www" localSheetId="22">#REF!</definedName>
    <definedName name="www" localSheetId="27">#REF!</definedName>
    <definedName name="www" localSheetId="11">#REF!</definedName>
    <definedName name="www">#REF!</definedName>
    <definedName name="Z_755C4068_4334_4554_8214_F2B7A76C4A12_.wvu.PrintArea" localSheetId="11" hidden="1">'F7 Pensions DB scheme costs'!$A$1:$M$65</definedName>
    <definedName name="Z_755C4068_4334_4554_8214_F2B7A76C4A12_.wvu.PrintArea" localSheetId="12" hidden="1">'F8 Pension Primary scheme '!$A$1:$M$368</definedName>
    <definedName name="Z_755C4068_4334_4554_8214_F2B7A76C4A12_.wvu.PrintArea" localSheetId="13" hidden="1">'F8.1 Pension Second scheme'!$A$1:$M$384</definedName>
    <definedName name="Z_755C4068_4334_4554_8214_F2B7A76C4A12_.wvu.PrintArea" localSheetId="14" hidden="1">'F8.2 Pension Tertiary scheme'!$A$1:$M$384</definedName>
    <definedName name="Z_9F87CBFC_E3DF_4B9E_8030_01C84F6B3383_.wvu.PrintArea" localSheetId="11" hidden="1">'F7 Pensions DB scheme costs'!$A$1:$M$65</definedName>
    <definedName name="Z_9F87CBFC_E3DF_4B9E_8030_01C84F6B3383_.wvu.PrintArea" localSheetId="12" hidden="1">'F8 Pension Primary scheme '!$A$1:$M$368</definedName>
    <definedName name="Z_9F87CBFC_E3DF_4B9E_8030_01C84F6B3383_.wvu.PrintArea" localSheetId="13" hidden="1">'F8.1 Pension Second scheme'!$A$1:$M$384</definedName>
    <definedName name="Z_9F87CBFC_E3DF_4B9E_8030_01C84F6B3383_.wvu.PrintArea" localSheetId="14" hidden="1">'F8.2 Pension Tertiary scheme'!$A$1:$M$384</definedName>
    <definedName name="Z_DA304C26_A3DA_4A7B_9A64_707BB52AC343_.wvu.PrintArea" localSheetId="11" hidden="1">'F7 Pensions DB scheme costs'!$A$1:$M$65</definedName>
    <definedName name="Z_DA304C26_A3DA_4A7B_9A64_707BB52AC343_.wvu.PrintArea" localSheetId="12" hidden="1">'F8 Pension Primary scheme '!$A$1:$M$368</definedName>
    <definedName name="Z_DA304C26_A3DA_4A7B_9A64_707BB52AC343_.wvu.PrintArea" localSheetId="13" hidden="1">'F8.1 Pension Second scheme'!$A$1:$M$384</definedName>
    <definedName name="Z_DA304C26_A3DA_4A7B_9A64_707BB52AC343_.wvu.PrintArea" localSheetId="14" hidden="1">'F8.2 Pension Tertiary scheme'!$A$1:$M$384</definedName>
  </definedNames>
  <calcPr calcId="125725"/>
</workbook>
</file>

<file path=xl/calcChain.xml><?xml version="1.0" encoding="utf-8"?>
<calcChain xmlns="http://schemas.openxmlformats.org/spreadsheetml/2006/main">
  <c r="K151" i="54"/>
  <c r="L151"/>
  <c r="M151"/>
  <c r="N151"/>
  <c r="O151"/>
  <c r="P151"/>
  <c r="Q151"/>
  <c r="R151"/>
  <c r="S151"/>
  <c r="T151"/>
  <c r="U151"/>
  <c r="V151"/>
  <c r="W151"/>
  <c r="X151"/>
  <c r="Y151"/>
  <c r="J151"/>
  <c r="K147"/>
  <c r="L147"/>
  <c r="M147"/>
  <c r="N147"/>
  <c r="O147"/>
  <c r="J147"/>
  <c r="K83"/>
  <c r="L83"/>
  <c r="M83"/>
  <c r="N83"/>
  <c r="O83"/>
  <c r="J83"/>
  <c r="J20"/>
  <c r="O20"/>
  <c r="N20"/>
  <c r="M20"/>
  <c r="L20"/>
  <c r="K20"/>
  <c r="J15" i="21"/>
  <c r="K15"/>
  <c r="L15"/>
  <c r="M15"/>
  <c r="N15"/>
  <c r="O15"/>
  <c r="J153" i="38" l="1"/>
  <c r="K153"/>
  <c r="L153"/>
  <c r="M153"/>
  <c r="N153"/>
  <c r="O153"/>
  <c r="K97" i="3"/>
  <c r="L97"/>
  <c r="M97"/>
  <c r="N97"/>
  <c r="O97"/>
  <c r="K121" i="21"/>
  <c r="O121"/>
  <c r="N121"/>
  <c r="M121"/>
  <c r="L121"/>
  <c r="G27" i="11" l="1"/>
  <c r="H27"/>
  <c r="I27"/>
  <c r="J27"/>
  <c r="K27"/>
  <c r="L27"/>
  <c r="M27"/>
  <c r="N27"/>
  <c r="O27"/>
  <c r="P27"/>
  <c r="Q27"/>
  <c r="R27"/>
  <c r="S27"/>
  <c r="T27"/>
  <c r="U27"/>
  <c r="V27"/>
  <c r="W27"/>
  <c r="X27"/>
  <c r="Y27"/>
  <c r="G30"/>
  <c r="H30"/>
  <c r="I30"/>
  <c r="J30"/>
  <c r="K30"/>
  <c r="L30"/>
  <c r="M30"/>
  <c r="N30"/>
  <c r="O30"/>
  <c r="P30"/>
  <c r="Q30"/>
  <c r="R30"/>
  <c r="S30"/>
  <c r="T30"/>
  <c r="U30"/>
  <c r="V30"/>
  <c r="W30"/>
  <c r="X30"/>
  <c r="Y30"/>
  <c r="F27"/>
  <c r="F30"/>
  <c r="P31" i="63"/>
  <c r="Q31"/>
  <c r="R31"/>
  <c r="S31"/>
  <c r="T31"/>
  <c r="U31"/>
  <c r="V31"/>
  <c r="W31"/>
  <c r="X31"/>
  <c r="Y31"/>
  <c r="F31"/>
  <c r="G31"/>
  <c r="H31"/>
  <c r="I31"/>
  <c r="K31"/>
  <c r="L31"/>
  <c r="M31"/>
  <c r="N31"/>
  <c r="O31"/>
  <c r="J31"/>
  <c r="P69" i="47"/>
  <c r="P70" s="1"/>
  <c r="Q69"/>
  <c r="Q70" s="1"/>
  <c r="R69"/>
  <c r="R70" s="1"/>
  <c r="S69"/>
  <c r="S70" s="1"/>
  <c r="T69"/>
  <c r="T70" s="1"/>
  <c r="U69"/>
  <c r="U70" s="1"/>
  <c r="V69"/>
  <c r="V70" s="1"/>
  <c r="W69"/>
  <c r="W70" s="1"/>
  <c r="X69"/>
  <c r="X70" s="1"/>
  <c r="Y69"/>
  <c r="Y70" s="1"/>
  <c r="K69"/>
  <c r="K70" s="1"/>
  <c r="L69"/>
  <c r="L70" s="1"/>
  <c r="M69"/>
  <c r="M70" s="1"/>
  <c r="N69"/>
  <c r="N70" s="1"/>
  <c r="O69"/>
  <c r="O70" s="1"/>
  <c r="F69"/>
  <c r="F70" s="1"/>
  <c r="G69"/>
  <c r="G70" s="1"/>
  <c r="H69"/>
  <c r="H70" s="1"/>
  <c r="I69"/>
  <c r="I70" s="1"/>
  <c r="J69"/>
  <c r="J70" s="1"/>
  <c r="P115" i="48"/>
  <c r="P116" s="1"/>
  <c r="Q115"/>
  <c r="Q116" s="1"/>
  <c r="R115"/>
  <c r="R116" s="1"/>
  <c r="S115"/>
  <c r="S116" s="1"/>
  <c r="T115"/>
  <c r="T116" s="1"/>
  <c r="U115"/>
  <c r="U116" s="1"/>
  <c r="V115"/>
  <c r="V116" s="1"/>
  <c r="W115"/>
  <c r="W116" s="1"/>
  <c r="X115"/>
  <c r="X116" s="1"/>
  <c r="Y115"/>
  <c r="Y116" s="1"/>
  <c r="F115"/>
  <c r="F116" s="1"/>
  <c r="G115"/>
  <c r="G116" s="1"/>
  <c r="H115"/>
  <c r="H116" s="1"/>
  <c r="I115"/>
  <c r="I116" s="1"/>
  <c r="K115"/>
  <c r="K116" s="1"/>
  <c r="L115"/>
  <c r="L116" s="1"/>
  <c r="M115"/>
  <c r="M116" s="1"/>
  <c r="N115"/>
  <c r="N116" s="1"/>
  <c r="O115"/>
  <c r="O116" s="1"/>
  <c r="J115"/>
  <c r="J116" s="1"/>
  <c r="P10" i="52"/>
  <c r="Q10"/>
  <c r="R10"/>
  <c r="S10"/>
  <c r="T10"/>
  <c r="U10"/>
  <c r="V10"/>
  <c r="W10"/>
  <c r="X10"/>
  <c r="Y10"/>
  <c r="K10"/>
  <c r="L10"/>
  <c r="M10"/>
  <c r="N10"/>
  <c r="O10"/>
  <c r="F10"/>
  <c r="G10"/>
  <c r="H10"/>
  <c r="I10"/>
  <c r="J10"/>
  <c r="F12" i="54"/>
  <c r="G12"/>
  <c r="H12"/>
  <c r="I12"/>
  <c r="J12"/>
  <c r="K12"/>
  <c r="L12"/>
  <c r="M12"/>
  <c r="N12"/>
  <c r="O12"/>
  <c r="P12"/>
  <c r="Q12"/>
  <c r="R12"/>
  <c r="S12"/>
  <c r="T12"/>
  <c r="V12"/>
  <c r="W12"/>
  <c r="X12"/>
  <c r="Y12"/>
  <c r="U12"/>
  <c r="P20"/>
  <c r="Q20"/>
  <c r="R20"/>
  <c r="S20"/>
  <c r="T20"/>
  <c r="U20"/>
  <c r="V20"/>
  <c r="W20"/>
  <c r="X20"/>
  <c r="Y20"/>
  <c r="G20"/>
  <c r="H20"/>
  <c r="I20"/>
  <c r="F20"/>
  <c r="K127" i="3"/>
  <c r="L127"/>
  <c r="M127"/>
  <c r="N127"/>
  <c r="O127"/>
  <c r="J127"/>
  <c r="K126"/>
  <c r="L126"/>
  <c r="M126"/>
  <c r="N126"/>
  <c r="O126"/>
  <c r="J126"/>
  <c r="L125"/>
  <c r="M125"/>
  <c r="N125"/>
  <c r="O125"/>
  <c r="K125"/>
  <c r="J125"/>
  <c r="O142"/>
  <c r="N142"/>
  <c r="M142"/>
  <c r="L142"/>
  <c r="K142"/>
  <c r="J142"/>
  <c r="K140" i="44" l="1"/>
  <c r="L140"/>
  <c r="M140"/>
  <c r="N140"/>
  <c r="O140"/>
  <c r="J140"/>
  <c r="K131"/>
  <c r="L131"/>
  <c r="M131"/>
  <c r="N131"/>
  <c r="O131"/>
  <c r="J131"/>
  <c r="K120"/>
  <c r="L120"/>
  <c r="M120"/>
  <c r="N120"/>
  <c r="O120"/>
  <c r="J120"/>
  <c r="K109"/>
  <c r="L109"/>
  <c r="M109"/>
  <c r="N109"/>
  <c r="O109"/>
  <c r="J109"/>
  <c r="O97"/>
  <c r="N97"/>
  <c r="M97"/>
  <c r="L97"/>
  <c r="K97"/>
  <c r="J97"/>
  <c r="K87"/>
  <c r="L87"/>
  <c r="M87"/>
  <c r="N87"/>
  <c r="O87"/>
  <c r="J87"/>
  <c r="K77"/>
  <c r="L77"/>
  <c r="M77"/>
  <c r="N77"/>
  <c r="O77"/>
  <c r="J77"/>
  <c r="K36"/>
  <c r="L36"/>
  <c r="M36"/>
  <c r="N36"/>
  <c r="O36"/>
  <c r="J36"/>
  <c r="K26"/>
  <c r="L26"/>
  <c r="M26"/>
  <c r="N26"/>
  <c r="O26"/>
  <c r="J26"/>
  <c r="K23"/>
  <c r="L23"/>
  <c r="M23"/>
  <c r="N23"/>
  <c r="O23"/>
  <c r="J23"/>
  <c r="M13"/>
  <c r="N13"/>
  <c r="O13"/>
  <c r="L13"/>
  <c r="K13"/>
  <c r="J13"/>
  <c r="J14" s="1"/>
  <c r="M139" i="54" l="1"/>
  <c r="J139"/>
  <c r="Y139"/>
  <c r="X139"/>
  <c r="W139"/>
  <c r="V139"/>
  <c r="U139"/>
  <c r="T139"/>
  <c r="S139"/>
  <c r="R139"/>
  <c r="Q139"/>
  <c r="P139"/>
  <c r="O139"/>
  <c r="N139"/>
  <c r="L139"/>
  <c r="K139"/>
  <c r="I139"/>
  <c r="H139"/>
  <c r="G139"/>
  <c r="F139"/>
  <c r="AA304" i="56" l="1"/>
  <c r="AB304"/>
  <c r="AC304"/>
  <c r="AD304"/>
  <c r="Z304"/>
  <c r="K6" i="41" l="1"/>
  <c r="L6"/>
  <c r="M6"/>
  <c r="N6"/>
  <c r="O6"/>
  <c r="K7"/>
  <c r="L7"/>
  <c r="M7"/>
  <c r="N7"/>
  <c r="O7"/>
  <c r="K8"/>
  <c r="L8"/>
  <c r="M8"/>
  <c r="N8"/>
  <c r="O8"/>
  <c r="K9"/>
  <c r="L9"/>
  <c r="M9"/>
  <c r="N9"/>
  <c r="O9"/>
  <c r="J9"/>
  <c r="J8"/>
  <c r="J7"/>
  <c r="K10"/>
  <c r="L10"/>
  <c r="M10"/>
  <c r="N10"/>
  <c r="O10"/>
  <c r="K11"/>
  <c r="L11"/>
  <c r="M11"/>
  <c r="N11"/>
  <c r="O11"/>
  <c r="K12"/>
  <c r="L12"/>
  <c r="M12"/>
  <c r="N12"/>
  <c r="O12"/>
  <c r="K13"/>
  <c r="L13"/>
  <c r="M13"/>
  <c r="N13"/>
  <c r="O13"/>
  <c r="K14"/>
  <c r="L14"/>
  <c r="M14"/>
  <c r="N14"/>
  <c r="O14"/>
  <c r="K15"/>
  <c r="L15"/>
  <c r="M15"/>
  <c r="N15"/>
  <c r="O15"/>
  <c r="K16"/>
  <c r="L16"/>
  <c r="M16"/>
  <c r="N16"/>
  <c r="O16"/>
  <c r="K17"/>
  <c r="L17"/>
  <c r="M17"/>
  <c r="N17"/>
  <c r="O17"/>
  <c r="K18"/>
  <c r="L18"/>
  <c r="M18"/>
  <c r="N18"/>
  <c r="O18"/>
  <c r="K19"/>
  <c r="L19"/>
  <c r="M19"/>
  <c r="N19"/>
  <c r="O19"/>
  <c r="J19"/>
  <c r="J18"/>
  <c r="J17"/>
  <c r="J16"/>
  <c r="J15"/>
  <c r="J14"/>
  <c r="J13"/>
  <c r="J12"/>
  <c r="J11"/>
  <c r="J6"/>
  <c r="J39" i="44"/>
  <c r="K39"/>
  <c r="L39"/>
  <c r="M39"/>
  <c r="N39"/>
  <c r="O39"/>
  <c r="D19" i="60"/>
  <c r="K19" s="1"/>
  <c r="E19"/>
  <c r="L19" s="1"/>
  <c r="F19"/>
  <c r="M19" s="1"/>
  <c r="G19"/>
  <c r="N19" s="1"/>
  <c r="H19"/>
  <c r="O19" s="1"/>
  <c r="C19"/>
  <c r="J19" s="1"/>
  <c r="D18"/>
  <c r="K18" s="1"/>
  <c r="E18"/>
  <c r="L18" s="1"/>
  <c r="F18"/>
  <c r="M18" s="1"/>
  <c r="G18"/>
  <c r="N18" s="1"/>
  <c r="H18"/>
  <c r="O18" s="1"/>
  <c r="K410" i="21"/>
  <c r="L410"/>
  <c r="M410"/>
  <c r="N410"/>
  <c r="O410"/>
  <c r="J410"/>
  <c r="K363"/>
  <c r="L363"/>
  <c r="M363"/>
  <c r="N363"/>
  <c r="O363"/>
  <c r="J363"/>
  <c r="K269"/>
  <c r="L269"/>
  <c r="M269"/>
  <c r="N269"/>
  <c r="O269"/>
  <c r="J269"/>
  <c r="O220"/>
  <c r="N220"/>
  <c r="M220"/>
  <c r="L220"/>
  <c r="K220"/>
  <c r="J220"/>
  <c r="K219"/>
  <c r="L219"/>
  <c r="M219"/>
  <c r="M222" s="1"/>
  <c r="N219"/>
  <c r="O219"/>
  <c r="J219"/>
  <c r="O124"/>
  <c r="N124"/>
  <c r="M124"/>
  <c r="L124"/>
  <c r="K124"/>
  <c r="J124"/>
  <c r="K123"/>
  <c r="L123"/>
  <c r="M123"/>
  <c r="N123"/>
  <c r="O123"/>
  <c r="J123"/>
  <c r="K122"/>
  <c r="L122"/>
  <c r="M122"/>
  <c r="N122"/>
  <c r="O122"/>
  <c r="J122"/>
  <c r="J121"/>
  <c r="J125" s="1"/>
  <c r="K59"/>
  <c r="J59"/>
  <c r="K58"/>
  <c r="J58"/>
  <c r="K57"/>
  <c r="J57"/>
  <c r="K56"/>
  <c r="J56"/>
  <c r="K55"/>
  <c r="J55"/>
  <c r="K54"/>
  <c r="J54"/>
  <c r="K53"/>
  <c r="J53"/>
  <c r="K52"/>
  <c r="J52"/>
  <c r="K51"/>
  <c r="J51"/>
  <c r="K50"/>
  <c r="J50"/>
  <c r="K49"/>
  <c r="J49"/>
  <c r="P235" i="54" l="1"/>
  <c r="P234" s="1"/>
  <c r="Q235"/>
  <c r="Q234" s="1"/>
  <c r="R235"/>
  <c r="R234" s="1"/>
  <c r="S235"/>
  <c r="S234" s="1"/>
  <c r="T235"/>
  <c r="T234" s="1"/>
  <c r="U235"/>
  <c r="U234" s="1"/>
  <c r="V235"/>
  <c r="V234" s="1"/>
  <c r="W235"/>
  <c r="W234" s="1"/>
  <c r="X235"/>
  <c r="X234" s="1"/>
  <c r="Y235"/>
  <c r="Y234" s="1"/>
  <c r="J231"/>
  <c r="K231"/>
  <c r="L231"/>
  <c r="M231"/>
  <c r="N231"/>
  <c r="O231"/>
  <c r="P231"/>
  <c r="Q231"/>
  <c r="R231"/>
  <c r="S231"/>
  <c r="T231"/>
  <c r="U231"/>
  <c r="V231"/>
  <c r="W231"/>
  <c r="X231"/>
  <c r="Y231"/>
  <c r="J224"/>
  <c r="K224"/>
  <c r="L224"/>
  <c r="M224"/>
  <c r="N224"/>
  <c r="O224"/>
  <c r="P224"/>
  <c r="Q224"/>
  <c r="R224"/>
  <c r="S224"/>
  <c r="T224"/>
  <c r="U224"/>
  <c r="V224"/>
  <c r="W224"/>
  <c r="X224"/>
  <c r="Y224"/>
  <c r="J225"/>
  <c r="K225"/>
  <c r="L225"/>
  <c r="M225"/>
  <c r="N225"/>
  <c r="O225"/>
  <c r="P225"/>
  <c r="Q225"/>
  <c r="R225"/>
  <c r="S225"/>
  <c r="T225"/>
  <c r="U225"/>
  <c r="V225"/>
  <c r="W225"/>
  <c r="X225"/>
  <c r="Y225"/>
  <c r="J226"/>
  <c r="K226"/>
  <c r="L226"/>
  <c r="M226"/>
  <c r="N226"/>
  <c r="O226"/>
  <c r="P226"/>
  <c r="Q226"/>
  <c r="R226"/>
  <c r="S226"/>
  <c r="T226"/>
  <c r="U226"/>
  <c r="V226"/>
  <c r="W226"/>
  <c r="X226"/>
  <c r="Y226"/>
  <c r="F235" l="1"/>
  <c r="F234"/>
  <c r="I231"/>
  <c r="G231"/>
  <c r="H231"/>
  <c r="F231"/>
  <c r="G203"/>
  <c r="H203"/>
  <c r="I203"/>
  <c r="F203"/>
  <c r="F227"/>
  <c r="G226"/>
  <c r="H226"/>
  <c r="I226"/>
  <c r="F226"/>
  <c r="G225"/>
  <c r="H225"/>
  <c r="I225"/>
  <c r="F225"/>
  <c r="G224"/>
  <c r="H224"/>
  <c r="I224"/>
  <c r="F224"/>
  <c r="F67" i="47" l="1"/>
  <c r="F56"/>
  <c r="G54"/>
  <c r="H54"/>
  <c r="I54"/>
  <c r="J54"/>
  <c r="K54"/>
  <c r="L54"/>
  <c r="M54"/>
  <c r="N54"/>
  <c r="O54"/>
  <c r="P54"/>
  <c r="Q54"/>
  <c r="R54"/>
  <c r="S54"/>
  <c r="T54"/>
  <c r="U54"/>
  <c r="V54"/>
  <c r="W54"/>
  <c r="X54"/>
  <c r="Y54"/>
  <c r="F54"/>
  <c r="G52"/>
  <c r="H52"/>
  <c r="I52"/>
  <c r="J52"/>
  <c r="K52"/>
  <c r="L52"/>
  <c r="M52"/>
  <c r="N52"/>
  <c r="O52"/>
  <c r="P52"/>
  <c r="Q52"/>
  <c r="R52"/>
  <c r="S52"/>
  <c r="T52"/>
  <c r="U52"/>
  <c r="V52"/>
  <c r="W52"/>
  <c r="X52"/>
  <c r="Y52"/>
  <c r="F52"/>
  <c r="G36"/>
  <c r="H36"/>
  <c r="I36"/>
  <c r="J36"/>
  <c r="K36"/>
  <c r="L36"/>
  <c r="M36"/>
  <c r="N36"/>
  <c r="O36"/>
  <c r="P36"/>
  <c r="Q36"/>
  <c r="R36"/>
  <c r="S36"/>
  <c r="T36"/>
  <c r="U36"/>
  <c r="V36"/>
  <c r="W36"/>
  <c r="X36"/>
  <c r="Y36"/>
  <c r="F36"/>
  <c r="P20"/>
  <c r="Q20"/>
  <c r="R20"/>
  <c r="S20"/>
  <c r="T20"/>
  <c r="U20"/>
  <c r="V20"/>
  <c r="W20"/>
  <c r="X20"/>
  <c r="Y20"/>
  <c r="G20"/>
  <c r="H20"/>
  <c r="I20"/>
  <c r="J20"/>
  <c r="K20"/>
  <c r="L20"/>
  <c r="M20"/>
  <c r="N20"/>
  <c r="O20"/>
  <c r="F20"/>
  <c r="F212" i="54"/>
  <c r="G149"/>
  <c r="H149"/>
  <c r="I149"/>
  <c r="J149"/>
  <c r="K149"/>
  <c r="L149"/>
  <c r="M149"/>
  <c r="N149"/>
  <c r="O149"/>
  <c r="P149"/>
  <c r="Q149"/>
  <c r="R149"/>
  <c r="S149"/>
  <c r="T149"/>
  <c r="U149"/>
  <c r="V149"/>
  <c r="W149"/>
  <c r="X149"/>
  <c r="Y149"/>
  <c r="G150"/>
  <c r="H150"/>
  <c r="I150"/>
  <c r="J150"/>
  <c r="K150"/>
  <c r="L150"/>
  <c r="M150"/>
  <c r="N150"/>
  <c r="O150"/>
  <c r="P150"/>
  <c r="Q150"/>
  <c r="R150"/>
  <c r="S150"/>
  <c r="T150"/>
  <c r="U150"/>
  <c r="V150"/>
  <c r="W150"/>
  <c r="X150"/>
  <c r="Y150"/>
  <c r="G153"/>
  <c r="H153"/>
  <c r="I153"/>
  <c r="J153"/>
  <c r="K153"/>
  <c r="L153"/>
  <c r="M153"/>
  <c r="N153"/>
  <c r="O153"/>
  <c r="P153"/>
  <c r="Q153"/>
  <c r="R153"/>
  <c r="S153"/>
  <c r="T153"/>
  <c r="U153"/>
  <c r="V153"/>
  <c r="W153"/>
  <c r="X153"/>
  <c r="Y153"/>
  <c r="G154"/>
  <c r="H154"/>
  <c r="I154"/>
  <c r="J154"/>
  <c r="K154"/>
  <c r="L154"/>
  <c r="M154"/>
  <c r="N154"/>
  <c r="O154"/>
  <c r="P154"/>
  <c r="Q154"/>
  <c r="R154"/>
  <c r="S154"/>
  <c r="T154"/>
  <c r="U154"/>
  <c r="V154"/>
  <c r="W154"/>
  <c r="X154"/>
  <c r="Y154"/>
  <c r="F153"/>
  <c r="F150"/>
  <c r="F149"/>
  <c r="F145"/>
  <c r="F93"/>
  <c r="F94" s="1"/>
  <c r="G89"/>
  <c r="H89"/>
  <c r="I89"/>
  <c r="J89"/>
  <c r="K89"/>
  <c r="L89"/>
  <c r="M89"/>
  <c r="N89"/>
  <c r="O89"/>
  <c r="P89"/>
  <c r="Q89"/>
  <c r="R89"/>
  <c r="S89"/>
  <c r="T89"/>
  <c r="U89"/>
  <c r="V89"/>
  <c r="W89"/>
  <c r="X89"/>
  <c r="Y89"/>
  <c r="G90"/>
  <c r="H90"/>
  <c r="I90"/>
  <c r="J90"/>
  <c r="K90"/>
  <c r="L90"/>
  <c r="M90"/>
  <c r="N90"/>
  <c r="O90"/>
  <c r="P90"/>
  <c r="Q90"/>
  <c r="R90"/>
  <c r="S90"/>
  <c r="T90"/>
  <c r="U90"/>
  <c r="V90"/>
  <c r="W90"/>
  <c r="X90"/>
  <c r="Y90"/>
  <c r="G85"/>
  <c r="H85"/>
  <c r="I85"/>
  <c r="J85"/>
  <c r="K85"/>
  <c r="L85"/>
  <c r="M85"/>
  <c r="N85"/>
  <c r="O85"/>
  <c r="P85"/>
  <c r="Q85"/>
  <c r="R85"/>
  <c r="S85"/>
  <c r="T85"/>
  <c r="U85"/>
  <c r="V85"/>
  <c r="W85"/>
  <c r="X85"/>
  <c r="Y85"/>
  <c r="G86"/>
  <c r="H86"/>
  <c r="I86"/>
  <c r="J86"/>
  <c r="K86"/>
  <c r="L86"/>
  <c r="M86"/>
  <c r="N86"/>
  <c r="O86"/>
  <c r="P86"/>
  <c r="Q86"/>
  <c r="R86"/>
  <c r="S86"/>
  <c r="T86"/>
  <c r="U86"/>
  <c r="V86"/>
  <c r="W86"/>
  <c r="X86"/>
  <c r="Y86"/>
  <c r="F90"/>
  <c r="F89"/>
  <c r="F86"/>
  <c r="F85"/>
  <c r="F81"/>
  <c r="G75"/>
  <c r="H75"/>
  <c r="I75"/>
  <c r="J75"/>
  <c r="K75"/>
  <c r="L75"/>
  <c r="M75"/>
  <c r="N75"/>
  <c r="O75"/>
  <c r="P75"/>
  <c r="Q75"/>
  <c r="R75"/>
  <c r="S75"/>
  <c r="T75"/>
  <c r="U75"/>
  <c r="V75"/>
  <c r="W75"/>
  <c r="X75"/>
  <c r="Y75"/>
  <c r="F75"/>
  <c r="F64"/>
  <c r="G26"/>
  <c r="H26"/>
  <c r="I26"/>
  <c r="J26"/>
  <c r="K26"/>
  <c r="L26"/>
  <c r="M26"/>
  <c r="N26"/>
  <c r="O26"/>
  <c r="P26"/>
  <c r="Q26"/>
  <c r="R26"/>
  <c r="S26"/>
  <c r="T26"/>
  <c r="U26"/>
  <c r="V26"/>
  <c r="W26"/>
  <c r="X26"/>
  <c r="Y26"/>
  <c r="G27"/>
  <c r="H27"/>
  <c r="I27"/>
  <c r="J27"/>
  <c r="K27"/>
  <c r="L27"/>
  <c r="M27"/>
  <c r="N27"/>
  <c r="O27"/>
  <c r="P27"/>
  <c r="Q27"/>
  <c r="R27"/>
  <c r="S27"/>
  <c r="T27"/>
  <c r="U27"/>
  <c r="V27"/>
  <c r="W27"/>
  <c r="X27"/>
  <c r="Y27"/>
  <c r="F26"/>
  <c r="G22"/>
  <c r="H22"/>
  <c r="I22"/>
  <c r="J22"/>
  <c r="K22"/>
  <c r="L22"/>
  <c r="M22"/>
  <c r="N22"/>
  <c r="O22"/>
  <c r="P22"/>
  <c r="Q22"/>
  <c r="R22"/>
  <c r="S22"/>
  <c r="T22"/>
  <c r="U22"/>
  <c r="V22"/>
  <c r="W22"/>
  <c r="X22"/>
  <c r="Y22"/>
  <c r="F22"/>
  <c r="F30"/>
  <c r="H87" l="1"/>
  <c r="F60"/>
  <c r="F31"/>
  <c r="X87"/>
  <c r="X91" s="1"/>
  <c r="X108" s="1"/>
  <c r="V87"/>
  <c r="V91" s="1"/>
  <c r="V108" s="1"/>
  <c r="T87"/>
  <c r="T91" s="1"/>
  <c r="T108" s="1"/>
  <c r="R87"/>
  <c r="R91" s="1"/>
  <c r="R108" s="1"/>
  <c r="P87"/>
  <c r="P91" s="1"/>
  <c r="P108" s="1"/>
  <c r="N87"/>
  <c r="N91" s="1"/>
  <c r="N108" s="1"/>
  <c r="L87"/>
  <c r="L91" s="1"/>
  <c r="L108" s="1"/>
  <c r="J87"/>
  <c r="J91" s="1"/>
  <c r="J108"/>
  <c r="Y87"/>
  <c r="W87"/>
  <c r="U87"/>
  <c r="S87"/>
  <c r="Q87"/>
  <c r="O87"/>
  <c r="M87"/>
  <c r="K87"/>
  <c r="I87"/>
  <c r="G87"/>
  <c r="Y91"/>
  <c r="Y108" s="1"/>
  <c r="W91"/>
  <c r="W108" s="1"/>
  <c r="U91"/>
  <c r="U108" s="1"/>
  <c r="S91"/>
  <c r="S108" s="1"/>
  <c r="Q91"/>
  <c r="Q108" s="1"/>
  <c r="O91"/>
  <c r="O108" s="1"/>
  <c r="M91"/>
  <c r="M108" s="1"/>
  <c r="K91"/>
  <c r="K108" s="1"/>
  <c r="I91"/>
  <c r="I33" i="41" s="1"/>
  <c r="G91" i="54"/>
  <c r="X195"/>
  <c r="V195"/>
  <c r="T195"/>
  <c r="R195"/>
  <c r="P195"/>
  <c r="N195"/>
  <c r="L195"/>
  <c r="J195"/>
  <c r="O33" i="41"/>
  <c r="K33"/>
  <c r="G33"/>
  <c r="V33"/>
  <c r="R33"/>
  <c r="Y195" i="54"/>
  <c r="W195"/>
  <c r="U195"/>
  <c r="S195"/>
  <c r="Q195"/>
  <c r="O195"/>
  <c r="M195"/>
  <c r="K195"/>
  <c r="I195"/>
  <c r="G195"/>
  <c r="N33" i="41"/>
  <c r="J33"/>
  <c r="W33"/>
  <c r="S33"/>
  <c r="H91" i="54"/>
  <c r="F87"/>
  <c r="F91" s="1"/>
  <c r="F97" s="1"/>
  <c r="F63"/>
  <c r="Q33" i="41" l="1"/>
  <c r="U33"/>
  <c r="Y33"/>
  <c r="L33"/>
  <c r="P33"/>
  <c r="T33"/>
  <c r="X33"/>
  <c r="M33"/>
  <c r="I108" i="54"/>
  <c r="G108"/>
  <c r="F33" i="41"/>
  <c r="F195" i="54"/>
  <c r="H108"/>
  <c r="H33" i="41"/>
  <c r="H195" i="54"/>
  <c r="F108"/>
  <c r="Y83" l="1"/>
  <c r="G83"/>
  <c r="H83"/>
  <c r="I83"/>
  <c r="P83"/>
  <c r="Q83"/>
  <c r="R83"/>
  <c r="S83"/>
  <c r="T83"/>
  <c r="U83"/>
  <c r="V83"/>
  <c r="W83"/>
  <c r="X83"/>
  <c r="G147"/>
  <c r="H147"/>
  <c r="I147"/>
  <c r="P147"/>
  <c r="Q147"/>
  <c r="R147"/>
  <c r="S147"/>
  <c r="T147"/>
  <c r="U147"/>
  <c r="V147"/>
  <c r="W147"/>
  <c r="X147"/>
  <c r="Y147"/>
  <c r="F147"/>
  <c r="F83"/>
  <c r="Y145"/>
  <c r="X145"/>
  <c r="W145"/>
  <c r="V145"/>
  <c r="U145"/>
  <c r="T145"/>
  <c r="S145"/>
  <c r="R145"/>
  <c r="Q145"/>
  <c r="P145"/>
  <c r="O145"/>
  <c r="N145"/>
  <c r="M145"/>
  <c r="L145"/>
  <c r="K145"/>
  <c r="J145"/>
  <c r="I145"/>
  <c r="H145"/>
  <c r="G145"/>
  <c r="J81"/>
  <c r="C18" i="60" s="1"/>
  <c r="J18" s="1"/>
  <c r="Y81" i="54"/>
  <c r="X81"/>
  <c r="W81"/>
  <c r="V81"/>
  <c r="U81"/>
  <c r="T81"/>
  <c r="S81"/>
  <c r="R81"/>
  <c r="Q81"/>
  <c r="P81"/>
  <c r="O81"/>
  <c r="N81"/>
  <c r="M81"/>
  <c r="L81"/>
  <c r="K81"/>
  <c r="I81"/>
  <c r="H81"/>
  <c r="G81"/>
  <c r="G8" i="63"/>
  <c r="H8"/>
  <c r="I8"/>
  <c r="J8"/>
  <c r="K8"/>
  <c r="L8"/>
  <c r="M8"/>
  <c r="N8"/>
  <c r="O8"/>
  <c r="P8"/>
  <c r="Q8"/>
  <c r="R8"/>
  <c r="S8"/>
  <c r="T8"/>
  <c r="U8"/>
  <c r="V8"/>
  <c r="W8"/>
  <c r="X8"/>
  <c r="Y8"/>
  <c r="G10"/>
  <c r="H10"/>
  <c r="I10"/>
  <c r="J10"/>
  <c r="K10"/>
  <c r="L10"/>
  <c r="M10"/>
  <c r="N10"/>
  <c r="O10"/>
  <c r="P10"/>
  <c r="Q10"/>
  <c r="R10"/>
  <c r="S10"/>
  <c r="T10"/>
  <c r="U10"/>
  <c r="V10"/>
  <c r="W10"/>
  <c r="X10"/>
  <c r="Y10"/>
  <c r="G11"/>
  <c r="H11"/>
  <c r="I11"/>
  <c r="J11"/>
  <c r="K11"/>
  <c r="L11"/>
  <c r="M11"/>
  <c r="N11"/>
  <c r="O11"/>
  <c r="P11"/>
  <c r="Q11"/>
  <c r="R11"/>
  <c r="S11"/>
  <c r="T11"/>
  <c r="U11"/>
  <c r="V11"/>
  <c r="W11"/>
  <c r="X11"/>
  <c r="Y11"/>
  <c r="G12"/>
  <c r="H12"/>
  <c r="I12"/>
  <c r="K12"/>
  <c r="L12"/>
  <c r="M12"/>
  <c r="N12"/>
  <c r="O12"/>
  <c r="P12"/>
  <c r="Q12"/>
  <c r="R12"/>
  <c r="S12"/>
  <c r="T12"/>
  <c r="U12"/>
  <c r="V12"/>
  <c r="W12"/>
  <c r="X12"/>
  <c r="Y12"/>
  <c r="G13"/>
  <c r="H13"/>
  <c r="I13"/>
  <c r="J13"/>
  <c r="K13"/>
  <c r="L13"/>
  <c r="M13"/>
  <c r="N13"/>
  <c r="O13"/>
  <c r="P13"/>
  <c r="Q13"/>
  <c r="R13"/>
  <c r="S13"/>
  <c r="T13"/>
  <c r="U13"/>
  <c r="V13"/>
  <c r="W13"/>
  <c r="X13"/>
  <c r="Y13"/>
  <c r="G14"/>
  <c r="H14"/>
  <c r="I14"/>
  <c r="J14"/>
  <c r="K14"/>
  <c r="L14"/>
  <c r="M14"/>
  <c r="N14"/>
  <c r="O14"/>
  <c r="P14"/>
  <c r="Q14"/>
  <c r="R14"/>
  <c r="S14"/>
  <c r="T14"/>
  <c r="U14"/>
  <c r="V14"/>
  <c r="W14"/>
  <c r="X14"/>
  <c r="Y14"/>
  <c r="G15"/>
  <c r="H15"/>
  <c r="I15"/>
  <c r="K15"/>
  <c r="L15"/>
  <c r="M15"/>
  <c r="N15"/>
  <c r="O15"/>
  <c r="P15"/>
  <c r="Q15"/>
  <c r="R15"/>
  <c r="S15"/>
  <c r="T15"/>
  <c r="U15"/>
  <c r="V15"/>
  <c r="W15"/>
  <c r="X15"/>
  <c r="Y15"/>
  <c r="H17"/>
  <c r="L17"/>
  <c r="N17"/>
  <c r="P17"/>
  <c r="R17"/>
  <c r="T17"/>
  <c r="V17"/>
  <c r="X17"/>
  <c r="G21"/>
  <c r="H21"/>
  <c r="I21"/>
  <c r="J21"/>
  <c r="K21"/>
  <c r="L21"/>
  <c r="M21"/>
  <c r="N21"/>
  <c r="O21"/>
  <c r="P21"/>
  <c r="Q21"/>
  <c r="R21"/>
  <c r="S21"/>
  <c r="T21"/>
  <c r="U21"/>
  <c r="V21"/>
  <c r="W21"/>
  <c r="X21"/>
  <c r="Y21"/>
  <c r="G22"/>
  <c r="H22"/>
  <c r="I22"/>
  <c r="J22"/>
  <c r="K22"/>
  <c r="L22"/>
  <c r="M22"/>
  <c r="N22"/>
  <c r="O22"/>
  <c r="P22"/>
  <c r="Q22"/>
  <c r="R22"/>
  <c r="S22"/>
  <c r="T22"/>
  <c r="U22"/>
  <c r="V22"/>
  <c r="W22"/>
  <c r="X22"/>
  <c r="Y22"/>
  <c r="G23"/>
  <c r="H23"/>
  <c r="I23"/>
  <c r="J23"/>
  <c r="K23"/>
  <c r="L23"/>
  <c r="M23"/>
  <c r="N23"/>
  <c r="O23"/>
  <c r="P23"/>
  <c r="Q23"/>
  <c r="R23"/>
  <c r="S23"/>
  <c r="T23"/>
  <c r="U23"/>
  <c r="V23"/>
  <c r="W23"/>
  <c r="X23"/>
  <c r="Y23"/>
  <c r="A23"/>
  <c r="A22"/>
  <c r="A21"/>
  <c r="F23"/>
  <c r="F22"/>
  <c r="F21"/>
  <c r="F15"/>
  <c r="F14"/>
  <c r="F13"/>
  <c r="F12"/>
  <c r="F11"/>
  <c r="F10"/>
  <c r="F8"/>
  <c r="F17" s="1"/>
  <c r="K21" i="11"/>
  <c r="L21"/>
  <c r="M21"/>
  <c r="N21"/>
  <c r="O21"/>
  <c r="P21"/>
  <c r="Q21"/>
  <c r="R21"/>
  <c r="S21"/>
  <c r="T21"/>
  <c r="U21"/>
  <c r="V21"/>
  <c r="W21"/>
  <c r="X21"/>
  <c r="Y21"/>
  <c r="K22"/>
  <c r="L22"/>
  <c r="M22"/>
  <c r="N22"/>
  <c r="O22"/>
  <c r="P22"/>
  <c r="Q22"/>
  <c r="R22"/>
  <c r="S22"/>
  <c r="T22"/>
  <c r="U22"/>
  <c r="V22"/>
  <c r="W22"/>
  <c r="X22"/>
  <c r="Y22"/>
  <c r="K23"/>
  <c r="L23"/>
  <c r="M23"/>
  <c r="N23"/>
  <c r="O23"/>
  <c r="P23"/>
  <c r="Q23"/>
  <c r="R23"/>
  <c r="S23"/>
  <c r="T23"/>
  <c r="U23"/>
  <c r="V23"/>
  <c r="W23"/>
  <c r="X23"/>
  <c r="Y23"/>
  <c r="K8"/>
  <c r="L8"/>
  <c r="M8"/>
  <c r="N8"/>
  <c r="O8"/>
  <c r="P8"/>
  <c r="Q8"/>
  <c r="R8"/>
  <c r="S8"/>
  <c r="T8"/>
  <c r="U8"/>
  <c r="V8"/>
  <c r="W8"/>
  <c r="X8"/>
  <c r="Y8"/>
  <c r="K10"/>
  <c r="L10"/>
  <c r="M10"/>
  <c r="N10"/>
  <c r="O10"/>
  <c r="P10"/>
  <c r="Q10"/>
  <c r="R10"/>
  <c r="S10"/>
  <c r="T10"/>
  <c r="U10"/>
  <c r="V10"/>
  <c r="W10"/>
  <c r="X10"/>
  <c r="Y10"/>
  <c r="K11"/>
  <c r="L11"/>
  <c r="M11"/>
  <c r="N11"/>
  <c r="O11"/>
  <c r="P11"/>
  <c r="Q11"/>
  <c r="R11"/>
  <c r="S11"/>
  <c r="T11"/>
  <c r="U11"/>
  <c r="V11"/>
  <c r="W11"/>
  <c r="X11"/>
  <c r="Y11"/>
  <c r="K12"/>
  <c r="L12"/>
  <c r="M12"/>
  <c r="N12"/>
  <c r="O12"/>
  <c r="P12"/>
  <c r="Q12"/>
  <c r="R12"/>
  <c r="S12"/>
  <c r="T12"/>
  <c r="U12"/>
  <c r="V12"/>
  <c r="W12"/>
  <c r="X12"/>
  <c r="Y12"/>
  <c r="K13"/>
  <c r="L13"/>
  <c r="M13"/>
  <c r="N13"/>
  <c r="O13"/>
  <c r="P13"/>
  <c r="Q13"/>
  <c r="R13"/>
  <c r="S13"/>
  <c r="T13"/>
  <c r="U13"/>
  <c r="V13"/>
  <c r="W13"/>
  <c r="W15" s="1"/>
  <c r="W17" s="1"/>
  <c r="X13"/>
  <c r="Y13"/>
  <c r="K14"/>
  <c r="L14"/>
  <c r="M14"/>
  <c r="N14"/>
  <c r="O14"/>
  <c r="P14"/>
  <c r="Q14"/>
  <c r="R14"/>
  <c r="S14"/>
  <c r="T14"/>
  <c r="U14"/>
  <c r="V14"/>
  <c r="W14"/>
  <c r="X14"/>
  <c r="Y14"/>
  <c r="A23"/>
  <c r="A22"/>
  <c r="A21"/>
  <c r="J23"/>
  <c r="J22"/>
  <c r="J21"/>
  <c r="J14"/>
  <c r="J13"/>
  <c r="J12"/>
  <c r="J11"/>
  <c r="J10"/>
  <c r="J8"/>
  <c r="Y15"/>
  <c r="Y17" s="1"/>
  <c r="U15"/>
  <c r="U17" s="1"/>
  <c r="S15"/>
  <c r="S17" s="1"/>
  <c r="Q15"/>
  <c r="Q17" s="1"/>
  <c r="O15"/>
  <c r="O17" s="1"/>
  <c r="M15"/>
  <c r="M17" s="1"/>
  <c r="K15"/>
  <c r="K17" s="1"/>
  <c r="I15"/>
  <c r="I17" s="1"/>
  <c r="H15"/>
  <c r="H17" s="1"/>
  <c r="G15"/>
  <c r="G17" s="1"/>
  <c r="F15"/>
  <c r="F17" s="1"/>
  <c r="I39" i="44"/>
  <c r="F39"/>
  <c r="G39"/>
  <c r="H39"/>
  <c r="J37"/>
  <c r="O66"/>
  <c r="N66"/>
  <c r="M66"/>
  <c r="L66"/>
  <c r="K66"/>
  <c r="J66"/>
  <c r="I66"/>
  <c r="H66"/>
  <c r="G66"/>
  <c r="F66"/>
  <c r="Y17" i="63" l="1"/>
  <c r="W17"/>
  <c r="U17"/>
  <c r="S17"/>
  <c r="Q17"/>
  <c r="O17"/>
  <c r="M17"/>
  <c r="K17"/>
  <c r="I17"/>
  <c r="G17"/>
  <c r="X15" i="11"/>
  <c r="X17" s="1"/>
  <c r="V15"/>
  <c r="V17" s="1"/>
  <c r="T15"/>
  <c r="T17" s="1"/>
  <c r="R15"/>
  <c r="R17" s="1"/>
  <c r="P15"/>
  <c r="P17" s="1"/>
  <c r="N15"/>
  <c r="N17" s="1"/>
  <c r="L15"/>
  <c r="L17" s="1"/>
  <c r="J15"/>
  <c r="J17" s="1"/>
  <c r="O56" i="44"/>
  <c r="N56"/>
  <c r="M56"/>
  <c r="L56"/>
  <c r="K56"/>
  <c r="J56"/>
  <c r="I56"/>
  <c r="H56"/>
  <c r="G56"/>
  <c r="F56"/>
  <c r="O48"/>
  <c r="N48"/>
  <c r="M48"/>
  <c r="L48"/>
  <c r="K48"/>
  <c r="J48"/>
  <c r="I48"/>
  <c r="H48"/>
  <c r="G48"/>
  <c r="F48"/>
  <c r="F71" i="47" l="1"/>
  <c r="G117" i="48"/>
  <c r="H117"/>
  <c r="I117"/>
  <c r="J117"/>
  <c r="K117"/>
  <c r="D31" i="60" s="1"/>
  <c r="K31" s="1"/>
  <c r="L117" i="48"/>
  <c r="E31" i="60" s="1"/>
  <c r="L31" s="1"/>
  <c r="M117" i="48"/>
  <c r="F31" i="60" s="1"/>
  <c r="M31" s="1"/>
  <c r="N117" i="48"/>
  <c r="G31" i="60" s="1"/>
  <c r="N31" s="1"/>
  <c r="O117" i="48"/>
  <c r="H31" i="60" s="1"/>
  <c r="O31" s="1"/>
  <c r="P117" i="48"/>
  <c r="Q117"/>
  <c r="R117"/>
  <c r="S117"/>
  <c r="T117"/>
  <c r="U117"/>
  <c r="V117"/>
  <c r="W117"/>
  <c r="X117"/>
  <c r="Y117"/>
  <c r="F108"/>
  <c r="F100"/>
  <c r="P18" i="54"/>
  <c r="Q18"/>
  <c r="R18"/>
  <c r="S18"/>
  <c r="T18"/>
  <c r="U18"/>
  <c r="V18"/>
  <c r="W18"/>
  <c r="X18"/>
  <c r="Y18"/>
  <c r="F18"/>
  <c r="G18"/>
  <c r="H18"/>
  <c r="I18"/>
  <c r="K18"/>
  <c r="D16" i="60" s="1"/>
  <c r="K16" s="1"/>
  <c r="L18" i="54"/>
  <c r="E16" i="60" s="1"/>
  <c r="L16" s="1"/>
  <c r="M18" i="54"/>
  <c r="F16" i="60" s="1"/>
  <c r="M16" s="1"/>
  <c r="N18" i="54"/>
  <c r="G16" i="60" s="1"/>
  <c r="N16" s="1"/>
  <c r="O18" i="54"/>
  <c r="H16" i="60" s="1"/>
  <c r="O16" s="1"/>
  <c r="J18" i="54"/>
  <c r="C16" i="60" s="1"/>
  <c r="J16" s="1"/>
  <c r="J30" i="54"/>
  <c r="J31" s="1"/>
  <c r="G15" i="21"/>
  <c r="H15"/>
  <c r="I15"/>
  <c r="P15"/>
  <c r="Q15"/>
  <c r="R15"/>
  <c r="S15"/>
  <c r="T15"/>
  <c r="U15"/>
  <c r="V15"/>
  <c r="W15"/>
  <c r="X15"/>
  <c r="Y15"/>
  <c r="F15"/>
  <c r="F67" i="63" l="1"/>
  <c r="F66"/>
  <c r="F65"/>
  <c r="F64"/>
  <c r="F52"/>
  <c r="F36"/>
  <c r="A3" i="18" l="1"/>
  <c r="AA297" i="56" l="1"/>
  <c r="AA10" s="1"/>
  <c r="AB297"/>
  <c r="AB10" s="1"/>
  <c r="AC297"/>
  <c r="AC10" s="1"/>
  <c r="AD297"/>
  <c r="AD10" s="1"/>
  <c r="Z297"/>
  <c r="Z10" s="1"/>
  <c r="Y45" i="43" l="1"/>
  <c r="X45"/>
  <c r="W45"/>
  <c r="V45"/>
  <c r="U45"/>
  <c r="T45"/>
  <c r="S45"/>
  <c r="R45"/>
  <c r="Q45"/>
  <c r="P45"/>
  <c r="O45"/>
  <c r="N45"/>
  <c r="M45"/>
  <c r="L45"/>
  <c r="Y37"/>
  <c r="X37"/>
  <c r="W37"/>
  <c r="V37"/>
  <c r="U37"/>
  <c r="T37"/>
  <c r="S37"/>
  <c r="R37"/>
  <c r="Q37"/>
  <c r="P37"/>
  <c r="O37"/>
  <c r="N37"/>
  <c r="M37"/>
  <c r="L37"/>
  <c r="Y36"/>
  <c r="X36"/>
  <c r="W36"/>
  <c r="V36"/>
  <c r="U36"/>
  <c r="T36"/>
  <c r="S36"/>
  <c r="R36"/>
  <c r="Q36"/>
  <c r="P36"/>
  <c r="O36"/>
  <c r="N36"/>
  <c r="M36"/>
  <c r="L36"/>
  <c r="Y35"/>
  <c r="X35"/>
  <c r="W35"/>
  <c r="V35"/>
  <c r="U35"/>
  <c r="T35"/>
  <c r="S35"/>
  <c r="R35"/>
  <c r="Q35"/>
  <c r="P35"/>
  <c r="O35"/>
  <c r="N35"/>
  <c r="M35"/>
  <c r="L35"/>
  <c r="Y34"/>
  <c r="Y39" s="1"/>
  <c r="X34"/>
  <c r="X39" s="1"/>
  <c r="W34"/>
  <c r="W39" s="1"/>
  <c r="V34"/>
  <c r="V39" s="1"/>
  <c r="U34"/>
  <c r="U39" s="1"/>
  <c r="T34"/>
  <c r="T39" s="1"/>
  <c r="S34"/>
  <c r="S39" s="1"/>
  <c r="R34"/>
  <c r="R39" s="1"/>
  <c r="Q34"/>
  <c r="Q39" s="1"/>
  <c r="P34"/>
  <c r="P39" s="1"/>
  <c r="Y24"/>
  <c r="Y31" s="1"/>
  <c r="Y41" s="1"/>
  <c r="X24"/>
  <c r="X31" s="1"/>
  <c r="X41" s="1"/>
  <c r="W24"/>
  <c r="W31" s="1"/>
  <c r="W41" s="1"/>
  <c r="V24"/>
  <c r="V31" s="1"/>
  <c r="V41" s="1"/>
  <c r="U24"/>
  <c r="U31" s="1"/>
  <c r="U41" s="1"/>
  <c r="T24"/>
  <c r="T31" s="1"/>
  <c r="T41" s="1"/>
  <c r="S24"/>
  <c r="S31" s="1"/>
  <c r="S41" s="1"/>
  <c r="R24"/>
  <c r="R31" s="1"/>
  <c r="R41" s="1"/>
  <c r="Q24"/>
  <c r="Q31" s="1"/>
  <c r="Q41" s="1"/>
  <c r="P24"/>
  <c r="P31" s="1"/>
  <c r="P41" s="1"/>
  <c r="O24"/>
  <c r="O31" s="1"/>
  <c r="N24"/>
  <c r="N31" s="1"/>
  <c r="M24"/>
  <c r="M31" s="1"/>
  <c r="L24"/>
  <c r="L31" s="1"/>
  <c r="Y20"/>
  <c r="X20"/>
  <c r="W20"/>
  <c r="V20"/>
  <c r="U20"/>
  <c r="T20"/>
  <c r="S20"/>
  <c r="R20"/>
  <c r="Q20"/>
  <c r="P20"/>
  <c r="O20"/>
  <c r="N20"/>
  <c r="M20"/>
  <c r="L20"/>
  <c r="F45"/>
  <c r="F37"/>
  <c r="F36"/>
  <c r="F35"/>
  <c r="F24"/>
  <c r="F31" s="1"/>
  <c r="F20"/>
  <c r="J45"/>
  <c r="I45"/>
  <c r="H45"/>
  <c r="G45"/>
  <c r="J37"/>
  <c r="I37"/>
  <c r="H37"/>
  <c r="G37"/>
  <c r="J36"/>
  <c r="I36"/>
  <c r="H36"/>
  <c r="G36"/>
  <c r="J35"/>
  <c r="I35"/>
  <c r="H35"/>
  <c r="G35"/>
  <c r="J24"/>
  <c r="J31" s="1"/>
  <c r="I24"/>
  <c r="I31" s="1"/>
  <c r="H24"/>
  <c r="H31" s="1"/>
  <c r="G24"/>
  <c r="G31" s="1"/>
  <c r="J20"/>
  <c r="I20"/>
  <c r="H20"/>
  <c r="G20"/>
  <c r="Y87" i="41"/>
  <c r="X87"/>
  <c r="W87"/>
  <c r="V87"/>
  <c r="U87"/>
  <c r="T87"/>
  <c r="S87"/>
  <c r="R87"/>
  <c r="Q87"/>
  <c r="P87"/>
  <c r="O87"/>
  <c r="N87"/>
  <c r="M87"/>
  <c r="L87"/>
  <c r="Y82"/>
  <c r="X82"/>
  <c r="W82"/>
  <c r="V82"/>
  <c r="U82"/>
  <c r="T82"/>
  <c r="S82"/>
  <c r="R82"/>
  <c r="Q82"/>
  <c r="P82"/>
  <c r="O82"/>
  <c r="N82"/>
  <c r="M82"/>
  <c r="L82"/>
  <c r="Y36"/>
  <c r="X36"/>
  <c r="W36"/>
  <c r="V36"/>
  <c r="U36"/>
  <c r="T36"/>
  <c r="S36"/>
  <c r="R36"/>
  <c r="Q36"/>
  <c r="P36"/>
  <c r="O36"/>
  <c r="N36"/>
  <c r="M36"/>
  <c r="L36"/>
  <c r="Y35"/>
  <c r="X35"/>
  <c r="W35"/>
  <c r="V35"/>
  <c r="U35"/>
  <c r="T35"/>
  <c r="S35"/>
  <c r="R35"/>
  <c r="Q35"/>
  <c r="P35"/>
  <c r="O35"/>
  <c r="N35"/>
  <c r="M35"/>
  <c r="L35"/>
  <c r="Y113"/>
  <c r="X113"/>
  <c r="W113"/>
  <c r="V113"/>
  <c r="U113"/>
  <c r="T113"/>
  <c r="S113"/>
  <c r="R113"/>
  <c r="Q113"/>
  <c r="P113"/>
  <c r="O113"/>
  <c r="N113"/>
  <c r="M113"/>
  <c r="L113"/>
  <c r="Y10"/>
  <c r="X10"/>
  <c r="W10"/>
  <c r="V10"/>
  <c r="U10"/>
  <c r="T10"/>
  <c r="S10"/>
  <c r="R10"/>
  <c r="Q10"/>
  <c r="P10"/>
  <c r="O91"/>
  <c r="N91"/>
  <c r="M91"/>
  <c r="L91"/>
  <c r="J87"/>
  <c r="I87"/>
  <c r="H87"/>
  <c r="G87"/>
  <c r="J82"/>
  <c r="I82"/>
  <c r="H82"/>
  <c r="G82"/>
  <c r="J40"/>
  <c r="J36"/>
  <c r="I36"/>
  <c r="H36"/>
  <c r="G36"/>
  <c r="J35"/>
  <c r="I35"/>
  <c r="H35"/>
  <c r="G35"/>
  <c r="J113"/>
  <c r="I113"/>
  <c r="H113"/>
  <c r="G113"/>
  <c r="J10"/>
  <c r="J91" s="1"/>
  <c r="I10"/>
  <c r="H10"/>
  <c r="G10"/>
  <c r="F87"/>
  <c r="F36"/>
  <c r="F35"/>
  <c r="F113"/>
  <c r="Y406" i="21"/>
  <c r="X406"/>
  <c r="W406"/>
  <c r="V406"/>
  <c r="U406"/>
  <c r="T406"/>
  <c r="S406"/>
  <c r="R406"/>
  <c r="Q406"/>
  <c r="P406"/>
  <c r="O406"/>
  <c r="N406"/>
  <c r="M406"/>
  <c r="L406"/>
  <c r="Y379"/>
  <c r="X379"/>
  <c r="W379"/>
  <c r="V379"/>
  <c r="U379"/>
  <c r="T379"/>
  <c r="S379"/>
  <c r="R379"/>
  <c r="Q379"/>
  <c r="P379"/>
  <c r="O379"/>
  <c r="N379"/>
  <c r="M379"/>
  <c r="L379"/>
  <c r="Y378"/>
  <c r="X378"/>
  <c r="W378"/>
  <c r="V378"/>
  <c r="U378"/>
  <c r="T378"/>
  <c r="S378"/>
  <c r="R378"/>
  <c r="Q378"/>
  <c r="P378"/>
  <c r="O378"/>
  <c r="N378"/>
  <c r="M378"/>
  <c r="L378"/>
  <c r="Y377"/>
  <c r="X377"/>
  <c r="W377"/>
  <c r="V377"/>
  <c r="U377"/>
  <c r="T377"/>
  <c r="S377"/>
  <c r="R377"/>
  <c r="Q377"/>
  <c r="P377"/>
  <c r="O377"/>
  <c r="N377"/>
  <c r="M377"/>
  <c r="L377"/>
  <c r="Y375"/>
  <c r="X375"/>
  <c r="W375"/>
  <c r="V375"/>
  <c r="U375"/>
  <c r="T375"/>
  <c r="S375"/>
  <c r="R375"/>
  <c r="Q375"/>
  <c r="P375"/>
  <c r="O375"/>
  <c r="N375"/>
  <c r="M375"/>
  <c r="L375"/>
  <c r="Y374"/>
  <c r="Y380" s="1"/>
  <c r="X374"/>
  <c r="X380" s="1"/>
  <c r="W374"/>
  <c r="W380" s="1"/>
  <c r="V374"/>
  <c r="V380" s="1"/>
  <c r="U374"/>
  <c r="U380" s="1"/>
  <c r="T374"/>
  <c r="T380" s="1"/>
  <c r="S374"/>
  <c r="S380" s="1"/>
  <c r="R374"/>
  <c r="R380" s="1"/>
  <c r="Q374"/>
  <c r="Q380" s="1"/>
  <c r="P374"/>
  <c r="P380" s="1"/>
  <c r="O374"/>
  <c r="O380" s="1"/>
  <c r="N374"/>
  <c r="N380" s="1"/>
  <c r="M374"/>
  <c r="M380" s="1"/>
  <c r="L374"/>
  <c r="L380" s="1"/>
  <c r="Y371"/>
  <c r="X371"/>
  <c r="W371"/>
  <c r="V371"/>
  <c r="U371"/>
  <c r="T371"/>
  <c r="S371"/>
  <c r="R371"/>
  <c r="Q371"/>
  <c r="P371"/>
  <c r="O371"/>
  <c r="N371"/>
  <c r="M371"/>
  <c r="L371"/>
  <c r="Y370"/>
  <c r="X370"/>
  <c r="W370"/>
  <c r="V370"/>
  <c r="U370"/>
  <c r="T370"/>
  <c r="S370"/>
  <c r="R370"/>
  <c r="Q370"/>
  <c r="P370"/>
  <c r="O370"/>
  <c r="N370"/>
  <c r="M370"/>
  <c r="L370"/>
  <c r="Y369"/>
  <c r="X369"/>
  <c r="W369"/>
  <c r="V369"/>
  <c r="U369"/>
  <c r="T369"/>
  <c r="S369"/>
  <c r="R369"/>
  <c r="Q369"/>
  <c r="P369"/>
  <c r="O369"/>
  <c r="N369"/>
  <c r="M369"/>
  <c r="L369"/>
  <c r="Y368"/>
  <c r="Y372" s="1"/>
  <c r="Y382" s="1"/>
  <c r="Y408" s="1"/>
  <c r="Y411" s="1"/>
  <c r="X368"/>
  <c r="X372" s="1"/>
  <c r="X382" s="1"/>
  <c r="X408" s="1"/>
  <c r="X411" s="1"/>
  <c r="W368"/>
  <c r="W372" s="1"/>
  <c r="W382" s="1"/>
  <c r="W408" s="1"/>
  <c r="W411" s="1"/>
  <c r="V368"/>
  <c r="V372" s="1"/>
  <c r="V382" s="1"/>
  <c r="V408" s="1"/>
  <c r="V411" s="1"/>
  <c r="U368"/>
  <c r="U372" s="1"/>
  <c r="U382" s="1"/>
  <c r="U408" s="1"/>
  <c r="U411" s="1"/>
  <c r="T368"/>
  <c r="T372" s="1"/>
  <c r="T382" s="1"/>
  <c r="T408" s="1"/>
  <c r="T411" s="1"/>
  <c r="S368"/>
  <c r="S372" s="1"/>
  <c r="S382" s="1"/>
  <c r="S408" s="1"/>
  <c r="S411" s="1"/>
  <c r="R368"/>
  <c r="R372" s="1"/>
  <c r="R382" s="1"/>
  <c r="R408" s="1"/>
  <c r="R411" s="1"/>
  <c r="Q368"/>
  <c r="Q372" s="1"/>
  <c r="Q382" s="1"/>
  <c r="Q408" s="1"/>
  <c r="Q411" s="1"/>
  <c r="P368"/>
  <c r="P372" s="1"/>
  <c r="P382" s="1"/>
  <c r="P408" s="1"/>
  <c r="P411" s="1"/>
  <c r="O368"/>
  <c r="O372" s="1"/>
  <c r="O382" s="1"/>
  <c r="O408" s="1"/>
  <c r="O411" s="1"/>
  <c r="N368"/>
  <c r="N372" s="1"/>
  <c r="N382" s="1"/>
  <c r="N408" s="1"/>
  <c r="N411" s="1"/>
  <c r="M368"/>
  <c r="M372" s="1"/>
  <c r="M382" s="1"/>
  <c r="M408" s="1"/>
  <c r="M411" s="1"/>
  <c r="L368"/>
  <c r="L372" s="1"/>
  <c r="L382" s="1"/>
  <c r="L408" s="1"/>
  <c r="L411" s="1"/>
  <c r="J406"/>
  <c r="I406"/>
  <c r="H406"/>
  <c r="G406"/>
  <c r="F406"/>
  <c r="J379"/>
  <c r="I379"/>
  <c r="H379"/>
  <c r="G379"/>
  <c r="F379"/>
  <c r="J378"/>
  <c r="I378"/>
  <c r="H378"/>
  <c r="G378"/>
  <c r="F378"/>
  <c r="J377"/>
  <c r="I377"/>
  <c r="H377"/>
  <c r="G377"/>
  <c r="F377"/>
  <c r="J375"/>
  <c r="I375"/>
  <c r="H375"/>
  <c r="G375"/>
  <c r="F375"/>
  <c r="J374"/>
  <c r="J380" s="1"/>
  <c r="I374"/>
  <c r="H374"/>
  <c r="H380" s="1"/>
  <c r="G374"/>
  <c r="F374"/>
  <c r="F380" s="1"/>
  <c r="J371"/>
  <c r="I371"/>
  <c r="H371"/>
  <c r="G371"/>
  <c r="F371"/>
  <c r="J370"/>
  <c r="I370"/>
  <c r="H370"/>
  <c r="G370"/>
  <c r="F370"/>
  <c r="J369"/>
  <c r="I369"/>
  <c r="H369"/>
  <c r="G369"/>
  <c r="F369"/>
  <c r="J368"/>
  <c r="J372" s="1"/>
  <c r="J382" s="1"/>
  <c r="J408" s="1"/>
  <c r="J411" s="1"/>
  <c r="I368"/>
  <c r="H368"/>
  <c r="H372" s="1"/>
  <c r="H382" s="1"/>
  <c r="H408" s="1"/>
  <c r="H411" s="1"/>
  <c r="G368"/>
  <c r="F368"/>
  <c r="F372" s="1"/>
  <c r="F382" s="1"/>
  <c r="F408" s="1"/>
  <c r="F411" s="1"/>
  <c r="Y359"/>
  <c r="X359"/>
  <c r="W359"/>
  <c r="V359"/>
  <c r="U359"/>
  <c r="T359"/>
  <c r="S359"/>
  <c r="R359"/>
  <c r="Q359"/>
  <c r="P359"/>
  <c r="O359"/>
  <c r="N359"/>
  <c r="M359"/>
  <c r="L359"/>
  <c r="Y332"/>
  <c r="X332"/>
  <c r="W332"/>
  <c r="V332"/>
  <c r="U332"/>
  <c r="T332"/>
  <c r="S332"/>
  <c r="R332"/>
  <c r="Q332"/>
  <c r="P332"/>
  <c r="O332"/>
  <c r="N332"/>
  <c r="M332"/>
  <c r="L332"/>
  <c r="Y331"/>
  <c r="X331"/>
  <c r="W331"/>
  <c r="V331"/>
  <c r="U331"/>
  <c r="T331"/>
  <c r="S331"/>
  <c r="R331"/>
  <c r="Q331"/>
  <c r="P331"/>
  <c r="O331"/>
  <c r="N331"/>
  <c r="M331"/>
  <c r="L331"/>
  <c r="Y330"/>
  <c r="X330"/>
  <c r="W330"/>
  <c r="V330"/>
  <c r="U330"/>
  <c r="T330"/>
  <c r="S330"/>
  <c r="R330"/>
  <c r="Q330"/>
  <c r="P330"/>
  <c r="O330"/>
  <c r="N330"/>
  <c r="M330"/>
  <c r="L330"/>
  <c r="Y328"/>
  <c r="X328"/>
  <c r="W328"/>
  <c r="V328"/>
  <c r="U328"/>
  <c r="T328"/>
  <c r="S328"/>
  <c r="R328"/>
  <c r="Q328"/>
  <c r="P328"/>
  <c r="O328"/>
  <c r="N328"/>
  <c r="M328"/>
  <c r="L328"/>
  <c r="Y327"/>
  <c r="Y333" s="1"/>
  <c r="X327"/>
  <c r="X333" s="1"/>
  <c r="W327"/>
  <c r="W333" s="1"/>
  <c r="V327"/>
  <c r="V333" s="1"/>
  <c r="U327"/>
  <c r="U333" s="1"/>
  <c r="T327"/>
  <c r="T333" s="1"/>
  <c r="S327"/>
  <c r="S333" s="1"/>
  <c r="R327"/>
  <c r="R333" s="1"/>
  <c r="Q327"/>
  <c r="Q333" s="1"/>
  <c r="P327"/>
  <c r="P333" s="1"/>
  <c r="O327"/>
  <c r="O333" s="1"/>
  <c r="N327"/>
  <c r="N333" s="1"/>
  <c r="M327"/>
  <c r="M333" s="1"/>
  <c r="L327"/>
  <c r="L333" s="1"/>
  <c r="Y324"/>
  <c r="X324"/>
  <c r="W324"/>
  <c r="V324"/>
  <c r="U324"/>
  <c r="T324"/>
  <c r="S324"/>
  <c r="R324"/>
  <c r="Q324"/>
  <c r="P324"/>
  <c r="O324"/>
  <c r="N324"/>
  <c r="M324"/>
  <c r="L324"/>
  <c r="Y323"/>
  <c r="X323"/>
  <c r="W323"/>
  <c r="V323"/>
  <c r="U323"/>
  <c r="T323"/>
  <c r="S323"/>
  <c r="R323"/>
  <c r="Q323"/>
  <c r="P323"/>
  <c r="O323"/>
  <c r="N323"/>
  <c r="M323"/>
  <c r="L323"/>
  <c r="Y322"/>
  <c r="X322"/>
  <c r="W322"/>
  <c r="V322"/>
  <c r="U322"/>
  <c r="T322"/>
  <c r="S322"/>
  <c r="R322"/>
  <c r="Q322"/>
  <c r="P322"/>
  <c r="O322"/>
  <c r="N322"/>
  <c r="M322"/>
  <c r="L322"/>
  <c r="Y321"/>
  <c r="Y325" s="1"/>
  <c r="Y335" s="1"/>
  <c r="Y361" s="1"/>
  <c r="Y364" s="1"/>
  <c r="X321"/>
  <c r="X325" s="1"/>
  <c r="X335" s="1"/>
  <c r="X361" s="1"/>
  <c r="X364" s="1"/>
  <c r="W321"/>
  <c r="W325" s="1"/>
  <c r="W335" s="1"/>
  <c r="W361" s="1"/>
  <c r="W364" s="1"/>
  <c r="V321"/>
  <c r="V325" s="1"/>
  <c r="V335" s="1"/>
  <c r="V361" s="1"/>
  <c r="V364" s="1"/>
  <c r="U321"/>
  <c r="U325" s="1"/>
  <c r="U335" s="1"/>
  <c r="U361" s="1"/>
  <c r="U364" s="1"/>
  <c r="T321"/>
  <c r="T325" s="1"/>
  <c r="T335" s="1"/>
  <c r="T361" s="1"/>
  <c r="T364" s="1"/>
  <c r="S321"/>
  <c r="S325" s="1"/>
  <c r="S335" s="1"/>
  <c r="S361" s="1"/>
  <c r="S364" s="1"/>
  <c r="R321"/>
  <c r="R325" s="1"/>
  <c r="R335" s="1"/>
  <c r="R361" s="1"/>
  <c r="R364" s="1"/>
  <c r="Q321"/>
  <c r="Q325" s="1"/>
  <c r="Q335" s="1"/>
  <c r="Q361" s="1"/>
  <c r="Q364" s="1"/>
  <c r="P321"/>
  <c r="P325" s="1"/>
  <c r="P335" s="1"/>
  <c r="P361" s="1"/>
  <c r="P364" s="1"/>
  <c r="O321"/>
  <c r="O325" s="1"/>
  <c r="O335" s="1"/>
  <c r="O361" s="1"/>
  <c r="O364" s="1"/>
  <c r="N321"/>
  <c r="N325" s="1"/>
  <c r="N335" s="1"/>
  <c r="N361" s="1"/>
  <c r="N364" s="1"/>
  <c r="M321"/>
  <c r="M325" s="1"/>
  <c r="M335" s="1"/>
  <c r="M361" s="1"/>
  <c r="M364" s="1"/>
  <c r="L321"/>
  <c r="L325" s="1"/>
  <c r="L335" s="1"/>
  <c r="L361" s="1"/>
  <c r="L364" s="1"/>
  <c r="J359"/>
  <c r="I359"/>
  <c r="H359"/>
  <c r="G359"/>
  <c r="F359"/>
  <c r="J332"/>
  <c r="I332"/>
  <c r="H332"/>
  <c r="G332"/>
  <c r="F332"/>
  <c r="J331"/>
  <c r="I331"/>
  <c r="H331"/>
  <c r="G331"/>
  <c r="F331"/>
  <c r="J330"/>
  <c r="I330"/>
  <c r="H330"/>
  <c r="G330"/>
  <c r="F330"/>
  <c r="J328"/>
  <c r="I328"/>
  <c r="H328"/>
  <c r="G328"/>
  <c r="F328"/>
  <c r="J327"/>
  <c r="J333" s="1"/>
  <c r="I327"/>
  <c r="H327"/>
  <c r="H333" s="1"/>
  <c r="G327"/>
  <c r="F327"/>
  <c r="F333" s="1"/>
  <c r="J324"/>
  <c r="I324"/>
  <c r="H324"/>
  <c r="G324"/>
  <c r="F324"/>
  <c r="J323"/>
  <c r="I323"/>
  <c r="H323"/>
  <c r="G323"/>
  <c r="F323"/>
  <c r="J322"/>
  <c r="I322"/>
  <c r="H322"/>
  <c r="G322"/>
  <c r="F322"/>
  <c r="J321"/>
  <c r="J325" s="1"/>
  <c r="J335" s="1"/>
  <c r="J361" s="1"/>
  <c r="J364" s="1"/>
  <c r="I321"/>
  <c r="H321"/>
  <c r="H325" s="1"/>
  <c r="H335" s="1"/>
  <c r="H361" s="1"/>
  <c r="H364" s="1"/>
  <c r="G321"/>
  <c r="F321"/>
  <c r="F325" s="1"/>
  <c r="F335" s="1"/>
  <c r="F361" s="1"/>
  <c r="F364" s="1"/>
  <c r="Y316"/>
  <c r="X316"/>
  <c r="W316"/>
  <c r="V316"/>
  <c r="U316"/>
  <c r="T316"/>
  <c r="S316"/>
  <c r="R316"/>
  <c r="Q316"/>
  <c r="P316"/>
  <c r="O316"/>
  <c r="N316"/>
  <c r="M316"/>
  <c r="L316"/>
  <c r="Y312"/>
  <c r="X312"/>
  <c r="W312"/>
  <c r="V312"/>
  <c r="U312"/>
  <c r="T312"/>
  <c r="S312"/>
  <c r="R312"/>
  <c r="Q312"/>
  <c r="P312"/>
  <c r="O312"/>
  <c r="N312"/>
  <c r="M312"/>
  <c r="L312"/>
  <c r="Y285"/>
  <c r="X285"/>
  <c r="W285"/>
  <c r="V285"/>
  <c r="U285"/>
  <c r="T285"/>
  <c r="S285"/>
  <c r="R285"/>
  <c r="Q285"/>
  <c r="P285"/>
  <c r="O285"/>
  <c r="N285"/>
  <c r="M285"/>
  <c r="L285"/>
  <c r="Y284"/>
  <c r="X284"/>
  <c r="W284"/>
  <c r="V284"/>
  <c r="U284"/>
  <c r="T284"/>
  <c r="S284"/>
  <c r="R284"/>
  <c r="Q284"/>
  <c r="P284"/>
  <c r="O284"/>
  <c r="N284"/>
  <c r="M284"/>
  <c r="L284"/>
  <c r="Y283"/>
  <c r="X283"/>
  <c r="W283"/>
  <c r="V283"/>
  <c r="U283"/>
  <c r="T283"/>
  <c r="S283"/>
  <c r="R283"/>
  <c r="Q283"/>
  <c r="P283"/>
  <c r="O283"/>
  <c r="N283"/>
  <c r="M283"/>
  <c r="L283"/>
  <c r="Y281"/>
  <c r="X281"/>
  <c r="W281"/>
  <c r="V281"/>
  <c r="U281"/>
  <c r="T281"/>
  <c r="S281"/>
  <c r="R281"/>
  <c r="Q281"/>
  <c r="P281"/>
  <c r="O281"/>
  <c r="N281"/>
  <c r="M281"/>
  <c r="L281"/>
  <c r="Y280"/>
  <c r="Y286" s="1"/>
  <c r="X280"/>
  <c r="X286" s="1"/>
  <c r="W280"/>
  <c r="W286" s="1"/>
  <c r="V280"/>
  <c r="V286" s="1"/>
  <c r="U280"/>
  <c r="U286" s="1"/>
  <c r="T280"/>
  <c r="T286" s="1"/>
  <c r="S280"/>
  <c r="S286" s="1"/>
  <c r="R280"/>
  <c r="R286" s="1"/>
  <c r="Q280"/>
  <c r="Q286" s="1"/>
  <c r="P280"/>
  <c r="P286" s="1"/>
  <c r="O280"/>
  <c r="O286" s="1"/>
  <c r="N280"/>
  <c r="N286" s="1"/>
  <c r="M280"/>
  <c r="M286" s="1"/>
  <c r="L280"/>
  <c r="L286" s="1"/>
  <c r="Y277"/>
  <c r="X277"/>
  <c r="W277"/>
  <c r="V277"/>
  <c r="U277"/>
  <c r="T277"/>
  <c r="S277"/>
  <c r="R277"/>
  <c r="Q277"/>
  <c r="P277"/>
  <c r="O277"/>
  <c r="N277"/>
  <c r="M277"/>
  <c r="L277"/>
  <c r="Y276"/>
  <c r="X276"/>
  <c r="W276"/>
  <c r="V276"/>
  <c r="U276"/>
  <c r="T276"/>
  <c r="S276"/>
  <c r="R276"/>
  <c r="Q276"/>
  <c r="P276"/>
  <c r="O276"/>
  <c r="N276"/>
  <c r="M276"/>
  <c r="L276"/>
  <c r="Y275"/>
  <c r="X275"/>
  <c r="W275"/>
  <c r="V275"/>
  <c r="U275"/>
  <c r="T275"/>
  <c r="S275"/>
  <c r="R275"/>
  <c r="Q275"/>
  <c r="P275"/>
  <c r="O275"/>
  <c r="N275"/>
  <c r="M275"/>
  <c r="L275"/>
  <c r="Y274"/>
  <c r="Y278" s="1"/>
  <c r="Y288" s="1"/>
  <c r="Y314" s="1"/>
  <c r="Y317" s="1"/>
  <c r="X274"/>
  <c r="X278" s="1"/>
  <c r="X288" s="1"/>
  <c r="X314" s="1"/>
  <c r="X317" s="1"/>
  <c r="W274"/>
  <c r="W278" s="1"/>
  <c r="W288" s="1"/>
  <c r="W314" s="1"/>
  <c r="W317" s="1"/>
  <c r="V274"/>
  <c r="V278" s="1"/>
  <c r="V288" s="1"/>
  <c r="V314" s="1"/>
  <c r="V317" s="1"/>
  <c r="U274"/>
  <c r="U278" s="1"/>
  <c r="U288" s="1"/>
  <c r="U314" s="1"/>
  <c r="U317" s="1"/>
  <c r="T274"/>
  <c r="T278" s="1"/>
  <c r="T288" s="1"/>
  <c r="T314" s="1"/>
  <c r="T317" s="1"/>
  <c r="S274"/>
  <c r="S278" s="1"/>
  <c r="S288" s="1"/>
  <c r="S314" s="1"/>
  <c r="S317" s="1"/>
  <c r="R274"/>
  <c r="R278" s="1"/>
  <c r="R288" s="1"/>
  <c r="R314" s="1"/>
  <c r="R317" s="1"/>
  <c r="Q274"/>
  <c r="Q278" s="1"/>
  <c r="Q288" s="1"/>
  <c r="Q314" s="1"/>
  <c r="Q317" s="1"/>
  <c r="P274"/>
  <c r="P278" s="1"/>
  <c r="P288" s="1"/>
  <c r="P314" s="1"/>
  <c r="P317" s="1"/>
  <c r="O274"/>
  <c r="O278" s="1"/>
  <c r="O288" s="1"/>
  <c r="O314" s="1"/>
  <c r="O317" s="1"/>
  <c r="N274"/>
  <c r="N278" s="1"/>
  <c r="N288" s="1"/>
  <c r="N314" s="1"/>
  <c r="N317" s="1"/>
  <c r="M274"/>
  <c r="M278" s="1"/>
  <c r="M288" s="1"/>
  <c r="M314" s="1"/>
  <c r="M317" s="1"/>
  <c r="L274"/>
  <c r="L278" s="1"/>
  <c r="L288" s="1"/>
  <c r="L314" s="1"/>
  <c r="L317" s="1"/>
  <c r="I316"/>
  <c r="H316"/>
  <c r="G316"/>
  <c r="F316"/>
  <c r="J312"/>
  <c r="I312"/>
  <c r="H312"/>
  <c r="G312"/>
  <c r="F312"/>
  <c r="J285"/>
  <c r="I285"/>
  <c r="H285"/>
  <c r="G285"/>
  <c r="F285"/>
  <c r="J284"/>
  <c r="I284"/>
  <c r="H284"/>
  <c r="G284"/>
  <c r="F284"/>
  <c r="J283"/>
  <c r="I283"/>
  <c r="H283"/>
  <c r="G283"/>
  <c r="F283"/>
  <c r="J281"/>
  <c r="I281"/>
  <c r="H281"/>
  <c r="G281"/>
  <c r="F281"/>
  <c r="J280"/>
  <c r="J286" s="1"/>
  <c r="I280"/>
  <c r="H280"/>
  <c r="H286" s="1"/>
  <c r="G280"/>
  <c r="F280"/>
  <c r="F286" s="1"/>
  <c r="J277"/>
  <c r="I277"/>
  <c r="H277"/>
  <c r="G277"/>
  <c r="F277"/>
  <c r="J276"/>
  <c r="I276"/>
  <c r="H276"/>
  <c r="G276"/>
  <c r="F276"/>
  <c r="J275"/>
  <c r="I275"/>
  <c r="H275"/>
  <c r="G275"/>
  <c r="F275"/>
  <c r="J274"/>
  <c r="J278" s="1"/>
  <c r="J288" s="1"/>
  <c r="J314" s="1"/>
  <c r="I274"/>
  <c r="H274"/>
  <c r="H278" s="1"/>
  <c r="H288" s="1"/>
  <c r="H314" s="1"/>
  <c r="H317" s="1"/>
  <c r="G274"/>
  <c r="F274"/>
  <c r="F278" s="1"/>
  <c r="F288" s="1"/>
  <c r="F314" s="1"/>
  <c r="F317" s="1"/>
  <c r="Y265"/>
  <c r="X265"/>
  <c r="W265"/>
  <c r="V265"/>
  <c r="U265"/>
  <c r="T265"/>
  <c r="S265"/>
  <c r="R265"/>
  <c r="Q265"/>
  <c r="P265"/>
  <c r="O265"/>
  <c r="N265"/>
  <c r="M265"/>
  <c r="L265"/>
  <c r="Y238"/>
  <c r="X238"/>
  <c r="W238"/>
  <c r="V238"/>
  <c r="U238"/>
  <c r="T238"/>
  <c r="S238"/>
  <c r="R238"/>
  <c r="Q238"/>
  <c r="P238"/>
  <c r="O238"/>
  <c r="N238"/>
  <c r="M238"/>
  <c r="L238"/>
  <c r="Y237"/>
  <c r="X237"/>
  <c r="W237"/>
  <c r="V237"/>
  <c r="U237"/>
  <c r="T237"/>
  <c r="S237"/>
  <c r="R237"/>
  <c r="Q237"/>
  <c r="P237"/>
  <c r="O237"/>
  <c r="N237"/>
  <c r="M237"/>
  <c r="L237"/>
  <c r="Y236"/>
  <c r="X236"/>
  <c r="W236"/>
  <c r="V236"/>
  <c r="U236"/>
  <c r="T236"/>
  <c r="S236"/>
  <c r="R236"/>
  <c r="Q236"/>
  <c r="P236"/>
  <c r="O236"/>
  <c r="N236"/>
  <c r="M236"/>
  <c r="L236"/>
  <c r="Y234"/>
  <c r="X234"/>
  <c r="W234"/>
  <c r="V234"/>
  <c r="U234"/>
  <c r="T234"/>
  <c r="S234"/>
  <c r="R234"/>
  <c r="Q234"/>
  <c r="P234"/>
  <c r="O234"/>
  <c r="N234"/>
  <c r="M234"/>
  <c r="L234"/>
  <c r="Y233"/>
  <c r="Y239" s="1"/>
  <c r="X233"/>
  <c r="X239" s="1"/>
  <c r="W233"/>
  <c r="W239" s="1"/>
  <c r="V233"/>
  <c r="V239" s="1"/>
  <c r="U233"/>
  <c r="U239" s="1"/>
  <c r="T233"/>
  <c r="T239" s="1"/>
  <c r="S233"/>
  <c r="S239" s="1"/>
  <c r="R233"/>
  <c r="R239" s="1"/>
  <c r="Q233"/>
  <c r="Q239" s="1"/>
  <c r="P233"/>
  <c r="P239" s="1"/>
  <c r="O233"/>
  <c r="O239" s="1"/>
  <c r="N233"/>
  <c r="N239" s="1"/>
  <c r="M233"/>
  <c r="M239" s="1"/>
  <c r="L233"/>
  <c r="L239" s="1"/>
  <c r="Y230"/>
  <c r="X230"/>
  <c r="W230"/>
  <c r="V230"/>
  <c r="U230"/>
  <c r="T230"/>
  <c r="S230"/>
  <c r="R230"/>
  <c r="Q230"/>
  <c r="P230"/>
  <c r="O230"/>
  <c r="N230"/>
  <c r="M230"/>
  <c r="L230"/>
  <c r="Y229"/>
  <c r="X229"/>
  <c r="W229"/>
  <c r="V229"/>
  <c r="U229"/>
  <c r="T229"/>
  <c r="S229"/>
  <c r="R229"/>
  <c r="Q229"/>
  <c r="P229"/>
  <c r="O229"/>
  <c r="N229"/>
  <c r="M229"/>
  <c r="L229"/>
  <c r="Y228"/>
  <c r="X228"/>
  <c r="W228"/>
  <c r="V228"/>
  <c r="U228"/>
  <c r="T228"/>
  <c r="S228"/>
  <c r="R228"/>
  <c r="Q228"/>
  <c r="P228"/>
  <c r="O228"/>
  <c r="N228"/>
  <c r="M228"/>
  <c r="L228"/>
  <c r="Y227"/>
  <c r="Y231" s="1"/>
  <c r="Y241" s="1"/>
  <c r="Y267" s="1"/>
  <c r="Y270" s="1"/>
  <c r="X227"/>
  <c r="X231" s="1"/>
  <c r="X241" s="1"/>
  <c r="X267" s="1"/>
  <c r="X270" s="1"/>
  <c r="W227"/>
  <c r="W231" s="1"/>
  <c r="W241" s="1"/>
  <c r="W267" s="1"/>
  <c r="W270" s="1"/>
  <c r="V227"/>
  <c r="V231" s="1"/>
  <c r="V241" s="1"/>
  <c r="V267" s="1"/>
  <c r="V270" s="1"/>
  <c r="U227"/>
  <c r="U231" s="1"/>
  <c r="U241" s="1"/>
  <c r="U267" s="1"/>
  <c r="U270" s="1"/>
  <c r="T227"/>
  <c r="T231" s="1"/>
  <c r="T241" s="1"/>
  <c r="T267" s="1"/>
  <c r="T270" s="1"/>
  <c r="S227"/>
  <c r="S231" s="1"/>
  <c r="S241" s="1"/>
  <c r="S267" s="1"/>
  <c r="S270" s="1"/>
  <c r="R227"/>
  <c r="R231" s="1"/>
  <c r="R241" s="1"/>
  <c r="R267" s="1"/>
  <c r="R270" s="1"/>
  <c r="Q227"/>
  <c r="Q231" s="1"/>
  <c r="Q241" s="1"/>
  <c r="Q267" s="1"/>
  <c r="Q270" s="1"/>
  <c r="P227"/>
  <c r="P231" s="1"/>
  <c r="P241" s="1"/>
  <c r="P267" s="1"/>
  <c r="P270" s="1"/>
  <c r="O227"/>
  <c r="O231" s="1"/>
  <c r="O241" s="1"/>
  <c r="O267" s="1"/>
  <c r="O270" s="1"/>
  <c r="N227"/>
  <c r="N231" s="1"/>
  <c r="N241" s="1"/>
  <c r="N267" s="1"/>
  <c r="N270" s="1"/>
  <c r="M227"/>
  <c r="M231" s="1"/>
  <c r="M241" s="1"/>
  <c r="M267" s="1"/>
  <c r="M270" s="1"/>
  <c r="L227"/>
  <c r="J265"/>
  <c r="I265"/>
  <c r="H265"/>
  <c r="G265"/>
  <c r="F265"/>
  <c r="J238"/>
  <c r="I238"/>
  <c r="H238"/>
  <c r="G238"/>
  <c r="F238"/>
  <c r="J237"/>
  <c r="I237"/>
  <c r="H237"/>
  <c r="G237"/>
  <c r="F237"/>
  <c r="J236"/>
  <c r="I236"/>
  <c r="H236"/>
  <c r="G236"/>
  <c r="F236"/>
  <c r="J234"/>
  <c r="I234"/>
  <c r="H234"/>
  <c r="G234"/>
  <c r="F234"/>
  <c r="J233"/>
  <c r="I233"/>
  <c r="H233"/>
  <c r="G233"/>
  <c r="F233"/>
  <c r="J230"/>
  <c r="I230"/>
  <c r="H230"/>
  <c r="G230"/>
  <c r="F230"/>
  <c r="J229"/>
  <c r="I229"/>
  <c r="H229"/>
  <c r="G229"/>
  <c r="F229"/>
  <c r="J228"/>
  <c r="I228"/>
  <c r="H228"/>
  <c r="G228"/>
  <c r="F228"/>
  <c r="J227"/>
  <c r="I227"/>
  <c r="H227"/>
  <c r="G227"/>
  <c r="F227"/>
  <c r="Y222"/>
  <c r="X222"/>
  <c r="W222"/>
  <c r="V222"/>
  <c r="U222"/>
  <c r="T222"/>
  <c r="S222"/>
  <c r="R222"/>
  <c r="Q222"/>
  <c r="P222"/>
  <c r="O222"/>
  <c r="N222"/>
  <c r="L222"/>
  <c r="Y215"/>
  <c r="X215"/>
  <c r="W215"/>
  <c r="V215"/>
  <c r="U215"/>
  <c r="T215"/>
  <c r="S215"/>
  <c r="R215"/>
  <c r="Q215"/>
  <c r="P215"/>
  <c r="O215"/>
  <c r="N215"/>
  <c r="M215"/>
  <c r="L215"/>
  <c r="Y188"/>
  <c r="X188"/>
  <c r="W188"/>
  <c r="V188"/>
  <c r="U188"/>
  <c r="T188"/>
  <c r="S188"/>
  <c r="R188"/>
  <c r="Q188"/>
  <c r="P188"/>
  <c r="O188"/>
  <c r="N188"/>
  <c r="M188"/>
  <c r="L188"/>
  <c r="Y187"/>
  <c r="X187"/>
  <c r="W187"/>
  <c r="V187"/>
  <c r="U187"/>
  <c r="T187"/>
  <c r="S187"/>
  <c r="R187"/>
  <c r="Q187"/>
  <c r="P187"/>
  <c r="O187"/>
  <c r="N187"/>
  <c r="M187"/>
  <c r="L187"/>
  <c r="Y186"/>
  <c r="X186"/>
  <c r="W186"/>
  <c r="V186"/>
  <c r="U186"/>
  <c r="T186"/>
  <c r="S186"/>
  <c r="R186"/>
  <c r="Q186"/>
  <c r="P186"/>
  <c r="O186"/>
  <c r="N186"/>
  <c r="M186"/>
  <c r="L186"/>
  <c r="Y184"/>
  <c r="X184"/>
  <c r="W184"/>
  <c r="V184"/>
  <c r="U184"/>
  <c r="T184"/>
  <c r="S184"/>
  <c r="R184"/>
  <c r="Q184"/>
  <c r="P184"/>
  <c r="O184"/>
  <c r="N184"/>
  <c r="M184"/>
  <c r="L184"/>
  <c r="Y183"/>
  <c r="Y189" s="1"/>
  <c r="X183"/>
  <c r="X189" s="1"/>
  <c r="W183"/>
  <c r="W189" s="1"/>
  <c r="V183"/>
  <c r="V189" s="1"/>
  <c r="U183"/>
  <c r="U189" s="1"/>
  <c r="T183"/>
  <c r="T189" s="1"/>
  <c r="S183"/>
  <c r="S189" s="1"/>
  <c r="R183"/>
  <c r="R189" s="1"/>
  <c r="Q183"/>
  <c r="Q189" s="1"/>
  <c r="P183"/>
  <c r="P189" s="1"/>
  <c r="O183"/>
  <c r="O189" s="1"/>
  <c r="N183"/>
  <c r="N189" s="1"/>
  <c r="M183"/>
  <c r="M189" s="1"/>
  <c r="L183"/>
  <c r="L189" s="1"/>
  <c r="Y180"/>
  <c r="X180"/>
  <c r="W180"/>
  <c r="V180"/>
  <c r="U180"/>
  <c r="T180"/>
  <c r="S180"/>
  <c r="R180"/>
  <c r="Q180"/>
  <c r="P180"/>
  <c r="O180"/>
  <c r="N180"/>
  <c r="M180"/>
  <c r="L180"/>
  <c r="Y179"/>
  <c r="X179"/>
  <c r="W179"/>
  <c r="V179"/>
  <c r="U179"/>
  <c r="T179"/>
  <c r="S179"/>
  <c r="R179"/>
  <c r="Q179"/>
  <c r="P179"/>
  <c r="O179"/>
  <c r="N179"/>
  <c r="M179"/>
  <c r="L179"/>
  <c r="Y178"/>
  <c r="X178"/>
  <c r="W178"/>
  <c r="V178"/>
  <c r="U178"/>
  <c r="T178"/>
  <c r="S178"/>
  <c r="R178"/>
  <c r="Q178"/>
  <c r="P178"/>
  <c r="O178"/>
  <c r="N178"/>
  <c r="M178"/>
  <c r="L178"/>
  <c r="Y177"/>
  <c r="Y181" s="1"/>
  <c r="Y191" s="1"/>
  <c r="Y217" s="1"/>
  <c r="Y223" s="1"/>
  <c r="X177"/>
  <c r="X181" s="1"/>
  <c r="X191" s="1"/>
  <c r="X217" s="1"/>
  <c r="X223" s="1"/>
  <c r="W177"/>
  <c r="W181" s="1"/>
  <c r="W191" s="1"/>
  <c r="W217" s="1"/>
  <c r="W223" s="1"/>
  <c r="V177"/>
  <c r="V181" s="1"/>
  <c r="V191" s="1"/>
  <c r="V217" s="1"/>
  <c r="V223" s="1"/>
  <c r="U177"/>
  <c r="U181" s="1"/>
  <c r="U191" s="1"/>
  <c r="U217" s="1"/>
  <c r="U223" s="1"/>
  <c r="T177"/>
  <c r="T181" s="1"/>
  <c r="T191" s="1"/>
  <c r="T217" s="1"/>
  <c r="T223" s="1"/>
  <c r="S177"/>
  <c r="S181" s="1"/>
  <c r="S191" s="1"/>
  <c r="S217" s="1"/>
  <c r="S223" s="1"/>
  <c r="R177"/>
  <c r="R181" s="1"/>
  <c r="R191" s="1"/>
  <c r="R217" s="1"/>
  <c r="R223" s="1"/>
  <c r="Q177"/>
  <c r="Q181" s="1"/>
  <c r="Q191" s="1"/>
  <c r="Q217" s="1"/>
  <c r="Q223" s="1"/>
  <c r="P177"/>
  <c r="P181" s="1"/>
  <c r="P191" s="1"/>
  <c r="P217" s="1"/>
  <c r="P223" s="1"/>
  <c r="O177"/>
  <c r="O181" s="1"/>
  <c r="O191" s="1"/>
  <c r="O217" s="1"/>
  <c r="O223" s="1"/>
  <c r="N177"/>
  <c r="N181" s="1"/>
  <c r="N191" s="1"/>
  <c r="N217" s="1"/>
  <c r="N223" s="1"/>
  <c r="M177"/>
  <c r="M181" s="1"/>
  <c r="M191" s="1"/>
  <c r="M217" s="1"/>
  <c r="M223" s="1"/>
  <c r="L177"/>
  <c r="L181" s="1"/>
  <c r="L191" s="1"/>
  <c r="L217" s="1"/>
  <c r="L223" s="1"/>
  <c r="J215"/>
  <c r="I215"/>
  <c r="H215"/>
  <c r="G215"/>
  <c r="F215"/>
  <c r="J188"/>
  <c r="I188"/>
  <c r="H188"/>
  <c r="G188"/>
  <c r="F188"/>
  <c r="J187"/>
  <c r="I187"/>
  <c r="H187"/>
  <c r="G187"/>
  <c r="F187"/>
  <c r="J186"/>
  <c r="I186"/>
  <c r="H186"/>
  <c r="G186"/>
  <c r="F186"/>
  <c r="J184"/>
  <c r="I184"/>
  <c r="H184"/>
  <c r="G184"/>
  <c r="F184"/>
  <c r="J183"/>
  <c r="I183"/>
  <c r="H183"/>
  <c r="G183"/>
  <c r="G189" s="1"/>
  <c r="F183"/>
  <c r="J180"/>
  <c r="I180"/>
  <c r="H180"/>
  <c r="G180"/>
  <c r="F180"/>
  <c r="J179"/>
  <c r="I179"/>
  <c r="H179"/>
  <c r="G179"/>
  <c r="F179"/>
  <c r="J178"/>
  <c r="I178"/>
  <c r="H178"/>
  <c r="G178"/>
  <c r="F178"/>
  <c r="J177"/>
  <c r="I177"/>
  <c r="H177"/>
  <c r="G177"/>
  <c r="F177"/>
  <c r="Y172"/>
  <c r="X172"/>
  <c r="W172"/>
  <c r="V172"/>
  <c r="U172"/>
  <c r="T172"/>
  <c r="S172"/>
  <c r="R172"/>
  <c r="Q172"/>
  <c r="P172"/>
  <c r="O172"/>
  <c r="N172"/>
  <c r="M172"/>
  <c r="L172"/>
  <c r="Y168"/>
  <c r="X168"/>
  <c r="W168"/>
  <c r="V168"/>
  <c r="U168"/>
  <c r="T168"/>
  <c r="S168"/>
  <c r="R168"/>
  <c r="Q168"/>
  <c r="P168"/>
  <c r="O168"/>
  <c r="N168"/>
  <c r="M168"/>
  <c r="L168"/>
  <c r="Y141"/>
  <c r="X141"/>
  <c r="W141"/>
  <c r="V141"/>
  <c r="U141"/>
  <c r="T141"/>
  <c r="S141"/>
  <c r="R141"/>
  <c r="Q141"/>
  <c r="P141"/>
  <c r="O141"/>
  <c r="N141"/>
  <c r="M141"/>
  <c r="L141"/>
  <c r="Y140"/>
  <c r="X140"/>
  <c r="W140"/>
  <c r="V140"/>
  <c r="U140"/>
  <c r="T140"/>
  <c r="S140"/>
  <c r="R140"/>
  <c r="Q140"/>
  <c r="P140"/>
  <c r="O140"/>
  <c r="N140"/>
  <c r="M140"/>
  <c r="L140"/>
  <c r="Y139"/>
  <c r="X139"/>
  <c r="W139"/>
  <c r="V139"/>
  <c r="U139"/>
  <c r="T139"/>
  <c r="S139"/>
  <c r="R139"/>
  <c r="Q139"/>
  <c r="P139"/>
  <c r="O139"/>
  <c r="N139"/>
  <c r="M139"/>
  <c r="L139"/>
  <c r="Y137"/>
  <c r="X137"/>
  <c r="W137"/>
  <c r="V137"/>
  <c r="U137"/>
  <c r="T137"/>
  <c r="S137"/>
  <c r="R137"/>
  <c r="Q137"/>
  <c r="P137"/>
  <c r="O137"/>
  <c r="N137"/>
  <c r="M137"/>
  <c r="L137"/>
  <c r="Y136"/>
  <c r="Y142" s="1"/>
  <c r="X136"/>
  <c r="X142" s="1"/>
  <c r="W136"/>
  <c r="W142" s="1"/>
  <c r="V136"/>
  <c r="V142" s="1"/>
  <c r="U136"/>
  <c r="U142" s="1"/>
  <c r="T136"/>
  <c r="T142" s="1"/>
  <c r="S136"/>
  <c r="S142" s="1"/>
  <c r="R136"/>
  <c r="R142" s="1"/>
  <c r="Q136"/>
  <c r="Q142" s="1"/>
  <c r="P136"/>
  <c r="P142" s="1"/>
  <c r="O136"/>
  <c r="O142" s="1"/>
  <c r="N136"/>
  <c r="N142" s="1"/>
  <c r="M136"/>
  <c r="M142" s="1"/>
  <c r="L136"/>
  <c r="L142" s="1"/>
  <c r="Y133"/>
  <c r="X133"/>
  <c r="W133"/>
  <c r="V133"/>
  <c r="U133"/>
  <c r="T133"/>
  <c r="S133"/>
  <c r="R133"/>
  <c r="Q133"/>
  <c r="P133"/>
  <c r="O133"/>
  <c r="N133"/>
  <c r="M133"/>
  <c r="L133"/>
  <c r="Y132"/>
  <c r="X132"/>
  <c r="W132"/>
  <c r="V132"/>
  <c r="U132"/>
  <c r="T132"/>
  <c r="S132"/>
  <c r="R132"/>
  <c r="Q132"/>
  <c r="P132"/>
  <c r="O132"/>
  <c r="N132"/>
  <c r="M132"/>
  <c r="L132"/>
  <c r="Y131"/>
  <c r="X131"/>
  <c r="W131"/>
  <c r="V131"/>
  <c r="U131"/>
  <c r="T131"/>
  <c r="S131"/>
  <c r="R131"/>
  <c r="Q131"/>
  <c r="P131"/>
  <c r="O131"/>
  <c r="N131"/>
  <c r="M131"/>
  <c r="L131"/>
  <c r="Y130"/>
  <c r="Y134" s="1"/>
  <c r="Y144" s="1"/>
  <c r="Y170" s="1"/>
  <c r="Y173" s="1"/>
  <c r="X130"/>
  <c r="X134" s="1"/>
  <c r="X144" s="1"/>
  <c r="X170" s="1"/>
  <c r="X173" s="1"/>
  <c r="W130"/>
  <c r="W134" s="1"/>
  <c r="W144" s="1"/>
  <c r="W170" s="1"/>
  <c r="W173" s="1"/>
  <c r="V130"/>
  <c r="V134" s="1"/>
  <c r="V144" s="1"/>
  <c r="V170" s="1"/>
  <c r="V173" s="1"/>
  <c r="U130"/>
  <c r="U134" s="1"/>
  <c r="U144" s="1"/>
  <c r="U170" s="1"/>
  <c r="U173" s="1"/>
  <c r="T130"/>
  <c r="T134" s="1"/>
  <c r="T144" s="1"/>
  <c r="T170" s="1"/>
  <c r="T173" s="1"/>
  <c r="S130"/>
  <c r="S134" s="1"/>
  <c r="S144" s="1"/>
  <c r="S170" s="1"/>
  <c r="S173" s="1"/>
  <c r="R130"/>
  <c r="R134" s="1"/>
  <c r="R144" s="1"/>
  <c r="R170" s="1"/>
  <c r="R173" s="1"/>
  <c r="Q130"/>
  <c r="Q134" s="1"/>
  <c r="Q144" s="1"/>
  <c r="Q170" s="1"/>
  <c r="Q173" s="1"/>
  <c r="P130"/>
  <c r="P134" s="1"/>
  <c r="P144" s="1"/>
  <c r="P170" s="1"/>
  <c r="P173" s="1"/>
  <c r="O130"/>
  <c r="O134" s="1"/>
  <c r="O144" s="1"/>
  <c r="O170" s="1"/>
  <c r="O173" s="1"/>
  <c r="N130"/>
  <c r="N134" s="1"/>
  <c r="N144" s="1"/>
  <c r="N170" s="1"/>
  <c r="N173" s="1"/>
  <c r="M130"/>
  <c r="M134" s="1"/>
  <c r="M144" s="1"/>
  <c r="M170" s="1"/>
  <c r="M173" s="1"/>
  <c r="L130"/>
  <c r="L134" s="1"/>
  <c r="L144" s="1"/>
  <c r="L170" s="1"/>
  <c r="L173" s="1"/>
  <c r="I172"/>
  <c r="H172"/>
  <c r="G172"/>
  <c r="F172"/>
  <c r="J168"/>
  <c r="I168"/>
  <c r="H168"/>
  <c r="G168"/>
  <c r="F168"/>
  <c r="J141"/>
  <c r="I141"/>
  <c r="H141"/>
  <c r="G141"/>
  <c r="F141"/>
  <c r="J140"/>
  <c r="I140"/>
  <c r="H140"/>
  <c r="G140"/>
  <c r="F140"/>
  <c r="J139"/>
  <c r="I139"/>
  <c r="H139"/>
  <c r="G139"/>
  <c r="F139"/>
  <c r="J137"/>
  <c r="I137"/>
  <c r="H137"/>
  <c r="G137"/>
  <c r="F137"/>
  <c r="J136"/>
  <c r="I136"/>
  <c r="I142" s="1"/>
  <c r="H136"/>
  <c r="G136"/>
  <c r="G142" s="1"/>
  <c r="F136"/>
  <c r="J133"/>
  <c r="I133"/>
  <c r="H133"/>
  <c r="G133"/>
  <c r="F133"/>
  <c r="J132"/>
  <c r="I132"/>
  <c r="H132"/>
  <c r="G132"/>
  <c r="F132"/>
  <c r="J131"/>
  <c r="I131"/>
  <c r="H131"/>
  <c r="G131"/>
  <c r="F131"/>
  <c r="J130"/>
  <c r="I130"/>
  <c r="I134" s="1"/>
  <c r="I144" s="1"/>
  <c r="I170" s="1"/>
  <c r="I173" s="1"/>
  <c r="H130"/>
  <c r="G130"/>
  <c r="G134" s="1"/>
  <c r="G144" s="1"/>
  <c r="G170" s="1"/>
  <c r="G173" s="1"/>
  <c r="F130"/>
  <c r="Y125"/>
  <c r="X125"/>
  <c r="W125"/>
  <c r="V125"/>
  <c r="U125"/>
  <c r="T125"/>
  <c r="S125"/>
  <c r="R125"/>
  <c r="Q125"/>
  <c r="P125"/>
  <c r="O125"/>
  <c r="N125"/>
  <c r="M125"/>
  <c r="L125"/>
  <c r="Y117"/>
  <c r="X117"/>
  <c r="W117"/>
  <c r="V117"/>
  <c r="U117"/>
  <c r="T117"/>
  <c r="S117"/>
  <c r="R117"/>
  <c r="Q117"/>
  <c r="P117"/>
  <c r="O117"/>
  <c r="N117"/>
  <c r="M117"/>
  <c r="L117"/>
  <c r="Y90"/>
  <c r="X90"/>
  <c r="W90"/>
  <c r="V90"/>
  <c r="U90"/>
  <c r="T90"/>
  <c r="S90"/>
  <c r="R90"/>
  <c r="Q90"/>
  <c r="P90"/>
  <c r="O90"/>
  <c r="N90"/>
  <c r="M90"/>
  <c r="L90"/>
  <c r="Y89"/>
  <c r="X89"/>
  <c r="W89"/>
  <c r="V89"/>
  <c r="U89"/>
  <c r="T89"/>
  <c r="S89"/>
  <c r="R89"/>
  <c r="Q89"/>
  <c r="P89"/>
  <c r="O89"/>
  <c r="N89"/>
  <c r="M89"/>
  <c r="L89"/>
  <c r="Y88"/>
  <c r="X88"/>
  <c r="W88"/>
  <c r="V88"/>
  <c r="U88"/>
  <c r="T88"/>
  <c r="S88"/>
  <c r="R88"/>
  <c r="Q88"/>
  <c r="P88"/>
  <c r="O88"/>
  <c r="N88"/>
  <c r="M88"/>
  <c r="L88"/>
  <c r="Y86"/>
  <c r="X86"/>
  <c r="W86"/>
  <c r="V86"/>
  <c r="U86"/>
  <c r="T86"/>
  <c r="S86"/>
  <c r="R86"/>
  <c r="Q86"/>
  <c r="P86"/>
  <c r="O86"/>
  <c r="N86"/>
  <c r="M86"/>
  <c r="L86"/>
  <c r="Y85"/>
  <c r="Y91" s="1"/>
  <c r="X85"/>
  <c r="X91" s="1"/>
  <c r="W85"/>
  <c r="W91" s="1"/>
  <c r="V85"/>
  <c r="V91" s="1"/>
  <c r="U85"/>
  <c r="U91" s="1"/>
  <c r="T85"/>
  <c r="T91" s="1"/>
  <c r="S85"/>
  <c r="S91" s="1"/>
  <c r="R85"/>
  <c r="R91" s="1"/>
  <c r="Q85"/>
  <c r="Q91" s="1"/>
  <c r="P85"/>
  <c r="P91" s="1"/>
  <c r="O85"/>
  <c r="O91" s="1"/>
  <c r="N85"/>
  <c r="N91" s="1"/>
  <c r="M85"/>
  <c r="M91" s="1"/>
  <c r="L85"/>
  <c r="L91" s="1"/>
  <c r="Y82"/>
  <c r="X82"/>
  <c r="W82"/>
  <c r="V82"/>
  <c r="U82"/>
  <c r="T82"/>
  <c r="S82"/>
  <c r="R82"/>
  <c r="Q82"/>
  <c r="P82"/>
  <c r="O82"/>
  <c r="N82"/>
  <c r="M82"/>
  <c r="L82"/>
  <c r="Y81"/>
  <c r="X81"/>
  <c r="W81"/>
  <c r="V81"/>
  <c r="U81"/>
  <c r="T81"/>
  <c r="S81"/>
  <c r="R81"/>
  <c r="Q81"/>
  <c r="P81"/>
  <c r="O81"/>
  <c r="N81"/>
  <c r="M81"/>
  <c r="L81"/>
  <c r="Y80"/>
  <c r="X80"/>
  <c r="W80"/>
  <c r="V80"/>
  <c r="U80"/>
  <c r="T80"/>
  <c r="S80"/>
  <c r="R80"/>
  <c r="Q80"/>
  <c r="P80"/>
  <c r="O80"/>
  <c r="N80"/>
  <c r="M80"/>
  <c r="L80"/>
  <c r="Y79"/>
  <c r="Y83" s="1"/>
  <c r="Y93" s="1"/>
  <c r="Y119" s="1"/>
  <c r="Y126" s="1"/>
  <c r="X79"/>
  <c r="X83" s="1"/>
  <c r="X93" s="1"/>
  <c r="X119" s="1"/>
  <c r="X126" s="1"/>
  <c r="W79"/>
  <c r="W83" s="1"/>
  <c r="W93" s="1"/>
  <c r="W119" s="1"/>
  <c r="W126" s="1"/>
  <c r="V79"/>
  <c r="V83" s="1"/>
  <c r="V93" s="1"/>
  <c r="V119" s="1"/>
  <c r="V126" s="1"/>
  <c r="U79"/>
  <c r="U83" s="1"/>
  <c r="U93" s="1"/>
  <c r="U119" s="1"/>
  <c r="U126" s="1"/>
  <c r="T79"/>
  <c r="T83" s="1"/>
  <c r="T93" s="1"/>
  <c r="T119" s="1"/>
  <c r="T126" s="1"/>
  <c r="S79"/>
  <c r="S83" s="1"/>
  <c r="S93" s="1"/>
  <c r="S119" s="1"/>
  <c r="S126" s="1"/>
  <c r="R79"/>
  <c r="R83" s="1"/>
  <c r="R93" s="1"/>
  <c r="R119" s="1"/>
  <c r="R126" s="1"/>
  <c r="Q79"/>
  <c r="Q83" s="1"/>
  <c r="Q93" s="1"/>
  <c r="Q119" s="1"/>
  <c r="Q126" s="1"/>
  <c r="P79"/>
  <c r="P83" s="1"/>
  <c r="P93" s="1"/>
  <c r="P119" s="1"/>
  <c r="P126" s="1"/>
  <c r="O79"/>
  <c r="O83" s="1"/>
  <c r="O93" s="1"/>
  <c r="O119" s="1"/>
  <c r="O126" s="1"/>
  <c r="N79"/>
  <c r="N83" s="1"/>
  <c r="N93" s="1"/>
  <c r="N119" s="1"/>
  <c r="N126" s="1"/>
  <c r="M79"/>
  <c r="M83" s="1"/>
  <c r="M93" s="1"/>
  <c r="M119" s="1"/>
  <c r="M126" s="1"/>
  <c r="L79"/>
  <c r="L83" s="1"/>
  <c r="L93" s="1"/>
  <c r="L119" s="1"/>
  <c r="L126" s="1"/>
  <c r="I125"/>
  <c r="G125"/>
  <c r="J117"/>
  <c r="I117"/>
  <c r="H117"/>
  <c r="G117"/>
  <c r="F117"/>
  <c r="J90"/>
  <c r="I90"/>
  <c r="H90"/>
  <c r="G90"/>
  <c r="F90"/>
  <c r="J89"/>
  <c r="I89"/>
  <c r="H89"/>
  <c r="G89"/>
  <c r="F89"/>
  <c r="J88"/>
  <c r="I88"/>
  <c r="H88"/>
  <c r="G88"/>
  <c r="F88"/>
  <c r="J86"/>
  <c r="I86"/>
  <c r="H86"/>
  <c r="G86"/>
  <c r="F86"/>
  <c r="J85"/>
  <c r="I85"/>
  <c r="I91" s="1"/>
  <c r="H85"/>
  <c r="G85"/>
  <c r="G91" s="1"/>
  <c r="F85"/>
  <c r="J82"/>
  <c r="I82"/>
  <c r="H82"/>
  <c r="G82"/>
  <c r="F82"/>
  <c r="J81"/>
  <c r="I81"/>
  <c r="H81"/>
  <c r="G81"/>
  <c r="F81"/>
  <c r="J80"/>
  <c r="I80"/>
  <c r="H80"/>
  <c r="G80"/>
  <c r="F80"/>
  <c r="J79"/>
  <c r="I79"/>
  <c r="I83" s="1"/>
  <c r="I93" s="1"/>
  <c r="I119" s="1"/>
  <c r="I126" s="1"/>
  <c r="H79"/>
  <c r="G79"/>
  <c r="G83" s="1"/>
  <c r="G93" s="1"/>
  <c r="G119" s="1"/>
  <c r="G126" s="1"/>
  <c r="F79"/>
  <c r="Y72"/>
  <c r="X72"/>
  <c r="W72"/>
  <c r="V72"/>
  <c r="U72"/>
  <c r="T72"/>
  <c r="S72"/>
  <c r="R72"/>
  <c r="Q72"/>
  <c r="P72"/>
  <c r="O72"/>
  <c r="N72"/>
  <c r="M72"/>
  <c r="L72"/>
  <c r="Y71"/>
  <c r="Y73" s="1"/>
  <c r="Y74" s="1"/>
  <c r="X71"/>
  <c r="X73" s="1"/>
  <c r="X74" s="1"/>
  <c r="W71"/>
  <c r="W73" s="1"/>
  <c r="W74" s="1"/>
  <c r="V71"/>
  <c r="V73" s="1"/>
  <c r="V74" s="1"/>
  <c r="U71"/>
  <c r="U73" s="1"/>
  <c r="U74" s="1"/>
  <c r="T71"/>
  <c r="T73" s="1"/>
  <c r="T74" s="1"/>
  <c r="S71"/>
  <c r="S73" s="1"/>
  <c r="S74" s="1"/>
  <c r="R71"/>
  <c r="R73" s="1"/>
  <c r="R74" s="1"/>
  <c r="Q71"/>
  <c r="Q73" s="1"/>
  <c r="Q74" s="1"/>
  <c r="P71"/>
  <c r="P73" s="1"/>
  <c r="P74" s="1"/>
  <c r="O71"/>
  <c r="O73" s="1"/>
  <c r="O74" s="1"/>
  <c r="N71"/>
  <c r="N73" s="1"/>
  <c r="N74" s="1"/>
  <c r="M71"/>
  <c r="M73" s="1"/>
  <c r="M74" s="1"/>
  <c r="L71"/>
  <c r="L73" s="1"/>
  <c r="L74" s="1"/>
  <c r="J72"/>
  <c r="I72"/>
  <c r="H72"/>
  <c r="G72"/>
  <c r="F72"/>
  <c r="J71"/>
  <c r="I71"/>
  <c r="I73" s="1"/>
  <c r="I74" s="1"/>
  <c r="H71"/>
  <c r="G71"/>
  <c r="G73" s="1"/>
  <c r="G74" s="1"/>
  <c r="F71"/>
  <c r="Y44"/>
  <c r="X44"/>
  <c r="W44"/>
  <c r="V44"/>
  <c r="U44"/>
  <c r="T44"/>
  <c r="S44"/>
  <c r="R44"/>
  <c r="Q44"/>
  <c r="P44"/>
  <c r="O44"/>
  <c r="N44"/>
  <c r="M44"/>
  <c r="L44"/>
  <c r="Y17"/>
  <c r="X17"/>
  <c r="W17"/>
  <c r="V17"/>
  <c r="U17"/>
  <c r="T17"/>
  <c r="S17"/>
  <c r="R17"/>
  <c r="Q17"/>
  <c r="P17"/>
  <c r="O17"/>
  <c r="N17"/>
  <c r="M17"/>
  <c r="L17"/>
  <c r="Y16"/>
  <c r="X16"/>
  <c r="W16"/>
  <c r="V16"/>
  <c r="U16"/>
  <c r="T16"/>
  <c r="S16"/>
  <c r="R16"/>
  <c r="Q16"/>
  <c r="P16"/>
  <c r="O16"/>
  <c r="N16"/>
  <c r="M16"/>
  <c r="L16"/>
  <c r="Y13"/>
  <c r="X13"/>
  <c r="W13"/>
  <c r="V13"/>
  <c r="U13"/>
  <c r="T13"/>
  <c r="S13"/>
  <c r="R13"/>
  <c r="Q13"/>
  <c r="P13"/>
  <c r="O13"/>
  <c r="N13"/>
  <c r="M13"/>
  <c r="L13"/>
  <c r="Y12"/>
  <c r="X12"/>
  <c r="W12"/>
  <c r="V12"/>
  <c r="U12"/>
  <c r="T12"/>
  <c r="S12"/>
  <c r="R12"/>
  <c r="Q12"/>
  <c r="P12"/>
  <c r="O12"/>
  <c r="N12"/>
  <c r="M12"/>
  <c r="L12"/>
  <c r="Y9"/>
  <c r="X9"/>
  <c r="W9"/>
  <c r="V9"/>
  <c r="U9"/>
  <c r="T9"/>
  <c r="S9"/>
  <c r="R9"/>
  <c r="Q9"/>
  <c r="P9"/>
  <c r="O9"/>
  <c r="N9"/>
  <c r="M9"/>
  <c r="L9"/>
  <c r="Y8"/>
  <c r="X8"/>
  <c r="W8"/>
  <c r="V8"/>
  <c r="U8"/>
  <c r="T8"/>
  <c r="S8"/>
  <c r="R8"/>
  <c r="Q8"/>
  <c r="P8"/>
  <c r="O8"/>
  <c r="N8"/>
  <c r="M8"/>
  <c r="L8"/>
  <c r="Y7"/>
  <c r="X7"/>
  <c r="W7"/>
  <c r="V7"/>
  <c r="U7"/>
  <c r="T7"/>
  <c r="S7"/>
  <c r="R7"/>
  <c r="Q7"/>
  <c r="P7"/>
  <c r="O7"/>
  <c r="N7"/>
  <c r="M7"/>
  <c r="L7"/>
  <c r="Y6"/>
  <c r="Y10" s="1"/>
  <c r="X6"/>
  <c r="X10" s="1"/>
  <c r="W6"/>
  <c r="W10" s="1"/>
  <c r="V6"/>
  <c r="V10" s="1"/>
  <c r="U6"/>
  <c r="U10" s="1"/>
  <c r="T6"/>
  <c r="T10" s="1"/>
  <c r="S6"/>
  <c r="S10" s="1"/>
  <c r="R6"/>
  <c r="R10" s="1"/>
  <c r="Q6"/>
  <c r="Q10" s="1"/>
  <c r="P6"/>
  <c r="P10" s="1"/>
  <c r="O6"/>
  <c r="O10" s="1"/>
  <c r="N6"/>
  <c r="N10" s="1"/>
  <c r="M6"/>
  <c r="M10" s="1"/>
  <c r="L6"/>
  <c r="L10" s="1"/>
  <c r="F6"/>
  <c r="G6"/>
  <c r="H6"/>
  <c r="I6"/>
  <c r="J6"/>
  <c r="F7"/>
  <c r="F10" s="1"/>
  <c r="G7"/>
  <c r="H7"/>
  <c r="I7"/>
  <c r="J7"/>
  <c r="F8"/>
  <c r="G8"/>
  <c r="H8"/>
  <c r="I8"/>
  <c r="J8"/>
  <c r="F9"/>
  <c r="G9"/>
  <c r="H9"/>
  <c r="I9"/>
  <c r="J9"/>
  <c r="J10"/>
  <c r="F12"/>
  <c r="G12"/>
  <c r="H12"/>
  <c r="I12"/>
  <c r="J12"/>
  <c r="F13"/>
  <c r="G13"/>
  <c r="H13"/>
  <c r="I13"/>
  <c r="J13"/>
  <c r="F16"/>
  <c r="G16"/>
  <c r="H16"/>
  <c r="I16"/>
  <c r="J16"/>
  <c r="F17"/>
  <c r="G17"/>
  <c r="H17"/>
  <c r="I17"/>
  <c r="J17"/>
  <c r="F44"/>
  <c r="G44"/>
  <c r="H44"/>
  <c r="I44"/>
  <c r="J44"/>
  <c r="Y67" i="63"/>
  <c r="X67"/>
  <c r="W67"/>
  <c r="V67"/>
  <c r="U67"/>
  <c r="T67"/>
  <c r="S67"/>
  <c r="R67"/>
  <c r="Q67"/>
  <c r="P67"/>
  <c r="O67"/>
  <c r="N67"/>
  <c r="M67"/>
  <c r="L67"/>
  <c r="Y66"/>
  <c r="X66"/>
  <c r="W66"/>
  <c r="V66"/>
  <c r="U66"/>
  <c r="T66"/>
  <c r="S66"/>
  <c r="R66"/>
  <c r="Q66"/>
  <c r="P66"/>
  <c r="O66"/>
  <c r="N66"/>
  <c r="M66"/>
  <c r="L66"/>
  <c r="Y65"/>
  <c r="X65"/>
  <c r="W65"/>
  <c r="V65"/>
  <c r="U65"/>
  <c r="T65"/>
  <c r="S65"/>
  <c r="R65"/>
  <c r="Q65"/>
  <c r="P65"/>
  <c r="O65"/>
  <c r="N65"/>
  <c r="M65"/>
  <c r="L65"/>
  <c r="Y64"/>
  <c r="Y74" s="1"/>
  <c r="X64"/>
  <c r="X74" s="1"/>
  <c r="W64"/>
  <c r="W74" s="1"/>
  <c r="V64"/>
  <c r="V74" s="1"/>
  <c r="U64"/>
  <c r="U74" s="1"/>
  <c r="T64"/>
  <c r="T74" s="1"/>
  <c r="S64"/>
  <c r="S74" s="1"/>
  <c r="R64"/>
  <c r="R74" s="1"/>
  <c r="Q64"/>
  <c r="Q74" s="1"/>
  <c r="P64"/>
  <c r="P74" s="1"/>
  <c r="O64"/>
  <c r="O74" s="1"/>
  <c r="N64"/>
  <c r="N74" s="1"/>
  <c r="M64"/>
  <c r="M74" s="1"/>
  <c r="L64"/>
  <c r="L74" s="1"/>
  <c r="Y52"/>
  <c r="Y61" s="1"/>
  <c r="X52"/>
  <c r="X61" s="1"/>
  <c r="W52"/>
  <c r="W61" s="1"/>
  <c r="V52"/>
  <c r="V61" s="1"/>
  <c r="U52"/>
  <c r="U61" s="1"/>
  <c r="T52"/>
  <c r="T61" s="1"/>
  <c r="S52"/>
  <c r="S61" s="1"/>
  <c r="R52"/>
  <c r="R61" s="1"/>
  <c r="Q52"/>
  <c r="Q61" s="1"/>
  <c r="P52"/>
  <c r="P61" s="1"/>
  <c r="O52"/>
  <c r="O61" s="1"/>
  <c r="N52"/>
  <c r="N61" s="1"/>
  <c r="M52"/>
  <c r="M61" s="1"/>
  <c r="L52"/>
  <c r="L61" s="1"/>
  <c r="Y36"/>
  <c r="Y49" s="1"/>
  <c r="X36"/>
  <c r="X49" s="1"/>
  <c r="W36"/>
  <c r="W49" s="1"/>
  <c r="V36"/>
  <c r="V49" s="1"/>
  <c r="U36"/>
  <c r="U49" s="1"/>
  <c r="T36"/>
  <c r="T49" s="1"/>
  <c r="S36"/>
  <c r="S49" s="1"/>
  <c r="R36"/>
  <c r="R49" s="1"/>
  <c r="Q36"/>
  <c r="Q49" s="1"/>
  <c r="P36"/>
  <c r="P49" s="1"/>
  <c r="O36"/>
  <c r="O49" s="1"/>
  <c r="N36"/>
  <c r="N49" s="1"/>
  <c r="M36"/>
  <c r="M49" s="1"/>
  <c r="L36"/>
  <c r="L49" s="1"/>
  <c r="G36"/>
  <c r="G49" s="1"/>
  <c r="H36"/>
  <c r="I36"/>
  <c r="I49" s="1"/>
  <c r="H49"/>
  <c r="G52"/>
  <c r="H52"/>
  <c r="I52"/>
  <c r="J52"/>
  <c r="G61"/>
  <c r="H61"/>
  <c r="I61"/>
  <c r="J61"/>
  <c r="G64"/>
  <c r="H64"/>
  <c r="I64"/>
  <c r="J64"/>
  <c r="G65"/>
  <c r="H65"/>
  <c r="I65"/>
  <c r="J65"/>
  <c r="G66"/>
  <c r="H66"/>
  <c r="I66"/>
  <c r="J66"/>
  <c r="G67"/>
  <c r="H67"/>
  <c r="I67"/>
  <c r="J67"/>
  <c r="G74"/>
  <c r="H74"/>
  <c r="I74"/>
  <c r="J74"/>
  <c r="Y95" i="11"/>
  <c r="Y105" s="1"/>
  <c r="X95"/>
  <c r="X105" s="1"/>
  <c r="W95"/>
  <c r="W105" s="1"/>
  <c r="V95"/>
  <c r="V105" s="1"/>
  <c r="U95"/>
  <c r="U105" s="1"/>
  <c r="T95"/>
  <c r="T105" s="1"/>
  <c r="S95"/>
  <c r="S105" s="1"/>
  <c r="R95"/>
  <c r="R105" s="1"/>
  <c r="Q95"/>
  <c r="Q105" s="1"/>
  <c r="P95"/>
  <c r="P105" s="1"/>
  <c r="O95"/>
  <c r="O105" s="1"/>
  <c r="N95"/>
  <c r="N105" s="1"/>
  <c r="M95"/>
  <c r="M105" s="1"/>
  <c r="L95"/>
  <c r="L105" s="1"/>
  <c r="Y84"/>
  <c r="X84"/>
  <c r="W84"/>
  <c r="V84"/>
  <c r="U84"/>
  <c r="T84"/>
  <c r="S84"/>
  <c r="R84"/>
  <c r="Q84"/>
  <c r="P84"/>
  <c r="O84"/>
  <c r="N84"/>
  <c r="M84"/>
  <c r="L84"/>
  <c r="Y83"/>
  <c r="X83"/>
  <c r="W83"/>
  <c r="V83"/>
  <c r="U83"/>
  <c r="T83"/>
  <c r="S83"/>
  <c r="R83"/>
  <c r="Q83"/>
  <c r="P83"/>
  <c r="O83"/>
  <c r="N83"/>
  <c r="M83"/>
  <c r="L83"/>
  <c r="Y82"/>
  <c r="X82"/>
  <c r="W82"/>
  <c r="V82"/>
  <c r="U82"/>
  <c r="T82"/>
  <c r="S82"/>
  <c r="R82"/>
  <c r="Q82"/>
  <c r="P82"/>
  <c r="O82"/>
  <c r="N82"/>
  <c r="M82"/>
  <c r="L82"/>
  <c r="Y81"/>
  <c r="X81"/>
  <c r="W81"/>
  <c r="V81"/>
  <c r="U81"/>
  <c r="T81"/>
  <c r="S81"/>
  <c r="R81"/>
  <c r="Q81"/>
  <c r="P81"/>
  <c r="O81"/>
  <c r="N81"/>
  <c r="M81"/>
  <c r="L81"/>
  <c r="Y67"/>
  <c r="X67"/>
  <c r="W67"/>
  <c r="V67"/>
  <c r="U67"/>
  <c r="T67"/>
  <c r="S67"/>
  <c r="R67"/>
  <c r="Q67"/>
  <c r="P67"/>
  <c r="O67"/>
  <c r="N67"/>
  <c r="M67"/>
  <c r="L67"/>
  <c r="Y66"/>
  <c r="X66"/>
  <c r="W66"/>
  <c r="V66"/>
  <c r="U66"/>
  <c r="T66"/>
  <c r="S66"/>
  <c r="R66"/>
  <c r="Q66"/>
  <c r="P66"/>
  <c r="O66"/>
  <c r="N66"/>
  <c r="M66"/>
  <c r="L66"/>
  <c r="Y65"/>
  <c r="X65"/>
  <c r="W65"/>
  <c r="V65"/>
  <c r="U65"/>
  <c r="T65"/>
  <c r="S65"/>
  <c r="R65"/>
  <c r="Q65"/>
  <c r="P65"/>
  <c r="O65"/>
  <c r="N65"/>
  <c r="M65"/>
  <c r="L65"/>
  <c r="Y64"/>
  <c r="Y74" s="1"/>
  <c r="X64"/>
  <c r="X74" s="1"/>
  <c r="W64"/>
  <c r="W74" s="1"/>
  <c r="V64"/>
  <c r="V74" s="1"/>
  <c r="U64"/>
  <c r="U74" s="1"/>
  <c r="T64"/>
  <c r="T74" s="1"/>
  <c r="S64"/>
  <c r="S74" s="1"/>
  <c r="R64"/>
  <c r="R74" s="1"/>
  <c r="Q64"/>
  <c r="Q74" s="1"/>
  <c r="P64"/>
  <c r="P74" s="1"/>
  <c r="O64"/>
  <c r="O74" s="1"/>
  <c r="N64"/>
  <c r="N74" s="1"/>
  <c r="M64"/>
  <c r="M74" s="1"/>
  <c r="L64"/>
  <c r="L74" s="1"/>
  <c r="Y52"/>
  <c r="Y61" s="1"/>
  <c r="X52"/>
  <c r="X61" s="1"/>
  <c r="W52"/>
  <c r="W61" s="1"/>
  <c r="V52"/>
  <c r="V61" s="1"/>
  <c r="U52"/>
  <c r="U61" s="1"/>
  <c r="T52"/>
  <c r="T61" s="1"/>
  <c r="S52"/>
  <c r="S61" s="1"/>
  <c r="R52"/>
  <c r="R61" s="1"/>
  <c r="Q52"/>
  <c r="Q61" s="1"/>
  <c r="P52"/>
  <c r="P61" s="1"/>
  <c r="O52"/>
  <c r="O61" s="1"/>
  <c r="N52"/>
  <c r="N61" s="1"/>
  <c r="M52"/>
  <c r="M61" s="1"/>
  <c r="L52"/>
  <c r="L61" s="1"/>
  <c r="Y36"/>
  <c r="Y49" s="1"/>
  <c r="X36"/>
  <c r="X49" s="1"/>
  <c r="W36"/>
  <c r="W49" s="1"/>
  <c r="V36"/>
  <c r="V49" s="1"/>
  <c r="U36"/>
  <c r="U49" s="1"/>
  <c r="T36"/>
  <c r="T49" s="1"/>
  <c r="S36"/>
  <c r="S49" s="1"/>
  <c r="R36"/>
  <c r="R49" s="1"/>
  <c r="Q36"/>
  <c r="Q49" s="1"/>
  <c r="P36"/>
  <c r="P49" s="1"/>
  <c r="O36"/>
  <c r="O49" s="1"/>
  <c r="N36"/>
  <c r="N49" s="1"/>
  <c r="M36"/>
  <c r="M49" s="1"/>
  <c r="L36"/>
  <c r="L49" s="1"/>
  <c r="J95"/>
  <c r="J105" s="1"/>
  <c r="I95"/>
  <c r="I105" s="1"/>
  <c r="H95"/>
  <c r="H105" s="1"/>
  <c r="G95"/>
  <c r="G105" s="1"/>
  <c r="J84"/>
  <c r="I84"/>
  <c r="H84"/>
  <c r="G84"/>
  <c r="J83"/>
  <c r="I83"/>
  <c r="H83"/>
  <c r="G83"/>
  <c r="J82"/>
  <c r="I82"/>
  <c r="H82"/>
  <c r="G82"/>
  <c r="J81"/>
  <c r="I81"/>
  <c r="H81"/>
  <c r="G81"/>
  <c r="J67"/>
  <c r="I67"/>
  <c r="H67"/>
  <c r="G67"/>
  <c r="J66"/>
  <c r="I66"/>
  <c r="H66"/>
  <c r="G66"/>
  <c r="J65"/>
  <c r="I65"/>
  <c r="H65"/>
  <c r="G65"/>
  <c r="J64"/>
  <c r="J74" s="1"/>
  <c r="I64"/>
  <c r="I74" s="1"/>
  <c r="H64"/>
  <c r="H74" s="1"/>
  <c r="G64"/>
  <c r="G74" s="1"/>
  <c r="J52"/>
  <c r="J61" s="1"/>
  <c r="I52"/>
  <c r="I61" s="1"/>
  <c r="H52"/>
  <c r="H61" s="1"/>
  <c r="G52"/>
  <c r="G61" s="1"/>
  <c r="J36"/>
  <c r="J49" s="1"/>
  <c r="I36"/>
  <c r="I49" s="1"/>
  <c r="H36"/>
  <c r="H49" s="1"/>
  <c r="G36"/>
  <c r="G49" s="1"/>
  <c r="Y200" i="10"/>
  <c r="X200"/>
  <c r="W200"/>
  <c r="V200"/>
  <c r="U200"/>
  <c r="T200"/>
  <c r="S200"/>
  <c r="R200"/>
  <c r="Q200"/>
  <c r="P200"/>
  <c r="O200"/>
  <c r="N200"/>
  <c r="M200"/>
  <c r="L200"/>
  <c r="Y194"/>
  <c r="X194"/>
  <c r="W194"/>
  <c r="V194"/>
  <c r="U194"/>
  <c r="T194"/>
  <c r="S194"/>
  <c r="R194"/>
  <c r="Q194"/>
  <c r="P194"/>
  <c r="O194"/>
  <c r="N194"/>
  <c r="M194"/>
  <c r="L194"/>
  <c r="Y193"/>
  <c r="X193"/>
  <c r="W193"/>
  <c r="V193"/>
  <c r="U193"/>
  <c r="T193"/>
  <c r="S193"/>
  <c r="R193"/>
  <c r="Q193"/>
  <c r="P193"/>
  <c r="O193"/>
  <c r="N193"/>
  <c r="M193"/>
  <c r="L193"/>
  <c r="Y192"/>
  <c r="X192"/>
  <c r="W192"/>
  <c r="V192"/>
  <c r="U192"/>
  <c r="T192"/>
  <c r="S192"/>
  <c r="R192"/>
  <c r="Q192"/>
  <c r="P192"/>
  <c r="O192"/>
  <c r="N192"/>
  <c r="M192"/>
  <c r="L192"/>
  <c r="Y191"/>
  <c r="X191"/>
  <c r="W191"/>
  <c r="V191"/>
  <c r="U191"/>
  <c r="T191"/>
  <c r="S191"/>
  <c r="R191"/>
  <c r="Q191"/>
  <c r="P191"/>
  <c r="O191"/>
  <c r="N191"/>
  <c r="M191"/>
  <c r="L191"/>
  <c r="L179"/>
  <c r="L181" s="1"/>
  <c r="L183" s="1"/>
  <c r="L170"/>
  <c r="L172" s="1"/>
  <c r="L174" s="1"/>
  <c r="L161"/>
  <c r="L163" s="1"/>
  <c r="L165" s="1"/>
  <c r="L167" s="1"/>
  <c r="M161" s="1"/>
  <c r="M163" s="1"/>
  <c r="M165" s="1"/>
  <c r="M167" s="1"/>
  <c r="N161" s="1"/>
  <c r="N163" s="1"/>
  <c r="N165" s="1"/>
  <c r="N167" s="1"/>
  <c r="O161" s="1"/>
  <c r="O163" s="1"/>
  <c r="O165" s="1"/>
  <c r="O167" s="1"/>
  <c r="P161" s="1"/>
  <c r="P163" s="1"/>
  <c r="P165" s="1"/>
  <c r="P167" s="1"/>
  <c r="Q161" s="1"/>
  <c r="Q163" s="1"/>
  <c r="Q165" s="1"/>
  <c r="Q167" s="1"/>
  <c r="R161" s="1"/>
  <c r="R163" s="1"/>
  <c r="R165" s="1"/>
  <c r="R167" s="1"/>
  <c r="S161" s="1"/>
  <c r="S163" s="1"/>
  <c r="S165" s="1"/>
  <c r="S167" s="1"/>
  <c r="T161" s="1"/>
  <c r="T163" s="1"/>
  <c r="T165" s="1"/>
  <c r="T167" s="1"/>
  <c r="U161" s="1"/>
  <c r="U163" s="1"/>
  <c r="U165" s="1"/>
  <c r="U167" s="1"/>
  <c r="V161" s="1"/>
  <c r="V163" s="1"/>
  <c r="V165" s="1"/>
  <c r="V167" s="1"/>
  <c r="W161" s="1"/>
  <c r="W163" s="1"/>
  <c r="W165" s="1"/>
  <c r="W167" s="1"/>
  <c r="X161" s="1"/>
  <c r="X163" s="1"/>
  <c r="X165" s="1"/>
  <c r="X167" s="1"/>
  <c r="Y161" s="1"/>
  <c r="Y163" s="1"/>
  <c r="Y165" s="1"/>
  <c r="Y167" s="1"/>
  <c r="L152"/>
  <c r="L154" s="1"/>
  <c r="L156" s="1"/>
  <c r="L143"/>
  <c r="L145" s="1"/>
  <c r="L147" s="1"/>
  <c r="L134"/>
  <c r="L136" s="1"/>
  <c r="L138" s="1"/>
  <c r="Y128"/>
  <c r="X128"/>
  <c r="W128"/>
  <c r="V128"/>
  <c r="U128"/>
  <c r="T128"/>
  <c r="S128"/>
  <c r="R128"/>
  <c r="Q128"/>
  <c r="P128"/>
  <c r="O128"/>
  <c r="N128"/>
  <c r="M128"/>
  <c r="L128"/>
  <c r="Y123"/>
  <c r="X123"/>
  <c r="W123"/>
  <c r="V123"/>
  <c r="U123"/>
  <c r="T123"/>
  <c r="S123"/>
  <c r="R123"/>
  <c r="Q123"/>
  <c r="P123"/>
  <c r="O123"/>
  <c r="N123"/>
  <c r="M123"/>
  <c r="L123"/>
  <c r="Y121"/>
  <c r="X121"/>
  <c r="W121"/>
  <c r="V121"/>
  <c r="U121"/>
  <c r="T121"/>
  <c r="S121"/>
  <c r="R121"/>
  <c r="Q121"/>
  <c r="P121"/>
  <c r="O121"/>
  <c r="N121"/>
  <c r="M121"/>
  <c r="L121"/>
  <c r="Y114"/>
  <c r="X114"/>
  <c r="W114"/>
  <c r="V114"/>
  <c r="U114"/>
  <c r="T114"/>
  <c r="S114"/>
  <c r="R114"/>
  <c r="Q114"/>
  <c r="P114"/>
  <c r="O114"/>
  <c r="N114"/>
  <c r="M114"/>
  <c r="L114"/>
  <c r="Y112"/>
  <c r="X112"/>
  <c r="W112"/>
  <c r="V112"/>
  <c r="U112"/>
  <c r="T112"/>
  <c r="S112"/>
  <c r="R112"/>
  <c r="Q112"/>
  <c r="P112"/>
  <c r="O112"/>
  <c r="N112"/>
  <c r="M112"/>
  <c r="L112"/>
  <c r="Y107"/>
  <c r="X107"/>
  <c r="W107"/>
  <c r="V107"/>
  <c r="U107"/>
  <c r="T107"/>
  <c r="S107"/>
  <c r="R107"/>
  <c r="Q107"/>
  <c r="P107"/>
  <c r="O107"/>
  <c r="N107"/>
  <c r="M107"/>
  <c r="L107"/>
  <c r="Y105"/>
  <c r="X105"/>
  <c r="W105"/>
  <c r="V105"/>
  <c r="U105"/>
  <c r="T105"/>
  <c r="S105"/>
  <c r="R105"/>
  <c r="Q105"/>
  <c r="P105"/>
  <c r="O105"/>
  <c r="N105"/>
  <c r="M105"/>
  <c r="L105"/>
  <c r="Y103"/>
  <c r="X103"/>
  <c r="W103"/>
  <c r="V103"/>
  <c r="U103"/>
  <c r="T103"/>
  <c r="S103"/>
  <c r="R103"/>
  <c r="Q103"/>
  <c r="P103"/>
  <c r="O103"/>
  <c r="N103"/>
  <c r="M103"/>
  <c r="L103"/>
  <c r="Y96"/>
  <c r="X96"/>
  <c r="W96"/>
  <c r="V96"/>
  <c r="U96"/>
  <c r="T96"/>
  <c r="S96"/>
  <c r="R96"/>
  <c r="Q96"/>
  <c r="P96"/>
  <c r="O96"/>
  <c r="N96"/>
  <c r="M96"/>
  <c r="L96"/>
  <c r="Y94"/>
  <c r="X94"/>
  <c r="W94"/>
  <c r="V94"/>
  <c r="U94"/>
  <c r="T94"/>
  <c r="S94"/>
  <c r="R94"/>
  <c r="Q94"/>
  <c r="P94"/>
  <c r="O94"/>
  <c r="N94"/>
  <c r="M94"/>
  <c r="L94"/>
  <c r="Y87"/>
  <c r="X87"/>
  <c r="W87"/>
  <c r="V87"/>
  <c r="U87"/>
  <c r="T87"/>
  <c r="S87"/>
  <c r="R87"/>
  <c r="Q87"/>
  <c r="P87"/>
  <c r="O87"/>
  <c r="N87"/>
  <c r="M87"/>
  <c r="L87"/>
  <c r="Y85"/>
  <c r="X85"/>
  <c r="W85"/>
  <c r="V85"/>
  <c r="U85"/>
  <c r="T85"/>
  <c r="S85"/>
  <c r="R85"/>
  <c r="Q85"/>
  <c r="P85"/>
  <c r="O85"/>
  <c r="N85"/>
  <c r="M85"/>
  <c r="L85"/>
  <c r="Y78"/>
  <c r="X78"/>
  <c r="W78"/>
  <c r="V78"/>
  <c r="U78"/>
  <c r="T78"/>
  <c r="S78"/>
  <c r="R78"/>
  <c r="Q78"/>
  <c r="P78"/>
  <c r="O78"/>
  <c r="N78"/>
  <c r="M78"/>
  <c r="L78"/>
  <c r="Y76"/>
  <c r="X76"/>
  <c r="W76"/>
  <c r="V76"/>
  <c r="U76"/>
  <c r="T76"/>
  <c r="S76"/>
  <c r="R76"/>
  <c r="Q76"/>
  <c r="P76"/>
  <c r="O76"/>
  <c r="N76"/>
  <c r="M76"/>
  <c r="L76"/>
  <c r="Y67"/>
  <c r="X67"/>
  <c r="W67"/>
  <c r="V67"/>
  <c r="U67"/>
  <c r="T67"/>
  <c r="S67"/>
  <c r="R67"/>
  <c r="Q67"/>
  <c r="P67"/>
  <c r="O67"/>
  <c r="N67"/>
  <c r="M67"/>
  <c r="L67"/>
  <c r="Y63"/>
  <c r="X63"/>
  <c r="W63"/>
  <c r="V63"/>
  <c r="U63"/>
  <c r="T63"/>
  <c r="S63"/>
  <c r="R63"/>
  <c r="Q63"/>
  <c r="P63"/>
  <c r="O63"/>
  <c r="N63"/>
  <c r="M63"/>
  <c r="L63"/>
  <c r="L51"/>
  <c r="L120" s="1"/>
  <c r="L42"/>
  <c r="L33"/>
  <c r="L102" s="1"/>
  <c r="L24"/>
  <c r="L93" s="1"/>
  <c r="L15"/>
  <c r="L84" s="1"/>
  <c r="L6"/>
  <c r="L75" s="1"/>
  <c r="F75"/>
  <c r="G75"/>
  <c r="H75"/>
  <c r="F76"/>
  <c r="G76"/>
  <c r="H76"/>
  <c r="F77"/>
  <c r="G77"/>
  <c r="H77"/>
  <c r="F78"/>
  <c r="G78"/>
  <c r="H78"/>
  <c r="F79"/>
  <c r="G79"/>
  <c r="H79"/>
  <c r="F80"/>
  <c r="G80"/>
  <c r="H80"/>
  <c r="F81"/>
  <c r="G81"/>
  <c r="H81"/>
  <c r="F84"/>
  <c r="G84"/>
  <c r="H84"/>
  <c r="F85"/>
  <c r="G85"/>
  <c r="H85"/>
  <c r="F86"/>
  <c r="G86"/>
  <c r="H86"/>
  <c r="F87"/>
  <c r="G87"/>
  <c r="H87"/>
  <c r="F88"/>
  <c r="G88"/>
  <c r="H88"/>
  <c r="F89"/>
  <c r="G89"/>
  <c r="H89"/>
  <c r="F90"/>
  <c r="G90"/>
  <c r="H90"/>
  <c r="F93"/>
  <c r="G93"/>
  <c r="H93"/>
  <c r="F94"/>
  <c r="G94"/>
  <c r="H94"/>
  <c r="F95"/>
  <c r="G95"/>
  <c r="H95"/>
  <c r="F96"/>
  <c r="G96"/>
  <c r="H96"/>
  <c r="F97"/>
  <c r="G97"/>
  <c r="H97"/>
  <c r="F98"/>
  <c r="G98"/>
  <c r="H98"/>
  <c r="F99"/>
  <c r="G99"/>
  <c r="H99"/>
  <c r="F102"/>
  <c r="G102"/>
  <c r="H102"/>
  <c r="F103"/>
  <c r="G103"/>
  <c r="H103"/>
  <c r="F104"/>
  <c r="G104"/>
  <c r="H104"/>
  <c r="F105"/>
  <c r="G105"/>
  <c r="H105"/>
  <c r="F106"/>
  <c r="G106"/>
  <c r="H106"/>
  <c r="F107"/>
  <c r="G107"/>
  <c r="H107"/>
  <c r="F108"/>
  <c r="G108"/>
  <c r="H108"/>
  <c r="F111"/>
  <c r="G111"/>
  <c r="H111"/>
  <c r="F112"/>
  <c r="G112"/>
  <c r="H112"/>
  <c r="F113"/>
  <c r="G113"/>
  <c r="H113"/>
  <c r="F114"/>
  <c r="G114"/>
  <c r="H114"/>
  <c r="F115"/>
  <c r="G115"/>
  <c r="H115"/>
  <c r="F116"/>
  <c r="G116"/>
  <c r="H116"/>
  <c r="F117"/>
  <c r="G117"/>
  <c r="H117"/>
  <c r="F120"/>
  <c r="G120"/>
  <c r="H120"/>
  <c r="F121"/>
  <c r="G121"/>
  <c r="H121"/>
  <c r="F122"/>
  <c r="G122"/>
  <c r="H122"/>
  <c r="F123"/>
  <c r="G123"/>
  <c r="H123"/>
  <c r="F124"/>
  <c r="G124"/>
  <c r="H124"/>
  <c r="F125"/>
  <c r="G125"/>
  <c r="H125"/>
  <c r="F126"/>
  <c r="G126"/>
  <c r="H126"/>
  <c r="F128"/>
  <c r="G128"/>
  <c r="H128"/>
  <c r="L79" i="47"/>
  <c r="M79"/>
  <c r="N79"/>
  <c r="O79"/>
  <c r="P79"/>
  <c r="Q79"/>
  <c r="R79"/>
  <c r="S79"/>
  <c r="T79"/>
  <c r="U79"/>
  <c r="V79"/>
  <c r="W79"/>
  <c r="X79"/>
  <c r="Y79"/>
  <c r="L89"/>
  <c r="M89"/>
  <c r="N89"/>
  <c r="O89"/>
  <c r="P89"/>
  <c r="Q89"/>
  <c r="R89"/>
  <c r="S89"/>
  <c r="T89"/>
  <c r="U89"/>
  <c r="V89"/>
  <c r="W89"/>
  <c r="X89"/>
  <c r="Y89"/>
  <c r="F79"/>
  <c r="G79"/>
  <c r="H79"/>
  <c r="I79"/>
  <c r="J79"/>
  <c r="F89"/>
  <c r="G89"/>
  <c r="H89"/>
  <c r="I89"/>
  <c r="J89"/>
  <c r="L56"/>
  <c r="M56"/>
  <c r="N56"/>
  <c r="O56"/>
  <c r="P56"/>
  <c r="Q56"/>
  <c r="R56"/>
  <c r="S56"/>
  <c r="T56"/>
  <c r="U56"/>
  <c r="V56"/>
  <c r="W56"/>
  <c r="X56"/>
  <c r="Y56"/>
  <c r="L58"/>
  <c r="M58"/>
  <c r="N58"/>
  <c r="O58"/>
  <c r="P58"/>
  <c r="Q58"/>
  <c r="R58"/>
  <c r="S58"/>
  <c r="T58"/>
  <c r="U58"/>
  <c r="V58"/>
  <c r="W58"/>
  <c r="X58"/>
  <c r="Y58"/>
  <c r="L59"/>
  <c r="M59"/>
  <c r="N59"/>
  <c r="O59"/>
  <c r="P59"/>
  <c r="Q59"/>
  <c r="R59"/>
  <c r="S59"/>
  <c r="T59"/>
  <c r="U59"/>
  <c r="V59"/>
  <c r="W59"/>
  <c r="X59"/>
  <c r="Y59"/>
  <c r="L60"/>
  <c r="M60"/>
  <c r="N60"/>
  <c r="O60"/>
  <c r="P60"/>
  <c r="Q60"/>
  <c r="R60"/>
  <c r="S60"/>
  <c r="T60"/>
  <c r="U60"/>
  <c r="V60"/>
  <c r="W60"/>
  <c r="X60"/>
  <c r="Y60"/>
  <c r="L62"/>
  <c r="M62"/>
  <c r="N62"/>
  <c r="O62"/>
  <c r="P62"/>
  <c r="Q62"/>
  <c r="R62"/>
  <c r="S62"/>
  <c r="T62"/>
  <c r="U62"/>
  <c r="V62"/>
  <c r="W62"/>
  <c r="X62"/>
  <c r="Y62"/>
  <c r="L64"/>
  <c r="M64"/>
  <c r="N64"/>
  <c r="O64"/>
  <c r="P64"/>
  <c r="Q64"/>
  <c r="R64"/>
  <c r="S64"/>
  <c r="T64"/>
  <c r="U64"/>
  <c r="V64"/>
  <c r="W64"/>
  <c r="X64"/>
  <c r="Y64"/>
  <c r="L65"/>
  <c r="M65"/>
  <c r="N65"/>
  <c r="O65"/>
  <c r="P65"/>
  <c r="Q65"/>
  <c r="R65"/>
  <c r="S65"/>
  <c r="T65"/>
  <c r="U65"/>
  <c r="V65"/>
  <c r="W65"/>
  <c r="X65"/>
  <c r="Y65"/>
  <c r="L66"/>
  <c r="M66"/>
  <c r="N66"/>
  <c r="O66"/>
  <c r="P66"/>
  <c r="Q66"/>
  <c r="R66"/>
  <c r="S66"/>
  <c r="T66"/>
  <c r="U66"/>
  <c r="V66"/>
  <c r="W66"/>
  <c r="X66"/>
  <c r="Y66"/>
  <c r="G56"/>
  <c r="H56"/>
  <c r="I56"/>
  <c r="J56"/>
  <c r="F58"/>
  <c r="G58"/>
  <c r="H58"/>
  <c r="I58"/>
  <c r="J58"/>
  <c r="F59"/>
  <c r="G59"/>
  <c r="H59"/>
  <c r="I59"/>
  <c r="J59"/>
  <c r="F60"/>
  <c r="G60"/>
  <c r="H60"/>
  <c r="I60"/>
  <c r="J60"/>
  <c r="F62"/>
  <c r="G62"/>
  <c r="H62"/>
  <c r="I62"/>
  <c r="J62"/>
  <c r="F64"/>
  <c r="F90" s="1"/>
  <c r="G64"/>
  <c r="H64"/>
  <c r="I64"/>
  <c r="J64"/>
  <c r="F65"/>
  <c r="G65"/>
  <c r="H65"/>
  <c r="I65"/>
  <c r="J65"/>
  <c r="F66"/>
  <c r="G66"/>
  <c r="H66"/>
  <c r="I66"/>
  <c r="J66"/>
  <c r="Y424" i="35"/>
  <c r="Y427" s="1"/>
  <c r="Y26" i="52" s="1"/>
  <c r="X424" i="35"/>
  <c r="X427" s="1"/>
  <c r="X26" i="52" s="1"/>
  <c r="W424" i="35"/>
  <c r="W427" s="1"/>
  <c r="W26" i="52" s="1"/>
  <c r="V424" i="35"/>
  <c r="V427" s="1"/>
  <c r="V26" i="52" s="1"/>
  <c r="U424" i="35"/>
  <c r="U427" s="1"/>
  <c r="U26" i="52" s="1"/>
  <c r="T424" i="35"/>
  <c r="T427" s="1"/>
  <c r="T26" i="52" s="1"/>
  <c r="S424" i="35"/>
  <c r="S427" s="1"/>
  <c r="S26" i="52" s="1"/>
  <c r="R424" i="35"/>
  <c r="R427" s="1"/>
  <c r="R26" i="52" s="1"/>
  <c r="Q424" i="35"/>
  <c r="Q427" s="1"/>
  <c r="Q26" i="52" s="1"/>
  <c r="P424" i="35"/>
  <c r="P427" s="1"/>
  <c r="P26" i="52" s="1"/>
  <c r="O424" i="35"/>
  <c r="O427" s="1"/>
  <c r="O26" i="52" s="1"/>
  <c r="N424" i="35"/>
  <c r="N427" s="1"/>
  <c r="N26" i="52" s="1"/>
  <c r="M424" i="35"/>
  <c r="M427" s="1"/>
  <c r="M26" i="52" s="1"/>
  <c r="L424" i="35"/>
  <c r="L427" s="1"/>
  <c r="L26" i="52" s="1"/>
  <c r="Y404" i="35"/>
  <c r="Y413" s="1"/>
  <c r="Y28" i="2" s="1"/>
  <c r="Y26" i="11" s="1"/>
  <c r="X404" i="35"/>
  <c r="X413" s="1"/>
  <c r="X28" i="2" s="1"/>
  <c r="X26" i="11" s="1"/>
  <c r="W404" i="35"/>
  <c r="W413" s="1"/>
  <c r="W28" i="2" s="1"/>
  <c r="W26" i="11" s="1"/>
  <c r="V404" i="35"/>
  <c r="V413" s="1"/>
  <c r="V28" i="2" s="1"/>
  <c r="V26" i="11" s="1"/>
  <c r="U404" i="35"/>
  <c r="U413" s="1"/>
  <c r="U28" i="2" s="1"/>
  <c r="U26" i="11" s="1"/>
  <c r="T404" i="35"/>
  <c r="T413" s="1"/>
  <c r="T28" i="2" s="1"/>
  <c r="T26" i="11" s="1"/>
  <c r="S404" i="35"/>
  <c r="S413" s="1"/>
  <c r="S28" i="2" s="1"/>
  <c r="S26" i="11" s="1"/>
  <c r="R404" i="35"/>
  <c r="R413" s="1"/>
  <c r="R28" i="2" s="1"/>
  <c r="R26" i="11" s="1"/>
  <c r="Q404" i="35"/>
  <c r="Q413" s="1"/>
  <c r="Q28" i="2" s="1"/>
  <c r="Q26" i="11" s="1"/>
  <c r="P404" i="35"/>
  <c r="P413" s="1"/>
  <c r="P28" i="2" s="1"/>
  <c r="P26" i="11" s="1"/>
  <c r="O404" i="35"/>
  <c r="O413" s="1"/>
  <c r="O28" i="2" s="1"/>
  <c r="O26" i="11" s="1"/>
  <c r="N404" i="35"/>
  <c r="N413" s="1"/>
  <c r="M404"/>
  <c r="M413" s="1"/>
  <c r="L404"/>
  <c r="L413" s="1"/>
  <c r="Y389"/>
  <c r="X389"/>
  <c r="W389"/>
  <c r="V389"/>
  <c r="U389"/>
  <c r="T389"/>
  <c r="S389"/>
  <c r="R389"/>
  <c r="Q389"/>
  <c r="P389"/>
  <c r="O389"/>
  <c r="N389"/>
  <c r="M389"/>
  <c r="L389"/>
  <c r="Y333"/>
  <c r="Y443" s="1"/>
  <c r="Y444" s="1"/>
  <c r="Y446" s="1"/>
  <c r="Y25" i="52" s="1"/>
  <c r="Y30" s="1"/>
  <c r="X333" i="35"/>
  <c r="X443" s="1"/>
  <c r="X444" s="1"/>
  <c r="X446" s="1"/>
  <c r="X25" i="52" s="1"/>
  <c r="X30" s="1"/>
  <c r="W333" i="35"/>
  <c r="W443" s="1"/>
  <c r="W444" s="1"/>
  <c r="W446" s="1"/>
  <c r="W25" i="52" s="1"/>
  <c r="W30" s="1"/>
  <c r="V333" i="35"/>
  <c r="V443" s="1"/>
  <c r="V444" s="1"/>
  <c r="V446" s="1"/>
  <c r="V25" i="52" s="1"/>
  <c r="V30" s="1"/>
  <c r="U333" i="35"/>
  <c r="U443" s="1"/>
  <c r="U444" s="1"/>
  <c r="U446" s="1"/>
  <c r="U25" i="52" s="1"/>
  <c r="U30" s="1"/>
  <c r="T333" i="35"/>
  <c r="T443" s="1"/>
  <c r="T444" s="1"/>
  <c r="T446" s="1"/>
  <c r="T25" i="52" s="1"/>
  <c r="T30" s="1"/>
  <c r="S333" i="35"/>
  <c r="S443" s="1"/>
  <c r="S444" s="1"/>
  <c r="S446" s="1"/>
  <c r="S25" i="52" s="1"/>
  <c r="S30" s="1"/>
  <c r="R333" i="35"/>
  <c r="R443" s="1"/>
  <c r="R444" s="1"/>
  <c r="R446" s="1"/>
  <c r="R25" i="52" s="1"/>
  <c r="R30" s="1"/>
  <c r="Q333" i="35"/>
  <c r="Q443" s="1"/>
  <c r="Q444" s="1"/>
  <c r="Q446" s="1"/>
  <c r="Q25" i="52" s="1"/>
  <c r="Q30" s="1"/>
  <c r="P333" i="35"/>
  <c r="P443" s="1"/>
  <c r="P444" s="1"/>
  <c r="P446" s="1"/>
  <c r="P25" i="52" s="1"/>
  <c r="P30" s="1"/>
  <c r="O333" i="35"/>
  <c r="O443" s="1"/>
  <c r="O444" s="1"/>
  <c r="O446" s="1"/>
  <c r="O25" i="52" s="1"/>
  <c r="O30" s="1"/>
  <c r="N333" i="35"/>
  <c r="N443" s="1"/>
  <c r="N444" s="1"/>
  <c r="N446" s="1"/>
  <c r="N25" i="52" s="1"/>
  <c r="N30" s="1"/>
  <c r="M333" i="35"/>
  <c r="M443" s="1"/>
  <c r="M444" s="1"/>
  <c r="M446" s="1"/>
  <c r="M25" i="52" s="1"/>
  <c r="M30" s="1"/>
  <c r="L333" i="35"/>
  <c r="L443" s="1"/>
  <c r="L444" s="1"/>
  <c r="L446" s="1"/>
  <c r="L25" i="52" s="1"/>
  <c r="L30" s="1"/>
  <c r="Y278" i="35"/>
  <c r="Y433" s="1"/>
  <c r="Y434" s="1"/>
  <c r="Y437" s="1"/>
  <c r="Y30" i="2" s="1"/>
  <c r="Y28" i="11" s="1"/>
  <c r="X278" i="35"/>
  <c r="X433" s="1"/>
  <c r="X434" s="1"/>
  <c r="X437" s="1"/>
  <c r="X30" i="2" s="1"/>
  <c r="X28" i="11" s="1"/>
  <c r="W278" i="35"/>
  <c r="W433" s="1"/>
  <c r="W434" s="1"/>
  <c r="W437" s="1"/>
  <c r="W30" i="2" s="1"/>
  <c r="W28" i="11" s="1"/>
  <c r="V278" i="35"/>
  <c r="V433" s="1"/>
  <c r="V434" s="1"/>
  <c r="V437" s="1"/>
  <c r="V30" i="2" s="1"/>
  <c r="V28" i="11" s="1"/>
  <c r="U278" i="35"/>
  <c r="U433" s="1"/>
  <c r="U434" s="1"/>
  <c r="U437" s="1"/>
  <c r="U30" i="2" s="1"/>
  <c r="U28" i="11" s="1"/>
  <c r="T278" i="35"/>
  <c r="T433" s="1"/>
  <c r="T434" s="1"/>
  <c r="T437" s="1"/>
  <c r="T30" i="2" s="1"/>
  <c r="T28" i="11" s="1"/>
  <c r="S278" i="35"/>
  <c r="S433" s="1"/>
  <c r="S434" s="1"/>
  <c r="S437" s="1"/>
  <c r="S30" i="2" s="1"/>
  <c r="S28" i="11" s="1"/>
  <c r="R278" i="35"/>
  <c r="R433" s="1"/>
  <c r="R434" s="1"/>
  <c r="R437" s="1"/>
  <c r="R30" i="2" s="1"/>
  <c r="R28" i="11" s="1"/>
  <c r="Q278" i="35"/>
  <c r="Q433" s="1"/>
  <c r="Q434" s="1"/>
  <c r="Q437" s="1"/>
  <c r="Q30" i="2" s="1"/>
  <c r="Q28" i="11" s="1"/>
  <c r="P278" i="35"/>
  <c r="P433" s="1"/>
  <c r="P434" s="1"/>
  <c r="P437" s="1"/>
  <c r="P30" i="2" s="1"/>
  <c r="P28" i="11" s="1"/>
  <c r="O278" i="35"/>
  <c r="O433" s="1"/>
  <c r="O434" s="1"/>
  <c r="O437" s="1"/>
  <c r="O30" i="2" s="1"/>
  <c r="O28" i="11" s="1"/>
  <c r="N278" i="35"/>
  <c r="N433" s="1"/>
  <c r="N434" s="1"/>
  <c r="N437" s="1"/>
  <c r="M278"/>
  <c r="M433" s="1"/>
  <c r="M434" s="1"/>
  <c r="M437" s="1"/>
  <c r="L278"/>
  <c r="L433" s="1"/>
  <c r="L434" s="1"/>
  <c r="L437" s="1"/>
  <c r="Y222"/>
  <c r="X222"/>
  <c r="W222"/>
  <c r="V222"/>
  <c r="U222"/>
  <c r="T222"/>
  <c r="S222"/>
  <c r="R222"/>
  <c r="Q222"/>
  <c r="P222"/>
  <c r="O222"/>
  <c r="N222"/>
  <c r="M222"/>
  <c r="L222"/>
  <c r="Y167"/>
  <c r="X167"/>
  <c r="W167"/>
  <c r="V167"/>
  <c r="U167"/>
  <c r="T167"/>
  <c r="S167"/>
  <c r="R167"/>
  <c r="Q167"/>
  <c r="P167"/>
  <c r="O167"/>
  <c r="N167"/>
  <c r="M167"/>
  <c r="L167"/>
  <c r="Y111"/>
  <c r="X111"/>
  <c r="W111"/>
  <c r="V111"/>
  <c r="U111"/>
  <c r="T111"/>
  <c r="S111"/>
  <c r="R111"/>
  <c r="Q111"/>
  <c r="P111"/>
  <c r="O111"/>
  <c r="N111"/>
  <c r="M111"/>
  <c r="L111"/>
  <c r="Y56"/>
  <c r="X56"/>
  <c r="W56"/>
  <c r="V56"/>
  <c r="U56"/>
  <c r="T56"/>
  <c r="S56"/>
  <c r="R56"/>
  <c r="Q56"/>
  <c r="P56"/>
  <c r="O56"/>
  <c r="N56"/>
  <c r="M56"/>
  <c r="L56"/>
  <c r="J424"/>
  <c r="J427" s="1"/>
  <c r="J26" i="52" s="1"/>
  <c r="I424" i="35"/>
  <c r="I427" s="1"/>
  <c r="I26" i="52" s="1"/>
  <c r="H424" i="35"/>
  <c r="H427" s="1"/>
  <c r="H26" i="52" s="1"/>
  <c r="G424" i="35"/>
  <c r="G427" s="1"/>
  <c r="G26" i="52" s="1"/>
  <c r="F424" i="35"/>
  <c r="F427" s="1"/>
  <c r="J404"/>
  <c r="J413" s="1"/>
  <c r="J28" i="2" s="1"/>
  <c r="I404" i="35"/>
  <c r="I413" s="1"/>
  <c r="I28" i="2" s="1"/>
  <c r="I26" i="11" s="1"/>
  <c r="H404" i="35"/>
  <c r="H413" s="1"/>
  <c r="H28" i="2" s="1"/>
  <c r="H26" i="11" s="1"/>
  <c r="G404" i="35"/>
  <c r="G413" s="1"/>
  <c r="G28" i="2" s="1"/>
  <c r="G26" i="11" s="1"/>
  <c r="F404" i="35"/>
  <c r="F413" s="1"/>
  <c r="F28" i="2" s="1"/>
  <c r="F26" i="11" s="1"/>
  <c r="J389" i="35"/>
  <c r="I389"/>
  <c r="H389"/>
  <c r="G389"/>
  <c r="F389"/>
  <c r="J333"/>
  <c r="J443" s="1"/>
  <c r="J444" s="1"/>
  <c r="J446" s="1"/>
  <c r="J25" i="52" s="1"/>
  <c r="I333" i="35"/>
  <c r="I443" s="1"/>
  <c r="I444" s="1"/>
  <c r="I446" s="1"/>
  <c r="I25" i="52" s="1"/>
  <c r="I30" s="1"/>
  <c r="H333" i="35"/>
  <c r="H443" s="1"/>
  <c r="H444" s="1"/>
  <c r="H446" s="1"/>
  <c r="H25" i="52" s="1"/>
  <c r="G333" i="35"/>
  <c r="G443" s="1"/>
  <c r="G444" s="1"/>
  <c r="G446" s="1"/>
  <c r="G25" i="52" s="1"/>
  <c r="G30" s="1"/>
  <c r="F333" i="35"/>
  <c r="F443" s="1"/>
  <c r="F444" s="1"/>
  <c r="F446" s="1"/>
  <c r="J278"/>
  <c r="J433" s="1"/>
  <c r="J434" s="1"/>
  <c r="J437" s="1"/>
  <c r="J30" i="2" s="1"/>
  <c r="J28" i="11" s="1"/>
  <c r="I278" i="35"/>
  <c r="I433" s="1"/>
  <c r="I434" s="1"/>
  <c r="I437" s="1"/>
  <c r="I30" i="2" s="1"/>
  <c r="I28" i="11" s="1"/>
  <c r="H278" i="35"/>
  <c r="H433" s="1"/>
  <c r="H434" s="1"/>
  <c r="H437" s="1"/>
  <c r="H30" i="2" s="1"/>
  <c r="H28" i="11" s="1"/>
  <c r="G278" i="35"/>
  <c r="G433" s="1"/>
  <c r="G434" s="1"/>
  <c r="G437" s="1"/>
  <c r="G30" i="2" s="1"/>
  <c r="G28" i="11" s="1"/>
  <c r="F278" i="35"/>
  <c r="F433" s="1"/>
  <c r="F434" s="1"/>
  <c r="F437" s="1"/>
  <c r="F30" i="2" s="1"/>
  <c r="F28" i="11" s="1"/>
  <c r="J222" i="35"/>
  <c r="I222"/>
  <c r="H222"/>
  <c r="G222"/>
  <c r="F222"/>
  <c r="J167"/>
  <c r="I167"/>
  <c r="H167"/>
  <c r="G167"/>
  <c r="F167"/>
  <c r="J111"/>
  <c r="I111"/>
  <c r="H111"/>
  <c r="G111"/>
  <c r="F111"/>
  <c r="J56"/>
  <c r="I56"/>
  <c r="H56"/>
  <c r="G56"/>
  <c r="F56"/>
  <c r="Y834" i="30"/>
  <c r="X834"/>
  <c r="W834"/>
  <c r="V834"/>
  <c r="U834"/>
  <c r="T834"/>
  <c r="S834"/>
  <c r="R834"/>
  <c r="Q834"/>
  <c r="P834"/>
  <c r="O834"/>
  <c r="N834"/>
  <c r="M834"/>
  <c r="L834"/>
  <c r="Y779"/>
  <c r="X779"/>
  <c r="W779"/>
  <c r="V779"/>
  <c r="U779"/>
  <c r="T779"/>
  <c r="S779"/>
  <c r="R779"/>
  <c r="Q779"/>
  <c r="P779"/>
  <c r="O779"/>
  <c r="N779"/>
  <c r="M779"/>
  <c r="L779"/>
  <c r="Y725"/>
  <c r="X725"/>
  <c r="W725"/>
  <c r="V725"/>
  <c r="U725"/>
  <c r="T725"/>
  <c r="S725"/>
  <c r="R725"/>
  <c r="Q725"/>
  <c r="P725"/>
  <c r="O725"/>
  <c r="N725"/>
  <c r="M725"/>
  <c r="L725"/>
  <c r="Y671"/>
  <c r="X671"/>
  <c r="W671"/>
  <c r="V671"/>
  <c r="U671"/>
  <c r="T671"/>
  <c r="S671"/>
  <c r="R671"/>
  <c r="Q671"/>
  <c r="P671"/>
  <c r="O671"/>
  <c r="N671"/>
  <c r="M671"/>
  <c r="L671"/>
  <c r="Y561"/>
  <c r="X561"/>
  <c r="W561"/>
  <c r="V561"/>
  <c r="U561"/>
  <c r="T561"/>
  <c r="S561"/>
  <c r="R561"/>
  <c r="Q561"/>
  <c r="P561"/>
  <c r="O561"/>
  <c r="N561"/>
  <c r="M561"/>
  <c r="L561"/>
  <c r="Y451"/>
  <c r="X451"/>
  <c r="W451"/>
  <c r="V451"/>
  <c r="U451"/>
  <c r="T451"/>
  <c r="S451"/>
  <c r="R451"/>
  <c r="Q451"/>
  <c r="P451"/>
  <c r="O451"/>
  <c r="N451"/>
  <c r="M451"/>
  <c r="L451"/>
  <c r="Y342"/>
  <c r="X342"/>
  <c r="W342"/>
  <c r="V342"/>
  <c r="U342"/>
  <c r="T342"/>
  <c r="S342"/>
  <c r="R342"/>
  <c r="Q342"/>
  <c r="P342"/>
  <c r="O342"/>
  <c r="N342"/>
  <c r="M342"/>
  <c r="L342"/>
  <c r="Y283"/>
  <c r="X283"/>
  <c r="W283"/>
  <c r="V283"/>
  <c r="U283"/>
  <c r="T283"/>
  <c r="S283"/>
  <c r="R283"/>
  <c r="Q283"/>
  <c r="P283"/>
  <c r="O283"/>
  <c r="N283"/>
  <c r="M283"/>
  <c r="L283"/>
  <c r="Y282"/>
  <c r="X282"/>
  <c r="W282"/>
  <c r="V282"/>
  <c r="U282"/>
  <c r="T282"/>
  <c r="S282"/>
  <c r="R282"/>
  <c r="Q282"/>
  <c r="P282"/>
  <c r="O282"/>
  <c r="N282"/>
  <c r="M282"/>
  <c r="L282"/>
  <c r="Y281"/>
  <c r="X281"/>
  <c r="W281"/>
  <c r="V281"/>
  <c r="U281"/>
  <c r="T281"/>
  <c r="S281"/>
  <c r="R281"/>
  <c r="Q281"/>
  <c r="P281"/>
  <c r="O281"/>
  <c r="N281"/>
  <c r="M281"/>
  <c r="L281"/>
  <c r="Y280"/>
  <c r="X280"/>
  <c r="W280"/>
  <c r="V280"/>
  <c r="U280"/>
  <c r="T280"/>
  <c r="S280"/>
  <c r="R280"/>
  <c r="Q280"/>
  <c r="P280"/>
  <c r="O280"/>
  <c r="N280"/>
  <c r="M280"/>
  <c r="L280"/>
  <c r="Y279"/>
  <c r="Y284" s="1"/>
  <c r="X279"/>
  <c r="X284" s="1"/>
  <c r="W279"/>
  <c r="W284" s="1"/>
  <c r="V279"/>
  <c r="V284" s="1"/>
  <c r="U279"/>
  <c r="U284" s="1"/>
  <c r="T279"/>
  <c r="T284" s="1"/>
  <c r="S279"/>
  <c r="S284" s="1"/>
  <c r="R279"/>
  <c r="R284" s="1"/>
  <c r="Q279"/>
  <c r="Q284" s="1"/>
  <c r="P279"/>
  <c r="P284" s="1"/>
  <c r="O279"/>
  <c r="O284" s="1"/>
  <c r="N279"/>
  <c r="N284" s="1"/>
  <c r="M279"/>
  <c r="M284" s="1"/>
  <c r="L279"/>
  <c r="L284" s="1"/>
  <c r="Y275"/>
  <c r="X275"/>
  <c r="W275"/>
  <c r="V275"/>
  <c r="U275"/>
  <c r="T275"/>
  <c r="S275"/>
  <c r="R275"/>
  <c r="Q275"/>
  <c r="P275"/>
  <c r="O275"/>
  <c r="N275"/>
  <c r="M275"/>
  <c r="L275"/>
  <c r="Y249"/>
  <c r="X249"/>
  <c r="W249"/>
  <c r="V249"/>
  <c r="U249"/>
  <c r="T249"/>
  <c r="S249"/>
  <c r="R249"/>
  <c r="Q249"/>
  <c r="P249"/>
  <c r="O249"/>
  <c r="N249"/>
  <c r="M249"/>
  <c r="L249"/>
  <c r="Y194"/>
  <c r="X194"/>
  <c r="W194"/>
  <c r="V194"/>
  <c r="U194"/>
  <c r="T194"/>
  <c r="S194"/>
  <c r="R194"/>
  <c r="Q194"/>
  <c r="P194"/>
  <c r="O194"/>
  <c r="N194"/>
  <c r="M194"/>
  <c r="L194"/>
  <c r="Y139"/>
  <c r="X139"/>
  <c r="W139"/>
  <c r="V139"/>
  <c r="U139"/>
  <c r="T139"/>
  <c r="S139"/>
  <c r="R139"/>
  <c r="Q139"/>
  <c r="P139"/>
  <c r="O139"/>
  <c r="N139"/>
  <c r="M139"/>
  <c r="L139"/>
  <c r="Y84"/>
  <c r="X84"/>
  <c r="W84"/>
  <c r="V84"/>
  <c r="U84"/>
  <c r="T84"/>
  <c r="S84"/>
  <c r="R84"/>
  <c r="Q84"/>
  <c r="P84"/>
  <c r="O84"/>
  <c r="N84"/>
  <c r="M84"/>
  <c r="L84"/>
  <c r="Y26"/>
  <c r="X26"/>
  <c r="W26"/>
  <c r="V26"/>
  <c r="U26"/>
  <c r="T26"/>
  <c r="S26"/>
  <c r="R26"/>
  <c r="Q26"/>
  <c r="P26"/>
  <c r="O26"/>
  <c r="N26"/>
  <c r="M26"/>
  <c r="L26"/>
  <c r="Y23"/>
  <c r="Y29" s="1"/>
  <c r="Y6" s="1"/>
  <c r="Y11" s="1"/>
  <c r="Y15" s="1"/>
  <c r="X23"/>
  <c r="X29" s="1"/>
  <c r="X6" s="1"/>
  <c r="X11" s="1"/>
  <c r="X15" s="1"/>
  <c r="W23"/>
  <c r="W29" s="1"/>
  <c r="W6" s="1"/>
  <c r="W11" s="1"/>
  <c r="W15" s="1"/>
  <c r="V23"/>
  <c r="V29" s="1"/>
  <c r="V6" s="1"/>
  <c r="V11" s="1"/>
  <c r="V15" s="1"/>
  <c r="U23"/>
  <c r="U29" s="1"/>
  <c r="U6" s="1"/>
  <c r="U11" s="1"/>
  <c r="U15" s="1"/>
  <c r="T23"/>
  <c r="T29" s="1"/>
  <c r="T6" s="1"/>
  <c r="T11" s="1"/>
  <c r="T15" s="1"/>
  <c r="S23"/>
  <c r="S29" s="1"/>
  <c r="S6" s="1"/>
  <c r="S11" s="1"/>
  <c r="S15" s="1"/>
  <c r="R23"/>
  <c r="R29" s="1"/>
  <c r="R6" s="1"/>
  <c r="R11" s="1"/>
  <c r="R15" s="1"/>
  <c r="Q23"/>
  <c r="Q29" s="1"/>
  <c r="Q6" s="1"/>
  <c r="Q11" s="1"/>
  <c r="Q15" s="1"/>
  <c r="P23"/>
  <c r="P29" s="1"/>
  <c r="P6" s="1"/>
  <c r="P11" s="1"/>
  <c r="P15" s="1"/>
  <c r="O23"/>
  <c r="O29" s="1"/>
  <c r="O6" s="1"/>
  <c r="O11" s="1"/>
  <c r="O15" s="1"/>
  <c r="N23"/>
  <c r="N29" s="1"/>
  <c r="N6" s="1"/>
  <c r="N11" s="1"/>
  <c r="N15" s="1"/>
  <c r="M23"/>
  <c r="M29" s="1"/>
  <c r="M6" s="1"/>
  <c r="M11" s="1"/>
  <c r="M15" s="1"/>
  <c r="L23"/>
  <c r="L29" s="1"/>
  <c r="L6" s="1"/>
  <c r="L11" s="1"/>
  <c r="L15" s="1"/>
  <c r="Y21"/>
  <c r="X21"/>
  <c r="W21"/>
  <c r="V21"/>
  <c r="U21"/>
  <c r="T21"/>
  <c r="S21"/>
  <c r="R21"/>
  <c r="Q21"/>
  <c r="P21"/>
  <c r="O21"/>
  <c r="N21"/>
  <c r="M21"/>
  <c r="L21"/>
  <c r="Y17"/>
  <c r="X17"/>
  <c r="W17"/>
  <c r="V17"/>
  <c r="U17"/>
  <c r="T17"/>
  <c r="S17"/>
  <c r="R17"/>
  <c r="Q17"/>
  <c r="P17"/>
  <c r="O17"/>
  <c r="N17"/>
  <c r="M17"/>
  <c r="L17"/>
  <c r="Y10"/>
  <c r="X10"/>
  <c r="W10"/>
  <c r="V10"/>
  <c r="U10"/>
  <c r="T10"/>
  <c r="S10"/>
  <c r="R10"/>
  <c r="Q10"/>
  <c r="P10"/>
  <c r="O10"/>
  <c r="N10"/>
  <c r="M10"/>
  <c r="L10"/>
  <c r="Y9"/>
  <c r="X9"/>
  <c r="W9"/>
  <c r="V9"/>
  <c r="U9"/>
  <c r="T9"/>
  <c r="S9"/>
  <c r="R9"/>
  <c r="Q9"/>
  <c r="P9"/>
  <c r="O9"/>
  <c r="N9"/>
  <c r="M9"/>
  <c r="L9"/>
  <c r="Y8"/>
  <c r="X8"/>
  <c r="W8"/>
  <c r="V8"/>
  <c r="U8"/>
  <c r="T8"/>
  <c r="S8"/>
  <c r="R8"/>
  <c r="Q8"/>
  <c r="P8"/>
  <c r="O8"/>
  <c r="N8"/>
  <c r="M8"/>
  <c r="L8"/>
  <c r="Y7"/>
  <c r="X7"/>
  <c r="W7"/>
  <c r="V7"/>
  <c r="U7"/>
  <c r="T7"/>
  <c r="S7"/>
  <c r="R7"/>
  <c r="Q7"/>
  <c r="P7"/>
  <c r="O7"/>
  <c r="N7"/>
  <c r="M7"/>
  <c r="L7"/>
  <c r="J834"/>
  <c r="I834"/>
  <c r="H834"/>
  <c r="G834"/>
  <c r="F834"/>
  <c r="J779"/>
  <c r="I779"/>
  <c r="H779"/>
  <c r="G779"/>
  <c r="F779"/>
  <c r="J725"/>
  <c r="I725"/>
  <c r="H725"/>
  <c r="G725"/>
  <c r="F725"/>
  <c r="J671"/>
  <c r="I671"/>
  <c r="H671"/>
  <c r="G671"/>
  <c r="F671"/>
  <c r="J561"/>
  <c r="I561"/>
  <c r="H561"/>
  <c r="G561"/>
  <c r="F561"/>
  <c r="J451"/>
  <c r="I451"/>
  <c r="H451"/>
  <c r="G451"/>
  <c r="F451"/>
  <c r="J342"/>
  <c r="I342"/>
  <c r="H342"/>
  <c r="G342"/>
  <c r="F342"/>
  <c r="J283"/>
  <c r="I283"/>
  <c r="H283"/>
  <c r="G283"/>
  <c r="F283"/>
  <c r="J282"/>
  <c r="I282"/>
  <c r="H282"/>
  <c r="G282"/>
  <c r="F282"/>
  <c r="J281"/>
  <c r="I281"/>
  <c r="H281"/>
  <c r="G281"/>
  <c r="F281"/>
  <c r="J280"/>
  <c r="I280"/>
  <c r="H280"/>
  <c r="G280"/>
  <c r="F280"/>
  <c r="J279"/>
  <c r="J284" s="1"/>
  <c r="I279"/>
  <c r="I284" s="1"/>
  <c r="H279"/>
  <c r="H284" s="1"/>
  <c r="G279"/>
  <c r="G284" s="1"/>
  <c r="F279"/>
  <c r="F284" s="1"/>
  <c r="J275"/>
  <c r="I275"/>
  <c r="H275"/>
  <c r="G275"/>
  <c r="F275"/>
  <c r="J249"/>
  <c r="I249"/>
  <c r="H249"/>
  <c r="G249"/>
  <c r="F249"/>
  <c r="J194"/>
  <c r="I194"/>
  <c r="H194"/>
  <c r="G194"/>
  <c r="F194"/>
  <c r="J139"/>
  <c r="I139"/>
  <c r="H139"/>
  <c r="G139"/>
  <c r="F139"/>
  <c r="J84"/>
  <c r="I84"/>
  <c r="H84"/>
  <c r="G84"/>
  <c r="F84"/>
  <c r="J26"/>
  <c r="I26"/>
  <c r="H26"/>
  <c r="G26"/>
  <c r="F26"/>
  <c r="J23"/>
  <c r="J29" s="1"/>
  <c r="J6" s="1"/>
  <c r="J11" s="1"/>
  <c r="J15" s="1"/>
  <c r="I23"/>
  <c r="I29" s="1"/>
  <c r="I6" s="1"/>
  <c r="I11" s="1"/>
  <c r="I15" s="1"/>
  <c r="H23"/>
  <c r="H29" s="1"/>
  <c r="H6" s="1"/>
  <c r="H11" s="1"/>
  <c r="H15" s="1"/>
  <c r="G23"/>
  <c r="G29" s="1"/>
  <c r="G6" s="1"/>
  <c r="G11" s="1"/>
  <c r="G15" s="1"/>
  <c r="F23"/>
  <c r="F29" s="1"/>
  <c r="F6" s="1"/>
  <c r="F11" s="1"/>
  <c r="F15" s="1"/>
  <c r="J21"/>
  <c r="I21"/>
  <c r="H21"/>
  <c r="G21"/>
  <c r="F21"/>
  <c r="J17"/>
  <c r="I17"/>
  <c r="H17"/>
  <c r="G17"/>
  <c r="F17"/>
  <c r="J10"/>
  <c r="I10"/>
  <c r="H10"/>
  <c r="G10"/>
  <c r="F10"/>
  <c r="J9"/>
  <c r="I9"/>
  <c r="H9"/>
  <c r="G9"/>
  <c r="F9"/>
  <c r="J8"/>
  <c r="I8"/>
  <c r="H8"/>
  <c r="G8"/>
  <c r="F8"/>
  <c r="J7"/>
  <c r="I7"/>
  <c r="H7"/>
  <c r="G7"/>
  <c r="F7"/>
  <c r="K21"/>
  <c r="G4"/>
  <c r="H4" s="1"/>
  <c r="I4" s="1"/>
  <c r="Y52" i="52"/>
  <c r="X52"/>
  <c r="W52"/>
  <c r="V52"/>
  <c r="U52"/>
  <c r="T52"/>
  <c r="S52"/>
  <c r="R52"/>
  <c r="Q52"/>
  <c r="P52"/>
  <c r="O52"/>
  <c r="N52"/>
  <c r="M52"/>
  <c r="L52"/>
  <c r="Y12"/>
  <c r="X12"/>
  <c r="W12"/>
  <c r="V12"/>
  <c r="U12"/>
  <c r="T12"/>
  <c r="S12"/>
  <c r="R12"/>
  <c r="Q12"/>
  <c r="P12"/>
  <c r="O12"/>
  <c r="N12"/>
  <c r="M12"/>
  <c r="L12"/>
  <c r="Y9"/>
  <c r="X9"/>
  <c r="W9"/>
  <c r="V9"/>
  <c r="U9"/>
  <c r="T9"/>
  <c r="S9"/>
  <c r="R9"/>
  <c r="Q9"/>
  <c r="P9"/>
  <c r="O9"/>
  <c r="N9"/>
  <c r="M9"/>
  <c r="L9"/>
  <c r="Y7"/>
  <c r="X7"/>
  <c r="W7"/>
  <c r="V7"/>
  <c r="U7"/>
  <c r="T7"/>
  <c r="S7"/>
  <c r="R7"/>
  <c r="Q7"/>
  <c r="P7"/>
  <c r="O7"/>
  <c r="N7"/>
  <c r="M7"/>
  <c r="L7"/>
  <c r="Y6"/>
  <c r="Y8" s="1"/>
  <c r="X6"/>
  <c r="X8" s="1"/>
  <c r="W6"/>
  <c r="W8" s="1"/>
  <c r="V6"/>
  <c r="V8" s="1"/>
  <c r="U6"/>
  <c r="U8" s="1"/>
  <c r="T6"/>
  <c r="T8" s="1"/>
  <c r="S6"/>
  <c r="S8" s="1"/>
  <c r="R6"/>
  <c r="R8" s="1"/>
  <c r="Q6"/>
  <c r="Q8" s="1"/>
  <c r="P6"/>
  <c r="P8" s="1"/>
  <c r="O6"/>
  <c r="O8" s="1"/>
  <c r="N6"/>
  <c r="N8" s="1"/>
  <c r="M6"/>
  <c r="M8" s="1"/>
  <c r="L6"/>
  <c r="L8" s="1"/>
  <c r="G6"/>
  <c r="H6"/>
  <c r="I6"/>
  <c r="G7"/>
  <c r="H7"/>
  <c r="I7"/>
  <c r="J7"/>
  <c r="G8"/>
  <c r="H8"/>
  <c r="I8"/>
  <c r="G9"/>
  <c r="H9"/>
  <c r="I9"/>
  <c r="J9"/>
  <c r="G12"/>
  <c r="H12"/>
  <c r="I12"/>
  <c r="J12"/>
  <c r="G52"/>
  <c r="H52"/>
  <c r="I52"/>
  <c r="J52"/>
  <c r="Y163" i="3"/>
  <c r="X163"/>
  <c r="W163"/>
  <c r="V163"/>
  <c r="U163"/>
  <c r="T163"/>
  <c r="S163"/>
  <c r="R163"/>
  <c r="Q163"/>
  <c r="P163"/>
  <c r="O163"/>
  <c r="N163"/>
  <c r="M163"/>
  <c r="L163"/>
  <c r="Y153"/>
  <c r="X153"/>
  <c r="W153"/>
  <c r="V153"/>
  <c r="U153"/>
  <c r="T153"/>
  <c r="S153"/>
  <c r="R153"/>
  <c r="Q153"/>
  <c r="P153"/>
  <c r="O153"/>
  <c r="N153"/>
  <c r="M153"/>
  <c r="L153"/>
  <c r="Y143"/>
  <c r="X143"/>
  <c r="W143"/>
  <c r="V143"/>
  <c r="U143"/>
  <c r="T143"/>
  <c r="S143"/>
  <c r="R143"/>
  <c r="Q143"/>
  <c r="P143"/>
  <c r="O143"/>
  <c r="N143"/>
  <c r="M143"/>
  <c r="L143"/>
  <c r="Y141"/>
  <c r="X141"/>
  <c r="W141"/>
  <c r="V141"/>
  <c r="U141"/>
  <c r="T141"/>
  <c r="S141"/>
  <c r="R141"/>
  <c r="Q141"/>
  <c r="P141"/>
  <c r="O141"/>
  <c r="N141"/>
  <c r="M141"/>
  <c r="L141"/>
  <c r="Y14" i="21"/>
  <c r="X14"/>
  <c r="W14"/>
  <c r="V14"/>
  <c r="U14"/>
  <c r="T14"/>
  <c r="S14"/>
  <c r="R14"/>
  <c r="Q14"/>
  <c r="P14"/>
  <c r="O14"/>
  <c r="N14"/>
  <c r="M14"/>
  <c r="L14"/>
  <c r="Y119" i="3"/>
  <c r="X119"/>
  <c r="W119"/>
  <c r="V119"/>
  <c r="U119"/>
  <c r="T119"/>
  <c r="S119"/>
  <c r="R119"/>
  <c r="Q119"/>
  <c r="P119"/>
  <c r="O119"/>
  <c r="N119"/>
  <c r="M119"/>
  <c r="L119"/>
  <c r="Y109"/>
  <c r="X109"/>
  <c r="W109"/>
  <c r="V109"/>
  <c r="U109"/>
  <c r="T109"/>
  <c r="S109"/>
  <c r="R109"/>
  <c r="Q109"/>
  <c r="P109"/>
  <c r="O109"/>
  <c r="N109"/>
  <c r="M109"/>
  <c r="L109"/>
  <c r="Y98"/>
  <c r="Y120" s="1"/>
  <c r="X98"/>
  <c r="X120" s="1"/>
  <c r="W98"/>
  <c r="W120" s="1"/>
  <c r="V98"/>
  <c r="V120" s="1"/>
  <c r="U98"/>
  <c r="U120" s="1"/>
  <c r="T98"/>
  <c r="T120" s="1"/>
  <c r="S98"/>
  <c r="S120" s="1"/>
  <c r="R98"/>
  <c r="R120" s="1"/>
  <c r="Q98"/>
  <c r="Q120" s="1"/>
  <c r="P98"/>
  <c r="P120" s="1"/>
  <c r="O98"/>
  <c r="O120" s="1"/>
  <c r="N98"/>
  <c r="N120" s="1"/>
  <c r="M98"/>
  <c r="M120" s="1"/>
  <c r="L98"/>
  <c r="L120" s="1"/>
  <c r="Y97"/>
  <c r="Y110" s="1"/>
  <c r="X97"/>
  <c r="X110" s="1"/>
  <c r="W97"/>
  <c r="W110" s="1"/>
  <c r="V97"/>
  <c r="V110" s="1"/>
  <c r="U97"/>
  <c r="U110" s="1"/>
  <c r="T97"/>
  <c r="T110" s="1"/>
  <c r="S97"/>
  <c r="S110" s="1"/>
  <c r="R97"/>
  <c r="R110" s="1"/>
  <c r="Q97"/>
  <c r="Q110" s="1"/>
  <c r="P97"/>
  <c r="P110" s="1"/>
  <c r="O110"/>
  <c r="N110"/>
  <c r="M110"/>
  <c r="L110"/>
  <c r="Y91"/>
  <c r="X91"/>
  <c r="W91"/>
  <c r="V91"/>
  <c r="U91"/>
  <c r="T91"/>
  <c r="S91"/>
  <c r="R91"/>
  <c r="Q91"/>
  <c r="P91"/>
  <c r="O91"/>
  <c r="N91"/>
  <c r="M91"/>
  <c r="L91"/>
  <c r="Y83"/>
  <c r="Y93" s="1"/>
  <c r="X83"/>
  <c r="X93" s="1"/>
  <c r="W83"/>
  <c r="W93" s="1"/>
  <c r="V83"/>
  <c r="V93" s="1"/>
  <c r="U83"/>
  <c r="U93" s="1"/>
  <c r="T83"/>
  <c r="T93" s="1"/>
  <c r="S83"/>
  <c r="S93" s="1"/>
  <c r="R83"/>
  <c r="R93" s="1"/>
  <c r="Q83"/>
  <c r="Q93" s="1"/>
  <c r="P83"/>
  <c r="P93" s="1"/>
  <c r="O83"/>
  <c r="O93" s="1"/>
  <c r="N83"/>
  <c r="N93" s="1"/>
  <c r="M83"/>
  <c r="M93" s="1"/>
  <c r="L83"/>
  <c r="L93" s="1"/>
  <c r="Y74"/>
  <c r="X74"/>
  <c r="W74"/>
  <c r="V74"/>
  <c r="U74"/>
  <c r="T74"/>
  <c r="S74"/>
  <c r="R74"/>
  <c r="Q74"/>
  <c r="P74"/>
  <c r="O74"/>
  <c r="N74"/>
  <c r="M74"/>
  <c r="L74"/>
  <c r="Y71"/>
  <c r="X71"/>
  <c r="W71"/>
  <c r="V71"/>
  <c r="U71"/>
  <c r="T71"/>
  <c r="S71"/>
  <c r="R71"/>
  <c r="Q71"/>
  <c r="P71"/>
  <c r="O71"/>
  <c r="N71"/>
  <c r="M71"/>
  <c r="L71"/>
  <c r="Y67"/>
  <c r="X67"/>
  <c r="W67"/>
  <c r="V67"/>
  <c r="U67"/>
  <c r="T67"/>
  <c r="S67"/>
  <c r="R67"/>
  <c r="Q67"/>
  <c r="P67"/>
  <c r="O67"/>
  <c r="N67"/>
  <c r="M67"/>
  <c r="L67"/>
  <c r="Y57"/>
  <c r="X57"/>
  <c r="W57"/>
  <c r="V57"/>
  <c r="U57"/>
  <c r="T57"/>
  <c r="S57"/>
  <c r="R57"/>
  <c r="Q57"/>
  <c r="P57"/>
  <c r="O57"/>
  <c r="N57"/>
  <c r="M57"/>
  <c r="L57"/>
  <c r="Y51"/>
  <c r="X51"/>
  <c r="W51"/>
  <c r="V51"/>
  <c r="U51"/>
  <c r="T51"/>
  <c r="S51"/>
  <c r="R51"/>
  <c r="Q51"/>
  <c r="P51"/>
  <c r="O51"/>
  <c r="N51"/>
  <c r="M51"/>
  <c r="L51"/>
  <c r="Y39"/>
  <c r="X39"/>
  <c r="W39"/>
  <c r="V39"/>
  <c r="U39"/>
  <c r="T39"/>
  <c r="S39"/>
  <c r="R39"/>
  <c r="Q39"/>
  <c r="P39"/>
  <c r="O39"/>
  <c r="N39"/>
  <c r="M39"/>
  <c r="L39"/>
  <c r="Y27"/>
  <c r="X27"/>
  <c r="W27"/>
  <c r="V27"/>
  <c r="U27"/>
  <c r="T27"/>
  <c r="S27"/>
  <c r="R27"/>
  <c r="Q27"/>
  <c r="P27"/>
  <c r="O27"/>
  <c r="N27"/>
  <c r="M27"/>
  <c r="L27"/>
  <c r="Y16"/>
  <c r="Y59" s="1"/>
  <c r="X16"/>
  <c r="X59" s="1"/>
  <c r="W16"/>
  <c r="W59" s="1"/>
  <c r="V16"/>
  <c r="V59" s="1"/>
  <c r="U16"/>
  <c r="U59" s="1"/>
  <c r="T16"/>
  <c r="T59" s="1"/>
  <c r="S16"/>
  <c r="S59" s="1"/>
  <c r="R16"/>
  <c r="R59" s="1"/>
  <c r="Q16"/>
  <c r="Q59" s="1"/>
  <c r="P16"/>
  <c r="P59" s="1"/>
  <c r="O16"/>
  <c r="O59" s="1"/>
  <c r="N16"/>
  <c r="N59" s="1"/>
  <c r="M16"/>
  <c r="M59" s="1"/>
  <c r="L16"/>
  <c r="L59" s="1"/>
  <c r="Y6"/>
  <c r="X6"/>
  <c r="W6"/>
  <c r="V6"/>
  <c r="U6"/>
  <c r="T6"/>
  <c r="S6"/>
  <c r="R6"/>
  <c r="Q6"/>
  <c r="P6"/>
  <c r="O6"/>
  <c r="N6"/>
  <c r="M6"/>
  <c r="L6"/>
  <c r="J163"/>
  <c r="I163"/>
  <c r="H163"/>
  <c r="G163"/>
  <c r="F163"/>
  <c r="J153"/>
  <c r="I153"/>
  <c r="H153"/>
  <c r="G153"/>
  <c r="F153"/>
  <c r="I143"/>
  <c r="H143"/>
  <c r="G143"/>
  <c r="F143"/>
  <c r="J141"/>
  <c r="J143" s="1"/>
  <c r="I141"/>
  <c r="H141"/>
  <c r="G141"/>
  <c r="F141"/>
  <c r="J14" i="21"/>
  <c r="H14"/>
  <c r="H18" s="1"/>
  <c r="F14"/>
  <c r="F18" s="1"/>
  <c r="J119" i="3"/>
  <c r="I119"/>
  <c r="H119"/>
  <c r="G119"/>
  <c r="F119"/>
  <c r="J109"/>
  <c r="I109"/>
  <c r="H109"/>
  <c r="G109"/>
  <c r="F109"/>
  <c r="J98"/>
  <c r="J120" s="1"/>
  <c r="I98"/>
  <c r="I120" s="1"/>
  <c r="H98"/>
  <c r="H120" s="1"/>
  <c r="G98"/>
  <c r="G120" s="1"/>
  <c r="F98"/>
  <c r="F120" s="1"/>
  <c r="I97"/>
  <c r="I110" s="1"/>
  <c r="H97"/>
  <c r="H110" s="1"/>
  <c r="G97"/>
  <c r="G110" s="1"/>
  <c r="F97"/>
  <c r="F110" s="1"/>
  <c r="J91"/>
  <c r="I91"/>
  <c r="H91"/>
  <c r="G91"/>
  <c r="F91"/>
  <c r="J83"/>
  <c r="J93" s="1"/>
  <c r="I83"/>
  <c r="I93" s="1"/>
  <c r="H83"/>
  <c r="H93" s="1"/>
  <c r="G83"/>
  <c r="G93" s="1"/>
  <c r="F83"/>
  <c r="F93" s="1"/>
  <c r="J74"/>
  <c r="I74"/>
  <c r="H74"/>
  <c r="G74"/>
  <c r="F74"/>
  <c r="J71"/>
  <c r="I71"/>
  <c r="H71"/>
  <c r="G71"/>
  <c r="F71"/>
  <c r="J67"/>
  <c r="I67"/>
  <c r="H67"/>
  <c r="G67"/>
  <c r="F67"/>
  <c r="J57"/>
  <c r="I57"/>
  <c r="H57"/>
  <c r="G57"/>
  <c r="F57"/>
  <c r="J51"/>
  <c r="I51"/>
  <c r="H51"/>
  <c r="G51"/>
  <c r="F51"/>
  <c r="J39"/>
  <c r="I39"/>
  <c r="H39"/>
  <c r="G39"/>
  <c r="F39"/>
  <c r="J27"/>
  <c r="I27"/>
  <c r="H27"/>
  <c r="G27"/>
  <c r="F27"/>
  <c r="J16"/>
  <c r="J59" s="1"/>
  <c r="I16"/>
  <c r="I59" s="1"/>
  <c r="H16"/>
  <c r="H59" s="1"/>
  <c r="G16"/>
  <c r="G59" s="1"/>
  <c r="F16"/>
  <c r="F59" s="1"/>
  <c r="J6"/>
  <c r="I6"/>
  <c r="H6"/>
  <c r="G6"/>
  <c r="F6"/>
  <c r="Y216" i="2"/>
  <c r="X216"/>
  <c r="W216"/>
  <c r="V216"/>
  <c r="U216"/>
  <c r="T216"/>
  <c r="S216"/>
  <c r="R216"/>
  <c r="Q216"/>
  <c r="P216"/>
  <c r="Y208"/>
  <c r="Y218" s="1"/>
  <c r="X208"/>
  <c r="X218" s="1"/>
  <c r="W208"/>
  <c r="W218" s="1"/>
  <c r="V208"/>
  <c r="V218" s="1"/>
  <c r="U208"/>
  <c r="U218" s="1"/>
  <c r="T208"/>
  <c r="T218" s="1"/>
  <c r="S208"/>
  <c r="S218" s="1"/>
  <c r="R208"/>
  <c r="R218" s="1"/>
  <c r="Q208"/>
  <c r="Q218" s="1"/>
  <c r="P208"/>
  <c r="P218" s="1"/>
  <c r="Y199"/>
  <c r="X199"/>
  <c r="W199"/>
  <c r="V199"/>
  <c r="U199"/>
  <c r="T199"/>
  <c r="S199"/>
  <c r="R199"/>
  <c r="Q199"/>
  <c r="P199"/>
  <c r="Y190"/>
  <c r="X190"/>
  <c r="W190"/>
  <c r="V190"/>
  <c r="U190"/>
  <c r="T190"/>
  <c r="S190"/>
  <c r="R190"/>
  <c r="Q190"/>
  <c r="P190"/>
  <c r="Y185"/>
  <c r="Y187" s="1"/>
  <c r="Y195" s="1"/>
  <c r="X185"/>
  <c r="X187" s="1"/>
  <c r="X195" s="1"/>
  <c r="W185"/>
  <c r="W187" s="1"/>
  <c r="W195" s="1"/>
  <c r="V185"/>
  <c r="V187" s="1"/>
  <c r="V195" s="1"/>
  <c r="U185"/>
  <c r="U187" s="1"/>
  <c r="U195" s="1"/>
  <c r="T185"/>
  <c r="T187" s="1"/>
  <c r="T195" s="1"/>
  <c r="S185"/>
  <c r="S187" s="1"/>
  <c r="S195" s="1"/>
  <c r="R185"/>
  <c r="R187" s="1"/>
  <c r="R195" s="1"/>
  <c r="Q185"/>
  <c r="Q187" s="1"/>
  <c r="Q195" s="1"/>
  <c r="P185"/>
  <c r="P187" s="1"/>
  <c r="P195" s="1"/>
  <c r="Y170"/>
  <c r="X170"/>
  <c r="W170"/>
  <c r="V170"/>
  <c r="U170"/>
  <c r="T170"/>
  <c r="S170"/>
  <c r="R170"/>
  <c r="Q170"/>
  <c r="P170"/>
  <c r="Y165"/>
  <c r="Y167" s="1"/>
  <c r="Y175" s="1"/>
  <c r="X165"/>
  <c r="X167" s="1"/>
  <c r="X175" s="1"/>
  <c r="W165"/>
  <c r="W167" s="1"/>
  <c r="W175" s="1"/>
  <c r="V165"/>
  <c r="V167" s="1"/>
  <c r="V175" s="1"/>
  <c r="U165"/>
  <c r="U167" s="1"/>
  <c r="U175" s="1"/>
  <c r="T165"/>
  <c r="T167" s="1"/>
  <c r="T175" s="1"/>
  <c r="S165"/>
  <c r="S167" s="1"/>
  <c r="S175" s="1"/>
  <c r="R165"/>
  <c r="R167" s="1"/>
  <c r="R175" s="1"/>
  <c r="Q165"/>
  <c r="Q167" s="1"/>
  <c r="Q175" s="1"/>
  <c r="P165"/>
  <c r="P167" s="1"/>
  <c r="P175" s="1"/>
  <c r="Y150"/>
  <c r="X150"/>
  <c r="W150"/>
  <c r="V150"/>
  <c r="U150"/>
  <c r="T150"/>
  <c r="S150"/>
  <c r="R150"/>
  <c r="Q150"/>
  <c r="P150"/>
  <c r="Y145"/>
  <c r="Y147" s="1"/>
  <c r="Y155" s="1"/>
  <c r="X145"/>
  <c r="X147" s="1"/>
  <c r="X155" s="1"/>
  <c r="W145"/>
  <c r="W147" s="1"/>
  <c r="W155" s="1"/>
  <c r="V145"/>
  <c r="V147" s="1"/>
  <c r="V155" s="1"/>
  <c r="U145"/>
  <c r="U147" s="1"/>
  <c r="U155" s="1"/>
  <c r="T145"/>
  <c r="T147" s="1"/>
  <c r="T155" s="1"/>
  <c r="S145"/>
  <c r="S147" s="1"/>
  <c r="S155" s="1"/>
  <c r="R145"/>
  <c r="R147" s="1"/>
  <c r="R155" s="1"/>
  <c r="Q145"/>
  <c r="Q147" s="1"/>
  <c r="Q155" s="1"/>
  <c r="P145"/>
  <c r="P147" s="1"/>
  <c r="P155" s="1"/>
  <c r="Y130"/>
  <c r="X130"/>
  <c r="W130"/>
  <c r="V130"/>
  <c r="U130"/>
  <c r="T130"/>
  <c r="S130"/>
  <c r="R130"/>
  <c r="Q130"/>
  <c r="P130"/>
  <c r="Y125"/>
  <c r="Y127" s="1"/>
  <c r="Y135" s="1"/>
  <c r="X125"/>
  <c r="X127" s="1"/>
  <c r="X135" s="1"/>
  <c r="W125"/>
  <c r="W127" s="1"/>
  <c r="W135" s="1"/>
  <c r="V125"/>
  <c r="V127" s="1"/>
  <c r="V135" s="1"/>
  <c r="U125"/>
  <c r="U127" s="1"/>
  <c r="U135" s="1"/>
  <c r="T125"/>
  <c r="T127" s="1"/>
  <c r="T135" s="1"/>
  <c r="S125"/>
  <c r="S127" s="1"/>
  <c r="S135" s="1"/>
  <c r="R125"/>
  <c r="R127" s="1"/>
  <c r="R135" s="1"/>
  <c r="Q125"/>
  <c r="Q127" s="1"/>
  <c r="Q135" s="1"/>
  <c r="P125"/>
  <c r="P127" s="1"/>
  <c r="P135" s="1"/>
  <c r="Y110"/>
  <c r="X110"/>
  <c r="W110"/>
  <c r="V110"/>
  <c r="U110"/>
  <c r="T110"/>
  <c r="S110"/>
  <c r="R110"/>
  <c r="Q110"/>
  <c r="P110"/>
  <c r="Y105"/>
  <c r="Y107" s="1"/>
  <c r="Y115" s="1"/>
  <c r="X105"/>
  <c r="X107" s="1"/>
  <c r="X115" s="1"/>
  <c r="W105"/>
  <c r="W107" s="1"/>
  <c r="W115" s="1"/>
  <c r="V105"/>
  <c r="V107" s="1"/>
  <c r="V115" s="1"/>
  <c r="U105"/>
  <c r="U107" s="1"/>
  <c r="U115" s="1"/>
  <c r="T105"/>
  <c r="T107" s="1"/>
  <c r="T115" s="1"/>
  <c r="S105"/>
  <c r="S107" s="1"/>
  <c r="S115" s="1"/>
  <c r="R105"/>
  <c r="R107" s="1"/>
  <c r="R115" s="1"/>
  <c r="Q105"/>
  <c r="Q107" s="1"/>
  <c r="Q115" s="1"/>
  <c r="P105"/>
  <c r="P107" s="1"/>
  <c r="P115" s="1"/>
  <c r="Y90"/>
  <c r="X90"/>
  <c r="W90"/>
  <c r="V90"/>
  <c r="U90"/>
  <c r="T90"/>
  <c r="S90"/>
  <c r="R90"/>
  <c r="Q90"/>
  <c r="P90"/>
  <c r="Y85"/>
  <c r="Y87" s="1"/>
  <c r="Y95" s="1"/>
  <c r="X85"/>
  <c r="X87" s="1"/>
  <c r="X95" s="1"/>
  <c r="W85"/>
  <c r="W87" s="1"/>
  <c r="W95" s="1"/>
  <c r="V85"/>
  <c r="V87" s="1"/>
  <c r="V95" s="1"/>
  <c r="U85"/>
  <c r="U87" s="1"/>
  <c r="U95" s="1"/>
  <c r="T85"/>
  <c r="T87" s="1"/>
  <c r="T95" s="1"/>
  <c r="S85"/>
  <c r="S87" s="1"/>
  <c r="S95" s="1"/>
  <c r="R85"/>
  <c r="R87" s="1"/>
  <c r="R95" s="1"/>
  <c r="Q85"/>
  <c r="Q87" s="1"/>
  <c r="Q95" s="1"/>
  <c r="P85"/>
  <c r="P87" s="1"/>
  <c r="P95" s="1"/>
  <c r="Y73"/>
  <c r="X73"/>
  <c r="W73"/>
  <c r="V73"/>
  <c r="U73"/>
  <c r="T73"/>
  <c r="S73"/>
  <c r="R73"/>
  <c r="Q73"/>
  <c r="P73"/>
  <c r="Y72"/>
  <c r="X72"/>
  <c r="W72"/>
  <c r="V72"/>
  <c r="U72"/>
  <c r="T72"/>
  <c r="S72"/>
  <c r="R72"/>
  <c r="Q72"/>
  <c r="P72"/>
  <c r="Y71"/>
  <c r="X71"/>
  <c r="W71"/>
  <c r="V71"/>
  <c r="U71"/>
  <c r="T71"/>
  <c r="S71"/>
  <c r="R71"/>
  <c r="Q71"/>
  <c r="P71"/>
  <c r="Y64"/>
  <c r="X64"/>
  <c r="W64"/>
  <c r="V64"/>
  <c r="U64"/>
  <c r="T64"/>
  <c r="S64"/>
  <c r="R64"/>
  <c r="Q64"/>
  <c r="P64"/>
  <c r="Y63"/>
  <c r="X63"/>
  <c r="W63"/>
  <c r="V63"/>
  <c r="U63"/>
  <c r="T63"/>
  <c r="S63"/>
  <c r="R63"/>
  <c r="Q63"/>
  <c r="P63"/>
  <c r="Y62"/>
  <c r="X62"/>
  <c r="W62"/>
  <c r="V62"/>
  <c r="U62"/>
  <c r="T62"/>
  <c r="S62"/>
  <c r="R62"/>
  <c r="Q62"/>
  <c r="P62"/>
  <c r="Y61"/>
  <c r="X61"/>
  <c r="W61"/>
  <c r="V61"/>
  <c r="U61"/>
  <c r="T61"/>
  <c r="S61"/>
  <c r="R61"/>
  <c r="Q61"/>
  <c r="P61"/>
  <c r="Y60"/>
  <c r="Y65" s="1"/>
  <c r="X60"/>
  <c r="X65" s="1"/>
  <c r="W60"/>
  <c r="W65" s="1"/>
  <c r="V60"/>
  <c r="V65" s="1"/>
  <c r="U60"/>
  <c r="U65" s="1"/>
  <c r="T60"/>
  <c r="T65" s="1"/>
  <c r="S60"/>
  <c r="S65" s="1"/>
  <c r="R60"/>
  <c r="R65" s="1"/>
  <c r="Q60"/>
  <c r="Q65" s="1"/>
  <c r="P60"/>
  <c r="P65" s="1"/>
  <c r="Y58"/>
  <c r="Y67" s="1"/>
  <c r="X58"/>
  <c r="X67" s="1"/>
  <c r="W58"/>
  <c r="W67" s="1"/>
  <c r="V58"/>
  <c r="V67" s="1"/>
  <c r="U58"/>
  <c r="U67" s="1"/>
  <c r="T58"/>
  <c r="T67" s="1"/>
  <c r="S58"/>
  <c r="S67" s="1"/>
  <c r="R58"/>
  <c r="R67" s="1"/>
  <c r="Q58"/>
  <c r="Q67" s="1"/>
  <c r="P58"/>
  <c r="P67" s="1"/>
  <c r="Y42"/>
  <c r="X42"/>
  <c r="W42"/>
  <c r="V42"/>
  <c r="U42"/>
  <c r="T42"/>
  <c r="S42"/>
  <c r="R42"/>
  <c r="Q42"/>
  <c r="P42"/>
  <c r="Y31"/>
  <c r="Y29" i="11" s="1"/>
  <c r="X31" i="2"/>
  <c r="X29" i="11" s="1"/>
  <c r="W31" i="2"/>
  <c r="W29" i="11" s="1"/>
  <c r="V31" i="2"/>
  <c r="V29" i="11" s="1"/>
  <c r="U31" i="2"/>
  <c r="U29" i="11" s="1"/>
  <c r="T31" i="2"/>
  <c r="T29" i="11" s="1"/>
  <c r="S31" i="2"/>
  <c r="S29" i="11" s="1"/>
  <c r="R31" i="2"/>
  <c r="R29" i="11" s="1"/>
  <c r="Q31" i="2"/>
  <c r="Q29" i="11" s="1"/>
  <c r="P31" i="2"/>
  <c r="P29" i="11" s="1"/>
  <c r="Y15" i="2"/>
  <c r="Y17" s="1"/>
  <c r="X15"/>
  <c r="X17" s="1"/>
  <c r="W15"/>
  <c r="W17" s="1"/>
  <c r="V15"/>
  <c r="V17" s="1"/>
  <c r="U15"/>
  <c r="U17" s="1"/>
  <c r="T15"/>
  <c r="T17" s="1"/>
  <c r="S15"/>
  <c r="S17" s="1"/>
  <c r="R15"/>
  <c r="R17" s="1"/>
  <c r="Q15"/>
  <c r="Q17" s="1"/>
  <c r="P15"/>
  <c r="P17" s="1"/>
  <c r="J216"/>
  <c r="I216"/>
  <c r="H216"/>
  <c r="G216"/>
  <c r="F216"/>
  <c r="J208"/>
  <c r="J218" s="1"/>
  <c r="I208"/>
  <c r="I218" s="1"/>
  <c r="H208"/>
  <c r="H218" s="1"/>
  <c r="G208"/>
  <c r="G218" s="1"/>
  <c r="F208"/>
  <c r="F218" s="1"/>
  <c r="J199"/>
  <c r="I199"/>
  <c r="H199"/>
  <c r="G199"/>
  <c r="F199"/>
  <c r="J190"/>
  <c r="I190"/>
  <c r="H190"/>
  <c r="G190"/>
  <c r="F190"/>
  <c r="J185"/>
  <c r="J187" s="1"/>
  <c r="I185"/>
  <c r="I187" s="1"/>
  <c r="I195" s="1"/>
  <c r="H185"/>
  <c r="H187" s="1"/>
  <c r="G185"/>
  <c r="G187" s="1"/>
  <c r="G195" s="1"/>
  <c r="F185"/>
  <c r="F187" s="1"/>
  <c r="J170"/>
  <c r="I170"/>
  <c r="H170"/>
  <c r="G170"/>
  <c r="F170"/>
  <c r="J165"/>
  <c r="J167" s="1"/>
  <c r="I165"/>
  <c r="I167" s="1"/>
  <c r="I175" s="1"/>
  <c r="H165"/>
  <c r="H167" s="1"/>
  <c r="G165"/>
  <c r="G167" s="1"/>
  <c r="G175" s="1"/>
  <c r="F165"/>
  <c r="F167" s="1"/>
  <c r="J150"/>
  <c r="I150"/>
  <c r="H150"/>
  <c r="G150"/>
  <c r="F150"/>
  <c r="J145"/>
  <c r="J147" s="1"/>
  <c r="I145"/>
  <c r="I147" s="1"/>
  <c r="I155" s="1"/>
  <c r="H145"/>
  <c r="H147" s="1"/>
  <c r="G145"/>
  <c r="G147" s="1"/>
  <c r="G155" s="1"/>
  <c r="F145"/>
  <c r="F147" s="1"/>
  <c r="J130"/>
  <c r="I130"/>
  <c r="H130"/>
  <c r="G130"/>
  <c r="F130"/>
  <c r="J125"/>
  <c r="J127" s="1"/>
  <c r="I125"/>
  <c r="I127" s="1"/>
  <c r="I135" s="1"/>
  <c r="H125"/>
  <c r="H127" s="1"/>
  <c r="G125"/>
  <c r="G127" s="1"/>
  <c r="G135" s="1"/>
  <c r="F125"/>
  <c r="F127" s="1"/>
  <c r="J110"/>
  <c r="I110"/>
  <c r="H110"/>
  <c r="G110"/>
  <c r="F110"/>
  <c r="J105"/>
  <c r="J107" s="1"/>
  <c r="I105"/>
  <c r="I107" s="1"/>
  <c r="I115" s="1"/>
  <c r="H105"/>
  <c r="H107" s="1"/>
  <c r="G105"/>
  <c r="G107" s="1"/>
  <c r="G115" s="1"/>
  <c r="F105"/>
  <c r="F107" s="1"/>
  <c r="J90"/>
  <c r="I90"/>
  <c r="H90"/>
  <c r="G90"/>
  <c r="F90"/>
  <c r="J85"/>
  <c r="J87" s="1"/>
  <c r="I85"/>
  <c r="I87" s="1"/>
  <c r="I95" s="1"/>
  <c r="H85"/>
  <c r="H87" s="1"/>
  <c r="G85"/>
  <c r="G87" s="1"/>
  <c r="G95" s="1"/>
  <c r="F85"/>
  <c r="F87" s="1"/>
  <c r="J73"/>
  <c r="I73"/>
  <c r="H73"/>
  <c r="G73"/>
  <c r="F73"/>
  <c r="J72"/>
  <c r="I72"/>
  <c r="H72"/>
  <c r="G72"/>
  <c r="F72"/>
  <c r="J71"/>
  <c r="I71"/>
  <c r="H71"/>
  <c r="G71"/>
  <c r="F71"/>
  <c r="J64"/>
  <c r="I64"/>
  <c r="H64"/>
  <c r="G64"/>
  <c r="F64"/>
  <c r="J63"/>
  <c r="I63"/>
  <c r="H63"/>
  <c r="G63"/>
  <c r="F63"/>
  <c r="J62"/>
  <c r="J12" i="63" s="1"/>
  <c r="I62" i="2"/>
  <c r="H62"/>
  <c r="G62"/>
  <c r="F62"/>
  <c r="J61"/>
  <c r="I61"/>
  <c r="H61"/>
  <c r="G61"/>
  <c r="F61"/>
  <c r="J60"/>
  <c r="J65" s="1"/>
  <c r="J15" i="63" s="1"/>
  <c r="J17" s="1"/>
  <c r="I60" i="2"/>
  <c r="I65" s="1"/>
  <c r="H60"/>
  <c r="H65" s="1"/>
  <c r="G60"/>
  <c r="G65" s="1"/>
  <c r="F60"/>
  <c r="F65" s="1"/>
  <c r="J58"/>
  <c r="I58"/>
  <c r="I67" s="1"/>
  <c r="H58"/>
  <c r="G58"/>
  <c r="G67" s="1"/>
  <c r="F58"/>
  <c r="J42"/>
  <c r="I42"/>
  <c r="H42"/>
  <c r="G42"/>
  <c r="F42"/>
  <c r="J31"/>
  <c r="J29" i="11" s="1"/>
  <c r="I31" i="2"/>
  <c r="I29" i="11" s="1"/>
  <c r="H31" i="2"/>
  <c r="H29" i="11" s="1"/>
  <c r="G31" i="2"/>
  <c r="G29" i="11" s="1"/>
  <c r="F31" i="2"/>
  <c r="F29" i="11" s="1"/>
  <c r="J15" i="2"/>
  <c r="J17" s="1"/>
  <c r="J6" i="52" s="1"/>
  <c r="J8" s="1"/>
  <c r="I15" i="2"/>
  <c r="I17" s="1"/>
  <c r="H15"/>
  <c r="H17" s="1"/>
  <c r="G15"/>
  <c r="G17" s="1"/>
  <c r="F15"/>
  <c r="F17" s="1"/>
  <c r="K190"/>
  <c r="L190"/>
  <c r="M190"/>
  <c r="N190"/>
  <c r="O190"/>
  <c r="K170"/>
  <c r="L170"/>
  <c r="M170"/>
  <c r="N170"/>
  <c r="O170"/>
  <c r="K150"/>
  <c r="L150"/>
  <c r="M150"/>
  <c r="N150"/>
  <c r="O150"/>
  <c r="K130"/>
  <c r="L130"/>
  <c r="M130"/>
  <c r="N130"/>
  <c r="O130"/>
  <c r="K110"/>
  <c r="L110"/>
  <c r="M110"/>
  <c r="N110"/>
  <c r="O110"/>
  <c r="K90"/>
  <c r="L90"/>
  <c r="M90"/>
  <c r="N90"/>
  <c r="O90"/>
  <c r="O31"/>
  <c r="O29" i="11" s="1"/>
  <c r="O42" i="2"/>
  <c r="O58"/>
  <c r="O60"/>
  <c r="O61"/>
  <c r="O62"/>
  <c r="O63"/>
  <c r="O64"/>
  <c r="O65"/>
  <c r="O67" s="1"/>
  <c r="O71"/>
  <c r="O72"/>
  <c r="O73"/>
  <c r="O85"/>
  <c r="O87"/>
  <c r="O95" s="1"/>
  <c r="O105"/>
  <c r="O107" s="1"/>
  <c r="O115" s="1"/>
  <c r="O125"/>
  <c r="O127"/>
  <c r="O135" s="1"/>
  <c r="O15"/>
  <c r="O17"/>
  <c r="J97" i="3" l="1"/>
  <c r="J110" s="1"/>
  <c r="J18" i="21"/>
  <c r="J20" s="1"/>
  <c r="J46" s="1"/>
  <c r="H30" i="52"/>
  <c r="J30"/>
  <c r="H10" i="21"/>
  <c r="F20"/>
  <c r="F46" s="1"/>
  <c r="J36" i="63"/>
  <c r="J49" s="1"/>
  <c r="I10" i="21"/>
  <c r="G10"/>
  <c r="J33" i="2"/>
  <c r="J31" i="11" s="1"/>
  <c r="J26"/>
  <c r="H20" i="21"/>
  <c r="H46" s="1"/>
  <c r="L231"/>
  <c r="L241" s="1"/>
  <c r="L267" s="1"/>
  <c r="L270" s="1"/>
  <c r="F95" i="2"/>
  <c r="H95"/>
  <c r="J95"/>
  <c r="F115"/>
  <c r="H115"/>
  <c r="J115"/>
  <c r="F135"/>
  <c r="H135"/>
  <c r="J135"/>
  <c r="F155"/>
  <c r="H155"/>
  <c r="J155"/>
  <c r="F175"/>
  <c r="H175"/>
  <c r="J175"/>
  <c r="F195"/>
  <c r="H195"/>
  <c r="J195"/>
  <c r="F73" i="21"/>
  <c r="F74" s="1"/>
  <c r="H73"/>
  <c r="H74" s="1"/>
  <c r="J73"/>
  <c r="J74" s="1"/>
  <c r="F83"/>
  <c r="H83"/>
  <c r="J83"/>
  <c r="F91"/>
  <c r="H91"/>
  <c r="J91"/>
  <c r="F181"/>
  <c r="H181"/>
  <c r="J181"/>
  <c r="F189"/>
  <c r="H189"/>
  <c r="J189"/>
  <c r="G231"/>
  <c r="I231"/>
  <c r="G239"/>
  <c r="I239"/>
  <c r="G278"/>
  <c r="I278"/>
  <c r="G286"/>
  <c r="I286"/>
  <c r="G325"/>
  <c r="G333"/>
  <c r="G372"/>
  <c r="I372"/>
  <c r="G380"/>
  <c r="I380"/>
  <c r="H88" i="41"/>
  <c r="J88"/>
  <c r="M88"/>
  <c r="O88"/>
  <c r="Q88"/>
  <c r="S88"/>
  <c r="U88"/>
  <c r="W88"/>
  <c r="Y88"/>
  <c r="G88"/>
  <c r="I88"/>
  <c r="L88"/>
  <c r="N88"/>
  <c r="P88"/>
  <c r="R88"/>
  <c r="T88"/>
  <c r="V88"/>
  <c r="X88"/>
  <c r="J90" i="47"/>
  <c r="H90"/>
  <c r="Y90"/>
  <c r="W90"/>
  <c r="U90"/>
  <c r="S90"/>
  <c r="Q90"/>
  <c r="O90"/>
  <c r="M90"/>
  <c r="I90"/>
  <c r="G90"/>
  <c r="X90"/>
  <c r="V90"/>
  <c r="T90"/>
  <c r="R90"/>
  <c r="P90"/>
  <c r="N90"/>
  <c r="L90"/>
  <c r="J71"/>
  <c r="C37" i="60" s="1"/>
  <c r="J37" s="1"/>
  <c r="H71" i="47"/>
  <c r="Y71"/>
  <c r="W71"/>
  <c r="U71"/>
  <c r="S71"/>
  <c r="Q71"/>
  <c r="O71"/>
  <c r="H37" i="60" s="1"/>
  <c r="O37" s="1"/>
  <c r="M71" i="47"/>
  <c r="F37" i="60" s="1"/>
  <c r="M37" s="1"/>
  <c r="I71" i="47"/>
  <c r="G71"/>
  <c r="X71"/>
  <c r="V71"/>
  <c r="T71"/>
  <c r="R71"/>
  <c r="P71"/>
  <c r="N71"/>
  <c r="G37" i="60" s="1"/>
  <c r="N37" s="1"/>
  <c r="L71" i="47"/>
  <c r="E37" i="60" s="1"/>
  <c r="L37" s="1"/>
  <c r="G14" i="21"/>
  <c r="G18" s="1"/>
  <c r="G20" s="1"/>
  <c r="G46" s="1"/>
  <c r="F125"/>
  <c r="H125"/>
  <c r="J222"/>
  <c r="M95" i="41"/>
  <c r="O95"/>
  <c r="I14" i="21"/>
  <c r="I18" s="1"/>
  <c r="I20" s="1"/>
  <c r="I46" s="1"/>
  <c r="J95" i="41"/>
  <c r="J93" s="1"/>
  <c r="L95"/>
  <c r="N95"/>
  <c r="M93"/>
  <c r="M94" s="1"/>
  <c r="M99" s="1"/>
  <c r="O93"/>
  <c r="L93"/>
  <c r="L94" s="1"/>
  <c r="L99" s="1"/>
  <c r="N93"/>
  <c r="I38" i="52"/>
  <c r="I40" s="1"/>
  <c r="G38"/>
  <c r="G40" s="1"/>
  <c r="M38"/>
  <c r="M40" s="1"/>
  <c r="O38"/>
  <c r="O40" s="1"/>
  <c r="Q38"/>
  <c r="Q40" s="1"/>
  <c r="S38"/>
  <c r="S40" s="1"/>
  <c r="U38"/>
  <c r="U40" s="1"/>
  <c r="W38"/>
  <c r="W40" s="1"/>
  <c r="Y38"/>
  <c r="Y40" s="1"/>
  <c r="M18" i="21"/>
  <c r="M20" s="1"/>
  <c r="M46" s="1"/>
  <c r="O18"/>
  <c r="O20" s="1"/>
  <c r="O46" s="1"/>
  <c r="Q18"/>
  <c r="Q20" s="1"/>
  <c r="Q46" s="1"/>
  <c r="S18"/>
  <c r="S20" s="1"/>
  <c r="S46" s="1"/>
  <c r="U18"/>
  <c r="U20" s="1"/>
  <c r="U46" s="1"/>
  <c r="W18"/>
  <c r="W20" s="1"/>
  <c r="W46" s="1"/>
  <c r="Y18"/>
  <c r="Y20" s="1"/>
  <c r="Y46" s="1"/>
  <c r="F10" i="41"/>
  <c r="J38" i="52"/>
  <c r="J40" s="1"/>
  <c r="H38"/>
  <c r="H40" s="1"/>
  <c r="L38"/>
  <c r="L40" s="1"/>
  <c r="N38"/>
  <c r="N40" s="1"/>
  <c r="P38"/>
  <c r="P40" s="1"/>
  <c r="R38"/>
  <c r="R40" s="1"/>
  <c r="T38"/>
  <c r="T40" s="1"/>
  <c r="V38"/>
  <c r="V40" s="1"/>
  <c r="X38"/>
  <c r="X40" s="1"/>
  <c r="L18" i="21"/>
  <c r="L20" s="1"/>
  <c r="L46" s="1"/>
  <c r="N18"/>
  <c r="N20" s="1"/>
  <c r="N46" s="1"/>
  <c r="P18"/>
  <c r="P20" s="1"/>
  <c r="P46" s="1"/>
  <c r="R18"/>
  <c r="R20" s="1"/>
  <c r="R46" s="1"/>
  <c r="T18"/>
  <c r="T20" s="1"/>
  <c r="T46" s="1"/>
  <c r="V18"/>
  <c r="V20" s="1"/>
  <c r="V46" s="1"/>
  <c r="X18"/>
  <c r="X20" s="1"/>
  <c r="X46" s="1"/>
  <c r="F134"/>
  <c r="H134"/>
  <c r="J134"/>
  <c r="F142"/>
  <c r="H142"/>
  <c r="J142"/>
  <c r="G181"/>
  <c r="G191" s="1"/>
  <c r="G217" s="1"/>
  <c r="G223" s="1"/>
  <c r="I181"/>
  <c r="I189"/>
  <c r="I325"/>
  <c r="I333"/>
  <c r="G9" i="43"/>
  <c r="G17" s="1"/>
  <c r="G19" s="1"/>
  <c r="G43" s="1"/>
  <c r="G46" s="1"/>
  <c r="I9"/>
  <c r="I17" s="1"/>
  <c r="I19" s="1"/>
  <c r="M9"/>
  <c r="M17" s="1"/>
  <c r="M19" s="1"/>
  <c r="M43" s="1"/>
  <c r="M46" s="1"/>
  <c r="O9"/>
  <c r="O17" s="1"/>
  <c r="O19" s="1"/>
  <c r="Q9"/>
  <c r="Q17" s="1"/>
  <c r="Q19" s="1"/>
  <c r="Q43" s="1"/>
  <c r="Q46" s="1"/>
  <c r="S9"/>
  <c r="S17" s="1"/>
  <c r="S19" s="1"/>
  <c r="S43" s="1"/>
  <c r="S46" s="1"/>
  <c r="U9"/>
  <c r="U17" s="1"/>
  <c r="U19" s="1"/>
  <c r="U43" s="1"/>
  <c r="U46" s="1"/>
  <c r="W9"/>
  <c r="W17" s="1"/>
  <c r="W19" s="1"/>
  <c r="Y9"/>
  <c r="Y17" s="1"/>
  <c r="Y19" s="1"/>
  <c r="Y43" s="1"/>
  <c r="Y46" s="1"/>
  <c r="F231" i="21"/>
  <c r="H231"/>
  <c r="J231"/>
  <c r="F239"/>
  <c r="H239"/>
  <c r="J239"/>
  <c r="H9" i="43"/>
  <c r="H17" s="1"/>
  <c r="H19" s="1"/>
  <c r="H43" s="1"/>
  <c r="H46" s="1"/>
  <c r="J9"/>
  <c r="J17" s="1"/>
  <c r="F9"/>
  <c r="F17" s="1"/>
  <c r="F19" s="1"/>
  <c r="L9"/>
  <c r="L17" s="1"/>
  <c r="L19" s="1"/>
  <c r="L43" s="1"/>
  <c r="L46" s="1"/>
  <c r="N9"/>
  <c r="N17" s="1"/>
  <c r="N19" s="1"/>
  <c r="P9"/>
  <c r="P17" s="1"/>
  <c r="P19" s="1"/>
  <c r="P43" s="1"/>
  <c r="P46" s="1"/>
  <c r="R9"/>
  <c r="R17" s="1"/>
  <c r="R19" s="1"/>
  <c r="T9"/>
  <c r="T17" s="1"/>
  <c r="T19" s="1"/>
  <c r="T43" s="1"/>
  <c r="T46" s="1"/>
  <c r="V9"/>
  <c r="V17" s="1"/>
  <c r="V19" s="1"/>
  <c r="X9"/>
  <c r="X17" s="1"/>
  <c r="X19" s="1"/>
  <c r="X43" s="1"/>
  <c r="X46" s="1"/>
  <c r="O43"/>
  <c r="O46" s="1"/>
  <c r="W43"/>
  <c r="W46" s="1"/>
  <c r="N43"/>
  <c r="N46" s="1"/>
  <c r="R43"/>
  <c r="R46" s="1"/>
  <c r="V43"/>
  <c r="V46" s="1"/>
  <c r="F43"/>
  <c r="F46" s="1"/>
  <c r="I43"/>
  <c r="I46" s="1"/>
  <c r="N94" i="41"/>
  <c r="N99" s="1"/>
  <c r="O94"/>
  <c r="O99" s="1"/>
  <c r="F82"/>
  <c r="L111" i="10"/>
  <c r="L44"/>
  <c r="L8"/>
  <c r="L17"/>
  <c r="L26"/>
  <c r="L35"/>
  <c r="L148"/>
  <c r="L89" s="1"/>
  <c r="L184"/>
  <c r="L185" s="1"/>
  <c r="M179" s="1"/>
  <c r="M181" s="1"/>
  <c r="M183" s="1"/>
  <c r="L53"/>
  <c r="L140"/>
  <c r="M134" s="1"/>
  <c r="M136" s="1"/>
  <c r="M138" s="1"/>
  <c r="L139"/>
  <c r="L80" s="1"/>
  <c r="L158"/>
  <c r="M152" s="1"/>
  <c r="M154" s="1"/>
  <c r="M156" s="1"/>
  <c r="L157"/>
  <c r="L98" s="1"/>
  <c r="L176"/>
  <c r="M170" s="1"/>
  <c r="M172" s="1"/>
  <c r="M174" s="1"/>
  <c r="L175"/>
  <c r="O33" i="2"/>
  <c r="O31" i="11" s="1"/>
  <c r="Q33" i="2"/>
  <c r="Q31" i="11" s="1"/>
  <c r="S33" i="2"/>
  <c r="S31" i="11" s="1"/>
  <c r="U33" i="2"/>
  <c r="U31" i="11" s="1"/>
  <c r="W33" i="2"/>
  <c r="W31" i="11" s="1"/>
  <c r="Y33" i="2"/>
  <c r="Y31" i="11" s="1"/>
  <c r="P33" i="2"/>
  <c r="P31" i="11" s="1"/>
  <c r="R33" i="2"/>
  <c r="R31" i="11" s="1"/>
  <c r="T33" i="2"/>
  <c r="T31" i="11" s="1"/>
  <c r="V33" i="2"/>
  <c r="V31" i="11" s="1"/>
  <c r="X33" i="2"/>
  <c r="X31" i="11" s="1"/>
  <c r="G33" i="2"/>
  <c r="G31" i="11" s="1"/>
  <c r="I33" i="2"/>
  <c r="I31" i="11" s="1"/>
  <c r="F33" i="2"/>
  <c r="F31" i="11" s="1"/>
  <c r="H33" i="2"/>
  <c r="H31" i="11" s="1"/>
  <c r="M67" i="52"/>
  <c r="O67"/>
  <c r="Q67"/>
  <c r="S67"/>
  <c r="U67"/>
  <c r="W67"/>
  <c r="Y67"/>
  <c r="L67"/>
  <c r="N67"/>
  <c r="P67"/>
  <c r="R67"/>
  <c r="T67"/>
  <c r="V67"/>
  <c r="X67"/>
  <c r="H67"/>
  <c r="J67"/>
  <c r="G67"/>
  <c r="I67"/>
  <c r="M69" i="3"/>
  <c r="O69"/>
  <c r="Q69"/>
  <c r="S69"/>
  <c r="U69"/>
  <c r="W69"/>
  <c r="Y69"/>
  <c r="L69"/>
  <c r="N69"/>
  <c r="P69"/>
  <c r="R69"/>
  <c r="T69"/>
  <c r="V69"/>
  <c r="X69"/>
  <c r="M129"/>
  <c r="M130" s="1"/>
  <c r="M20" i="11" s="1"/>
  <c r="O129" i="3"/>
  <c r="O130" s="1"/>
  <c r="Q129"/>
  <c r="Q130" s="1"/>
  <c r="S129"/>
  <c r="S130" s="1"/>
  <c r="U129"/>
  <c r="U130" s="1"/>
  <c r="W129"/>
  <c r="W130" s="1"/>
  <c r="Y129"/>
  <c r="Y130" s="1"/>
  <c r="L129"/>
  <c r="L130" s="1"/>
  <c r="L20" i="11" s="1"/>
  <c r="N129" i="3"/>
  <c r="N130" s="1"/>
  <c r="N20" i="11" s="1"/>
  <c r="P129" i="3"/>
  <c r="P130" s="1"/>
  <c r="R129"/>
  <c r="R130" s="1"/>
  <c r="T129"/>
  <c r="T130" s="1"/>
  <c r="V129"/>
  <c r="V130" s="1"/>
  <c r="X129"/>
  <c r="X130" s="1"/>
  <c r="G69"/>
  <c r="I69"/>
  <c r="F69"/>
  <c r="H69"/>
  <c r="J69"/>
  <c r="G129"/>
  <c r="G130" s="1"/>
  <c r="I129"/>
  <c r="I130" s="1"/>
  <c r="F129"/>
  <c r="F130" s="1"/>
  <c r="H129"/>
  <c r="H130" s="1"/>
  <c r="J129"/>
  <c r="J130" s="1"/>
  <c r="F67" i="2"/>
  <c r="H67"/>
  <c r="J67"/>
  <c r="I335" i="21" l="1"/>
  <c r="I361" s="1"/>
  <c r="I364" s="1"/>
  <c r="I191"/>
  <c r="I217" s="1"/>
  <c r="I223" s="1"/>
  <c r="H144"/>
  <c r="H170" s="1"/>
  <c r="H173" s="1"/>
  <c r="H191"/>
  <c r="H217" s="1"/>
  <c r="H223" s="1"/>
  <c r="H93"/>
  <c r="H119" s="1"/>
  <c r="H126"/>
  <c r="J241"/>
  <c r="J267" s="1"/>
  <c r="J270" s="1"/>
  <c r="F241"/>
  <c r="F267" s="1"/>
  <c r="F270" s="1"/>
  <c r="I382"/>
  <c r="I408" s="1"/>
  <c r="I411" s="1"/>
  <c r="I288"/>
  <c r="I314" s="1"/>
  <c r="I317" s="1"/>
  <c r="I241"/>
  <c r="I267" s="1"/>
  <c r="I270" s="1"/>
  <c r="J19" i="43"/>
  <c r="J43" s="1"/>
  <c r="J46" s="1"/>
  <c r="G382" i="21"/>
  <c r="G408" s="1"/>
  <c r="G411" s="1"/>
  <c r="G335"/>
  <c r="G361" s="1"/>
  <c r="G364" s="1"/>
  <c r="G288"/>
  <c r="G314" s="1"/>
  <c r="G317" s="1"/>
  <c r="G241"/>
  <c r="G267" s="1"/>
  <c r="G270" s="1"/>
  <c r="J191"/>
  <c r="J217" s="1"/>
  <c r="J223" s="1"/>
  <c r="F191"/>
  <c r="F217" s="1"/>
  <c r="F223" s="1"/>
  <c r="J93"/>
  <c r="J119" s="1"/>
  <c r="J126" s="1"/>
  <c r="F93"/>
  <c r="F119" s="1"/>
  <c r="F126" s="1"/>
  <c r="H20" i="2"/>
  <c r="H20" i="11"/>
  <c r="I20" i="2"/>
  <c r="I25" s="1"/>
  <c r="I35" s="1"/>
  <c r="I44" s="1"/>
  <c r="I47" s="1"/>
  <c r="I53" s="1"/>
  <c r="I20" i="11"/>
  <c r="V20" i="2"/>
  <c r="V20" i="11"/>
  <c r="R20" i="2"/>
  <c r="R20" i="11"/>
  <c r="Y20" i="2"/>
  <c r="Y20" i="11"/>
  <c r="U20" i="2"/>
  <c r="U20" i="11"/>
  <c r="Q20" i="2"/>
  <c r="Q20" i="11"/>
  <c r="J20" i="2"/>
  <c r="J70" s="1"/>
  <c r="J20" i="11"/>
  <c r="F20" i="2"/>
  <c r="F70" s="1"/>
  <c r="F20" i="63" s="1"/>
  <c r="F33" s="1"/>
  <c r="F80" s="1"/>
  <c r="F20" i="11"/>
  <c r="G20" i="2"/>
  <c r="G25" s="1"/>
  <c r="G35" s="1"/>
  <c r="G44" s="1"/>
  <c r="G47" s="1"/>
  <c r="G53" s="1"/>
  <c r="G20" i="11"/>
  <c r="X20" i="2"/>
  <c r="X20" i="11"/>
  <c r="T20" i="2"/>
  <c r="T20" i="11"/>
  <c r="P20" i="2"/>
  <c r="P20" i="11"/>
  <c r="W20" i="2"/>
  <c r="W20" i="11"/>
  <c r="S20" i="2"/>
  <c r="S20" i="11"/>
  <c r="O20" i="2"/>
  <c r="O11" i="52" s="1"/>
  <c r="O22" s="1"/>
  <c r="O54" s="1"/>
  <c r="O59" s="1"/>
  <c r="O20" i="11"/>
  <c r="J94" i="41"/>
  <c r="J99" s="1"/>
  <c r="I33" i="11"/>
  <c r="H70" i="2"/>
  <c r="H11" i="52"/>
  <c r="H22" s="1"/>
  <c r="H54" s="1"/>
  <c r="H59" s="1"/>
  <c r="I70" i="2"/>
  <c r="I11" i="52"/>
  <c r="I22" s="1"/>
  <c r="I54" s="1"/>
  <c r="I59" s="1"/>
  <c r="V70" i="2"/>
  <c r="V11" i="52"/>
  <c r="V22" s="1"/>
  <c r="V54" s="1"/>
  <c r="V59" s="1"/>
  <c r="R70" i="2"/>
  <c r="R11" i="52"/>
  <c r="R22" s="1"/>
  <c r="R54" s="1"/>
  <c r="R59" s="1"/>
  <c r="Y70" i="2"/>
  <c r="Y11" i="52"/>
  <c r="Y22" s="1"/>
  <c r="Y54" s="1"/>
  <c r="Y59" s="1"/>
  <c r="U70" i="2"/>
  <c r="U11" i="52"/>
  <c r="U22" s="1"/>
  <c r="U54" s="1"/>
  <c r="U59" s="1"/>
  <c r="Q70" i="2"/>
  <c r="Q11" i="52"/>
  <c r="Q22" s="1"/>
  <c r="Q54" s="1"/>
  <c r="Q59" s="1"/>
  <c r="G33" i="11"/>
  <c r="G11" i="52"/>
  <c r="G22" s="1"/>
  <c r="G54" s="1"/>
  <c r="G59" s="1"/>
  <c r="X70" i="2"/>
  <c r="X11" i="52"/>
  <c r="X22" s="1"/>
  <c r="X54" s="1"/>
  <c r="X59" s="1"/>
  <c r="T70" i="2"/>
  <c r="T11" i="52"/>
  <c r="T22" s="1"/>
  <c r="T54" s="1"/>
  <c r="T59" s="1"/>
  <c r="P70" i="2"/>
  <c r="P11" i="52"/>
  <c r="P22" s="1"/>
  <c r="P54" s="1"/>
  <c r="P59" s="1"/>
  <c r="W70" i="2"/>
  <c r="W11" i="52"/>
  <c r="W22" s="1"/>
  <c r="W54" s="1"/>
  <c r="W59" s="1"/>
  <c r="S70" i="2"/>
  <c r="S11" i="52"/>
  <c r="S22" s="1"/>
  <c r="S54" s="1"/>
  <c r="S59" s="1"/>
  <c r="H241" i="21"/>
  <c r="H267" s="1"/>
  <c r="H270" s="1"/>
  <c r="J144"/>
  <c r="J170" s="1"/>
  <c r="F144"/>
  <c r="F170" s="1"/>
  <c r="F173" s="1"/>
  <c r="F88" i="41"/>
  <c r="M184" i="10"/>
  <c r="M185" s="1"/>
  <c r="N179" s="1"/>
  <c r="N181" s="1"/>
  <c r="N183" s="1"/>
  <c r="L122"/>
  <c r="L55"/>
  <c r="L95"/>
  <c r="L28"/>
  <c r="L77"/>
  <c r="L10"/>
  <c r="L149"/>
  <c r="M143" s="1"/>
  <c r="M145" s="1"/>
  <c r="M147" s="1"/>
  <c r="M175"/>
  <c r="M176" s="1"/>
  <c r="N170" s="1"/>
  <c r="N172" s="1"/>
  <c r="N174" s="1"/>
  <c r="M157"/>
  <c r="M98" s="1"/>
  <c r="M139"/>
  <c r="M80" s="1"/>
  <c r="L104"/>
  <c r="L37"/>
  <c r="L86"/>
  <c r="L19"/>
  <c r="L113"/>
  <c r="L46"/>
  <c r="O25" i="2"/>
  <c r="O35" s="1"/>
  <c r="X25"/>
  <c r="X35" s="1"/>
  <c r="T25"/>
  <c r="T35" s="1"/>
  <c r="P25"/>
  <c r="P35" s="1"/>
  <c r="Y25"/>
  <c r="Y35" s="1"/>
  <c r="U25"/>
  <c r="U35" s="1"/>
  <c r="Q25"/>
  <c r="Q35" s="1"/>
  <c r="V131" i="3"/>
  <c r="R131"/>
  <c r="N131"/>
  <c r="W131"/>
  <c r="S131"/>
  <c r="O131"/>
  <c r="V25" i="2"/>
  <c r="V35" s="1"/>
  <c r="R25"/>
  <c r="R35" s="1"/>
  <c r="W25"/>
  <c r="S25"/>
  <c r="S35" s="1"/>
  <c r="X131" i="3"/>
  <c r="T131"/>
  <c r="P131"/>
  <c r="L131"/>
  <c r="Y131"/>
  <c r="U131"/>
  <c r="Q131"/>
  <c r="M131"/>
  <c r="J25" i="2"/>
  <c r="J35" s="1"/>
  <c r="F25"/>
  <c r="F35" s="1"/>
  <c r="F44" s="1"/>
  <c r="F47" s="1"/>
  <c r="F53" s="1"/>
  <c r="G131" i="3"/>
  <c r="J131"/>
  <c r="F131"/>
  <c r="H25" i="2"/>
  <c r="I131" i="3"/>
  <c r="H131"/>
  <c r="O70" i="2" l="1"/>
  <c r="J11" i="52"/>
  <c r="J22" s="1"/>
  <c r="J54" s="1"/>
  <c r="J59" s="1"/>
  <c r="J20" i="63"/>
  <c r="J33" s="1"/>
  <c r="J75" i="2"/>
  <c r="G70"/>
  <c r="O75"/>
  <c r="O20" i="63"/>
  <c r="O33" s="1"/>
  <c r="O80" s="1"/>
  <c r="S75" i="2"/>
  <c r="S20" i="63"/>
  <c r="S33" s="1"/>
  <c r="S80" s="1"/>
  <c r="W75" i="2"/>
  <c r="W20" i="63"/>
  <c r="W33" s="1"/>
  <c r="W80" s="1"/>
  <c r="P75" i="2"/>
  <c r="P20" i="63"/>
  <c r="P33" s="1"/>
  <c r="P80" s="1"/>
  <c r="T75" i="2"/>
  <c r="T20" i="63"/>
  <c r="T33" s="1"/>
  <c r="T80" s="1"/>
  <c r="X75" i="2"/>
  <c r="X20" i="63"/>
  <c r="X33" s="1"/>
  <c r="X80" s="1"/>
  <c r="G75" i="2"/>
  <c r="G20" i="63"/>
  <c r="G33" s="1"/>
  <c r="G80" s="1"/>
  <c r="Q75" i="2"/>
  <c r="Q20" i="63"/>
  <c r="Q33" s="1"/>
  <c r="Q80" s="1"/>
  <c r="U75" i="2"/>
  <c r="U20" i="63"/>
  <c r="U33" s="1"/>
  <c r="U80" s="1"/>
  <c r="Y75" i="2"/>
  <c r="Y20" i="63"/>
  <c r="Y33" s="1"/>
  <c r="Y80" s="1"/>
  <c r="R75" i="2"/>
  <c r="R20" i="63"/>
  <c r="R33" s="1"/>
  <c r="R80" s="1"/>
  <c r="V75" i="2"/>
  <c r="V20" i="63"/>
  <c r="V33" s="1"/>
  <c r="V80" s="1"/>
  <c r="I75" i="2"/>
  <c r="I20" i="63"/>
  <c r="I33" s="1"/>
  <c r="I80" s="1"/>
  <c r="H75" i="2"/>
  <c r="H20" i="63"/>
  <c r="H33" s="1"/>
  <c r="H80" s="1"/>
  <c r="F75" i="2"/>
  <c r="F196" s="1"/>
  <c r="J44"/>
  <c r="J47" s="1"/>
  <c r="J53" s="1"/>
  <c r="J33" i="11"/>
  <c r="V44" i="2"/>
  <c r="V47" s="1"/>
  <c r="V53" s="1"/>
  <c r="V33" i="11"/>
  <c r="Q44" i="2"/>
  <c r="Q47" s="1"/>
  <c r="Q53" s="1"/>
  <c r="Q33" i="11"/>
  <c r="Y44" i="2"/>
  <c r="Y47" s="1"/>
  <c r="Y53" s="1"/>
  <c r="Y33" i="11"/>
  <c r="T44" i="2"/>
  <c r="T47" s="1"/>
  <c r="T53" s="1"/>
  <c r="T33" i="11"/>
  <c r="O44" i="2"/>
  <c r="O47" s="1"/>
  <c r="O53" s="1"/>
  <c r="O33" i="11"/>
  <c r="S76" i="63"/>
  <c r="P76"/>
  <c r="X76"/>
  <c r="G196" i="2"/>
  <c r="Q76" i="63"/>
  <c r="I196" i="2"/>
  <c r="S44"/>
  <c r="S47" s="1"/>
  <c r="S53" s="1"/>
  <c r="S33" i="11"/>
  <c r="R44" i="2"/>
  <c r="R47" s="1"/>
  <c r="R53" s="1"/>
  <c r="R33" i="11"/>
  <c r="U44" i="2"/>
  <c r="U47" s="1"/>
  <c r="U53" s="1"/>
  <c r="U33" i="11"/>
  <c r="P44" i="2"/>
  <c r="P47" s="1"/>
  <c r="P53" s="1"/>
  <c r="P33" i="11"/>
  <c r="X44" i="2"/>
  <c r="X47" s="1"/>
  <c r="X53" s="1"/>
  <c r="X33" i="11"/>
  <c r="G88"/>
  <c r="G76"/>
  <c r="G86"/>
  <c r="I88"/>
  <c r="I76"/>
  <c r="I86"/>
  <c r="J196" i="2"/>
  <c r="R196"/>
  <c r="N184" i="10"/>
  <c r="N185" s="1"/>
  <c r="O179" s="1"/>
  <c r="O181" s="1"/>
  <c r="O183" s="1"/>
  <c r="N175"/>
  <c r="N176" s="1"/>
  <c r="O170" s="1"/>
  <c r="O172" s="1"/>
  <c r="O174" s="1"/>
  <c r="L115"/>
  <c r="L117" s="1"/>
  <c r="L47"/>
  <c r="L88"/>
  <c r="L90" s="1"/>
  <c r="L21"/>
  <c r="M15" s="1"/>
  <c r="L106"/>
  <c r="L108" s="1"/>
  <c r="L39"/>
  <c r="M33" s="1"/>
  <c r="M149"/>
  <c r="N143" s="1"/>
  <c r="N145" s="1"/>
  <c r="N147" s="1"/>
  <c r="M148"/>
  <c r="M89" s="1"/>
  <c r="L79"/>
  <c r="L81" s="1"/>
  <c r="L12"/>
  <c r="M6" s="1"/>
  <c r="L97"/>
  <c r="L99" s="1"/>
  <c r="L30"/>
  <c r="M24" s="1"/>
  <c r="L124"/>
  <c r="L126" s="1"/>
  <c r="L56"/>
  <c r="M140"/>
  <c r="N134" s="1"/>
  <c r="N136" s="1"/>
  <c r="N138" s="1"/>
  <c r="M158"/>
  <c r="N152" s="1"/>
  <c r="N154" s="1"/>
  <c r="N156" s="1"/>
  <c r="S196" i="2"/>
  <c r="V196"/>
  <c r="U196"/>
  <c r="P196"/>
  <c r="X196"/>
  <c r="W196"/>
  <c r="W35"/>
  <c r="Q196"/>
  <c r="Y196"/>
  <c r="T196"/>
  <c r="H35"/>
  <c r="H196"/>
  <c r="V76" i="63" l="1"/>
  <c r="Y76"/>
  <c r="R76"/>
  <c r="U76"/>
  <c r="T76"/>
  <c r="W76"/>
  <c r="O88" i="11"/>
  <c r="O76"/>
  <c r="O86"/>
  <c r="T88"/>
  <c r="T86"/>
  <c r="T76"/>
  <c r="Y88"/>
  <c r="Y86"/>
  <c r="Y76"/>
  <c r="Q88"/>
  <c r="Q86"/>
  <c r="Q76"/>
  <c r="V88"/>
  <c r="V76"/>
  <c r="V86"/>
  <c r="J88"/>
  <c r="J76"/>
  <c r="J86"/>
  <c r="H44" i="2"/>
  <c r="H47" s="1"/>
  <c r="H53" s="1"/>
  <c r="H33" i="11"/>
  <c r="W44" i="2"/>
  <c r="W47" s="1"/>
  <c r="W53" s="1"/>
  <c r="W33" i="11"/>
  <c r="X88"/>
  <c r="X86"/>
  <c r="X76"/>
  <c r="P88"/>
  <c r="P86"/>
  <c r="P76"/>
  <c r="U88"/>
  <c r="U86"/>
  <c r="U76"/>
  <c r="R88"/>
  <c r="R76"/>
  <c r="R86"/>
  <c r="S88"/>
  <c r="S76"/>
  <c r="S86"/>
  <c r="O184" i="10"/>
  <c r="O185" s="1"/>
  <c r="P179" s="1"/>
  <c r="P181" s="1"/>
  <c r="P183" s="1"/>
  <c r="O175"/>
  <c r="O176" s="1"/>
  <c r="P170" s="1"/>
  <c r="P172" s="1"/>
  <c r="P174" s="1"/>
  <c r="N157"/>
  <c r="N98" s="1"/>
  <c r="L196"/>
  <c r="L125"/>
  <c r="N139"/>
  <c r="N80" s="1"/>
  <c r="M93"/>
  <c r="M26"/>
  <c r="M75"/>
  <c r="M8"/>
  <c r="M102"/>
  <c r="M35"/>
  <c r="M84"/>
  <c r="M17"/>
  <c r="L195"/>
  <c r="L116"/>
  <c r="L57"/>
  <c r="M51" s="1"/>
  <c r="N149"/>
  <c r="O143" s="1"/>
  <c r="O145" s="1"/>
  <c r="O147" s="1"/>
  <c r="N148"/>
  <c r="N89" s="1"/>
  <c r="L48"/>
  <c r="M42" s="1"/>
  <c r="W88" i="11" l="1"/>
  <c r="W76"/>
  <c r="W86"/>
  <c r="H88"/>
  <c r="H76"/>
  <c r="H86"/>
  <c r="P184" i="10"/>
  <c r="P185" s="1"/>
  <c r="Q179" s="1"/>
  <c r="Q181" s="1"/>
  <c r="Q183" s="1"/>
  <c r="P175"/>
  <c r="P176" s="1"/>
  <c r="Q170" s="1"/>
  <c r="Q172" s="1"/>
  <c r="Q174" s="1"/>
  <c r="O148"/>
  <c r="O89" s="1"/>
  <c r="M86"/>
  <c r="M19"/>
  <c r="M120"/>
  <c r="M53"/>
  <c r="N140"/>
  <c r="O134" s="1"/>
  <c r="O136" s="1"/>
  <c r="O138" s="1"/>
  <c r="N158"/>
  <c r="O152" s="1"/>
  <c r="O154" s="1"/>
  <c r="O156" s="1"/>
  <c r="M111"/>
  <c r="M44"/>
  <c r="M104"/>
  <c r="M37"/>
  <c r="M77"/>
  <c r="M10"/>
  <c r="M95"/>
  <c r="M28"/>
  <c r="Q184" l="1"/>
  <c r="Q185" s="1"/>
  <c r="R179" s="1"/>
  <c r="R181" s="1"/>
  <c r="R183" s="1"/>
  <c r="Q175"/>
  <c r="Q176" s="1"/>
  <c r="R170" s="1"/>
  <c r="R172" s="1"/>
  <c r="R174" s="1"/>
  <c r="O139"/>
  <c r="O80" s="1"/>
  <c r="O149"/>
  <c r="P143" s="1"/>
  <c r="P145" s="1"/>
  <c r="P147" s="1"/>
  <c r="M97"/>
  <c r="M99" s="1"/>
  <c r="M30"/>
  <c r="N24" s="1"/>
  <c r="M79"/>
  <c r="M81" s="1"/>
  <c r="M12"/>
  <c r="N6" s="1"/>
  <c r="M106"/>
  <c r="M108" s="1"/>
  <c r="M39"/>
  <c r="N33" s="1"/>
  <c r="M113"/>
  <c r="M46"/>
  <c r="O158"/>
  <c r="P152" s="1"/>
  <c r="P154" s="1"/>
  <c r="P156" s="1"/>
  <c r="O157"/>
  <c r="O98" s="1"/>
  <c r="M122"/>
  <c r="M55"/>
  <c r="M88"/>
  <c r="M90" s="1"/>
  <c r="M21"/>
  <c r="N15" s="1"/>
  <c r="R184" l="1"/>
  <c r="R185" s="1"/>
  <c r="S179" s="1"/>
  <c r="S181" s="1"/>
  <c r="S183" s="1"/>
  <c r="R175"/>
  <c r="R176" s="1"/>
  <c r="S170" s="1"/>
  <c r="S172" s="1"/>
  <c r="S174" s="1"/>
  <c r="N84"/>
  <c r="N17"/>
  <c r="M124"/>
  <c r="M126" s="1"/>
  <c r="M56"/>
  <c r="M115"/>
  <c r="M117" s="1"/>
  <c r="M47"/>
  <c r="M48" s="1"/>
  <c r="N42" s="1"/>
  <c r="N102"/>
  <c r="N35"/>
  <c r="N75"/>
  <c r="N8"/>
  <c r="N93"/>
  <c r="N26"/>
  <c r="P148"/>
  <c r="P89" s="1"/>
  <c r="O140"/>
  <c r="P134" s="1"/>
  <c r="P136" s="1"/>
  <c r="P138" s="1"/>
  <c r="P158"/>
  <c r="Q152" s="1"/>
  <c r="Q154" s="1"/>
  <c r="Q156" s="1"/>
  <c r="P157"/>
  <c r="P98" s="1"/>
  <c r="S184" l="1"/>
  <c r="S185" s="1"/>
  <c r="T179" s="1"/>
  <c r="T181" s="1"/>
  <c r="T183" s="1"/>
  <c r="N111"/>
  <c r="N44"/>
  <c r="S175"/>
  <c r="S176" s="1"/>
  <c r="T170" s="1"/>
  <c r="T172" s="1"/>
  <c r="T174" s="1"/>
  <c r="P139"/>
  <c r="P80" s="1"/>
  <c r="M196"/>
  <c r="M125"/>
  <c r="P149"/>
  <c r="Q143" s="1"/>
  <c r="Q145" s="1"/>
  <c r="Q147" s="1"/>
  <c r="Q158"/>
  <c r="R152" s="1"/>
  <c r="R154" s="1"/>
  <c r="R156" s="1"/>
  <c r="Q157"/>
  <c r="Q98" s="1"/>
  <c r="N95"/>
  <c r="N28"/>
  <c r="N77"/>
  <c r="N10"/>
  <c r="N104"/>
  <c r="N37"/>
  <c r="M195"/>
  <c r="M116"/>
  <c r="N86"/>
  <c r="N19"/>
  <c r="M57"/>
  <c r="N51" s="1"/>
  <c r="T184" l="1"/>
  <c r="T185" s="1"/>
  <c r="U179" s="1"/>
  <c r="U181" s="1"/>
  <c r="U183" s="1"/>
  <c r="T175"/>
  <c r="T176" s="1"/>
  <c r="U170" s="1"/>
  <c r="U172" s="1"/>
  <c r="U174" s="1"/>
  <c r="N120"/>
  <c r="N53"/>
  <c r="N88"/>
  <c r="N90" s="1"/>
  <c r="N21"/>
  <c r="O15" s="1"/>
  <c r="N106"/>
  <c r="N108" s="1"/>
  <c r="N39"/>
  <c r="O33" s="1"/>
  <c r="N79"/>
  <c r="N81" s="1"/>
  <c r="N12"/>
  <c r="O6" s="1"/>
  <c r="N97"/>
  <c r="N99" s="1"/>
  <c r="N30"/>
  <c r="O24" s="1"/>
  <c r="Q149"/>
  <c r="R143" s="1"/>
  <c r="R145" s="1"/>
  <c r="R147" s="1"/>
  <c r="Q148"/>
  <c r="Q89" s="1"/>
  <c r="P140"/>
  <c r="Q134" s="1"/>
  <c r="Q136" s="1"/>
  <c r="Q138" s="1"/>
  <c r="R157"/>
  <c r="R98" s="1"/>
  <c r="N113"/>
  <c r="N46"/>
  <c r="U184" l="1"/>
  <c r="U185" s="1"/>
  <c r="V179" s="1"/>
  <c r="V181" s="1"/>
  <c r="V183" s="1"/>
  <c r="U175"/>
  <c r="U176" s="1"/>
  <c r="V170" s="1"/>
  <c r="V172" s="1"/>
  <c r="V174" s="1"/>
  <c r="Q139"/>
  <c r="Q80" s="1"/>
  <c r="R148"/>
  <c r="R89" s="1"/>
  <c r="N115"/>
  <c r="N117" s="1"/>
  <c r="N48"/>
  <c r="O42" s="1"/>
  <c r="N47"/>
  <c r="O93"/>
  <c r="O26"/>
  <c r="O75"/>
  <c r="O8"/>
  <c r="O102"/>
  <c r="O35"/>
  <c r="O84"/>
  <c r="O17"/>
  <c r="N122"/>
  <c r="N55"/>
  <c r="R158"/>
  <c r="S152" s="1"/>
  <c r="S154" s="1"/>
  <c r="S156" s="1"/>
  <c r="V184" l="1"/>
  <c r="V185" s="1"/>
  <c r="W179" s="1"/>
  <c r="W181" s="1"/>
  <c r="W183" s="1"/>
  <c r="V175"/>
  <c r="V176" s="1"/>
  <c r="W170" s="1"/>
  <c r="W172" s="1"/>
  <c r="W174" s="1"/>
  <c r="S157"/>
  <c r="S98" s="1"/>
  <c r="N124"/>
  <c r="N126" s="1"/>
  <c r="N56"/>
  <c r="O86"/>
  <c r="O19"/>
  <c r="O104"/>
  <c r="O37"/>
  <c r="O77"/>
  <c r="O10"/>
  <c r="O95"/>
  <c r="O28"/>
  <c r="N195"/>
  <c r="N116"/>
  <c r="R149"/>
  <c r="S143" s="1"/>
  <c r="S145" s="1"/>
  <c r="S147" s="1"/>
  <c r="Q140"/>
  <c r="R134" s="1"/>
  <c r="R136" s="1"/>
  <c r="R138" s="1"/>
  <c r="O111"/>
  <c r="O44"/>
  <c r="W184" l="1"/>
  <c r="W185" s="1"/>
  <c r="X179" s="1"/>
  <c r="X181" s="1"/>
  <c r="X183" s="1"/>
  <c r="W175"/>
  <c r="W176" s="1"/>
  <c r="X170" s="1"/>
  <c r="X172" s="1"/>
  <c r="X174" s="1"/>
  <c r="O113"/>
  <c r="O46"/>
  <c r="R139"/>
  <c r="R80" s="1"/>
  <c r="O97"/>
  <c r="O99" s="1"/>
  <c r="O30"/>
  <c r="P24" s="1"/>
  <c r="O79"/>
  <c r="O81" s="1"/>
  <c r="O12"/>
  <c r="P6" s="1"/>
  <c r="O106"/>
  <c r="O108" s="1"/>
  <c r="O39"/>
  <c r="P33" s="1"/>
  <c r="O88"/>
  <c r="O90" s="1"/>
  <c r="O21"/>
  <c r="P15" s="1"/>
  <c r="N196"/>
  <c r="N125"/>
  <c r="S158"/>
  <c r="T152" s="1"/>
  <c r="T154" s="1"/>
  <c r="T156" s="1"/>
  <c r="S148"/>
  <c r="S89" s="1"/>
  <c r="N57"/>
  <c r="O51" s="1"/>
  <c r="X184" l="1"/>
  <c r="X185" s="1"/>
  <c r="Y179" s="1"/>
  <c r="Y181" s="1"/>
  <c r="Y183" s="1"/>
  <c r="X175"/>
  <c r="X176" s="1"/>
  <c r="Y170" s="1"/>
  <c r="Y172" s="1"/>
  <c r="Y174" s="1"/>
  <c r="T157"/>
  <c r="T98" s="1"/>
  <c r="R140"/>
  <c r="S134" s="1"/>
  <c r="S136" s="1"/>
  <c r="S138" s="1"/>
  <c r="O120"/>
  <c r="O53"/>
  <c r="P84"/>
  <c r="P17"/>
  <c r="P102"/>
  <c r="P35"/>
  <c r="P75"/>
  <c r="P8"/>
  <c r="P93"/>
  <c r="P26"/>
  <c r="O115"/>
  <c r="O117" s="1"/>
  <c r="O47"/>
  <c r="O48" s="1"/>
  <c r="P42" s="1"/>
  <c r="S149"/>
  <c r="T143" s="1"/>
  <c r="T145" s="1"/>
  <c r="T147" s="1"/>
  <c r="Y184" l="1"/>
  <c r="Y185" s="1"/>
  <c r="P111"/>
  <c r="P44"/>
  <c r="Y175"/>
  <c r="Y176" s="1"/>
  <c r="T148"/>
  <c r="T89" s="1"/>
  <c r="P95"/>
  <c r="P28"/>
  <c r="P77"/>
  <c r="P10"/>
  <c r="P104"/>
  <c r="P37"/>
  <c r="P86"/>
  <c r="P19"/>
  <c r="O122"/>
  <c r="O55"/>
  <c r="S139"/>
  <c r="S80" s="1"/>
  <c r="T158"/>
  <c r="U152" s="1"/>
  <c r="U154" s="1"/>
  <c r="U156" s="1"/>
  <c r="O195"/>
  <c r="O116"/>
  <c r="U157" l="1"/>
  <c r="U98" s="1"/>
  <c r="S140"/>
  <c r="T134" s="1"/>
  <c r="T136" s="1"/>
  <c r="T138" s="1"/>
  <c r="T149"/>
  <c r="U143" s="1"/>
  <c r="U145" s="1"/>
  <c r="U147" s="1"/>
  <c r="O124"/>
  <c r="O126" s="1"/>
  <c r="O56"/>
  <c r="P88"/>
  <c r="P90" s="1"/>
  <c r="P21"/>
  <c r="Q15" s="1"/>
  <c r="P106"/>
  <c r="P108" s="1"/>
  <c r="P39"/>
  <c r="Q33" s="1"/>
  <c r="P79"/>
  <c r="P81" s="1"/>
  <c r="P12"/>
  <c r="Q6" s="1"/>
  <c r="P97"/>
  <c r="P99" s="1"/>
  <c r="P30"/>
  <c r="Q24" s="1"/>
  <c r="P113"/>
  <c r="P46"/>
  <c r="P115" l="1"/>
  <c r="P117" s="1"/>
  <c r="P47"/>
  <c r="Q93"/>
  <c r="Q26"/>
  <c r="Q75"/>
  <c r="Q8"/>
  <c r="Q102"/>
  <c r="Q35"/>
  <c r="Q84"/>
  <c r="Q17"/>
  <c r="O196"/>
  <c r="O125"/>
  <c r="T139"/>
  <c r="T80" s="1"/>
  <c r="U158"/>
  <c r="V152" s="1"/>
  <c r="V154" s="1"/>
  <c r="V156" s="1"/>
  <c r="U149"/>
  <c r="V143" s="1"/>
  <c r="V145" s="1"/>
  <c r="V147" s="1"/>
  <c r="U148"/>
  <c r="U89" s="1"/>
  <c r="O57"/>
  <c r="P51" s="1"/>
  <c r="V148" l="1"/>
  <c r="V89" s="1"/>
  <c r="Q86"/>
  <c r="Q19"/>
  <c r="Q104"/>
  <c r="Q37"/>
  <c r="Q77"/>
  <c r="Q10"/>
  <c r="Q95"/>
  <c r="Q28"/>
  <c r="P195"/>
  <c r="P116"/>
  <c r="P120"/>
  <c r="P53"/>
  <c r="V157"/>
  <c r="V98" s="1"/>
  <c r="T140"/>
  <c r="U134" s="1"/>
  <c r="U136" s="1"/>
  <c r="U138" s="1"/>
  <c r="P48"/>
  <c r="Q42" s="1"/>
  <c r="U139" l="1"/>
  <c r="U80" s="1"/>
  <c r="V158"/>
  <c r="W152" s="1"/>
  <c r="W154" s="1"/>
  <c r="W156" s="1"/>
  <c r="V149"/>
  <c r="W143" s="1"/>
  <c r="W145" s="1"/>
  <c r="W147" s="1"/>
  <c r="Q111"/>
  <c r="Q44"/>
  <c r="P122"/>
  <c r="P55"/>
  <c r="Q97"/>
  <c r="Q99" s="1"/>
  <c r="Q30"/>
  <c r="R24" s="1"/>
  <c r="Q79"/>
  <c r="Q81" s="1"/>
  <c r="Q12"/>
  <c r="R6" s="1"/>
  <c r="Q106"/>
  <c r="Q108" s="1"/>
  <c r="Q39"/>
  <c r="R33" s="1"/>
  <c r="Q88"/>
  <c r="Q90" s="1"/>
  <c r="Q21"/>
  <c r="R15" s="1"/>
  <c r="W157" l="1"/>
  <c r="W98" s="1"/>
  <c r="U140"/>
  <c r="V134" s="1"/>
  <c r="V136" s="1"/>
  <c r="V138" s="1"/>
  <c r="R84"/>
  <c r="R17"/>
  <c r="R102"/>
  <c r="R35"/>
  <c r="R75"/>
  <c r="R8"/>
  <c r="R93"/>
  <c r="R26"/>
  <c r="P124"/>
  <c r="P126" s="1"/>
  <c r="P57"/>
  <c r="Q51" s="1"/>
  <c r="P56"/>
  <c r="Q113"/>
  <c r="Q46"/>
  <c r="W149"/>
  <c r="X143" s="1"/>
  <c r="X145" s="1"/>
  <c r="X147" s="1"/>
  <c r="W148"/>
  <c r="W89" s="1"/>
  <c r="Q120" l="1"/>
  <c r="Q53"/>
  <c r="R95"/>
  <c r="R28"/>
  <c r="R77"/>
  <c r="R10"/>
  <c r="R104"/>
  <c r="R37"/>
  <c r="R86"/>
  <c r="R19"/>
  <c r="V140"/>
  <c r="W134" s="1"/>
  <c r="W136" s="1"/>
  <c r="W138" s="1"/>
  <c r="V139"/>
  <c r="V80" s="1"/>
  <c r="W158"/>
  <c r="X152" s="1"/>
  <c r="X154" s="1"/>
  <c r="X156" s="1"/>
  <c r="X148"/>
  <c r="X89" s="1"/>
  <c r="Q115"/>
  <c r="Q117" s="1"/>
  <c r="Q48"/>
  <c r="R42" s="1"/>
  <c r="Q47"/>
  <c r="P196"/>
  <c r="P125"/>
  <c r="X157" l="1"/>
  <c r="X98" s="1"/>
  <c r="W140"/>
  <c r="X134" s="1"/>
  <c r="X136" s="1"/>
  <c r="X138" s="1"/>
  <c r="W139"/>
  <c r="W80" s="1"/>
  <c r="R111"/>
  <c r="R44"/>
  <c r="Q195"/>
  <c r="Q116"/>
  <c r="R88"/>
  <c r="R90" s="1"/>
  <c r="R21"/>
  <c r="S15" s="1"/>
  <c r="R106"/>
  <c r="R108" s="1"/>
  <c r="R39"/>
  <c r="S33" s="1"/>
  <c r="R79"/>
  <c r="R81" s="1"/>
  <c r="R12"/>
  <c r="S6" s="1"/>
  <c r="R97"/>
  <c r="R99" s="1"/>
  <c r="R30"/>
  <c r="S24" s="1"/>
  <c r="Q122"/>
  <c r="Q55"/>
  <c r="X149"/>
  <c r="Y143" s="1"/>
  <c r="Y145" s="1"/>
  <c r="Y147" s="1"/>
  <c r="X139" l="1"/>
  <c r="X80" s="1"/>
  <c r="X158"/>
  <c r="Y152" s="1"/>
  <c r="Y154" s="1"/>
  <c r="Y156" s="1"/>
  <c r="Y148"/>
  <c r="Y89" s="1"/>
  <c r="Q124"/>
  <c r="Q126" s="1"/>
  <c r="Q56"/>
  <c r="Q57" s="1"/>
  <c r="R51" s="1"/>
  <c r="S93"/>
  <c r="S26"/>
  <c r="S75"/>
  <c r="S8"/>
  <c r="S102"/>
  <c r="S35"/>
  <c r="S84"/>
  <c r="S17"/>
  <c r="R113"/>
  <c r="R46"/>
  <c r="R120" l="1"/>
  <c r="R53"/>
  <c r="Y157"/>
  <c r="Y98" s="1"/>
  <c r="X140"/>
  <c r="Y134" s="1"/>
  <c r="Y136" s="1"/>
  <c r="Y138" s="1"/>
  <c r="R115"/>
  <c r="R117" s="1"/>
  <c r="R47"/>
  <c r="R48" s="1"/>
  <c r="S42" s="1"/>
  <c r="S86"/>
  <c r="S19"/>
  <c r="S104"/>
  <c r="S37"/>
  <c r="S77"/>
  <c r="S10"/>
  <c r="S95"/>
  <c r="S28"/>
  <c r="Q196"/>
  <c r="Q125"/>
  <c r="Y149"/>
  <c r="S111" l="1"/>
  <c r="S44"/>
  <c r="Y139"/>
  <c r="Y80" s="1"/>
  <c r="Y158"/>
  <c r="S97"/>
  <c r="S99" s="1"/>
  <c r="S30"/>
  <c r="T24" s="1"/>
  <c r="S79"/>
  <c r="S81" s="1"/>
  <c r="S12"/>
  <c r="T6" s="1"/>
  <c r="S106"/>
  <c r="S108" s="1"/>
  <c r="S39"/>
  <c r="T33" s="1"/>
  <c r="S88"/>
  <c r="S90" s="1"/>
  <c r="S21"/>
  <c r="T15" s="1"/>
  <c r="R195"/>
  <c r="R116"/>
  <c r="R122"/>
  <c r="R55"/>
  <c r="R124" l="1"/>
  <c r="R126" s="1"/>
  <c r="R56"/>
  <c r="T84"/>
  <c r="T17"/>
  <c r="T102"/>
  <c r="T35"/>
  <c r="T75"/>
  <c r="T8"/>
  <c r="T93"/>
  <c r="T26"/>
  <c r="Y140"/>
  <c r="S113"/>
  <c r="S46"/>
  <c r="T95" l="1"/>
  <c r="T28"/>
  <c r="T77"/>
  <c r="T10"/>
  <c r="T104"/>
  <c r="T37"/>
  <c r="T86"/>
  <c r="T19"/>
  <c r="R196"/>
  <c r="R125"/>
  <c r="S115"/>
  <c r="S117" s="1"/>
  <c r="S48"/>
  <c r="T42" s="1"/>
  <c r="S47"/>
  <c r="R57"/>
  <c r="S51" s="1"/>
  <c r="S120" l="1"/>
  <c r="S53"/>
  <c r="S195"/>
  <c r="S116"/>
  <c r="T111"/>
  <c r="T44"/>
  <c r="T88"/>
  <c r="T90" s="1"/>
  <c r="T21"/>
  <c r="U15" s="1"/>
  <c r="T106"/>
  <c r="T108" s="1"/>
  <c r="T39"/>
  <c r="U33" s="1"/>
  <c r="T79"/>
  <c r="T81" s="1"/>
  <c r="T12"/>
  <c r="U6" s="1"/>
  <c r="T97"/>
  <c r="T99" s="1"/>
  <c r="T30"/>
  <c r="U24" s="1"/>
  <c r="U75" l="1"/>
  <c r="U8"/>
  <c r="U93"/>
  <c r="U26"/>
  <c r="U102"/>
  <c r="U35"/>
  <c r="U84"/>
  <c r="U17"/>
  <c r="T113"/>
  <c r="T46"/>
  <c r="S122"/>
  <c r="S55"/>
  <c r="S124" l="1"/>
  <c r="S126" s="1"/>
  <c r="S56"/>
  <c r="T115"/>
  <c r="T117" s="1"/>
  <c r="T47"/>
  <c r="T48" s="1"/>
  <c r="U42" s="1"/>
  <c r="U86"/>
  <c r="U19"/>
  <c r="U104"/>
  <c r="U37"/>
  <c r="U95"/>
  <c r="U28"/>
  <c r="U77"/>
  <c r="U10"/>
  <c r="U111" l="1"/>
  <c r="U44"/>
  <c r="S196"/>
  <c r="S125"/>
  <c r="U79"/>
  <c r="U81" s="1"/>
  <c r="U12"/>
  <c r="V6" s="1"/>
  <c r="U97"/>
  <c r="U99" s="1"/>
  <c r="U30"/>
  <c r="V24" s="1"/>
  <c r="U106"/>
  <c r="U108" s="1"/>
  <c r="U39"/>
  <c r="V33" s="1"/>
  <c r="U88"/>
  <c r="U90" s="1"/>
  <c r="U21"/>
  <c r="V15" s="1"/>
  <c r="T195"/>
  <c r="T116"/>
  <c r="S57"/>
  <c r="T51" s="1"/>
  <c r="T120" l="1"/>
  <c r="T53"/>
  <c r="V84"/>
  <c r="V17"/>
  <c r="V102"/>
  <c r="V35"/>
  <c r="V93"/>
  <c r="V26"/>
  <c r="V75"/>
  <c r="V8"/>
  <c r="U113"/>
  <c r="U46"/>
  <c r="U115" l="1"/>
  <c r="U117" s="1"/>
  <c r="U47"/>
  <c r="V77"/>
  <c r="V10"/>
  <c r="V95"/>
  <c r="V28"/>
  <c r="V104"/>
  <c r="V37"/>
  <c r="V86"/>
  <c r="V19"/>
  <c r="T122"/>
  <c r="T55"/>
  <c r="T124" l="1"/>
  <c r="T126" s="1"/>
  <c r="T56"/>
  <c r="V88"/>
  <c r="V90" s="1"/>
  <c r="V21"/>
  <c r="W15" s="1"/>
  <c r="V106"/>
  <c r="V108" s="1"/>
  <c r="V39"/>
  <c r="W33" s="1"/>
  <c r="V97"/>
  <c r="V99" s="1"/>
  <c r="V30"/>
  <c r="W24" s="1"/>
  <c r="V79"/>
  <c r="V81" s="1"/>
  <c r="V12"/>
  <c r="W6" s="1"/>
  <c r="U195"/>
  <c r="U116"/>
  <c r="U48"/>
  <c r="V42" s="1"/>
  <c r="W75" l="1"/>
  <c r="W8"/>
  <c r="W93"/>
  <c r="W26"/>
  <c r="W102"/>
  <c r="W35"/>
  <c r="W84"/>
  <c r="W17"/>
  <c r="T196"/>
  <c r="T125"/>
  <c r="V111"/>
  <c r="V44"/>
  <c r="T57"/>
  <c r="U51" s="1"/>
  <c r="U120" l="1"/>
  <c r="U53"/>
  <c r="V113"/>
  <c r="V46"/>
  <c r="W86"/>
  <c r="W19"/>
  <c r="W104"/>
  <c r="W37"/>
  <c r="W95"/>
  <c r="W28"/>
  <c r="W77"/>
  <c r="W10"/>
  <c r="W79" l="1"/>
  <c r="W81" s="1"/>
  <c r="W12"/>
  <c r="X6" s="1"/>
  <c r="W97"/>
  <c r="W99" s="1"/>
  <c r="W30"/>
  <c r="X24" s="1"/>
  <c r="W106"/>
  <c r="W108" s="1"/>
  <c r="W39"/>
  <c r="X33" s="1"/>
  <c r="W88"/>
  <c r="W90" s="1"/>
  <c r="W21"/>
  <c r="X15" s="1"/>
  <c r="V115"/>
  <c r="V117" s="1"/>
  <c r="V47"/>
  <c r="U122"/>
  <c r="U55"/>
  <c r="U124" l="1"/>
  <c r="U126" s="1"/>
  <c r="U56"/>
  <c r="V195"/>
  <c r="V116"/>
  <c r="X84"/>
  <c r="X17"/>
  <c r="X102"/>
  <c r="X35"/>
  <c r="X93"/>
  <c r="X26"/>
  <c r="X75"/>
  <c r="X8"/>
  <c r="V48"/>
  <c r="W42" s="1"/>
  <c r="X77" l="1"/>
  <c r="X10"/>
  <c r="X95"/>
  <c r="X28"/>
  <c r="X104"/>
  <c r="X37"/>
  <c r="X86"/>
  <c r="X19"/>
  <c r="U196"/>
  <c r="U125"/>
  <c r="W111"/>
  <c r="W44"/>
  <c r="U57"/>
  <c r="V51" s="1"/>
  <c r="V120" l="1"/>
  <c r="V53"/>
  <c r="W113"/>
  <c r="W46"/>
  <c r="X88"/>
  <c r="X90" s="1"/>
  <c r="X21"/>
  <c r="Y15" s="1"/>
  <c r="X106"/>
  <c r="X108" s="1"/>
  <c r="X39"/>
  <c r="Y33" s="1"/>
  <c r="X97"/>
  <c r="X99" s="1"/>
  <c r="X30"/>
  <c r="Y24" s="1"/>
  <c r="X79"/>
  <c r="X81" s="1"/>
  <c r="X12"/>
  <c r="Y6" s="1"/>
  <c r="Y75" l="1"/>
  <c r="Y8"/>
  <c r="Y93"/>
  <c r="Y26"/>
  <c r="Y102"/>
  <c r="Y35"/>
  <c r="Y84"/>
  <c r="Y17"/>
  <c r="W115"/>
  <c r="W117" s="1"/>
  <c r="W47"/>
  <c r="V122"/>
  <c r="V55"/>
  <c r="V124" l="1"/>
  <c r="V126" s="1"/>
  <c r="V56"/>
  <c r="W195"/>
  <c r="W116"/>
  <c r="Y86"/>
  <c r="Y19"/>
  <c r="Y104"/>
  <c r="Y37"/>
  <c r="Y95"/>
  <c r="Y28"/>
  <c r="Y77"/>
  <c r="Y10"/>
  <c r="W48"/>
  <c r="X42" s="1"/>
  <c r="Y79" l="1"/>
  <c r="Y81" s="1"/>
  <c r="Y12"/>
  <c r="Y97"/>
  <c r="Y99" s="1"/>
  <c r="Y30"/>
  <c r="Y106"/>
  <c r="Y108" s="1"/>
  <c r="Y39"/>
  <c r="Y88"/>
  <c r="Y90" s="1"/>
  <c r="Y21"/>
  <c r="V196"/>
  <c r="V125"/>
  <c r="X111"/>
  <c r="X44"/>
  <c r="V57"/>
  <c r="W51" s="1"/>
  <c r="W120" l="1"/>
  <c r="W53"/>
  <c r="X113"/>
  <c r="X46"/>
  <c r="X115" l="1"/>
  <c r="X117" s="1"/>
  <c r="X47"/>
  <c r="W122"/>
  <c r="W55"/>
  <c r="W124" l="1"/>
  <c r="W126" s="1"/>
  <c r="W56"/>
  <c r="X195"/>
  <c r="X116"/>
  <c r="X48"/>
  <c r="Y42" s="1"/>
  <c r="W196" l="1"/>
  <c r="W125"/>
  <c r="Y111"/>
  <c r="Y44"/>
  <c r="W57"/>
  <c r="X51" s="1"/>
  <c r="X120" l="1"/>
  <c r="X53"/>
  <c r="Y113"/>
  <c r="Y46"/>
  <c r="Y115" l="1"/>
  <c r="Y117" s="1"/>
  <c r="Y47"/>
  <c r="X122"/>
  <c r="X55"/>
  <c r="X124" l="1"/>
  <c r="X126" s="1"/>
  <c r="X56"/>
  <c r="Y195"/>
  <c r="Y116"/>
  <c r="Y48"/>
  <c r="X196" l="1"/>
  <c r="X125"/>
  <c r="X57"/>
  <c r="Y51" s="1"/>
  <c r="Y120" l="1"/>
  <c r="Y53"/>
  <c r="Y122" l="1"/>
  <c r="Y55"/>
  <c r="Y124" l="1"/>
  <c r="Y126" s="1"/>
  <c r="Y56"/>
  <c r="Y196" l="1"/>
  <c r="Y125"/>
  <c r="Y57"/>
  <c r="L100" i="59" l="1"/>
  <c r="M100"/>
  <c r="N100"/>
  <c r="O100"/>
  <c r="K100"/>
  <c r="L75" i="42"/>
  <c r="M75"/>
  <c r="N75"/>
  <c r="O75"/>
  <c r="K75"/>
  <c r="K67" i="63" l="1"/>
  <c r="K66"/>
  <c r="K65"/>
  <c r="K64"/>
  <c r="K74" s="1"/>
  <c r="K52"/>
  <c r="K36"/>
  <c r="K49" s="1"/>
  <c r="F74"/>
  <c r="K61"/>
  <c r="F61"/>
  <c r="F49"/>
  <c r="Y6"/>
  <c r="Y78" s="1"/>
  <c r="X6"/>
  <c r="X78" s="1"/>
  <c r="W6"/>
  <c r="W78" s="1"/>
  <c r="V6"/>
  <c r="V78" s="1"/>
  <c r="U6"/>
  <c r="U78" s="1"/>
  <c r="T6"/>
  <c r="T78" s="1"/>
  <c r="S6"/>
  <c r="S78" s="1"/>
  <c r="R6"/>
  <c r="R78" s="1"/>
  <c r="Q6"/>
  <c r="Q78" s="1"/>
  <c r="P6"/>
  <c r="P78" s="1"/>
  <c r="O6"/>
  <c r="N6"/>
  <c r="M6"/>
  <c r="L6"/>
  <c r="K6"/>
  <c r="J6"/>
  <c r="I6"/>
  <c r="H6"/>
  <c r="G6"/>
  <c r="F6"/>
  <c r="K155" i="2"/>
  <c r="N73"/>
  <c r="M73"/>
  <c r="L73"/>
  <c r="K73"/>
  <c r="N72"/>
  <c r="M72"/>
  <c r="L72"/>
  <c r="K72"/>
  <c r="N71"/>
  <c r="M71"/>
  <c r="L71"/>
  <c r="K71"/>
  <c r="F76" i="63" l="1"/>
  <c r="F78" s="1"/>
  <c r="G137" i="48"/>
  <c r="H137"/>
  <c r="I137"/>
  <c r="K137"/>
  <c r="L137"/>
  <c r="M137"/>
  <c r="N137"/>
  <c r="O137"/>
  <c r="P137"/>
  <c r="Q137"/>
  <c r="R137"/>
  <c r="S137"/>
  <c r="T137"/>
  <c r="U137"/>
  <c r="V137"/>
  <c r="W137"/>
  <c r="X137"/>
  <c r="Y137"/>
  <c r="O113"/>
  <c r="N113"/>
  <c r="M113"/>
  <c r="L113"/>
  <c r="K113"/>
  <c r="I113"/>
  <c r="H113"/>
  <c r="G113"/>
  <c r="O97"/>
  <c r="N97"/>
  <c r="M97"/>
  <c r="L97"/>
  <c r="K97"/>
  <c r="J97"/>
  <c r="I97"/>
  <c r="H97"/>
  <c r="G97"/>
  <c r="F97"/>
  <c r="O82"/>
  <c r="N82"/>
  <c r="M82"/>
  <c r="L82"/>
  <c r="K82"/>
  <c r="J82"/>
  <c r="I82"/>
  <c r="H82"/>
  <c r="G82"/>
  <c r="F82"/>
  <c r="O66"/>
  <c r="N66"/>
  <c r="M66"/>
  <c r="L66"/>
  <c r="K66"/>
  <c r="J66"/>
  <c r="I66"/>
  <c r="H66"/>
  <c r="G66"/>
  <c r="F66"/>
  <c r="O51"/>
  <c r="N51"/>
  <c r="M51"/>
  <c r="L51"/>
  <c r="K51"/>
  <c r="J51"/>
  <c r="I51"/>
  <c r="H51"/>
  <c r="G51"/>
  <c r="F51"/>
  <c r="O35"/>
  <c r="N35"/>
  <c r="M35"/>
  <c r="L35"/>
  <c r="K35"/>
  <c r="J35"/>
  <c r="I35"/>
  <c r="H35"/>
  <c r="G35"/>
  <c r="F35"/>
  <c r="K20"/>
  <c r="L20"/>
  <c r="M20"/>
  <c r="N20"/>
  <c r="O20"/>
  <c r="P20"/>
  <c r="Q20"/>
  <c r="R20"/>
  <c r="S20"/>
  <c r="T20"/>
  <c r="U20"/>
  <c r="V20"/>
  <c r="W20"/>
  <c r="X20"/>
  <c r="Y20"/>
  <c r="F20"/>
  <c r="G20"/>
  <c r="H20"/>
  <c r="I20"/>
  <c r="J20"/>
  <c r="K25" i="52" l="1"/>
  <c r="K143" i="3"/>
  <c r="D11" i="60" s="1"/>
  <c r="K11" s="1"/>
  <c r="O195" i="2"/>
  <c r="N195"/>
  <c r="M195"/>
  <c r="L195"/>
  <c r="K195"/>
  <c r="O175"/>
  <c r="N175"/>
  <c r="M175"/>
  <c r="L175"/>
  <c r="K175"/>
  <c r="O155"/>
  <c r="N155"/>
  <c r="M155"/>
  <c r="L155"/>
  <c r="N135"/>
  <c r="M135"/>
  <c r="L135"/>
  <c r="K135"/>
  <c r="K115"/>
  <c r="L115"/>
  <c r="M115"/>
  <c r="N115"/>
  <c r="K95"/>
  <c r="L95"/>
  <c r="M95"/>
  <c r="N95"/>
  <c r="K316" i="21"/>
  <c r="J316"/>
  <c r="J317" s="1"/>
  <c r="K222"/>
  <c r="K125"/>
  <c r="K172"/>
  <c r="J172"/>
  <c r="J173" s="1"/>
  <c r="O27" i="44"/>
  <c r="H41" i="60" s="1"/>
  <c r="O41" s="1"/>
  <c r="N27" i="44"/>
  <c r="G41" i="60" s="1"/>
  <c r="N41" s="1"/>
  <c r="O14" i="44"/>
  <c r="N14"/>
  <c r="M14"/>
  <c r="L14"/>
  <c r="M27"/>
  <c r="K7" i="52"/>
  <c r="F7"/>
  <c r="Z100" i="55"/>
  <c r="AA100"/>
  <c r="AB100"/>
  <c r="AC100"/>
  <c r="AD100"/>
  <c r="AA99"/>
  <c r="AB99"/>
  <c r="AB294" i="56" s="1"/>
  <c r="AC99" i="55"/>
  <c r="AD99"/>
  <c r="AD294" i="56" s="1"/>
  <c r="Z99" i="55"/>
  <c r="Z292" i="56"/>
  <c r="AA292"/>
  <c r="AB292"/>
  <c r="AC292"/>
  <c r="AD292"/>
  <c r="Z294"/>
  <c r="AA294"/>
  <c r="AC294"/>
  <c r="Y294"/>
  <c r="V294"/>
  <c r="W294"/>
  <c r="X294"/>
  <c r="U294"/>
  <c r="N20" i="2"/>
  <c r="I43" i="41"/>
  <c r="H43"/>
  <c r="G43"/>
  <c r="F43"/>
  <c r="A226" i="54"/>
  <c r="A225"/>
  <c r="A224"/>
  <c r="Y227"/>
  <c r="Y203" s="1"/>
  <c r="Y43" i="41" s="1"/>
  <c r="X227" i="54"/>
  <c r="X203" s="1"/>
  <c r="X43" i="41" s="1"/>
  <c r="W227" i="54"/>
  <c r="W203" s="1"/>
  <c r="W43" i="41" s="1"/>
  <c r="V227" i="54"/>
  <c r="V203" s="1"/>
  <c r="V43" i="41" s="1"/>
  <c r="U227" i="54"/>
  <c r="U203" s="1"/>
  <c r="U43" i="41" s="1"/>
  <c r="T227" i="54"/>
  <c r="T203" s="1"/>
  <c r="T43" i="41" s="1"/>
  <c r="S227" i="54"/>
  <c r="S203" s="1"/>
  <c r="S43" i="41" s="1"/>
  <c r="R227" i="54"/>
  <c r="R203" s="1"/>
  <c r="R43" i="41" s="1"/>
  <c r="Q227" i="54"/>
  <c r="Q203" s="1"/>
  <c r="Q43" i="41" s="1"/>
  <c r="P227" i="54"/>
  <c r="P203" s="1"/>
  <c r="P43" i="41" s="1"/>
  <c r="O227" i="54"/>
  <c r="N227"/>
  <c r="M227"/>
  <c r="L227"/>
  <c r="K227"/>
  <c r="J227"/>
  <c r="I227"/>
  <c r="I235" s="1"/>
  <c r="H227"/>
  <c r="H235" s="1"/>
  <c r="G227"/>
  <c r="G235" s="1"/>
  <c r="K377" i="21"/>
  <c r="K378"/>
  <c r="K379"/>
  <c r="K330"/>
  <c r="K331"/>
  <c r="K332"/>
  <c r="K283"/>
  <c r="K284"/>
  <c r="K285"/>
  <c r="K236"/>
  <c r="K237"/>
  <c r="K238"/>
  <c r="K186"/>
  <c r="K187"/>
  <c r="K188"/>
  <c r="K139"/>
  <c r="K140"/>
  <c r="K141"/>
  <c r="K88"/>
  <c r="K89"/>
  <c r="K90"/>
  <c r="K163" i="3"/>
  <c r="K17" i="21" s="1"/>
  <c r="K153" i="3"/>
  <c r="K16" i="21" s="1"/>
  <c r="K324"/>
  <c r="K323"/>
  <c r="K322"/>
  <c r="A323"/>
  <c r="A324"/>
  <c r="A322"/>
  <c r="K233"/>
  <c r="K234"/>
  <c r="K239" s="1"/>
  <c r="B37" i="59"/>
  <c r="P33"/>
  <c r="L24"/>
  <c r="M24"/>
  <c r="N24"/>
  <c r="O24"/>
  <c r="K24"/>
  <c r="B58"/>
  <c r="B46"/>
  <c r="B30"/>
  <c r="B29"/>
  <c r="B28"/>
  <c r="K30"/>
  <c r="B24"/>
  <c r="B23"/>
  <c r="B22"/>
  <c r="L22" s="1"/>
  <c r="B17"/>
  <c r="B16"/>
  <c r="B8"/>
  <c r="B7"/>
  <c r="B6"/>
  <c r="A3"/>
  <c r="T24" i="46"/>
  <c r="M7" i="59" s="1"/>
  <c r="U24" i="46"/>
  <c r="N7" i="59" s="1"/>
  <c r="V24" i="46"/>
  <c r="O7" i="59" s="1"/>
  <c r="S25" i="46"/>
  <c r="L8" i="59" s="1"/>
  <c r="T25" i="46"/>
  <c r="M8" i="59" s="1"/>
  <c r="U25" i="46"/>
  <c r="N8" i="59" s="1"/>
  <c r="V25" i="46"/>
  <c r="O8" i="59" s="1"/>
  <c r="R25" i="46"/>
  <c r="K8" i="59" s="1"/>
  <c r="S23" i="46"/>
  <c r="L6" i="59" s="1"/>
  <c r="U23" i="46"/>
  <c r="N6" i="59" s="1"/>
  <c r="N13" s="1"/>
  <c r="K6" i="21"/>
  <c r="K34" i="59"/>
  <c r="O22"/>
  <c r="M22"/>
  <c r="N22"/>
  <c r="K36" i="11"/>
  <c r="F36"/>
  <c r="A187" i="54"/>
  <c r="A123"/>
  <c r="A60"/>
  <c r="K60" i="2"/>
  <c r="L60"/>
  <c r="M60"/>
  <c r="N60"/>
  <c r="K61"/>
  <c r="L61"/>
  <c r="M61"/>
  <c r="N61"/>
  <c r="K62"/>
  <c r="L62"/>
  <c r="M62"/>
  <c r="N62"/>
  <c r="K63"/>
  <c r="L63"/>
  <c r="M63"/>
  <c r="N63"/>
  <c r="K64"/>
  <c r="L64"/>
  <c r="L65"/>
  <c r="M64"/>
  <c r="N64"/>
  <c r="N65" s="1"/>
  <c r="K65"/>
  <c r="M65"/>
  <c r="K31"/>
  <c r="K29" i="11" s="1"/>
  <c r="L31" i="2"/>
  <c r="L29" i="11" s="1"/>
  <c r="M31" i="2"/>
  <c r="M29" i="11" s="1"/>
  <c r="N31" i="2"/>
  <c r="N29" i="11" s="1"/>
  <c r="K98" i="3"/>
  <c r="K58" i="2"/>
  <c r="L58"/>
  <c r="M58"/>
  <c r="N58"/>
  <c r="D116" i="55"/>
  <c r="L61" i="21"/>
  <c r="M61"/>
  <c r="N61"/>
  <c r="O61"/>
  <c r="P61"/>
  <c r="Q61"/>
  <c r="R61"/>
  <c r="S61"/>
  <c r="T61"/>
  <c r="U61"/>
  <c r="V61"/>
  <c r="W61"/>
  <c r="X61"/>
  <c r="Y61"/>
  <c r="F61"/>
  <c r="G61"/>
  <c r="H61"/>
  <c r="I61"/>
  <c r="L24" i="42"/>
  <c r="M24"/>
  <c r="N24"/>
  <c r="O24"/>
  <c r="O30" s="1"/>
  <c r="J119" i="44"/>
  <c r="K119"/>
  <c r="L119"/>
  <c r="M119"/>
  <c r="N119"/>
  <c r="O119"/>
  <c r="P119"/>
  <c r="Q119"/>
  <c r="R119"/>
  <c r="S119"/>
  <c r="T119"/>
  <c r="U119"/>
  <c r="V119"/>
  <c r="W119"/>
  <c r="X119"/>
  <c r="Y119"/>
  <c r="L121"/>
  <c r="E47" i="60" s="1"/>
  <c r="L47" s="1"/>
  <c r="M121" i="44"/>
  <c r="F47" i="60" s="1"/>
  <c r="M47" s="1"/>
  <c r="N121" i="44"/>
  <c r="G47" i="60" s="1"/>
  <c r="N47" s="1"/>
  <c r="O121" i="44"/>
  <c r="H47" i="60" s="1"/>
  <c r="O47" s="1"/>
  <c r="P121" i="44"/>
  <c r="Q121"/>
  <c r="R121"/>
  <c r="S121"/>
  <c r="T121"/>
  <c r="U121"/>
  <c r="V121"/>
  <c r="W121"/>
  <c r="X121"/>
  <c r="Y121"/>
  <c r="J130"/>
  <c r="K130"/>
  <c r="L130"/>
  <c r="M130"/>
  <c r="N130"/>
  <c r="O130"/>
  <c r="P130"/>
  <c r="Q130"/>
  <c r="R130"/>
  <c r="S130"/>
  <c r="T130"/>
  <c r="U130"/>
  <c r="V130"/>
  <c r="W130"/>
  <c r="X130"/>
  <c r="Y130"/>
  <c r="L132"/>
  <c r="E48" i="60" s="1"/>
  <c r="L48" s="1"/>
  <c r="M132" i="44"/>
  <c r="F48" i="60" s="1"/>
  <c r="M48" s="1"/>
  <c r="N132" i="44"/>
  <c r="G48" i="60" s="1"/>
  <c r="N48" s="1"/>
  <c r="O132" i="44"/>
  <c r="H48" i="60" s="1"/>
  <c r="O48" s="1"/>
  <c r="P132" i="44"/>
  <c r="Q132"/>
  <c r="R132"/>
  <c r="S132"/>
  <c r="T132"/>
  <c r="U132"/>
  <c r="V132"/>
  <c r="W132"/>
  <c r="X132"/>
  <c r="Y132"/>
  <c r="J139"/>
  <c r="K139"/>
  <c r="L139"/>
  <c r="M139"/>
  <c r="N139"/>
  <c r="O139"/>
  <c r="P139"/>
  <c r="Q139"/>
  <c r="R139"/>
  <c r="S139"/>
  <c r="T139"/>
  <c r="U139"/>
  <c r="V139"/>
  <c r="W139"/>
  <c r="X139"/>
  <c r="Y139"/>
  <c r="J96"/>
  <c r="K96"/>
  <c r="L96"/>
  <c r="M96"/>
  <c r="N96"/>
  <c r="O96"/>
  <c r="P96"/>
  <c r="Q96"/>
  <c r="R96"/>
  <c r="S96"/>
  <c r="T96"/>
  <c r="U96"/>
  <c r="V96"/>
  <c r="W96"/>
  <c r="X96"/>
  <c r="Y96"/>
  <c r="K71" i="21"/>
  <c r="C56" i="60"/>
  <c r="J56" s="1"/>
  <c r="K72" i="21"/>
  <c r="K73" s="1"/>
  <c r="K74" s="1"/>
  <c r="D56" i="60" s="1"/>
  <c r="K56" s="1"/>
  <c r="F56"/>
  <c r="M56" s="1"/>
  <c r="G56"/>
  <c r="N56" s="1"/>
  <c r="E56"/>
  <c r="L56" s="1"/>
  <c r="G212" i="54"/>
  <c r="G104" i="41" s="1"/>
  <c r="H212" i="54"/>
  <c r="H104" i="41" s="1"/>
  <c r="I212" i="54"/>
  <c r="I104" i="41" s="1"/>
  <c r="J212" i="54"/>
  <c r="J104" i="41" s="1"/>
  <c r="K212" i="54"/>
  <c r="L212"/>
  <c r="L104" i="41" s="1"/>
  <c r="M212" i="54"/>
  <c r="M104" i="41" s="1"/>
  <c r="N212" i="54"/>
  <c r="N104" i="41" s="1"/>
  <c r="O212" i="54"/>
  <c r="O104" i="41" s="1"/>
  <c r="P212" i="54"/>
  <c r="P104" i="41" s="1"/>
  <c r="Q212" i="54"/>
  <c r="Q104" i="41" s="1"/>
  <c r="R212" i="54"/>
  <c r="R104" i="41" s="1"/>
  <c r="S212" i="54"/>
  <c r="S104" i="41" s="1"/>
  <c r="T212" i="54"/>
  <c r="T104" i="41" s="1"/>
  <c r="U212" i="54"/>
  <c r="U104" i="41" s="1"/>
  <c r="V212" i="54"/>
  <c r="V104" i="41" s="1"/>
  <c r="W212" i="54"/>
  <c r="W104" i="41" s="1"/>
  <c r="X212" i="54"/>
  <c r="X104" i="41" s="1"/>
  <c r="Y212" i="54"/>
  <c r="Y104" i="41" s="1"/>
  <c r="G213" i="54"/>
  <c r="G105" i="41" s="1"/>
  <c r="H213" i="54"/>
  <c r="H105" i="41" s="1"/>
  <c r="I213" i="54"/>
  <c r="I105" i="41" s="1"/>
  <c r="J213" i="54"/>
  <c r="J105" i="41" s="1"/>
  <c r="K213" i="54"/>
  <c r="L213"/>
  <c r="L105" i="41" s="1"/>
  <c r="M213" i="54"/>
  <c r="M105" i="41" s="1"/>
  <c r="N213" i="54"/>
  <c r="N105" i="41" s="1"/>
  <c r="O213" i="54"/>
  <c r="O105" i="41" s="1"/>
  <c r="P213" i="54"/>
  <c r="P105" i="41" s="1"/>
  <c r="Q213" i="54"/>
  <c r="Q105" i="41" s="1"/>
  <c r="R213" i="54"/>
  <c r="R105" i="41" s="1"/>
  <c r="S213" i="54"/>
  <c r="S105" i="41" s="1"/>
  <c r="T213" i="54"/>
  <c r="T105" i="41" s="1"/>
  <c r="U213" i="54"/>
  <c r="U105" i="41" s="1"/>
  <c r="V213" i="54"/>
  <c r="V105" i="41" s="1"/>
  <c r="W213" i="54"/>
  <c r="W105" i="41" s="1"/>
  <c r="X213" i="54"/>
  <c r="X105" i="41" s="1"/>
  <c r="Y213" i="54"/>
  <c r="Y105" i="41" s="1"/>
  <c r="G214" i="54"/>
  <c r="G106" i="41" s="1"/>
  <c r="H214" i="54"/>
  <c r="H106" i="41" s="1"/>
  <c r="I214" i="54"/>
  <c r="I106" i="41" s="1"/>
  <c r="J214" i="54"/>
  <c r="J106" i="41" s="1"/>
  <c r="K214" i="54"/>
  <c r="L214"/>
  <c r="L106" i="41" s="1"/>
  <c r="M214" i="54"/>
  <c r="M106" i="41" s="1"/>
  <c r="N214" i="54"/>
  <c r="N106" i="41" s="1"/>
  <c r="O214" i="54"/>
  <c r="O106" i="41" s="1"/>
  <c r="P214" i="54"/>
  <c r="P106" i="41" s="1"/>
  <c r="Q214" i="54"/>
  <c r="Q106" i="41" s="1"/>
  <c r="R214" i="54"/>
  <c r="R106" i="41" s="1"/>
  <c r="S214" i="54"/>
  <c r="S106" i="41" s="1"/>
  <c r="T214" i="54"/>
  <c r="T106" i="41" s="1"/>
  <c r="U214" i="54"/>
  <c r="U106" i="41" s="1"/>
  <c r="V214" i="54"/>
  <c r="V106" i="41" s="1"/>
  <c r="W214" i="54"/>
  <c r="W106" i="41" s="1"/>
  <c r="X214" i="54"/>
  <c r="X106" i="41" s="1"/>
  <c r="Y214" i="54"/>
  <c r="Y106" i="41" s="1"/>
  <c r="G215" i="54"/>
  <c r="G107" i="41" s="1"/>
  <c r="H215" i="54"/>
  <c r="H107" i="41" s="1"/>
  <c r="I215" i="54"/>
  <c r="I107" i="41" s="1"/>
  <c r="J215" i="54"/>
  <c r="J107" i="41" s="1"/>
  <c r="K215" i="54"/>
  <c r="L215"/>
  <c r="L107" i="41" s="1"/>
  <c r="M215" i="54"/>
  <c r="M107" i="41" s="1"/>
  <c r="N215" i="54"/>
  <c r="N107" i="41" s="1"/>
  <c r="O215" i="54"/>
  <c r="O107" i="41" s="1"/>
  <c r="P215" i="54"/>
  <c r="P107" i="41" s="1"/>
  <c r="Q215" i="54"/>
  <c r="Q107" i="41" s="1"/>
  <c r="R215" i="54"/>
  <c r="R107" i="41" s="1"/>
  <c r="S215" i="54"/>
  <c r="S107" i="41" s="1"/>
  <c r="T215" i="54"/>
  <c r="T107" i="41" s="1"/>
  <c r="U215" i="54"/>
  <c r="U107" i="41" s="1"/>
  <c r="V215" i="54"/>
  <c r="V107" i="41" s="1"/>
  <c r="W215" i="54"/>
  <c r="W107" i="41" s="1"/>
  <c r="X215" i="54"/>
  <c r="X107" i="41" s="1"/>
  <c r="Y215" i="54"/>
  <c r="Y107" i="41" s="1"/>
  <c r="G216" i="54"/>
  <c r="G108" i="41" s="1"/>
  <c r="H216" i="54"/>
  <c r="H108" i="41" s="1"/>
  <c r="I216" i="54"/>
  <c r="I108" i="41" s="1"/>
  <c r="J216" i="54"/>
  <c r="J108" i="41" s="1"/>
  <c r="K216" i="54"/>
  <c r="L216"/>
  <c r="L108" i="41" s="1"/>
  <c r="M216" i="54"/>
  <c r="M108" i="41" s="1"/>
  <c r="N216" i="54"/>
  <c r="N108" i="41" s="1"/>
  <c r="O216" i="54"/>
  <c r="O108" i="41" s="1"/>
  <c r="P216" i="54"/>
  <c r="P108" i="41" s="1"/>
  <c r="Q216" i="54"/>
  <c r="Q108" i="41" s="1"/>
  <c r="R216" i="54"/>
  <c r="R108" i="41" s="1"/>
  <c r="S216" i="54"/>
  <c r="S108" i="41" s="1"/>
  <c r="T216" i="54"/>
  <c r="T108" i="41" s="1"/>
  <c r="U216" i="54"/>
  <c r="U108" i="41" s="1"/>
  <c r="V216" i="54"/>
  <c r="V108" i="41" s="1"/>
  <c r="W216" i="54"/>
  <c r="W108" i="41" s="1"/>
  <c r="X216" i="54"/>
  <c r="X108" i="41" s="1"/>
  <c r="Y216" i="54"/>
  <c r="Y108" i="41" s="1"/>
  <c r="G217" i="54"/>
  <c r="G109" i="41" s="1"/>
  <c r="H217" i="54"/>
  <c r="H109" i="41" s="1"/>
  <c r="I217" i="54"/>
  <c r="I109" i="41" s="1"/>
  <c r="J217" i="54"/>
  <c r="J109" i="41" s="1"/>
  <c r="K217" i="54"/>
  <c r="K109" i="41" s="1"/>
  <c r="L217" i="54"/>
  <c r="L109" i="41" s="1"/>
  <c r="M217" i="54"/>
  <c r="M109" i="41" s="1"/>
  <c r="N217" i="54"/>
  <c r="N109" i="41" s="1"/>
  <c r="O217" i="54"/>
  <c r="O109" i="41" s="1"/>
  <c r="P217" i="54"/>
  <c r="P109" i="41" s="1"/>
  <c r="Q217" i="54"/>
  <c r="Q109" i="41" s="1"/>
  <c r="R217" i="54"/>
  <c r="R109" i="41" s="1"/>
  <c r="S217" i="54"/>
  <c r="S109" i="41" s="1"/>
  <c r="T217" i="54"/>
  <c r="T109" i="41" s="1"/>
  <c r="U217" i="54"/>
  <c r="U109" i="41" s="1"/>
  <c r="V217" i="54"/>
  <c r="V109" i="41" s="1"/>
  <c r="W217" i="54"/>
  <c r="W109" i="41" s="1"/>
  <c r="X217" i="54"/>
  <c r="X109" i="41" s="1"/>
  <c r="Y217" i="54"/>
  <c r="Y109" i="41" s="1"/>
  <c r="G218" i="54"/>
  <c r="G110" i="41" s="1"/>
  <c r="H218" i="54"/>
  <c r="H110" i="41" s="1"/>
  <c r="I218" i="54"/>
  <c r="I110" i="41" s="1"/>
  <c r="J218" i="54"/>
  <c r="J110" i="41" s="1"/>
  <c r="K218" i="54"/>
  <c r="L218"/>
  <c r="L110" i="41" s="1"/>
  <c r="M218" i="54"/>
  <c r="M110" i="41" s="1"/>
  <c r="N218" i="54"/>
  <c r="N110" i="41" s="1"/>
  <c r="O218" i="54"/>
  <c r="O110" i="41" s="1"/>
  <c r="P218" i="54"/>
  <c r="P110" i="41" s="1"/>
  <c r="Q218" i="54"/>
  <c r="Q110" i="41" s="1"/>
  <c r="R218" i="54"/>
  <c r="R110" i="41" s="1"/>
  <c r="S218" i="54"/>
  <c r="S110" i="41" s="1"/>
  <c r="T218" i="54"/>
  <c r="T110" i="41" s="1"/>
  <c r="U218" i="54"/>
  <c r="U110" i="41" s="1"/>
  <c r="V218" i="54"/>
  <c r="V110" i="41" s="1"/>
  <c r="W218" i="54"/>
  <c r="W110" i="41" s="1"/>
  <c r="X218" i="54"/>
  <c r="X110" i="41" s="1"/>
  <c r="Y218" i="54"/>
  <c r="Y110" i="41" s="1"/>
  <c r="G219" i="54"/>
  <c r="G111" i="41" s="1"/>
  <c r="H219" i="54"/>
  <c r="H111" i="41" s="1"/>
  <c r="I219" i="54"/>
  <c r="I111" i="41" s="1"/>
  <c r="J219" i="54"/>
  <c r="J111" i="41" s="1"/>
  <c r="K219" i="54"/>
  <c r="L219"/>
  <c r="L111" i="41" s="1"/>
  <c r="M219" i="54"/>
  <c r="M111" i="41" s="1"/>
  <c r="N219" i="54"/>
  <c r="N111" i="41" s="1"/>
  <c r="O219" i="54"/>
  <c r="O111" i="41" s="1"/>
  <c r="P219" i="54"/>
  <c r="P111" i="41" s="1"/>
  <c r="Q219" i="54"/>
  <c r="Q111" i="41" s="1"/>
  <c r="R219" i="54"/>
  <c r="R111" i="41" s="1"/>
  <c r="S219" i="54"/>
  <c r="S111" i="41" s="1"/>
  <c r="T219" i="54"/>
  <c r="T111" i="41" s="1"/>
  <c r="U219" i="54"/>
  <c r="U111" i="41" s="1"/>
  <c r="V219" i="54"/>
  <c r="V111" i="41" s="1"/>
  <c r="W219" i="54"/>
  <c r="W111" i="41" s="1"/>
  <c r="X219" i="54"/>
  <c r="X111" i="41" s="1"/>
  <c r="Y219" i="54"/>
  <c r="Y111" i="41" s="1"/>
  <c r="G220" i="54"/>
  <c r="G112" i="41" s="1"/>
  <c r="H220" i="54"/>
  <c r="H112" i="41" s="1"/>
  <c r="I220" i="54"/>
  <c r="I112" i="41" s="1"/>
  <c r="J220" i="54"/>
  <c r="J112" i="41" s="1"/>
  <c r="K220" i="54"/>
  <c r="L220"/>
  <c r="L112" i="41" s="1"/>
  <c r="M220" i="54"/>
  <c r="M112" i="41" s="1"/>
  <c r="N220" i="54"/>
  <c r="N112" i="41" s="1"/>
  <c r="O220" i="54"/>
  <c r="O112" i="41" s="1"/>
  <c r="P220" i="54"/>
  <c r="P112" i="41" s="1"/>
  <c r="Q220" i="54"/>
  <c r="Q112" i="41" s="1"/>
  <c r="R220" i="54"/>
  <c r="R112" i="41" s="1"/>
  <c r="S220" i="54"/>
  <c r="S112" i="41" s="1"/>
  <c r="T220" i="54"/>
  <c r="T112" i="41" s="1"/>
  <c r="U220" i="54"/>
  <c r="U112" i="41" s="1"/>
  <c r="V220" i="54"/>
  <c r="V112" i="41" s="1"/>
  <c r="W220" i="54"/>
  <c r="W112" i="41" s="1"/>
  <c r="X220" i="54"/>
  <c r="X112" i="41" s="1"/>
  <c r="Y220" i="54"/>
  <c r="Y112" i="41" s="1"/>
  <c r="J251" i="58"/>
  <c r="J262" s="1"/>
  <c r="J291" s="1"/>
  <c r="K251"/>
  <c r="K262" s="1"/>
  <c r="K291" s="1"/>
  <c r="L251"/>
  <c r="L262" s="1"/>
  <c r="L291" s="1"/>
  <c r="M251"/>
  <c r="M262" s="1"/>
  <c r="M291" s="1"/>
  <c r="N251"/>
  <c r="N262" s="1"/>
  <c r="N291" s="1"/>
  <c r="O251"/>
  <c r="O262" s="1"/>
  <c r="O291" s="1"/>
  <c r="P251"/>
  <c r="P262" s="1"/>
  <c r="P291" s="1"/>
  <c r="Q251"/>
  <c r="Q262" s="1"/>
  <c r="Q291" s="1"/>
  <c r="R251"/>
  <c r="R262" s="1"/>
  <c r="R291" s="1"/>
  <c r="S251"/>
  <c r="S262" s="1"/>
  <c r="S291" s="1"/>
  <c r="T251"/>
  <c r="T262" s="1"/>
  <c r="T291" s="1"/>
  <c r="U251"/>
  <c r="U262" s="1"/>
  <c r="U291" s="1"/>
  <c r="V251"/>
  <c r="V262" s="1"/>
  <c r="V291" s="1"/>
  <c r="W251"/>
  <c r="W262" s="1"/>
  <c r="W291" s="1"/>
  <c r="X251"/>
  <c r="X262" s="1"/>
  <c r="X291" s="1"/>
  <c r="Y251"/>
  <c r="Y262" s="1"/>
  <c r="Y291" s="1"/>
  <c r="J252"/>
  <c r="J263" s="1"/>
  <c r="J292" s="1"/>
  <c r="K252"/>
  <c r="K263" s="1"/>
  <c r="K292" s="1"/>
  <c r="L252"/>
  <c r="L263" s="1"/>
  <c r="L292" s="1"/>
  <c r="M252"/>
  <c r="M263" s="1"/>
  <c r="M292" s="1"/>
  <c r="N252"/>
  <c r="N263" s="1"/>
  <c r="N292" s="1"/>
  <c r="O252"/>
  <c r="O263" s="1"/>
  <c r="O292" s="1"/>
  <c r="P252"/>
  <c r="P263" s="1"/>
  <c r="P292" s="1"/>
  <c r="Q252"/>
  <c r="Q263" s="1"/>
  <c r="Q292" s="1"/>
  <c r="R252"/>
  <c r="R263" s="1"/>
  <c r="R292" s="1"/>
  <c r="S252"/>
  <c r="S263" s="1"/>
  <c r="S292" s="1"/>
  <c r="T252"/>
  <c r="T263" s="1"/>
  <c r="T292" s="1"/>
  <c r="U252"/>
  <c r="U263" s="1"/>
  <c r="U292" s="1"/>
  <c r="V252"/>
  <c r="V263" s="1"/>
  <c r="V292" s="1"/>
  <c r="W252"/>
  <c r="W263" s="1"/>
  <c r="W292" s="1"/>
  <c r="X252"/>
  <c r="X263" s="1"/>
  <c r="X292" s="1"/>
  <c r="Y252"/>
  <c r="Y263" s="1"/>
  <c r="Y292" s="1"/>
  <c r="J253"/>
  <c r="J264" s="1"/>
  <c r="J293" s="1"/>
  <c r="K253"/>
  <c r="K264" s="1"/>
  <c r="K293" s="1"/>
  <c r="L253"/>
  <c r="L264" s="1"/>
  <c r="L293" s="1"/>
  <c r="M253"/>
  <c r="M264" s="1"/>
  <c r="M293" s="1"/>
  <c r="N253"/>
  <c r="N264" s="1"/>
  <c r="N293" s="1"/>
  <c r="O253"/>
  <c r="O264" s="1"/>
  <c r="O293" s="1"/>
  <c r="P253"/>
  <c r="P264" s="1"/>
  <c r="P293" s="1"/>
  <c r="Q253"/>
  <c r="Q264" s="1"/>
  <c r="Q293" s="1"/>
  <c r="R253"/>
  <c r="R264" s="1"/>
  <c r="R293" s="1"/>
  <c r="S253"/>
  <c r="S264" s="1"/>
  <c r="S293" s="1"/>
  <c r="T253"/>
  <c r="T264" s="1"/>
  <c r="T293" s="1"/>
  <c r="U253"/>
  <c r="U264" s="1"/>
  <c r="U293" s="1"/>
  <c r="V253"/>
  <c r="V264" s="1"/>
  <c r="V293" s="1"/>
  <c r="W253"/>
  <c r="W264" s="1"/>
  <c r="W293" s="1"/>
  <c r="X253"/>
  <c r="X264" s="1"/>
  <c r="X293" s="1"/>
  <c r="Y253"/>
  <c r="Y264" s="1"/>
  <c r="Y293" s="1"/>
  <c r="J254"/>
  <c r="J265" s="1"/>
  <c r="J294" s="1"/>
  <c r="K254"/>
  <c r="K265" s="1"/>
  <c r="K294" s="1"/>
  <c r="L254"/>
  <c r="L265" s="1"/>
  <c r="L294" s="1"/>
  <c r="M254"/>
  <c r="M265" s="1"/>
  <c r="M294" s="1"/>
  <c r="N254"/>
  <c r="N265" s="1"/>
  <c r="N294" s="1"/>
  <c r="O254"/>
  <c r="O265" s="1"/>
  <c r="O294" s="1"/>
  <c r="P254"/>
  <c r="P265" s="1"/>
  <c r="P294" s="1"/>
  <c r="Q254"/>
  <c r="Q265" s="1"/>
  <c r="Q294" s="1"/>
  <c r="R254"/>
  <c r="R265" s="1"/>
  <c r="R294" s="1"/>
  <c r="S254"/>
  <c r="S265" s="1"/>
  <c r="S294" s="1"/>
  <c r="T254"/>
  <c r="T265" s="1"/>
  <c r="T294" s="1"/>
  <c r="U254"/>
  <c r="U265" s="1"/>
  <c r="U294" s="1"/>
  <c r="V254"/>
  <c r="V265" s="1"/>
  <c r="V294" s="1"/>
  <c r="W254"/>
  <c r="W265" s="1"/>
  <c r="W294" s="1"/>
  <c r="X254"/>
  <c r="X265" s="1"/>
  <c r="X294" s="1"/>
  <c r="Y254"/>
  <c r="Y265" s="1"/>
  <c r="Y294" s="1"/>
  <c r="J255"/>
  <c r="J266" s="1"/>
  <c r="J295" s="1"/>
  <c r="K255"/>
  <c r="K266" s="1"/>
  <c r="K295" s="1"/>
  <c r="L255"/>
  <c r="L266" s="1"/>
  <c r="L295" s="1"/>
  <c r="M255"/>
  <c r="M266" s="1"/>
  <c r="M295" s="1"/>
  <c r="N255"/>
  <c r="N266" s="1"/>
  <c r="N295" s="1"/>
  <c r="O255"/>
  <c r="O266" s="1"/>
  <c r="O295" s="1"/>
  <c r="P255"/>
  <c r="P266" s="1"/>
  <c r="P295" s="1"/>
  <c r="Q255"/>
  <c r="Q266" s="1"/>
  <c r="Q295" s="1"/>
  <c r="R255"/>
  <c r="R266" s="1"/>
  <c r="R295" s="1"/>
  <c r="S255"/>
  <c r="S266" s="1"/>
  <c r="S295" s="1"/>
  <c r="T255"/>
  <c r="T266" s="1"/>
  <c r="T295" s="1"/>
  <c r="U255"/>
  <c r="U266" s="1"/>
  <c r="U295" s="1"/>
  <c r="V255"/>
  <c r="V266" s="1"/>
  <c r="V295" s="1"/>
  <c r="W255"/>
  <c r="W266" s="1"/>
  <c r="W295" s="1"/>
  <c r="X255"/>
  <c r="X266" s="1"/>
  <c r="X295" s="1"/>
  <c r="Y255"/>
  <c r="Y266" s="1"/>
  <c r="Y295" s="1"/>
  <c r="J256"/>
  <c r="J267" s="1"/>
  <c r="J296" s="1"/>
  <c r="K256"/>
  <c r="K267" s="1"/>
  <c r="K296" s="1"/>
  <c r="L256"/>
  <c r="L267" s="1"/>
  <c r="L296" s="1"/>
  <c r="M256"/>
  <c r="M267" s="1"/>
  <c r="M296" s="1"/>
  <c r="N256"/>
  <c r="N267" s="1"/>
  <c r="N296" s="1"/>
  <c r="O256"/>
  <c r="O267" s="1"/>
  <c r="O296" s="1"/>
  <c r="P256"/>
  <c r="P267" s="1"/>
  <c r="P296" s="1"/>
  <c r="Q256"/>
  <c r="Q267" s="1"/>
  <c r="Q296" s="1"/>
  <c r="R256"/>
  <c r="R267" s="1"/>
  <c r="R296" s="1"/>
  <c r="S256"/>
  <c r="S267" s="1"/>
  <c r="S296" s="1"/>
  <c r="T256"/>
  <c r="T267" s="1"/>
  <c r="T296" s="1"/>
  <c r="U256"/>
  <c r="U267" s="1"/>
  <c r="U296" s="1"/>
  <c r="V256"/>
  <c r="V267" s="1"/>
  <c r="V296" s="1"/>
  <c r="W256"/>
  <c r="W267" s="1"/>
  <c r="W296" s="1"/>
  <c r="X256"/>
  <c r="X267" s="1"/>
  <c r="X296" s="1"/>
  <c r="Y256"/>
  <c r="Y267" s="1"/>
  <c r="Y296" s="1"/>
  <c r="I252"/>
  <c r="I263" s="1"/>
  <c r="I292" s="1"/>
  <c r="I253"/>
  <c r="I264" s="1"/>
  <c r="I293" s="1"/>
  <c r="I254"/>
  <c r="I265" s="1"/>
  <c r="I294" s="1"/>
  <c r="I255"/>
  <c r="I266" s="1"/>
  <c r="I295" s="1"/>
  <c r="I256"/>
  <c r="I267" s="1"/>
  <c r="I296" s="1"/>
  <c r="I251"/>
  <c r="I262" s="1"/>
  <c r="I291" s="1"/>
  <c r="J261" i="44"/>
  <c r="K261"/>
  <c r="L261"/>
  <c r="M261"/>
  <c r="N261"/>
  <c r="O261"/>
  <c r="P261"/>
  <c r="Q261"/>
  <c r="R261"/>
  <c r="S261"/>
  <c r="T261"/>
  <c r="U261"/>
  <c r="V261"/>
  <c r="W261"/>
  <c r="X261"/>
  <c r="Y261"/>
  <c r="I261"/>
  <c r="R256"/>
  <c r="S256"/>
  <c r="T256"/>
  <c r="U256"/>
  <c r="V256"/>
  <c r="W256"/>
  <c r="X256"/>
  <c r="Y256"/>
  <c r="R257"/>
  <c r="S257"/>
  <c r="T257"/>
  <c r="U257"/>
  <c r="V257"/>
  <c r="W257"/>
  <c r="X257"/>
  <c r="Y257"/>
  <c r="R258"/>
  <c r="S258"/>
  <c r="T258"/>
  <c r="U258"/>
  <c r="V258"/>
  <c r="W258"/>
  <c r="X258"/>
  <c r="Y258"/>
  <c r="R259"/>
  <c r="S259"/>
  <c r="T259"/>
  <c r="U259"/>
  <c r="V259"/>
  <c r="W259"/>
  <c r="X259"/>
  <c r="Y259"/>
  <c r="R260"/>
  <c r="S260"/>
  <c r="T260"/>
  <c r="U260"/>
  <c r="V260"/>
  <c r="W260"/>
  <c r="X260"/>
  <c r="Y260"/>
  <c r="J256"/>
  <c r="K256"/>
  <c r="L256"/>
  <c r="M256"/>
  <c r="N256"/>
  <c r="O256"/>
  <c r="P256"/>
  <c r="Q256"/>
  <c r="J257"/>
  <c r="K257"/>
  <c r="L257"/>
  <c r="M257"/>
  <c r="N257"/>
  <c r="O257"/>
  <c r="P257"/>
  <c r="Q257"/>
  <c r="J258"/>
  <c r="K258"/>
  <c r="L258"/>
  <c r="M258"/>
  <c r="N258"/>
  <c r="O258"/>
  <c r="P258"/>
  <c r="Q258"/>
  <c r="J259"/>
  <c r="K259"/>
  <c r="L259"/>
  <c r="M259"/>
  <c r="N259"/>
  <c r="O259"/>
  <c r="P259"/>
  <c r="Q259"/>
  <c r="J260"/>
  <c r="K260"/>
  <c r="L260"/>
  <c r="M260"/>
  <c r="N260"/>
  <c r="O260"/>
  <c r="P260"/>
  <c r="Q260"/>
  <c r="I257"/>
  <c r="I258"/>
  <c r="I259"/>
  <c r="I260"/>
  <c r="I256"/>
  <c r="F202" i="58"/>
  <c r="G202"/>
  <c r="H202"/>
  <c r="J226" i="44"/>
  <c r="K226"/>
  <c r="L226"/>
  <c r="M226"/>
  <c r="N226"/>
  <c r="O226"/>
  <c r="P226"/>
  <c r="Q226"/>
  <c r="R226"/>
  <c r="S226"/>
  <c r="T226"/>
  <c r="U226"/>
  <c r="V226"/>
  <c r="W226"/>
  <c r="X226"/>
  <c r="Y226"/>
  <c r="J234"/>
  <c r="K234"/>
  <c r="L234"/>
  <c r="M234"/>
  <c r="N234"/>
  <c r="O234"/>
  <c r="P234"/>
  <c r="Q234"/>
  <c r="R234"/>
  <c r="S234"/>
  <c r="T234"/>
  <c r="U234"/>
  <c r="V234"/>
  <c r="W234"/>
  <c r="X234"/>
  <c r="Y234"/>
  <c r="J242"/>
  <c r="K242"/>
  <c r="L242"/>
  <c r="M242"/>
  <c r="N242"/>
  <c r="O242"/>
  <c r="P242"/>
  <c r="Q242"/>
  <c r="R242"/>
  <c r="S242"/>
  <c r="T242"/>
  <c r="U242"/>
  <c r="V242"/>
  <c r="W242"/>
  <c r="X242"/>
  <c r="Y242"/>
  <c r="J250"/>
  <c r="K250"/>
  <c r="L250"/>
  <c r="M250"/>
  <c r="N250"/>
  <c r="O250"/>
  <c r="P250"/>
  <c r="Q250"/>
  <c r="R250"/>
  <c r="S250"/>
  <c r="T250"/>
  <c r="U250"/>
  <c r="V250"/>
  <c r="W250"/>
  <c r="X250"/>
  <c r="Y250"/>
  <c r="J128" i="10"/>
  <c r="K128"/>
  <c r="I128"/>
  <c r="K107"/>
  <c r="J107"/>
  <c r="I107"/>
  <c r="K105"/>
  <c r="J105"/>
  <c r="I105"/>
  <c r="K103"/>
  <c r="J103"/>
  <c r="I103"/>
  <c r="K96"/>
  <c r="J96"/>
  <c r="I96"/>
  <c r="K94"/>
  <c r="J94"/>
  <c r="I94"/>
  <c r="J85"/>
  <c r="K85"/>
  <c r="J87"/>
  <c r="K87"/>
  <c r="I85"/>
  <c r="I87"/>
  <c r="J76"/>
  <c r="K76"/>
  <c r="J78"/>
  <c r="K78"/>
  <c r="I76"/>
  <c r="I78"/>
  <c r="J219" i="58"/>
  <c r="K219"/>
  <c r="L219"/>
  <c r="M219"/>
  <c r="N219"/>
  <c r="O219"/>
  <c r="P219"/>
  <c r="Q219"/>
  <c r="R219"/>
  <c r="S219"/>
  <c r="T219"/>
  <c r="U219"/>
  <c r="V219"/>
  <c r="W219"/>
  <c r="X219"/>
  <c r="Y219"/>
  <c r="J227"/>
  <c r="K227"/>
  <c r="L227"/>
  <c r="M227"/>
  <c r="N227"/>
  <c r="O227"/>
  <c r="P227"/>
  <c r="Q227"/>
  <c r="R227"/>
  <c r="S227"/>
  <c r="T227"/>
  <c r="U227"/>
  <c r="V227"/>
  <c r="W227"/>
  <c r="X227"/>
  <c r="Y227"/>
  <c r="J235"/>
  <c r="K235"/>
  <c r="L235"/>
  <c r="M235"/>
  <c r="N235"/>
  <c r="O235"/>
  <c r="P235"/>
  <c r="Q235"/>
  <c r="R235"/>
  <c r="S235"/>
  <c r="T235"/>
  <c r="U235"/>
  <c r="V235"/>
  <c r="W235"/>
  <c r="X235"/>
  <c r="Y235"/>
  <c r="J244"/>
  <c r="K244"/>
  <c r="L244"/>
  <c r="M244"/>
  <c r="N244"/>
  <c r="O244"/>
  <c r="P244"/>
  <c r="Q244"/>
  <c r="R244"/>
  <c r="S244"/>
  <c r="T244"/>
  <c r="U244"/>
  <c r="V244"/>
  <c r="W244"/>
  <c r="X244"/>
  <c r="Y244"/>
  <c r="I244"/>
  <c r="I235"/>
  <c r="I227"/>
  <c r="I219"/>
  <c r="I250" i="44"/>
  <c r="I242"/>
  <c r="I226"/>
  <c r="I234"/>
  <c r="Y286" i="58"/>
  <c r="X286"/>
  <c r="W286"/>
  <c r="V286"/>
  <c r="U286"/>
  <c r="T286"/>
  <c r="S286"/>
  <c r="R286"/>
  <c r="Q286"/>
  <c r="P286"/>
  <c r="O286"/>
  <c r="N286"/>
  <c r="M286"/>
  <c r="L286"/>
  <c r="K286"/>
  <c r="J286"/>
  <c r="I286"/>
  <c r="H286"/>
  <c r="G286"/>
  <c r="F286"/>
  <c r="Y277"/>
  <c r="X277"/>
  <c r="W277"/>
  <c r="V277"/>
  <c r="U277"/>
  <c r="T277"/>
  <c r="S277"/>
  <c r="R277"/>
  <c r="Q277"/>
  <c r="P277"/>
  <c r="O277"/>
  <c r="N277"/>
  <c r="M277"/>
  <c r="L277"/>
  <c r="K277"/>
  <c r="J277"/>
  <c r="I277"/>
  <c r="H277"/>
  <c r="G277"/>
  <c r="F277"/>
  <c r="H235"/>
  <c r="G235"/>
  <c r="A208"/>
  <c r="Y202"/>
  <c r="X202"/>
  <c r="W202"/>
  <c r="V202"/>
  <c r="U202"/>
  <c r="T202"/>
  <c r="S202"/>
  <c r="R202"/>
  <c r="Q202"/>
  <c r="P202"/>
  <c r="O202"/>
  <c r="N202"/>
  <c r="M202"/>
  <c r="L202"/>
  <c r="K202"/>
  <c r="J202"/>
  <c r="I202"/>
  <c r="Y111"/>
  <c r="Y207" s="1"/>
  <c r="X111"/>
  <c r="X207" s="1"/>
  <c r="W111"/>
  <c r="W207" s="1"/>
  <c r="V111"/>
  <c r="V207" s="1"/>
  <c r="U111"/>
  <c r="U207" s="1"/>
  <c r="T111"/>
  <c r="T207" s="1"/>
  <c r="S111"/>
  <c r="S207" s="1"/>
  <c r="R111"/>
  <c r="R207" s="1"/>
  <c r="Q111"/>
  <c r="Q207" s="1"/>
  <c r="P111"/>
  <c r="P207" s="1"/>
  <c r="O111"/>
  <c r="O207" s="1"/>
  <c r="N111"/>
  <c r="N207" s="1"/>
  <c r="M111"/>
  <c r="M207" s="1"/>
  <c r="L111"/>
  <c r="L207" s="1"/>
  <c r="K111"/>
  <c r="K207" s="1"/>
  <c r="J111"/>
  <c r="J207" s="1"/>
  <c r="I111"/>
  <c r="I207" s="1"/>
  <c r="H111"/>
  <c r="H207" s="1"/>
  <c r="G111"/>
  <c r="G207" s="1"/>
  <c r="F111"/>
  <c r="F207" s="1"/>
  <c r="Y102"/>
  <c r="Y206" s="1"/>
  <c r="X102"/>
  <c r="X206" s="1"/>
  <c r="W102"/>
  <c r="W206" s="1"/>
  <c r="V102"/>
  <c r="V206" s="1"/>
  <c r="U102"/>
  <c r="U206" s="1"/>
  <c r="T102"/>
  <c r="T206" s="1"/>
  <c r="S102"/>
  <c r="S206" s="1"/>
  <c r="R102"/>
  <c r="R206" s="1"/>
  <c r="Q102"/>
  <c r="Q206" s="1"/>
  <c r="P102"/>
  <c r="P206" s="1"/>
  <c r="O102"/>
  <c r="O206" s="1"/>
  <c r="N102"/>
  <c r="N206" s="1"/>
  <c r="M102"/>
  <c r="M206" s="1"/>
  <c r="L102"/>
  <c r="L206" s="1"/>
  <c r="K102"/>
  <c r="K206" s="1"/>
  <c r="J102"/>
  <c r="J206" s="1"/>
  <c r="I102"/>
  <c r="I206" s="1"/>
  <c r="H102"/>
  <c r="H206" s="1"/>
  <c r="G102"/>
  <c r="G206" s="1"/>
  <c r="F102"/>
  <c r="F206" s="1"/>
  <c r="Y80"/>
  <c r="Y208" s="1"/>
  <c r="X80"/>
  <c r="X208" s="1"/>
  <c r="W80"/>
  <c r="W208" s="1"/>
  <c r="V80"/>
  <c r="V208" s="1"/>
  <c r="U80"/>
  <c r="U208" s="1"/>
  <c r="T80"/>
  <c r="T208" s="1"/>
  <c r="S80"/>
  <c r="S208" s="1"/>
  <c r="R80"/>
  <c r="R208" s="1"/>
  <c r="Q80"/>
  <c r="Q208" s="1"/>
  <c r="P80"/>
  <c r="P208" s="1"/>
  <c r="O80"/>
  <c r="O208" s="1"/>
  <c r="N80"/>
  <c r="N208" s="1"/>
  <c r="M80"/>
  <c r="M208" s="1"/>
  <c r="L80"/>
  <c r="L208" s="1"/>
  <c r="K80"/>
  <c r="K208" s="1"/>
  <c r="J80"/>
  <c r="J208" s="1"/>
  <c r="I80"/>
  <c r="I208" s="1"/>
  <c r="H80"/>
  <c r="H208" s="1"/>
  <c r="G80"/>
  <c r="G208" s="1"/>
  <c r="F80"/>
  <c r="F208" s="1"/>
  <c r="Y91"/>
  <c r="X91"/>
  <c r="W91"/>
  <c r="V91"/>
  <c r="U91"/>
  <c r="T91"/>
  <c r="S91"/>
  <c r="R91"/>
  <c r="Q91"/>
  <c r="P91"/>
  <c r="O91"/>
  <c r="N91"/>
  <c r="M91"/>
  <c r="L91"/>
  <c r="K91"/>
  <c r="J91"/>
  <c r="I91"/>
  <c r="H91"/>
  <c r="G91"/>
  <c r="F91"/>
  <c r="Y68"/>
  <c r="X68"/>
  <c r="W68"/>
  <c r="V68"/>
  <c r="U68"/>
  <c r="T68"/>
  <c r="S68"/>
  <c r="R68"/>
  <c r="Q68"/>
  <c r="P68"/>
  <c r="O68"/>
  <c r="N68"/>
  <c r="M68"/>
  <c r="L68"/>
  <c r="K68"/>
  <c r="J68"/>
  <c r="I68"/>
  <c r="H68"/>
  <c r="G68"/>
  <c r="F68"/>
  <c r="Y58"/>
  <c r="X58"/>
  <c r="W58"/>
  <c r="V58"/>
  <c r="U58"/>
  <c r="T58"/>
  <c r="S58"/>
  <c r="R58"/>
  <c r="Q58"/>
  <c r="P58"/>
  <c r="O58"/>
  <c r="N58"/>
  <c r="M58"/>
  <c r="L58"/>
  <c r="K58"/>
  <c r="J58"/>
  <c r="I58"/>
  <c r="H58"/>
  <c r="G58"/>
  <c r="F58"/>
  <c r="Y48"/>
  <c r="Y71" s="1"/>
  <c r="X48"/>
  <c r="X71"/>
  <c r="X181" s="1"/>
  <c r="W48"/>
  <c r="W71" s="1"/>
  <c r="V48"/>
  <c r="V71"/>
  <c r="V181" s="1"/>
  <c r="U48"/>
  <c r="U71" s="1"/>
  <c r="T48"/>
  <c r="T71"/>
  <c r="T181" s="1"/>
  <c r="S48"/>
  <c r="S71" s="1"/>
  <c r="R48"/>
  <c r="R71"/>
  <c r="R181" s="1"/>
  <c r="Q48"/>
  <c r="Q71" s="1"/>
  <c r="P48"/>
  <c r="P71"/>
  <c r="P181" s="1"/>
  <c r="O48"/>
  <c r="O71" s="1"/>
  <c r="N48"/>
  <c r="N71"/>
  <c r="N181" s="1"/>
  <c r="M48"/>
  <c r="M71" s="1"/>
  <c r="L48"/>
  <c r="L71"/>
  <c r="L181" s="1"/>
  <c r="K48"/>
  <c r="K71" s="1"/>
  <c r="J48"/>
  <c r="J71"/>
  <c r="J181" s="1"/>
  <c r="I48"/>
  <c r="I71" s="1"/>
  <c r="H48"/>
  <c r="H71"/>
  <c r="G48"/>
  <c r="G71"/>
  <c r="F48"/>
  <c r="F71"/>
  <c r="Y35"/>
  <c r="X35"/>
  <c r="W35"/>
  <c r="V35"/>
  <c r="U35"/>
  <c r="T35"/>
  <c r="S35"/>
  <c r="R35"/>
  <c r="Q35"/>
  <c r="P35"/>
  <c r="O35"/>
  <c r="N35"/>
  <c r="M35"/>
  <c r="L35"/>
  <c r="K35"/>
  <c r="J35"/>
  <c r="I35"/>
  <c r="H35"/>
  <c r="G35"/>
  <c r="F35"/>
  <c r="Y22"/>
  <c r="Y39"/>
  <c r="Y145" s="1"/>
  <c r="X22"/>
  <c r="X39" s="1"/>
  <c r="W22"/>
  <c r="W39"/>
  <c r="W145" s="1"/>
  <c r="V22"/>
  <c r="V39" s="1"/>
  <c r="U22"/>
  <c r="U39"/>
  <c r="U145" s="1"/>
  <c r="T22"/>
  <c r="T39" s="1"/>
  <c r="S22"/>
  <c r="S39"/>
  <c r="S145" s="1"/>
  <c r="R22"/>
  <c r="R39" s="1"/>
  <c r="Q22"/>
  <c r="Q39"/>
  <c r="Q145" s="1"/>
  <c r="P22"/>
  <c r="P39" s="1"/>
  <c r="O22"/>
  <c r="O39"/>
  <c r="O145" s="1"/>
  <c r="N22"/>
  <c r="N39" s="1"/>
  <c r="M22"/>
  <c r="M39"/>
  <c r="M145" s="1"/>
  <c r="L22"/>
  <c r="L39" s="1"/>
  <c r="K22"/>
  <c r="K39"/>
  <c r="K145" s="1"/>
  <c r="J22"/>
  <c r="J39" s="1"/>
  <c r="I22"/>
  <c r="I39"/>
  <c r="I145" s="1"/>
  <c r="H22"/>
  <c r="H39" s="1"/>
  <c r="G22"/>
  <c r="G39" s="1"/>
  <c r="F22"/>
  <c r="F39" s="1"/>
  <c r="Y12"/>
  <c r="Y201" s="1"/>
  <c r="X12"/>
  <c r="X201" s="1"/>
  <c r="W12"/>
  <c r="W201" s="1"/>
  <c r="V12"/>
  <c r="V201" s="1"/>
  <c r="U12"/>
  <c r="U201" s="1"/>
  <c r="T12"/>
  <c r="T201" s="1"/>
  <c r="S12"/>
  <c r="S201" s="1"/>
  <c r="R12"/>
  <c r="R201" s="1"/>
  <c r="Q12"/>
  <c r="Q201" s="1"/>
  <c r="P12"/>
  <c r="P201" s="1"/>
  <c r="O12"/>
  <c r="O201" s="1"/>
  <c r="N12"/>
  <c r="N201" s="1"/>
  <c r="M12"/>
  <c r="M201" s="1"/>
  <c r="L12"/>
  <c r="L201" s="1"/>
  <c r="K12"/>
  <c r="K201" s="1"/>
  <c r="J12"/>
  <c r="J201" s="1"/>
  <c r="I12"/>
  <c r="I201" s="1"/>
  <c r="H12"/>
  <c r="H201" s="1"/>
  <c r="G12"/>
  <c r="G201" s="1"/>
  <c r="F12"/>
  <c r="F201" s="1"/>
  <c r="G3"/>
  <c r="H3" s="1"/>
  <c r="I3" s="1"/>
  <c r="J3" s="1"/>
  <c r="K3" s="1"/>
  <c r="L3" s="1"/>
  <c r="M3" s="1"/>
  <c r="N3" s="1"/>
  <c r="O3" s="1"/>
  <c r="P3" s="1"/>
  <c r="Q3" s="1"/>
  <c r="R3" s="1"/>
  <c r="S3" s="1"/>
  <c r="T3" s="1"/>
  <c r="U3" s="1"/>
  <c r="V3" s="1"/>
  <c r="W3" s="1"/>
  <c r="X3" s="1"/>
  <c r="Y3" s="1"/>
  <c r="A3"/>
  <c r="J273" i="44"/>
  <c r="K273"/>
  <c r="L273"/>
  <c r="M273"/>
  <c r="N273"/>
  <c r="O273"/>
  <c r="P273"/>
  <c r="Q273"/>
  <c r="R273"/>
  <c r="S273"/>
  <c r="T273"/>
  <c r="U273"/>
  <c r="V273"/>
  <c r="W273"/>
  <c r="X273"/>
  <c r="Y273"/>
  <c r="J281"/>
  <c r="K281"/>
  <c r="L281"/>
  <c r="M281"/>
  <c r="N281"/>
  <c r="O281"/>
  <c r="P281"/>
  <c r="Q281"/>
  <c r="R281"/>
  <c r="S281"/>
  <c r="T281"/>
  <c r="U281"/>
  <c r="V281"/>
  <c r="W281"/>
  <c r="X281"/>
  <c r="Y281"/>
  <c r="J283"/>
  <c r="K283"/>
  <c r="L283"/>
  <c r="M283"/>
  <c r="N283"/>
  <c r="O283"/>
  <c r="P283"/>
  <c r="Q283"/>
  <c r="R283"/>
  <c r="S283"/>
  <c r="T283"/>
  <c r="U283"/>
  <c r="V283"/>
  <c r="W283"/>
  <c r="X283"/>
  <c r="Y283"/>
  <c r="J284"/>
  <c r="K284"/>
  <c r="L284"/>
  <c r="M284"/>
  <c r="N284"/>
  <c r="O284"/>
  <c r="P284"/>
  <c r="Q284"/>
  <c r="R284"/>
  <c r="S284"/>
  <c r="T284"/>
  <c r="U284"/>
  <c r="V284"/>
  <c r="W284"/>
  <c r="X284"/>
  <c r="Y284"/>
  <c r="J285"/>
  <c r="K285"/>
  <c r="L285"/>
  <c r="M285"/>
  <c r="N285"/>
  <c r="O285"/>
  <c r="P285"/>
  <c r="Q285"/>
  <c r="R285"/>
  <c r="S285"/>
  <c r="T285"/>
  <c r="U285"/>
  <c r="V285"/>
  <c r="W285"/>
  <c r="X285"/>
  <c r="Y285"/>
  <c r="J286"/>
  <c r="K286"/>
  <c r="L286"/>
  <c r="M286"/>
  <c r="N286"/>
  <c r="O286"/>
  <c r="P286"/>
  <c r="Q286"/>
  <c r="R286"/>
  <c r="S286"/>
  <c r="T286"/>
  <c r="U286"/>
  <c r="V286"/>
  <c r="W286"/>
  <c r="X286"/>
  <c r="Y286"/>
  <c r="J287"/>
  <c r="K287"/>
  <c r="L287"/>
  <c r="M287"/>
  <c r="N287"/>
  <c r="O287"/>
  <c r="P287"/>
  <c r="Q287"/>
  <c r="R287"/>
  <c r="S287"/>
  <c r="T287"/>
  <c r="U287"/>
  <c r="V287"/>
  <c r="W287"/>
  <c r="X287"/>
  <c r="Y287"/>
  <c r="J288"/>
  <c r="K288"/>
  <c r="L288"/>
  <c r="M288"/>
  <c r="N288"/>
  <c r="O288"/>
  <c r="P288"/>
  <c r="Q288"/>
  <c r="R288"/>
  <c r="S288"/>
  <c r="T288"/>
  <c r="U288"/>
  <c r="V288"/>
  <c r="W288"/>
  <c r="X288"/>
  <c r="Y288"/>
  <c r="J289"/>
  <c r="K289"/>
  <c r="L289"/>
  <c r="M289"/>
  <c r="N289"/>
  <c r="O289"/>
  <c r="P289"/>
  <c r="Q289"/>
  <c r="R289"/>
  <c r="S289"/>
  <c r="T289"/>
  <c r="U289"/>
  <c r="V289"/>
  <c r="W289"/>
  <c r="X289"/>
  <c r="Y289"/>
  <c r="I284"/>
  <c r="I285"/>
  <c r="I286"/>
  <c r="I287"/>
  <c r="I288"/>
  <c r="I281"/>
  <c r="I273"/>
  <c r="I283"/>
  <c r="I246" i="58"/>
  <c r="I247" s="1"/>
  <c r="I289" i="44"/>
  <c r="Y246" i="58"/>
  <c r="W246"/>
  <c r="U246"/>
  <c r="S246"/>
  <c r="Q246"/>
  <c r="O246"/>
  <c r="M246"/>
  <c r="K246"/>
  <c r="X246"/>
  <c r="V246"/>
  <c r="T246"/>
  <c r="R246"/>
  <c r="P246"/>
  <c r="N246"/>
  <c r="L246"/>
  <c r="J246"/>
  <c r="F181"/>
  <c r="F183"/>
  <c r="F185"/>
  <c r="F182"/>
  <c r="F184"/>
  <c r="F186"/>
  <c r="F204"/>
  <c r="H181"/>
  <c r="H183"/>
  <c r="H185"/>
  <c r="H182"/>
  <c r="H184"/>
  <c r="H186"/>
  <c r="H204"/>
  <c r="G182"/>
  <c r="G184"/>
  <c r="G186"/>
  <c r="G204"/>
  <c r="G181"/>
  <c r="G183"/>
  <c r="G185"/>
  <c r="O150"/>
  <c r="M150"/>
  <c r="K150"/>
  <c r="I150"/>
  <c r="O148"/>
  <c r="M148"/>
  <c r="K148"/>
  <c r="I148"/>
  <c r="O146"/>
  <c r="M146"/>
  <c r="K146"/>
  <c r="I146"/>
  <c r="Y150"/>
  <c r="W150"/>
  <c r="U150"/>
  <c r="S150"/>
  <c r="Q150"/>
  <c r="Y149"/>
  <c r="W149"/>
  <c r="U149"/>
  <c r="S149"/>
  <c r="Q149"/>
  <c r="Y148"/>
  <c r="W148"/>
  <c r="U148"/>
  <c r="S148"/>
  <c r="Q148"/>
  <c r="Y147"/>
  <c r="W147"/>
  <c r="U147"/>
  <c r="S147"/>
  <c r="Q147"/>
  <c r="Y146"/>
  <c r="W146"/>
  <c r="U146"/>
  <c r="S146"/>
  <c r="Q146"/>
  <c r="U183"/>
  <c r="Q183"/>
  <c r="M183"/>
  <c r="Y182"/>
  <c r="U182"/>
  <c r="Q182"/>
  <c r="M182"/>
  <c r="N150"/>
  <c r="J150"/>
  <c r="O149"/>
  <c r="M149"/>
  <c r="K149"/>
  <c r="I149"/>
  <c r="L148"/>
  <c r="O147"/>
  <c r="M147"/>
  <c r="K147"/>
  <c r="I147"/>
  <c r="X150"/>
  <c r="T150"/>
  <c r="P150"/>
  <c r="V149"/>
  <c r="R149"/>
  <c r="X148"/>
  <c r="T148"/>
  <c r="P148"/>
  <c r="V147"/>
  <c r="R147"/>
  <c r="X146"/>
  <c r="T146"/>
  <c r="P146"/>
  <c r="I184"/>
  <c r="X186"/>
  <c r="V186"/>
  <c r="T186"/>
  <c r="R186"/>
  <c r="P186"/>
  <c r="N186"/>
  <c r="L186"/>
  <c r="J186"/>
  <c r="X185"/>
  <c r="V185"/>
  <c r="T185"/>
  <c r="R185"/>
  <c r="P185"/>
  <c r="N185"/>
  <c r="L185"/>
  <c r="J185"/>
  <c r="X184"/>
  <c r="V184"/>
  <c r="T184"/>
  <c r="R184"/>
  <c r="P184"/>
  <c r="N184"/>
  <c r="L184"/>
  <c r="J184"/>
  <c r="X183"/>
  <c r="V183"/>
  <c r="T183"/>
  <c r="R183"/>
  <c r="P183"/>
  <c r="N183"/>
  <c r="L183"/>
  <c r="J183"/>
  <c r="X182"/>
  <c r="V182"/>
  <c r="T182"/>
  <c r="R182"/>
  <c r="P182"/>
  <c r="N182"/>
  <c r="L182"/>
  <c r="J182"/>
  <c r="I252" i="44"/>
  <c r="X252"/>
  <c r="V252"/>
  <c r="T252"/>
  <c r="R252"/>
  <c r="P252"/>
  <c r="N252"/>
  <c r="L252"/>
  <c r="J252"/>
  <c r="Y252"/>
  <c r="W252"/>
  <c r="U252"/>
  <c r="S252"/>
  <c r="Q252"/>
  <c r="O252"/>
  <c r="M252"/>
  <c r="K252"/>
  <c r="F122" i="58"/>
  <c r="F121"/>
  <c r="F120"/>
  <c r="F119"/>
  <c r="F118"/>
  <c r="F117"/>
  <c r="H122"/>
  <c r="H121"/>
  <c r="H120"/>
  <c r="H119"/>
  <c r="H118"/>
  <c r="H117"/>
  <c r="J122"/>
  <c r="J121"/>
  <c r="J120"/>
  <c r="J119"/>
  <c r="J118"/>
  <c r="J117"/>
  <c r="L122"/>
  <c r="L121"/>
  <c r="L120"/>
  <c r="L119"/>
  <c r="L118"/>
  <c r="L117"/>
  <c r="N122"/>
  <c r="N121"/>
  <c r="N120"/>
  <c r="N119"/>
  <c r="N118"/>
  <c r="N117"/>
  <c r="P122"/>
  <c r="P121"/>
  <c r="P120"/>
  <c r="P119"/>
  <c r="P118"/>
  <c r="P117"/>
  <c r="R122"/>
  <c r="R121"/>
  <c r="R120"/>
  <c r="R119"/>
  <c r="R118"/>
  <c r="R117"/>
  <c r="T122"/>
  <c r="T121"/>
  <c r="T120"/>
  <c r="T119"/>
  <c r="T118"/>
  <c r="T117"/>
  <c r="V122"/>
  <c r="V121"/>
  <c r="V120"/>
  <c r="V119"/>
  <c r="V118"/>
  <c r="V117"/>
  <c r="X122"/>
  <c r="X121"/>
  <c r="X120"/>
  <c r="X119"/>
  <c r="X118"/>
  <c r="X117"/>
  <c r="F131"/>
  <c r="F226"/>
  <c r="F130"/>
  <c r="F225"/>
  <c r="F129"/>
  <c r="F224"/>
  <c r="F128"/>
  <c r="F223"/>
  <c r="F127"/>
  <c r="F222"/>
  <c r="F126"/>
  <c r="H131"/>
  <c r="H226" s="1"/>
  <c r="H130"/>
  <c r="H225" s="1"/>
  <c r="H129"/>
  <c r="H224" s="1"/>
  <c r="H128"/>
  <c r="H223" s="1"/>
  <c r="H127"/>
  <c r="H222" s="1"/>
  <c r="H227" s="1"/>
  <c r="H126"/>
  <c r="J131"/>
  <c r="J130"/>
  <c r="J129"/>
  <c r="J128"/>
  <c r="J127"/>
  <c r="J126"/>
  <c r="L131"/>
  <c r="L130"/>
  <c r="L129"/>
  <c r="L128"/>
  <c r="L127"/>
  <c r="L126"/>
  <c r="N131"/>
  <c r="N130"/>
  <c r="N129"/>
  <c r="N128"/>
  <c r="N127"/>
  <c r="N126"/>
  <c r="P131"/>
  <c r="P130"/>
  <c r="P129"/>
  <c r="P128"/>
  <c r="P127"/>
  <c r="P126"/>
  <c r="R131"/>
  <c r="R130"/>
  <c r="R129"/>
  <c r="R128"/>
  <c r="R127"/>
  <c r="R126"/>
  <c r="T131"/>
  <c r="T130"/>
  <c r="T129"/>
  <c r="T128"/>
  <c r="T127"/>
  <c r="T126"/>
  <c r="V131"/>
  <c r="V130"/>
  <c r="V129"/>
  <c r="V128"/>
  <c r="V127"/>
  <c r="V126"/>
  <c r="X131"/>
  <c r="X130"/>
  <c r="X129"/>
  <c r="X128"/>
  <c r="X127"/>
  <c r="X126"/>
  <c r="F140"/>
  <c r="F139"/>
  <c r="F138"/>
  <c r="F137"/>
  <c r="F136"/>
  <c r="F135"/>
  <c r="H140"/>
  <c r="H139"/>
  <c r="H138"/>
  <c r="H137"/>
  <c r="H136"/>
  <c r="H135"/>
  <c r="J140"/>
  <c r="J139"/>
  <c r="J138"/>
  <c r="J137"/>
  <c r="J136"/>
  <c r="J135"/>
  <c r="L140"/>
  <c r="L139"/>
  <c r="L138"/>
  <c r="L137"/>
  <c r="L136"/>
  <c r="L135"/>
  <c r="N140"/>
  <c r="N139"/>
  <c r="N138"/>
  <c r="N137"/>
  <c r="N136"/>
  <c r="N135"/>
  <c r="P140"/>
  <c r="P139"/>
  <c r="P138"/>
  <c r="P137"/>
  <c r="P136"/>
  <c r="P135"/>
  <c r="R140"/>
  <c r="R139"/>
  <c r="R138"/>
  <c r="R137"/>
  <c r="R136"/>
  <c r="R135"/>
  <c r="T140"/>
  <c r="T139"/>
  <c r="T138"/>
  <c r="T137"/>
  <c r="T136"/>
  <c r="T135"/>
  <c r="V140"/>
  <c r="V139"/>
  <c r="V138"/>
  <c r="V137"/>
  <c r="V136"/>
  <c r="V135"/>
  <c r="X140"/>
  <c r="X139"/>
  <c r="X138"/>
  <c r="X137"/>
  <c r="X136"/>
  <c r="X135"/>
  <c r="F160"/>
  <c r="F243"/>
  <c r="F256" s="1"/>
  <c r="F267" s="1"/>
  <c r="F296" s="1"/>
  <c r="F159"/>
  <c r="F242" s="1"/>
  <c r="F255" s="1"/>
  <c r="F266" s="1"/>
  <c r="F295" s="1"/>
  <c r="F158"/>
  <c r="F241"/>
  <c r="F254" s="1"/>
  <c r="F265" s="1"/>
  <c r="F294" s="1"/>
  <c r="F157"/>
  <c r="F240" s="1"/>
  <c r="F156"/>
  <c r="F239"/>
  <c r="F252" s="1"/>
  <c r="F155"/>
  <c r="H160"/>
  <c r="H243"/>
  <c r="H256" s="1"/>
  <c r="H267" s="1"/>
  <c r="H296" s="1"/>
  <c r="H159"/>
  <c r="H242" s="1"/>
  <c r="H255" s="1"/>
  <c r="H266" s="1"/>
  <c r="H295" s="1"/>
  <c r="H158"/>
  <c r="H241"/>
  <c r="H254" s="1"/>
  <c r="H265" s="1"/>
  <c r="H294" s="1"/>
  <c r="H157"/>
  <c r="H240" s="1"/>
  <c r="H156"/>
  <c r="H239"/>
  <c r="H252" s="1"/>
  <c r="H155"/>
  <c r="J160"/>
  <c r="J159"/>
  <c r="J158"/>
  <c r="J157"/>
  <c r="J156"/>
  <c r="J155"/>
  <c r="L160"/>
  <c r="L159"/>
  <c r="L158"/>
  <c r="L157"/>
  <c r="L156"/>
  <c r="L155"/>
  <c r="N160"/>
  <c r="N159"/>
  <c r="N158"/>
  <c r="N157"/>
  <c r="N156"/>
  <c r="N155"/>
  <c r="P160"/>
  <c r="P159"/>
  <c r="P158"/>
  <c r="P157"/>
  <c r="P156"/>
  <c r="P155"/>
  <c r="R160"/>
  <c r="R159"/>
  <c r="R158"/>
  <c r="R157"/>
  <c r="R156"/>
  <c r="R155"/>
  <c r="T160"/>
  <c r="T159"/>
  <c r="T158"/>
  <c r="T157"/>
  <c r="T156"/>
  <c r="T155"/>
  <c r="V160"/>
  <c r="V159"/>
  <c r="V158"/>
  <c r="V157"/>
  <c r="V156"/>
  <c r="V155"/>
  <c r="X160"/>
  <c r="X159"/>
  <c r="X158"/>
  <c r="X157"/>
  <c r="X156"/>
  <c r="X155"/>
  <c r="F169"/>
  <c r="F168"/>
  <c r="F167"/>
  <c r="F166"/>
  <c r="F165"/>
  <c r="F164"/>
  <c r="H169"/>
  <c r="H168"/>
  <c r="H167"/>
  <c r="H166"/>
  <c r="H165"/>
  <c r="H164"/>
  <c r="J169"/>
  <c r="J168"/>
  <c r="J167"/>
  <c r="J166"/>
  <c r="J165"/>
  <c r="J164"/>
  <c r="L169"/>
  <c r="L168"/>
  <c r="L167"/>
  <c r="L166"/>
  <c r="L165"/>
  <c r="L164"/>
  <c r="N169"/>
  <c r="N168"/>
  <c r="N167"/>
  <c r="N166"/>
  <c r="N165"/>
  <c r="N164"/>
  <c r="P169"/>
  <c r="P168"/>
  <c r="P167"/>
  <c r="P166"/>
  <c r="P165"/>
  <c r="P164"/>
  <c r="R169"/>
  <c r="R168"/>
  <c r="R167"/>
  <c r="R166"/>
  <c r="R165"/>
  <c r="R164"/>
  <c r="T169"/>
  <c r="T168"/>
  <c r="T167"/>
  <c r="T166"/>
  <c r="T165"/>
  <c r="T164"/>
  <c r="V169"/>
  <c r="V168"/>
  <c r="V167"/>
  <c r="V166"/>
  <c r="V165"/>
  <c r="V164"/>
  <c r="X169"/>
  <c r="X168"/>
  <c r="X167"/>
  <c r="X166"/>
  <c r="X165"/>
  <c r="X164"/>
  <c r="F178"/>
  <c r="F177"/>
  <c r="F176"/>
  <c r="F175"/>
  <c r="F174"/>
  <c r="F173"/>
  <c r="H178"/>
  <c r="H177"/>
  <c r="H176"/>
  <c r="H175"/>
  <c r="H174"/>
  <c r="H173"/>
  <c r="J178"/>
  <c r="J177"/>
  <c r="J176"/>
  <c r="J175"/>
  <c r="J174"/>
  <c r="J173"/>
  <c r="L178"/>
  <c r="L177"/>
  <c r="L176"/>
  <c r="L175"/>
  <c r="L174"/>
  <c r="L173"/>
  <c r="N178"/>
  <c r="N177"/>
  <c r="N176"/>
  <c r="N175"/>
  <c r="N174"/>
  <c r="N173"/>
  <c r="P178"/>
  <c r="P177"/>
  <c r="P176"/>
  <c r="P175"/>
  <c r="P174"/>
  <c r="P173"/>
  <c r="R178"/>
  <c r="R177"/>
  <c r="R176"/>
  <c r="R175"/>
  <c r="R174"/>
  <c r="R173"/>
  <c r="T178"/>
  <c r="T177"/>
  <c r="T176"/>
  <c r="T175"/>
  <c r="T174"/>
  <c r="T173"/>
  <c r="V178"/>
  <c r="V177"/>
  <c r="V176"/>
  <c r="V175"/>
  <c r="V174"/>
  <c r="V173"/>
  <c r="X178"/>
  <c r="X177"/>
  <c r="X176"/>
  <c r="X175"/>
  <c r="X174"/>
  <c r="X173"/>
  <c r="F196"/>
  <c r="F195"/>
  <c r="F194"/>
  <c r="F193"/>
  <c r="F192"/>
  <c r="F191"/>
  <c r="F205"/>
  <c r="H196"/>
  <c r="H195"/>
  <c r="H194"/>
  <c r="H193"/>
  <c r="H192"/>
  <c r="H191"/>
  <c r="H205"/>
  <c r="J196"/>
  <c r="J195"/>
  <c r="J194"/>
  <c r="J193"/>
  <c r="J192"/>
  <c r="J191"/>
  <c r="J205"/>
  <c r="L196"/>
  <c r="L195"/>
  <c r="L194"/>
  <c r="L193"/>
  <c r="L192"/>
  <c r="L191"/>
  <c r="L205"/>
  <c r="N196"/>
  <c r="N195"/>
  <c r="N194"/>
  <c r="N193"/>
  <c r="N192"/>
  <c r="N191"/>
  <c r="N205"/>
  <c r="P196"/>
  <c r="P195"/>
  <c r="P194"/>
  <c r="P193"/>
  <c r="P192"/>
  <c r="P191"/>
  <c r="P205"/>
  <c r="R196"/>
  <c r="R195"/>
  <c r="R194"/>
  <c r="R193"/>
  <c r="R192"/>
  <c r="R191"/>
  <c r="R205"/>
  <c r="T196"/>
  <c r="T195"/>
  <c r="T194"/>
  <c r="T193"/>
  <c r="T192"/>
  <c r="T191"/>
  <c r="T205"/>
  <c r="V196"/>
  <c r="V195"/>
  <c r="V194"/>
  <c r="V193"/>
  <c r="V192"/>
  <c r="V191"/>
  <c r="V205"/>
  <c r="X196"/>
  <c r="X195"/>
  <c r="X194"/>
  <c r="X193"/>
  <c r="X192"/>
  <c r="X191"/>
  <c r="X205"/>
  <c r="G122"/>
  <c r="G121"/>
  <c r="G120"/>
  <c r="G119"/>
  <c r="G118"/>
  <c r="G117"/>
  <c r="I122"/>
  <c r="I121"/>
  <c r="I120"/>
  <c r="I119"/>
  <c r="I118"/>
  <c r="I117"/>
  <c r="K122"/>
  <c r="K121"/>
  <c r="K120"/>
  <c r="K119"/>
  <c r="K118"/>
  <c r="K117"/>
  <c r="M122"/>
  <c r="M121"/>
  <c r="M120"/>
  <c r="M119"/>
  <c r="M118"/>
  <c r="M117"/>
  <c r="O122"/>
  <c r="O121"/>
  <c r="O120"/>
  <c r="O119"/>
  <c r="O118"/>
  <c r="O117"/>
  <c r="Q122"/>
  <c r="Q121"/>
  <c r="Q120"/>
  <c r="Q119"/>
  <c r="Q118"/>
  <c r="Q117"/>
  <c r="S122"/>
  <c r="S121"/>
  <c r="S120"/>
  <c r="S119"/>
  <c r="S118"/>
  <c r="S117"/>
  <c r="U122"/>
  <c r="U121"/>
  <c r="U120"/>
  <c r="U119"/>
  <c r="U118"/>
  <c r="U117"/>
  <c r="W122"/>
  <c r="W121"/>
  <c r="W120"/>
  <c r="W119"/>
  <c r="W118"/>
  <c r="W117"/>
  <c r="Y122"/>
  <c r="Y121"/>
  <c r="Y120"/>
  <c r="Y119"/>
  <c r="Y118"/>
  <c r="Y117"/>
  <c r="G131"/>
  <c r="G226"/>
  <c r="G130"/>
  <c r="G225"/>
  <c r="G129"/>
  <c r="G224"/>
  <c r="G128"/>
  <c r="G223"/>
  <c r="G127"/>
  <c r="G222"/>
  <c r="G126"/>
  <c r="I131"/>
  <c r="I130"/>
  <c r="I129"/>
  <c r="I128"/>
  <c r="I127"/>
  <c r="I126"/>
  <c r="K131"/>
  <c r="K130"/>
  <c r="K129"/>
  <c r="K128"/>
  <c r="K127"/>
  <c r="K126"/>
  <c r="M131"/>
  <c r="M130"/>
  <c r="M129"/>
  <c r="M128"/>
  <c r="M127"/>
  <c r="M126"/>
  <c r="O131"/>
  <c r="O130"/>
  <c r="O129"/>
  <c r="O128"/>
  <c r="O127"/>
  <c r="O126"/>
  <c r="Q131"/>
  <c r="Q130"/>
  <c r="Q129"/>
  <c r="Q128"/>
  <c r="Q127"/>
  <c r="Q126"/>
  <c r="S131"/>
  <c r="S130"/>
  <c r="S129"/>
  <c r="S128"/>
  <c r="S127"/>
  <c r="S126"/>
  <c r="U131"/>
  <c r="U130"/>
  <c r="U129"/>
  <c r="U128"/>
  <c r="U127"/>
  <c r="U126"/>
  <c r="W131"/>
  <c r="W130"/>
  <c r="W129"/>
  <c r="W128"/>
  <c r="W127"/>
  <c r="W126"/>
  <c r="Y131"/>
  <c r="Y130"/>
  <c r="Y129"/>
  <c r="Y128"/>
  <c r="Y127"/>
  <c r="Y126"/>
  <c r="G140"/>
  <c r="G139"/>
  <c r="G138"/>
  <c r="G137"/>
  <c r="G136"/>
  <c r="G135"/>
  <c r="I140"/>
  <c r="I139"/>
  <c r="I138"/>
  <c r="I137"/>
  <c r="I136"/>
  <c r="I135"/>
  <c r="K140"/>
  <c r="K139"/>
  <c r="K138"/>
  <c r="K137"/>
  <c r="K136"/>
  <c r="K135"/>
  <c r="M140"/>
  <c r="M139"/>
  <c r="M138"/>
  <c r="M137"/>
  <c r="M136"/>
  <c r="M135"/>
  <c r="O140"/>
  <c r="O139"/>
  <c r="O138"/>
  <c r="O137"/>
  <c r="O136"/>
  <c r="O135"/>
  <c r="Q140"/>
  <c r="Q139"/>
  <c r="Q138"/>
  <c r="Q137"/>
  <c r="Q136"/>
  <c r="Q135"/>
  <c r="S140"/>
  <c r="S139"/>
  <c r="S138"/>
  <c r="S137"/>
  <c r="S136"/>
  <c r="S135"/>
  <c r="U140"/>
  <c r="U139"/>
  <c r="U138"/>
  <c r="U137"/>
  <c r="U136"/>
  <c r="U135"/>
  <c r="W140"/>
  <c r="W139"/>
  <c r="W138"/>
  <c r="W137"/>
  <c r="W136"/>
  <c r="W135"/>
  <c r="Y140"/>
  <c r="Y139"/>
  <c r="Y138"/>
  <c r="Y137"/>
  <c r="Y136"/>
  <c r="Y135"/>
  <c r="G160"/>
  <c r="G243" s="1"/>
  <c r="G256" s="1"/>
  <c r="G267" s="1"/>
  <c r="G296" s="1"/>
  <c r="G159"/>
  <c r="G242"/>
  <c r="G255" s="1"/>
  <c r="G266" s="1"/>
  <c r="G295" s="1"/>
  <c r="G158"/>
  <c r="G241" s="1"/>
  <c r="G254" s="1"/>
  <c r="G265" s="1"/>
  <c r="G294" s="1"/>
  <c r="G157"/>
  <c r="G240"/>
  <c r="G253" s="1"/>
  <c r="G264" s="1"/>
  <c r="G293" s="1"/>
  <c r="G156"/>
  <c r="G239" s="1"/>
  <c r="G155"/>
  <c r="I160"/>
  <c r="I159"/>
  <c r="I158"/>
  <c r="I157"/>
  <c r="I156"/>
  <c r="I155"/>
  <c r="K160"/>
  <c r="K159"/>
  <c r="K158"/>
  <c r="K157"/>
  <c r="K156"/>
  <c r="K155"/>
  <c r="M160"/>
  <c r="M159"/>
  <c r="M158"/>
  <c r="M157"/>
  <c r="M156"/>
  <c r="M155"/>
  <c r="O160"/>
  <c r="O159"/>
  <c r="O158"/>
  <c r="O157"/>
  <c r="O156"/>
  <c r="O155"/>
  <c r="Q160"/>
  <c r="Q159"/>
  <c r="Q158"/>
  <c r="Q157"/>
  <c r="Q156"/>
  <c r="Q155"/>
  <c r="S160"/>
  <c r="S159"/>
  <c r="S158"/>
  <c r="S157"/>
  <c r="S156"/>
  <c r="S155"/>
  <c r="U160"/>
  <c r="U159"/>
  <c r="U158"/>
  <c r="U157"/>
  <c r="U156"/>
  <c r="U155"/>
  <c r="W160"/>
  <c r="W159"/>
  <c r="W158"/>
  <c r="W157"/>
  <c r="W156"/>
  <c r="W155"/>
  <c r="Y160"/>
  <c r="Y159"/>
  <c r="Y158"/>
  <c r="Y157"/>
  <c r="Y156"/>
  <c r="Y155"/>
  <c r="G169"/>
  <c r="G168"/>
  <c r="G167"/>
  <c r="G166"/>
  <c r="G165"/>
  <c r="G164"/>
  <c r="I169"/>
  <c r="I168"/>
  <c r="I167"/>
  <c r="I166"/>
  <c r="I165"/>
  <c r="I164"/>
  <c r="K169"/>
  <c r="K168"/>
  <c r="K167"/>
  <c r="K166"/>
  <c r="K165"/>
  <c r="K164"/>
  <c r="M169"/>
  <c r="M168"/>
  <c r="M167"/>
  <c r="M166"/>
  <c r="M165"/>
  <c r="M164"/>
  <c r="O169"/>
  <c r="O168"/>
  <c r="O167"/>
  <c r="O166"/>
  <c r="O165"/>
  <c r="O164"/>
  <c r="Q169"/>
  <c r="Q168"/>
  <c r="Q167"/>
  <c r="Q166"/>
  <c r="Q165"/>
  <c r="Q164"/>
  <c r="S169"/>
  <c r="S168"/>
  <c r="S167"/>
  <c r="S166"/>
  <c r="S165"/>
  <c r="S164"/>
  <c r="U169"/>
  <c r="U168"/>
  <c r="U167"/>
  <c r="U166"/>
  <c r="U165"/>
  <c r="U164"/>
  <c r="W169"/>
  <c r="W168"/>
  <c r="W167"/>
  <c r="W166"/>
  <c r="W165"/>
  <c r="W164"/>
  <c r="Y169"/>
  <c r="Y168"/>
  <c r="Y167"/>
  <c r="Y166"/>
  <c r="Y165"/>
  <c r="Y164"/>
  <c r="G178"/>
  <c r="G177"/>
  <c r="G176"/>
  <c r="G175"/>
  <c r="G174"/>
  <c r="G173"/>
  <c r="I178"/>
  <c r="I177"/>
  <c r="I176"/>
  <c r="I175"/>
  <c r="I174"/>
  <c r="I173"/>
  <c r="K178"/>
  <c r="K177"/>
  <c r="K176"/>
  <c r="K175"/>
  <c r="K174"/>
  <c r="K173"/>
  <c r="M178"/>
  <c r="M177"/>
  <c r="M176"/>
  <c r="M175"/>
  <c r="M174"/>
  <c r="M173"/>
  <c r="O178"/>
  <c r="O177"/>
  <c r="O176"/>
  <c r="O175"/>
  <c r="O174"/>
  <c r="O173"/>
  <c r="Q178"/>
  <c r="Q177"/>
  <c r="Q176"/>
  <c r="Q175"/>
  <c r="Q174"/>
  <c r="Q173"/>
  <c r="S178"/>
  <c r="S177"/>
  <c r="S176"/>
  <c r="S175"/>
  <c r="S174"/>
  <c r="S173"/>
  <c r="U178"/>
  <c r="U177"/>
  <c r="U176"/>
  <c r="U175"/>
  <c r="U174"/>
  <c r="U173"/>
  <c r="W178"/>
  <c r="W177"/>
  <c r="W176"/>
  <c r="W175"/>
  <c r="W174"/>
  <c r="W173"/>
  <c r="Y178"/>
  <c r="Y177"/>
  <c r="Y176"/>
  <c r="Y175"/>
  <c r="Y174"/>
  <c r="Y173"/>
  <c r="G196"/>
  <c r="G195"/>
  <c r="G194"/>
  <c r="G193"/>
  <c r="G192"/>
  <c r="G191"/>
  <c r="G205"/>
  <c r="I196"/>
  <c r="I195"/>
  <c r="I194"/>
  <c r="I193"/>
  <c r="I192"/>
  <c r="I191"/>
  <c r="I205"/>
  <c r="K196"/>
  <c r="K195"/>
  <c r="K194"/>
  <c r="K193"/>
  <c r="K192"/>
  <c r="K191"/>
  <c r="K205"/>
  <c r="M196"/>
  <c r="M195"/>
  <c r="M194"/>
  <c r="M193"/>
  <c r="M192"/>
  <c r="M191"/>
  <c r="M205"/>
  <c r="O196"/>
  <c r="O195"/>
  <c r="O194"/>
  <c r="O193"/>
  <c r="O192"/>
  <c r="O191"/>
  <c r="O205"/>
  <c r="Q196"/>
  <c r="Q195"/>
  <c r="Q194"/>
  <c r="Q193"/>
  <c r="Q192"/>
  <c r="Q191"/>
  <c r="Q205"/>
  <c r="S196"/>
  <c r="S195"/>
  <c r="S194"/>
  <c r="S193"/>
  <c r="S192"/>
  <c r="S191"/>
  <c r="S205"/>
  <c r="U196"/>
  <c r="U195"/>
  <c r="U194"/>
  <c r="U193"/>
  <c r="U192"/>
  <c r="U191"/>
  <c r="U205"/>
  <c r="W196"/>
  <c r="W195"/>
  <c r="W194"/>
  <c r="W193"/>
  <c r="W192"/>
  <c r="W191"/>
  <c r="W205"/>
  <c r="Y196"/>
  <c r="Y195"/>
  <c r="Y194"/>
  <c r="Y193"/>
  <c r="Y192"/>
  <c r="Y191"/>
  <c r="Y205"/>
  <c r="J297"/>
  <c r="J268"/>
  <c r="L297"/>
  <c r="L268"/>
  <c r="N297"/>
  <c r="N268"/>
  <c r="P297"/>
  <c r="P268"/>
  <c r="R297"/>
  <c r="R268"/>
  <c r="T297"/>
  <c r="T268"/>
  <c r="V297"/>
  <c r="V268"/>
  <c r="X297"/>
  <c r="X268"/>
  <c r="I297"/>
  <c r="I268"/>
  <c r="K297"/>
  <c r="K268"/>
  <c r="M297"/>
  <c r="M268"/>
  <c r="O297"/>
  <c r="O268"/>
  <c r="Q297"/>
  <c r="Q268"/>
  <c r="S297"/>
  <c r="S268"/>
  <c r="U297"/>
  <c r="U268"/>
  <c r="W297"/>
  <c r="W268"/>
  <c r="Y297"/>
  <c r="Y268"/>
  <c r="I257"/>
  <c r="K257"/>
  <c r="M257"/>
  <c r="O257"/>
  <c r="Q257"/>
  <c r="S257"/>
  <c r="U257"/>
  <c r="W257"/>
  <c r="Y257"/>
  <c r="J257"/>
  <c r="L257"/>
  <c r="N257"/>
  <c r="P257"/>
  <c r="R257"/>
  <c r="T257"/>
  <c r="V257"/>
  <c r="X257"/>
  <c r="J247"/>
  <c r="C51" i="60" s="1"/>
  <c r="J51" s="1"/>
  <c r="N247" i="58"/>
  <c r="G51" i="60" s="1"/>
  <c r="N51" s="1"/>
  <c r="R247" i="58"/>
  <c r="V247"/>
  <c r="K247"/>
  <c r="D51" i="60" s="1"/>
  <c r="K51" s="1"/>
  <c r="O247" i="58"/>
  <c r="H51" i="60" s="1"/>
  <c r="O51" s="1"/>
  <c r="S247" i="58"/>
  <c r="W247"/>
  <c r="L247"/>
  <c r="E51" i="60" s="1"/>
  <c r="L51" s="1"/>
  <c r="P247" i="58"/>
  <c r="T247"/>
  <c r="X247"/>
  <c r="M247"/>
  <c r="F51" i="60" s="1"/>
  <c r="M51" s="1"/>
  <c r="Q247" i="58"/>
  <c r="U247"/>
  <c r="Y247"/>
  <c r="X141"/>
  <c r="V141"/>
  <c r="T141"/>
  <c r="R141"/>
  <c r="P141"/>
  <c r="N141"/>
  <c r="L141"/>
  <c r="J141"/>
  <c r="H141"/>
  <c r="F141"/>
  <c r="X132"/>
  <c r="V132"/>
  <c r="G141"/>
  <c r="G132"/>
  <c r="T132"/>
  <c r="R132"/>
  <c r="P132"/>
  <c r="N132"/>
  <c r="H132"/>
  <c r="F132"/>
  <c r="X123"/>
  <c r="L132"/>
  <c r="J132"/>
  <c r="V123"/>
  <c r="T123"/>
  <c r="R123"/>
  <c r="P123"/>
  <c r="N123"/>
  <c r="L123"/>
  <c r="J123"/>
  <c r="H123"/>
  <c r="F123"/>
  <c r="W197"/>
  <c r="S197"/>
  <c r="O197"/>
  <c r="K197"/>
  <c r="G197"/>
  <c r="Y179"/>
  <c r="W179"/>
  <c r="U179"/>
  <c r="S179"/>
  <c r="Q179"/>
  <c r="O179"/>
  <c r="M179"/>
  <c r="K179"/>
  <c r="I179"/>
  <c r="G179"/>
  <c r="Y170"/>
  <c r="W170"/>
  <c r="U170"/>
  <c r="S170"/>
  <c r="Q170"/>
  <c r="O170"/>
  <c r="M170"/>
  <c r="K170"/>
  <c r="I170"/>
  <c r="G170"/>
  <c r="Y161"/>
  <c r="U161"/>
  <c r="S161"/>
  <c r="Q161"/>
  <c r="O161"/>
  <c r="M161"/>
  <c r="K161"/>
  <c r="Y141"/>
  <c r="W141"/>
  <c r="U141"/>
  <c r="S141"/>
  <c r="Q141"/>
  <c r="O141"/>
  <c r="M141"/>
  <c r="K141"/>
  <c r="I141"/>
  <c r="Y132"/>
  <c r="W132"/>
  <c r="U132"/>
  <c r="S132"/>
  <c r="Q132"/>
  <c r="O132"/>
  <c r="M132"/>
  <c r="K132"/>
  <c r="I132"/>
  <c r="Y123"/>
  <c r="W123"/>
  <c r="U123"/>
  <c r="S123"/>
  <c r="Q123"/>
  <c r="O123"/>
  <c r="M123"/>
  <c r="K123"/>
  <c r="I123"/>
  <c r="G123"/>
  <c r="V197"/>
  <c r="R197"/>
  <c r="N197"/>
  <c r="J197"/>
  <c r="F197"/>
  <c r="X179"/>
  <c r="V179"/>
  <c r="T179"/>
  <c r="R179"/>
  <c r="P179"/>
  <c r="N179"/>
  <c r="L179"/>
  <c r="J179"/>
  <c r="H179"/>
  <c r="F179"/>
  <c r="X170"/>
  <c r="V170"/>
  <c r="T170"/>
  <c r="R170"/>
  <c r="P170"/>
  <c r="N170"/>
  <c r="L170"/>
  <c r="J170"/>
  <c r="H170"/>
  <c r="F170"/>
  <c r="X161"/>
  <c r="V161"/>
  <c r="T161"/>
  <c r="R161"/>
  <c r="P161"/>
  <c r="N161"/>
  <c r="L161"/>
  <c r="J161"/>
  <c r="I161"/>
  <c r="W161"/>
  <c r="U204"/>
  <c r="M204"/>
  <c r="I204"/>
  <c r="U203"/>
  <c r="M151"/>
  <c r="M203"/>
  <c r="W204"/>
  <c r="S204"/>
  <c r="O204"/>
  <c r="K204"/>
  <c r="G187"/>
  <c r="W203"/>
  <c r="S203"/>
  <c r="S209"/>
  <c r="O203"/>
  <c r="O209" s="1"/>
  <c r="K203"/>
  <c r="K209"/>
  <c r="V204"/>
  <c r="R204"/>
  <c r="N204"/>
  <c r="J204"/>
  <c r="V203"/>
  <c r="V209"/>
  <c r="R203"/>
  <c r="R209"/>
  <c r="N203"/>
  <c r="J203"/>
  <c r="J209" s="1"/>
  <c r="N209"/>
  <c r="Y197"/>
  <c r="U197"/>
  <c r="Q197"/>
  <c r="M197"/>
  <c r="I197"/>
  <c r="X197"/>
  <c r="T197"/>
  <c r="P197"/>
  <c r="L197"/>
  <c r="H197"/>
  <c r="Y204"/>
  <c r="Q204"/>
  <c r="Y203"/>
  <c r="Q203"/>
  <c r="I203"/>
  <c r="U209"/>
  <c r="M209"/>
  <c r="G238"/>
  <c r="G161"/>
  <c r="G221"/>
  <c r="G227"/>
  <c r="X204"/>
  <c r="T204"/>
  <c r="P204"/>
  <c r="L204"/>
  <c r="X203"/>
  <c r="X209"/>
  <c r="T203"/>
  <c r="T209"/>
  <c r="P203"/>
  <c r="P209"/>
  <c r="L203"/>
  <c r="H238"/>
  <c r="H161"/>
  <c r="F238"/>
  <c r="F161"/>
  <c r="H221"/>
  <c r="F221"/>
  <c r="F227"/>
  <c r="F104" i="41"/>
  <c r="F213" i="54"/>
  <c r="F105" i="41" s="1"/>
  <c r="F214" i="54"/>
  <c r="F106" i="41" s="1"/>
  <c r="F215" i="54"/>
  <c r="F107" i="41" s="1"/>
  <c r="F216" i="54"/>
  <c r="F108" i="41" s="1"/>
  <c r="F217" i="54"/>
  <c r="F109" i="41" s="1"/>
  <c r="F218" i="54"/>
  <c r="F110" i="41" s="1"/>
  <c r="F219" i="54"/>
  <c r="F111" i="41" s="1"/>
  <c r="F220" i="54"/>
  <c r="F112" i="41" s="1"/>
  <c r="W209" i="58"/>
  <c r="F251"/>
  <c r="H251"/>
  <c r="G251"/>
  <c r="K151"/>
  <c r="L187"/>
  <c r="T187"/>
  <c r="I151"/>
  <c r="Y151"/>
  <c r="S151"/>
  <c r="J187"/>
  <c r="R187"/>
  <c r="L209"/>
  <c r="H187"/>
  <c r="P187"/>
  <c r="X187"/>
  <c r="Q151"/>
  <c r="F187"/>
  <c r="N187"/>
  <c r="V187"/>
  <c r="O151"/>
  <c r="W151"/>
  <c r="Q209"/>
  <c r="U151"/>
  <c r="F235"/>
  <c r="I209"/>
  <c r="Y209"/>
  <c r="G10" i="46"/>
  <c r="F34" i="43" s="1"/>
  <c r="F39" s="1"/>
  <c r="F41" s="1"/>
  <c r="H10" i="46"/>
  <c r="G34" i="43" s="1"/>
  <c r="G39" s="1"/>
  <c r="G41" s="1"/>
  <c r="J10" i="46"/>
  <c r="I34" i="43" s="1"/>
  <c r="I39" s="1"/>
  <c r="I41" s="1"/>
  <c r="P10" i="46"/>
  <c r="O34" i="43" s="1"/>
  <c r="O39" s="1"/>
  <c r="O41" s="1"/>
  <c r="N10" i="46"/>
  <c r="M34" i="43" s="1"/>
  <c r="M39" s="1"/>
  <c r="M41" s="1"/>
  <c r="L10" i="46"/>
  <c r="O25"/>
  <c r="N8" i="42" s="1"/>
  <c r="M23" i="46"/>
  <c r="L6" i="42" s="1"/>
  <c r="O23" i="46"/>
  <c r="N6" i="42" s="1"/>
  <c r="L24" i="46"/>
  <c r="K7" i="42" s="1"/>
  <c r="L23" i="46"/>
  <c r="K6" i="42" s="1"/>
  <c r="K13" s="1"/>
  <c r="G262" i="58"/>
  <c r="G291" s="1"/>
  <c r="G297" s="1"/>
  <c r="H262"/>
  <c r="H291" s="1"/>
  <c r="H297" s="1"/>
  <c r="F262"/>
  <c r="F291"/>
  <c r="G219"/>
  <c r="F219"/>
  <c r="H219"/>
  <c r="G200" i="10"/>
  <c r="H200"/>
  <c r="I200"/>
  <c r="J200"/>
  <c r="K200"/>
  <c r="F200"/>
  <c r="K834" i="30"/>
  <c r="K779"/>
  <c r="K283" s="1"/>
  <c r="G139" i="44"/>
  <c r="H139"/>
  <c r="I139"/>
  <c r="G141"/>
  <c r="H141"/>
  <c r="I141"/>
  <c r="L141"/>
  <c r="E49" i="60" s="1"/>
  <c r="L49" s="1"/>
  <c r="N141" i="44"/>
  <c r="G49" i="60" s="1"/>
  <c r="N49" s="1"/>
  <c r="P141" i="44"/>
  <c r="Q141"/>
  <c r="R141"/>
  <c r="S141"/>
  <c r="T141"/>
  <c r="U141"/>
  <c r="V141"/>
  <c r="W141"/>
  <c r="X141"/>
  <c r="Y141"/>
  <c r="G119"/>
  <c r="H119"/>
  <c r="I119"/>
  <c r="G76"/>
  <c r="H76"/>
  <c r="I76"/>
  <c r="J76"/>
  <c r="K76"/>
  <c r="L76"/>
  <c r="M76"/>
  <c r="N76"/>
  <c r="O76"/>
  <c r="P76"/>
  <c r="Q76"/>
  <c r="R76"/>
  <c r="S76"/>
  <c r="T76"/>
  <c r="U76"/>
  <c r="V76"/>
  <c r="W76"/>
  <c r="X76"/>
  <c r="Y76"/>
  <c r="H78"/>
  <c r="N78"/>
  <c r="G43" i="60" s="1"/>
  <c r="N43" s="1"/>
  <c r="P78" i="44"/>
  <c r="R78"/>
  <c r="T78"/>
  <c r="V78"/>
  <c r="X78"/>
  <c r="G78"/>
  <c r="I78"/>
  <c r="M78"/>
  <c r="F43" i="60" s="1"/>
  <c r="M43" s="1"/>
  <c r="Q78" i="44"/>
  <c r="S78"/>
  <c r="U78"/>
  <c r="W78"/>
  <c r="Y78"/>
  <c r="G86"/>
  <c r="H86"/>
  <c r="I86"/>
  <c r="J86"/>
  <c r="K86"/>
  <c r="L86"/>
  <c r="L88"/>
  <c r="E44" i="60" s="1"/>
  <c r="L44" s="1"/>
  <c r="M86" i="44"/>
  <c r="N86"/>
  <c r="N88" s="1"/>
  <c r="G44" i="60" s="1"/>
  <c r="N44" s="1"/>
  <c r="O86" i="44"/>
  <c r="P86"/>
  <c r="P88" s="1"/>
  <c r="Q86"/>
  <c r="Q88" s="1"/>
  <c r="R86"/>
  <c r="R88" s="1"/>
  <c r="S86"/>
  <c r="S88" s="1"/>
  <c r="T86"/>
  <c r="T88" s="1"/>
  <c r="U86"/>
  <c r="U88" s="1"/>
  <c r="V86"/>
  <c r="V88" s="1"/>
  <c r="W86"/>
  <c r="W88" s="1"/>
  <c r="X86"/>
  <c r="X88" s="1"/>
  <c r="Y86"/>
  <c r="Y88" s="1"/>
  <c r="H88"/>
  <c r="L27"/>
  <c r="E41" i="60" s="1"/>
  <c r="L41" s="1"/>
  <c r="P27" i="44"/>
  <c r="R27"/>
  <c r="T27"/>
  <c r="V27"/>
  <c r="X27"/>
  <c r="G22"/>
  <c r="H22"/>
  <c r="I22"/>
  <c r="J22"/>
  <c r="K22"/>
  <c r="L22"/>
  <c r="M22"/>
  <c r="N22"/>
  <c r="O22"/>
  <c r="P22"/>
  <c r="Q22"/>
  <c r="R22"/>
  <c r="S22"/>
  <c r="T22"/>
  <c r="U22"/>
  <c r="V22"/>
  <c r="W22"/>
  <c r="X22"/>
  <c r="Y22"/>
  <c r="G88"/>
  <c r="I88"/>
  <c r="F41" i="60"/>
  <c r="M41" s="1"/>
  <c r="Q27" i="44"/>
  <c r="S27"/>
  <c r="U27"/>
  <c r="W27"/>
  <c r="Y27"/>
  <c r="G35"/>
  <c r="H35"/>
  <c r="I35"/>
  <c r="J35"/>
  <c r="K35"/>
  <c r="L35"/>
  <c r="M35"/>
  <c r="M37" s="1"/>
  <c r="F42" i="60" s="1"/>
  <c r="M42" s="1"/>
  <c r="N35" i="44"/>
  <c r="O35"/>
  <c r="P35"/>
  <c r="Q35"/>
  <c r="R35"/>
  <c r="S35"/>
  <c r="T35"/>
  <c r="U35"/>
  <c r="V35"/>
  <c r="W35"/>
  <c r="X35"/>
  <c r="Y35"/>
  <c r="G96"/>
  <c r="H96"/>
  <c r="H98" s="1"/>
  <c r="I96"/>
  <c r="N98"/>
  <c r="G45" i="60" s="1"/>
  <c r="N45" s="1"/>
  <c r="P98" i="44"/>
  <c r="R98"/>
  <c r="T98"/>
  <c r="V98"/>
  <c r="X98"/>
  <c r="G121"/>
  <c r="H121"/>
  <c r="I121"/>
  <c r="X39"/>
  <c r="X24"/>
  <c r="V39"/>
  <c r="V24"/>
  <c r="T39"/>
  <c r="T24"/>
  <c r="R39"/>
  <c r="R24"/>
  <c r="P39"/>
  <c r="P24"/>
  <c r="Y39"/>
  <c r="Y24"/>
  <c r="W39"/>
  <c r="W24"/>
  <c r="U39"/>
  <c r="U24"/>
  <c r="S39"/>
  <c r="S24"/>
  <c r="Q39"/>
  <c r="Q24"/>
  <c r="O24"/>
  <c r="H40" i="60" s="1"/>
  <c r="O40" s="1"/>
  <c r="M24" i="44"/>
  <c r="F40" i="60" s="1"/>
  <c r="M40" s="1"/>
  <c r="Y99" i="44"/>
  <c r="W99"/>
  <c r="U99"/>
  <c r="S99"/>
  <c r="Q99"/>
  <c r="O99"/>
  <c r="M99"/>
  <c r="K99"/>
  <c r="I99"/>
  <c r="G99"/>
  <c r="X99"/>
  <c r="V99"/>
  <c r="T99"/>
  <c r="R99"/>
  <c r="P99"/>
  <c r="N99"/>
  <c r="L99"/>
  <c r="J99"/>
  <c r="H99"/>
  <c r="X253"/>
  <c r="V253"/>
  <c r="T253"/>
  <c r="R253"/>
  <c r="P253"/>
  <c r="N253"/>
  <c r="G50" i="60" s="1"/>
  <c r="N50" s="1"/>
  <c r="Y253" i="44"/>
  <c r="W253"/>
  <c r="U253"/>
  <c r="S253"/>
  <c r="Q253"/>
  <c r="I253"/>
  <c r="Y37"/>
  <c r="W37"/>
  <c r="U37"/>
  <c r="S37"/>
  <c r="Q37"/>
  <c r="X37"/>
  <c r="V37"/>
  <c r="T37"/>
  <c r="R37"/>
  <c r="P37"/>
  <c r="N37"/>
  <c r="G42" i="60" s="1"/>
  <c r="N42" s="1"/>
  <c r="Y98" i="44"/>
  <c r="W98"/>
  <c r="U98"/>
  <c r="S98"/>
  <c r="Q98"/>
  <c r="I98"/>
  <c r="G98"/>
  <c r="A4" i="50"/>
  <c r="A4" i="49"/>
  <c r="A5" i="38"/>
  <c r="J37" i="48" s="1"/>
  <c r="Y108" i="44"/>
  <c r="Y201" s="1"/>
  <c r="Y206" s="1"/>
  <c r="X108"/>
  <c r="X110" s="1"/>
  <c r="W108"/>
  <c r="W201" s="1"/>
  <c r="V108"/>
  <c r="V110"/>
  <c r="U108"/>
  <c r="T108"/>
  <c r="T110" s="1"/>
  <c r="S108"/>
  <c r="S201" s="1"/>
  <c r="R108"/>
  <c r="R110" s="1"/>
  <c r="Q108"/>
  <c r="Q201" s="1"/>
  <c r="Q206" s="1"/>
  <c r="P108"/>
  <c r="P110" s="1"/>
  <c r="O108"/>
  <c r="O201" s="1"/>
  <c r="N108"/>
  <c r="N110"/>
  <c r="G46" i="60" s="1"/>
  <c r="N46" s="1"/>
  <c r="M108" i="44"/>
  <c r="L108"/>
  <c r="L110" s="1"/>
  <c r="E46" i="60" s="1"/>
  <c r="L46" s="1"/>
  <c r="K108" i="44"/>
  <c r="J108"/>
  <c r="J200" s="1"/>
  <c r="I108"/>
  <c r="I201" s="1"/>
  <c r="H108"/>
  <c r="H110" s="1"/>
  <c r="G108"/>
  <c r="G201"/>
  <c r="F108"/>
  <c r="K201"/>
  <c r="M201"/>
  <c r="M110"/>
  <c r="F46" i="60" s="1"/>
  <c r="M46" s="1"/>
  <c r="Q110" i="44"/>
  <c r="S110"/>
  <c r="U201"/>
  <c r="U110"/>
  <c r="W110"/>
  <c r="Y110"/>
  <c r="G110"/>
  <c r="F201"/>
  <c r="F110"/>
  <c r="H200"/>
  <c r="N200"/>
  <c r="V200"/>
  <c r="I110"/>
  <c r="G268" i="58"/>
  <c r="F297"/>
  <c r="F268"/>
  <c r="H268"/>
  <c r="F200" i="44"/>
  <c r="F204"/>
  <c r="F202"/>
  <c r="X205"/>
  <c r="V205"/>
  <c r="T205"/>
  <c r="R205"/>
  <c r="P205"/>
  <c r="N205"/>
  <c r="H205"/>
  <c r="Y204"/>
  <c r="W204"/>
  <c r="U204"/>
  <c r="S204"/>
  <c r="Q204"/>
  <c r="O204"/>
  <c r="M204"/>
  <c r="K204"/>
  <c r="G204"/>
  <c r="V203"/>
  <c r="R203"/>
  <c r="N203"/>
  <c r="Y202"/>
  <c r="U202"/>
  <c r="Q202"/>
  <c r="M202"/>
  <c r="K202"/>
  <c r="I202"/>
  <c r="G202"/>
  <c r="X201"/>
  <c r="V201"/>
  <c r="T201"/>
  <c r="R201"/>
  <c r="P201"/>
  <c r="N201"/>
  <c r="L201"/>
  <c r="H201"/>
  <c r="Y200"/>
  <c r="W200"/>
  <c r="U200"/>
  <c r="S200"/>
  <c r="Q200"/>
  <c r="O200"/>
  <c r="M200"/>
  <c r="K200"/>
  <c r="G200"/>
  <c r="F205"/>
  <c r="F203"/>
  <c r="Y205"/>
  <c r="W205"/>
  <c r="U205"/>
  <c r="S205"/>
  <c r="Q205"/>
  <c r="O205"/>
  <c r="M205"/>
  <c r="K205"/>
  <c r="G205"/>
  <c r="X204"/>
  <c r="V204"/>
  <c r="T204"/>
  <c r="R204"/>
  <c r="P204"/>
  <c r="N204"/>
  <c r="J204"/>
  <c r="Y203"/>
  <c r="W203"/>
  <c r="U203"/>
  <c r="U206" s="1"/>
  <c r="S203"/>
  <c r="Q203"/>
  <c r="O203"/>
  <c r="M203"/>
  <c r="M206" s="1"/>
  <c r="K203"/>
  <c r="I203"/>
  <c r="G203"/>
  <c r="X202"/>
  <c r="V202"/>
  <c r="T202"/>
  <c r="R202"/>
  <c r="P202"/>
  <c r="N202"/>
  <c r="L202"/>
  <c r="J202"/>
  <c r="H202"/>
  <c r="F154" i="54"/>
  <c r="N206" i="44"/>
  <c r="V206"/>
  <c r="G206"/>
  <c r="K206"/>
  <c r="K141" i="3"/>
  <c r="A229" i="21"/>
  <c r="A230"/>
  <c r="A228"/>
  <c r="K227"/>
  <c r="K228"/>
  <c r="K229"/>
  <c r="K230"/>
  <c r="K280"/>
  <c r="K281"/>
  <c r="K274"/>
  <c r="K275"/>
  <c r="K276"/>
  <c r="K277"/>
  <c r="A276"/>
  <c r="A277"/>
  <c r="A275"/>
  <c r="K321"/>
  <c r="K325" s="1"/>
  <c r="K327"/>
  <c r="K328"/>
  <c r="K368"/>
  <c r="K369"/>
  <c r="K370"/>
  <c r="K371"/>
  <c r="A370"/>
  <c r="A371"/>
  <c r="A369"/>
  <c r="K374"/>
  <c r="K375"/>
  <c r="K183"/>
  <c r="K184"/>
  <c r="K177"/>
  <c r="K178"/>
  <c r="K179"/>
  <c r="K180"/>
  <c r="A179"/>
  <c r="A180"/>
  <c r="A178"/>
  <c r="K131"/>
  <c r="K132"/>
  <c r="K133"/>
  <c r="K136"/>
  <c r="K137"/>
  <c r="K130"/>
  <c r="A132"/>
  <c r="A133"/>
  <c r="A131"/>
  <c r="K85"/>
  <c r="K86"/>
  <c r="K79"/>
  <c r="K82"/>
  <c r="K14"/>
  <c r="K406"/>
  <c r="K359"/>
  <c r="K312"/>
  <c r="K265"/>
  <c r="K215"/>
  <c r="K168"/>
  <c r="K117"/>
  <c r="F139" i="44"/>
  <c r="F141"/>
  <c r="F130"/>
  <c r="F132"/>
  <c r="C11" i="60"/>
  <c r="J11" s="1"/>
  <c r="E11"/>
  <c r="L11" s="1"/>
  <c r="G8"/>
  <c r="N8" s="1"/>
  <c r="G11"/>
  <c r="N11" s="1"/>
  <c r="F11"/>
  <c r="M11" s="1"/>
  <c r="H8"/>
  <c r="O8" s="1"/>
  <c r="H11"/>
  <c r="O11" s="1"/>
  <c r="P25" i="55"/>
  <c r="P26"/>
  <c r="P27"/>
  <c r="P28"/>
  <c r="P29"/>
  <c r="P30"/>
  <c r="P31"/>
  <c r="P32"/>
  <c r="P33"/>
  <c r="P34"/>
  <c r="P35"/>
  <c r="P36"/>
  <c r="P37"/>
  <c r="P24"/>
  <c r="I130" i="44"/>
  <c r="I132" s="1"/>
  <c r="H130"/>
  <c r="G130"/>
  <c r="G244" i="50"/>
  <c r="H244"/>
  <c r="I244"/>
  <c r="J244"/>
  <c r="K244"/>
  <c r="L244"/>
  <c r="M244"/>
  <c r="N244"/>
  <c r="O244"/>
  <c r="F244"/>
  <c r="L244" i="49"/>
  <c r="M244"/>
  <c r="N244"/>
  <c r="O244"/>
  <c r="G244"/>
  <c r="H244"/>
  <c r="I244"/>
  <c r="J244"/>
  <c r="K244"/>
  <c r="F244"/>
  <c r="Y292" i="56"/>
  <c r="Y293" s="1"/>
  <c r="X292"/>
  <c r="W292"/>
  <c r="V292"/>
  <c r="V293"/>
  <c r="U292"/>
  <c r="T292"/>
  <c r="S292"/>
  <c r="R292"/>
  <c r="Q292"/>
  <c r="P292"/>
  <c r="O292"/>
  <c r="N292"/>
  <c r="M292"/>
  <c r="L292"/>
  <c r="M293" s="1"/>
  <c r="K292"/>
  <c r="J292"/>
  <c r="I292"/>
  <c r="H29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A216"/>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45"/>
  <c r="G292"/>
  <c r="F292"/>
  <c r="G293" s="1"/>
  <c r="B3" i="46"/>
  <c r="A3" i="52"/>
  <c r="A3" i="30"/>
  <c r="A3" i="35"/>
  <c r="A3" i="37"/>
  <c r="A3" i="54"/>
  <c r="A3" i="38"/>
  <c r="A3" i="49"/>
  <c r="A3" i="50"/>
  <c r="A3" i="45"/>
  <c r="A3" i="48"/>
  <c r="A3" i="47"/>
  <c r="A3" i="44"/>
  <c r="A3" i="10"/>
  <c r="A3" i="11"/>
  <c r="A3" i="21"/>
  <c r="A3" i="40"/>
  <c r="A3" i="41"/>
  <c r="A3" i="42"/>
  <c r="A3" i="43"/>
  <c r="A3" i="56"/>
  <c r="A3" i="55"/>
  <c r="A3" i="3"/>
  <c r="A3" i="2"/>
  <c r="S296" i="56"/>
  <c r="R296"/>
  <c r="Q296" s="1"/>
  <c r="P296" s="1"/>
  <c r="O296" s="1"/>
  <c r="N296" s="1"/>
  <c r="M296" s="1"/>
  <c r="L296" s="1"/>
  <c r="K296" s="1"/>
  <c r="J296" s="1"/>
  <c r="I296" s="1"/>
  <c r="H296" s="1"/>
  <c r="G296" s="1"/>
  <c r="F296" s="1"/>
  <c r="A255"/>
  <c r="A256"/>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18"/>
  <c r="E254"/>
  <c r="E255" s="1"/>
  <c r="F180"/>
  <c r="F203" s="1"/>
  <c r="A146"/>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09"/>
  <c r="A110"/>
  <c r="F106"/>
  <c r="F190" s="1"/>
  <c r="A72"/>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35"/>
  <c r="A36"/>
  <c r="F18"/>
  <c r="A14"/>
  <c r="G2"/>
  <c r="Y96" i="55"/>
  <c r="Z96"/>
  <c r="AA96" s="1"/>
  <c r="AB96" s="1"/>
  <c r="AC96" s="1"/>
  <c r="AD96" s="1"/>
  <c r="AE96" s="1"/>
  <c r="AF96" s="1"/>
  <c r="AG96" s="1"/>
  <c r="AH96" s="1"/>
  <c r="AI96" s="1"/>
  <c r="AJ96" s="1"/>
  <c r="AK96" s="1"/>
  <c r="AL96" s="1"/>
  <c r="AM96" s="1"/>
  <c r="AN96" s="1"/>
  <c r="B61"/>
  <c r="B62"/>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Y2"/>
  <c r="Z2"/>
  <c r="AA2" s="1"/>
  <c r="AB2" s="1"/>
  <c r="AC2" s="1"/>
  <c r="AD2" s="1"/>
  <c r="AE2" s="1"/>
  <c r="AF2" s="1"/>
  <c r="AG2" s="1"/>
  <c r="AH2" s="1"/>
  <c r="AI2" s="1"/>
  <c r="AJ2" s="1"/>
  <c r="AK2" s="1"/>
  <c r="AL2" s="1"/>
  <c r="AM2" s="1"/>
  <c r="AN2" s="1"/>
  <c r="G244" i="38"/>
  <c r="H244"/>
  <c r="I244"/>
  <c r="J244"/>
  <c r="K244"/>
  <c r="L244"/>
  <c r="M244"/>
  <c r="N244"/>
  <c r="O244"/>
  <c r="P244"/>
  <c r="Q244"/>
  <c r="R244"/>
  <c r="S244"/>
  <c r="T244"/>
  <c r="U244"/>
  <c r="V244"/>
  <c r="W244"/>
  <c r="X244"/>
  <c r="Y244"/>
  <c r="Z244"/>
  <c r="AA244"/>
  <c r="F244"/>
  <c r="G131" i="54"/>
  <c r="H131" s="1"/>
  <c r="I131" s="1"/>
  <c r="J131" s="1"/>
  <c r="K131" s="1"/>
  <c r="L131" s="1"/>
  <c r="M131" s="1"/>
  <c r="N131" s="1"/>
  <c r="O131" s="1"/>
  <c r="P131" s="1"/>
  <c r="Q131" s="1"/>
  <c r="R131" s="1"/>
  <c r="S131" s="1"/>
  <c r="T131" s="1"/>
  <c r="U131" s="1"/>
  <c r="V131" s="1"/>
  <c r="W131" s="1"/>
  <c r="X131" s="1"/>
  <c r="Y131" s="1"/>
  <c r="F157"/>
  <c r="G157"/>
  <c r="G158" s="1"/>
  <c r="H157"/>
  <c r="H158" s="1"/>
  <c r="I157"/>
  <c r="J157"/>
  <c r="J158" s="1"/>
  <c r="F191"/>
  <c r="G191"/>
  <c r="H191"/>
  <c r="I191"/>
  <c r="J191"/>
  <c r="K191"/>
  <c r="L191"/>
  <c r="M191"/>
  <c r="N191"/>
  <c r="O191"/>
  <c r="P191"/>
  <c r="Q191"/>
  <c r="R191"/>
  <c r="S191"/>
  <c r="T191"/>
  <c r="U191"/>
  <c r="V191"/>
  <c r="W191"/>
  <c r="X191"/>
  <c r="Y191"/>
  <c r="Y127"/>
  <c r="X127"/>
  <c r="W127"/>
  <c r="V127"/>
  <c r="U127"/>
  <c r="T127"/>
  <c r="S127"/>
  <c r="R127"/>
  <c r="Q127"/>
  <c r="P127"/>
  <c r="O127"/>
  <c r="N127"/>
  <c r="M127"/>
  <c r="L127"/>
  <c r="K127"/>
  <c r="J127"/>
  <c r="I127"/>
  <c r="H127"/>
  <c r="G127"/>
  <c r="F127"/>
  <c r="J93"/>
  <c r="J94" s="1"/>
  <c r="J97" s="1"/>
  <c r="I93"/>
  <c r="I94" s="1"/>
  <c r="I97" s="1"/>
  <c r="H93"/>
  <c r="H94" s="1"/>
  <c r="H97" s="1"/>
  <c r="G93"/>
  <c r="G94" s="1"/>
  <c r="G97" s="1"/>
  <c r="G67"/>
  <c r="H67" s="1"/>
  <c r="I67" s="1"/>
  <c r="J67" s="1"/>
  <c r="K67" s="1"/>
  <c r="L67" s="1"/>
  <c r="M67" s="1"/>
  <c r="N67" s="1"/>
  <c r="O67" s="1"/>
  <c r="P67" s="1"/>
  <c r="Q67" s="1"/>
  <c r="R67" s="1"/>
  <c r="S67" s="1"/>
  <c r="T67" s="1"/>
  <c r="U67" s="1"/>
  <c r="V67" s="1"/>
  <c r="W67" s="1"/>
  <c r="X67" s="1"/>
  <c r="Y67" s="1"/>
  <c r="Y64"/>
  <c r="X64"/>
  <c r="W64"/>
  <c r="V64"/>
  <c r="U64"/>
  <c r="T64"/>
  <c r="S64"/>
  <c r="R64"/>
  <c r="Q64"/>
  <c r="P64"/>
  <c r="O64"/>
  <c r="N64"/>
  <c r="M64"/>
  <c r="L64"/>
  <c r="K64"/>
  <c r="J64"/>
  <c r="I64"/>
  <c r="H64"/>
  <c r="G64"/>
  <c r="Y41"/>
  <c r="Y30" s="1"/>
  <c r="X41"/>
  <c r="X30" s="1"/>
  <c r="W41"/>
  <c r="W30" s="1"/>
  <c r="V41"/>
  <c r="V30" s="1"/>
  <c r="V200" s="1"/>
  <c r="U41"/>
  <c r="U30" s="1"/>
  <c r="T41"/>
  <c r="T30" s="1"/>
  <c r="T200" s="1"/>
  <c r="S41"/>
  <c r="S30" s="1"/>
  <c r="R41"/>
  <c r="R30" s="1"/>
  <c r="R60" s="1"/>
  <c r="R63" s="1"/>
  <c r="Q41"/>
  <c r="Q30" s="1"/>
  <c r="P41"/>
  <c r="P30" s="1"/>
  <c r="P60" s="1"/>
  <c r="P63" s="1"/>
  <c r="O41"/>
  <c r="O30" s="1"/>
  <c r="N41"/>
  <c r="N30" s="1"/>
  <c r="N200" s="1"/>
  <c r="M41"/>
  <c r="M30" s="1"/>
  <c r="L41"/>
  <c r="L30" s="1"/>
  <c r="L60" s="1"/>
  <c r="L63" s="1"/>
  <c r="K41"/>
  <c r="J200"/>
  <c r="I30"/>
  <c r="I31" s="1"/>
  <c r="H30"/>
  <c r="G30"/>
  <c r="G31" s="1"/>
  <c r="F40" i="41"/>
  <c r="F27" i="54"/>
  <c r="Y23"/>
  <c r="X23"/>
  <c r="W23"/>
  <c r="V23"/>
  <c r="U23"/>
  <c r="T23"/>
  <c r="S23"/>
  <c r="R23"/>
  <c r="Q23"/>
  <c r="P23"/>
  <c r="O23"/>
  <c r="N23"/>
  <c r="M23"/>
  <c r="L23"/>
  <c r="K23"/>
  <c r="J23"/>
  <c r="I23"/>
  <c r="H23"/>
  <c r="G23"/>
  <c r="F23"/>
  <c r="F24" s="1"/>
  <c r="F28" s="1"/>
  <c r="F34" s="1"/>
  <c r="G4"/>
  <c r="H4" s="1"/>
  <c r="I4" s="1"/>
  <c r="J4" s="1"/>
  <c r="K4" s="1"/>
  <c r="L4" s="1"/>
  <c r="M4" s="1"/>
  <c r="N4" s="1"/>
  <c r="O4" s="1"/>
  <c r="P4" s="1"/>
  <c r="Q4" s="1"/>
  <c r="R4" s="1"/>
  <c r="S4" s="1"/>
  <c r="T4" s="1"/>
  <c r="U4" s="1"/>
  <c r="V4" s="1"/>
  <c r="W4" s="1"/>
  <c r="X4" s="1"/>
  <c r="Y4" s="1"/>
  <c r="K7" i="21"/>
  <c r="K8"/>
  <c r="K9"/>
  <c r="K52" i="52"/>
  <c r="F52"/>
  <c r="F38"/>
  <c r="F40" s="1"/>
  <c r="O185" i="2"/>
  <c r="O187" s="1"/>
  <c r="N185"/>
  <c r="N187"/>
  <c r="M185"/>
  <c r="M187" s="1"/>
  <c r="L185"/>
  <c r="L187"/>
  <c r="K185"/>
  <c r="K187" s="1"/>
  <c r="K119" i="3"/>
  <c r="K13" i="21"/>
  <c r="K109" i="3"/>
  <c r="K12" i="21"/>
  <c r="I121" i="10"/>
  <c r="J121"/>
  <c r="K121"/>
  <c r="I123"/>
  <c r="J123"/>
  <c r="K123"/>
  <c r="I112"/>
  <c r="J112"/>
  <c r="K112"/>
  <c r="I114"/>
  <c r="J114"/>
  <c r="K114"/>
  <c r="F181"/>
  <c r="F183" s="1"/>
  <c r="F185" s="1"/>
  <c r="G179" s="1"/>
  <c r="G181" s="1"/>
  <c r="G183" s="1"/>
  <c r="G185" s="1"/>
  <c r="H179" s="1"/>
  <c r="H181" s="1"/>
  <c r="H183" s="1"/>
  <c r="F172"/>
  <c r="F174" s="1"/>
  <c r="F53"/>
  <c r="F55"/>
  <c r="F57"/>
  <c r="G51"/>
  <c r="G53"/>
  <c r="G55"/>
  <c r="G57"/>
  <c r="H51"/>
  <c r="F44"/>
  <c r="F46" s="1"/>
  <c r="C301" i="35"/>
  <c r="K35" i="41"/>
  <c r="O165" i="2"/>
  <c r="O167"/>
  <c r="N165"/>
  <c r="N167" s="1"/>
  <c r="M165"/>
  <c r="M167"/>
  <c r="L165"/>
  <c r="L167" s="1"/>
  <c r="K165"/>
  <c r="K167"/>
  <c r="K12" i="52"/>
  <c r="F12"/>
  <c r="K9"/>
  <c r="F9"/>
  <c r="Y20" i="45"/>
  <c r="X20"/>
  <c r="W20"/>
  <c r="V20"/>
  <c r="U20"/>
  <c r="T20"/>
  <c r="S20"/>
  <c r="R20"/>
  <c r="Q20"/>
  <c r="Q34"/>
  <c r="Q35" s="1"/>
  <c r="P20"/>
  <c r="O20"/>
  <c r="O34" s="1"/>
  <c r="O35" s="1"/>
  <c r="N20"/>
  <c r="M20"/>
  <c r="M34"/>
  <c r="M35" s="1"/>
  <c r="L20"/>
  <c r="K20"/>
  <c r="K34" s="1"/>
  <c r="K35" s="1"/>
  <c r="J20"/>
  <c r="I20"/>
  <c r="I34"/>
  <c r="I35" s="1"/>
  <c r="H20"/>
  <c r="G20"/>
  <c r="G34" s="1"/>
  <c r="G35" s="1"/>
  <c r="F20"/>
  <c r="F9" i="60"/>
  <c r="M9" s="1"/>
  <c r="C8"/>
  <c r="J8" s="1"/>
  <c r="K725" i="30"/>
  <c r="M35" i="37"/>
  <c r="N35"/>
  <c r="O35"/>
  <c r="P35"/>
  <c r="Q35"/>
  <c r="R35"/>
  <c r="S35"/>
  <c r="T35"/>
  <c r="U35"/>
  <c r="V35"/>
  <c r="W35"/>
  <c r="X35"/>
  <c r="Y35"/>
  <c r="L35"/>
  <c r="K35"/>
  <c r="Y226" i="49"/>
  <c r="X226"/>
  <c r="W226"/>
  <c r="V226"/>
  <c r="U226"/>
  <c r="T226"/>
  <c r="S226"/>
  <c r="R226"/>
  <c r="Q226"/>
  <c r="P226"/>
  <c r="O226"/>
  <c r="N226"/>
  <c r="M226"/>
  <c r="L226"/>
  <c r="K226"/>
  <c r="J226"/>
  <c r="I226"/>
  <c r="H226"/>
  <c r="G226"/>
  <c r="F226"/>
  <c r="Y226" i="38"/>
  <c r="X226"/>
  <c r="W226"/>
  <c r="V226"/>
  <c r="U226"/>
  <c r="T226"/>
  <c r="S226"/>
  <c r="R226"/>
  <c r="Q226"/>
  <c r="P226"/>
  <c r="O226"/>
  <c r="N226"/>
  <c r="M226"/>
  <c r="L226"/>
  <c r="K226"/>
  <c r="J226"/>
  <c r="I226"/>
  <c r="H226"/>
  <c r="G226"/>
  <c r="F226"/>
  <c r="F153" i="49"/>
  <c r="F153" i="38"/>
  <c r="G226" i="50"/>
  <c r="H226"/>
  <c r="I226"/>
  <c r="J226"/>
  <c r="K226"/>
  <c r="L226"/>
  <c r="M226"/>
  <c r="N226"/>
  <c r="O226"/>
  <c r="P226"/>
  <c r="Q226"/>
  <c r="R226"/>
  <c r="S226"/>
  <c r="T226"/>
  <c r="U226"/>
  <c r="V226"/>
  <c r="W226"/>
  <c r="X226"/>
  <c r="Y226"/>
  <c r="F226"/>
  <c r="G153"/>
  <c r="H153"/>
  <c r="I153"/>
  <c r="J153"/>
  <c r="K153"/>
  <c r="L153"/>
  <c r="M153"/>
  <c r="N153"/>
  <c r="O153"/>
  <c r="P153"/>
  <c r="Q153"/>
  <c r="R153"/>
  <c r="S153"/>
  <c r="T153"/>
  <c r="U153"/>
  <c r="V153"/>
  <c r="W153"/>
  <c r="X153"/>
  <c r="Y153"/>
  <c r="F153"/>
  <c r="Y244"/>
  <c r="X244"/>
  <c r="W244"/>
  <c r="V244"/>
  <c r="U244"/>
  <c r="T244"/>
  <c r="S244"/>
  <c r="R244"/>
  <c r="Q244"/>
  <c r="P244"/>
  <c r="Y224"/>
  <c r="X224"/>
  <c r="W224"/>
  <c r="V224"/>
  <c r="U224"/>
  <c r="T224"/>
  <c r="S224"/>
  <c r="R224"/>
  <c r="Q224"/>
  <c r="P224"/>
  <c r="O224"/>
  <c r="N224"/>
  <c r="M224"/>
  <c r="L224"/>
  <c r="K224"/>
  <c r="J224"/>
  <c r="I224"/>
  <c r="H224"/>
  <c r="G224"/>
  <c r="F224"/>
  <c r="Y218"/>
  <c r="X218"/>
  <c r="W218"/>
  <c r="V218"/>
  <c r="U218"/>
  <c r="T218"/>
  <c r="S218"/>
  <c r="R218"/>
  <c r="Q218"/>
  <c r="P218"/>
  <c r="O218"/>
  <c r="N218"/>
  <c r="M218"/>
  <c r="L218"/>
  <c r="K218"/>
  <c r="J218"/>
  <c r="I218"/>
  <c r="H218"/>
  <c r="G218"/>
  <c r="F218"/>
  <c r="Y186"/>
  <c r="X186"/>
  <c r="W186"/>
  <c r="V186"/>
  <c r="U186"/>
  <c r="T186"/>
  <c r="S186"/>
  <c r="R186"/>
  <c r="Q186"/>
  <c r="P186"/>
  <c r="O186"/>
  <c r="N186"/>
  <c r="M186"/>
  <c r="L186"/>
  <c r="K186"/>
  <c r="J186"/>
  <c r="I186"/>
  <c r="H186"/>
  <c r="G186"/>
  <c r="F186"/>
  <c r="Y180"/>
  <c r="X180"/>
  <c r="W180"/>
  <c r="V180"/>
  <c r="U180"/>
  <c r="T180"/>
  <c r="S180"/>
  <c r="R180"/>
  <c r="Q180"/>
  <c r="P180"/>
  <c r="O180"/>
  <c r="N180"/>
  <c r="M180"/>
  <c r="L180"/>
  <c r="K180"/>
  <c r="J180"/>
  <c r="I180"/>
  <c r="H180"/>
  <c r="G180"/>
  <c r="F180"/>
  <c r="Y164"/>
  <c r="X164"/>
  <c r="W164"/>
  <c r="V164"/>
  <c r="U164"/>
  <c r="T164"/>
  <c r="S164"/>
  <c r="R164"/>
  <c r="Q164"/>
  <c r="P164"/>
  <c r="O164"/>
  <c r="N164"/>
  <c r="M164"/>
  <c r="L164"/>
  <c r="K164"/>
  <c r="J164"/>
  <c r="I164"/>
  <c r="H164"/>
  <c r="G164"/>
  <c r="F164"/>
  <c r="Y155"/>
  <c r="X155"/>
  <c r="W155"/>
  <c r="V155"/>
  <c r="U155"/>
  <c r="T155"/>
  <c r="S155"/>
  <c r="R155"/>
  <c r="Q155"/>
  <c r="P155"/>
  <c r="O155"/>
  <c r="N155"/>
  <c r="M155"/>
  <c r="L155"/>
  <c r="K155"/>
  <c r="J155"/>
  <c r="I155"/>
  <c r="H155"/>
  <c r="G155"/>
  <c r="F155"/>
  <c r="Y154"/>
  <c r="X154"/>
  <c r="W154"/>
  <c r="V154"/>
  <c r="U154"/>
  <c r="T154"/>
  <c r="S154"/>
  <c r="R154"/>
  <c r="Q154"/>
  <c r="P154"/>
  <c r="O154"/>
  <c r="N154"/>
  <c r="M154"/>
  <c r="L154"/>
  <c r="K154"/>
  <c r="J154"/>
  <c r="I154"/>
  <c r="H154"/>
  <c r="G154"/>
  <c r="F154"/>
  <c r="F152"/>
  <c r="F149"/>
  <c r="F211"/>
  <c r="Y140"/>
  <c r="X140"/>
  <c r="W140"/>
  <c r="V140"/>
  <c r="U140"/>
  <c r="T140"/>
  <c r="S140"/>
  <c r="R140"/>
  <c r="Q140"/>
  <c r="P140"/>
  <c r="O140"/>
  <c r="N140"/>
  <c r="M140"/>
  <c r="L140"/>
  <c r="K140"/>
  <c r="J140"/>
  <c r="I140"/>
  <c r="H140"/>
  <c r="G140"/>
  <c r="F140"/>
  <c r="F141" s="1"/>
  <c r="Y128"/>
  <c r="X128"/>
  <c r="W128"/>
  <c r="V128"/>
  <c r="U128"/>
  <c r="T128"/>
  <c r="S128"/>
  <c r="R128"/>
  <c r="Q128"/>
  <c r="P128"/>
  <c r="O128"/>
  <c r="N128"/>
  <c r="M128"/>
  <c r="L128"/>
  <c r="K128"/>
  <c r="J128"/>
  <c r="I128"/>
  <c r="H128"/>
  <c r="G128"/>
  <c r="F128"/>
  <c r="F133"/>
  <c r="F124"/>
  <c r="F208"/>
  <c r="G116"/>
  <c r="G124"/>
  <c r="G114"/>
  <c r="H114"/>
  <c r="I114" s="1"/>
  <c r="J114" s="1"/>
  <c r="K114" s="1"/>
  <c r="L114" s="1"/>
  <c r="M114" s="1"/>
  <c r="N114" s="1"/>
  <c r="O114" s="1"/>
  <c r="P114" s="1"/>
  <c r="Q114" s="1"/>
  <c r="R114" s="1"/>
  <c r="S114" s="1"/>
  <c r="T114" s="1"/>
  <c r="U114" s="1"/>
  <c r="V114" s="1"/>
  <c r="W114" s="1"/>
  <c r="X114" s="1"/>
  <c r="Y114" s="1"/>
  <c r="Y108"/>
  <c r="X108"/>
  <c r="W108"/>
  <c r="V108"/>
  <c r="U108"/>
  <c r="T108"/>
  <c r="S108"/>
  <c r="R108"/>
  <c r="Q108"/>
  <c r="P108"/>
  <c r="O108"/>
  <c r="N108"/>
  <c r="M108"/>
  <c r="L108"/>
  <c r="K108"/>
  <c r="Y100"/>
  <c r="X100"/>
  <c r="W100"/>
  <c r="V100"/>
  <c r="U100"/>
  <c r="T100"/>
  <c r="S100"/>
  <c r="R100"/>
  <c r="Q100"/>
  <c r="P100"/>
  <c r="O100"/>
  <c r="N100"/>
  <c r="M100"/>
  <c r="L100"/>
  <c r="K100"/>
  <c r="F90"/>
  <c r="F202" s="1"/>
  <c r="Y74"/>
  <c r="X74"/>
  <c r="W74"/>
  <c r="V74"/>
  <c r="U74"/>
  <c r="T74"/>
  <c r="S74"/>
  <c r="R74"/>
  <c r="Q74"/>
  <c r="P74"/>
  <c r="O74"/>
  <c r="N74"/>
  <c r="M74"/>
  <c r="L74"/>
  <c r="K74"/>
  <c r="J74"/>
  <c r="I74"/>
  <c r="H74"/>
  <c r="G74"/>
  <c r="F74"/>
  <c r="F50"/>
  <c r="F199" s="1"/>
  <c r="G22"/>
  <c r="H22" s="1"/>
  <c r="I22" s="1"/>
  <c r="J22" s="1"/>
  <c r="K22" s="1"/>
  <c r="L22" s="1"/>
  <c r="M22" s="1"/>
  <c r="N22" s="1"/>
  <c r="O22" s="1"/>
  <c r="P22" s="1"/>
  <c r="Q22" s="1"/>
  <c r="R22" s="1"/>
  <c r="S22" s="1"/>
  <c r="T22" s="1"/>
  <c r="U22" s="1"/>
  <c r="V22" s="1"/>
  <c r="W22" s="1"/>
  <c r="X22" s="1"/>
  <c r="Y22" s="1"/>
  <c r="A7"/>
  <c r="Y244" i="49"/>
  <c r="X244"/>
  <c r="W244"/>
  <c r="V244"/>
  <c r="U244"/>
  <c r="T244"/>
  <c r="S244"/>
  <c r="R244"/>
  <c r="Q244"/>
  <c r="P244"/>
  <c r="Y224"/>
  <c r="X224"/>
  <c r="W224"/>
  <c r="V224"/>
  <c r="U224"/>
  <c r="T224"/>
  <c r="S224"/>
  <c r="R224"/>
  <c r="Q224"/>
  <c r="P224"/>
  <c r="O224"/>
  <c r="N224"/>
  <c r="M224"/>
  <c r="L224"/>
  <c r="K224"/>
  <c r="J224"/>
  <c r="I224"/>
  <c r="H224"/>
  <c r="G224"/>
  <c r="F224"/>
  <c r="Y218"/>
  <c r="X218"/>
  <c r="W218"/>
  <c r="V218"/>
  <c r="U218"/>
  <c r="T218"/>
  <c r="S218"/>
  <c r="R218"/>
  <c r="Q218"/>
  <c r="P218"/>
  <c r="O218"/>
  <c r="N218"/>
  <c r="M218"/>
  <c r="L218"/>
  <c r="K218"/>
  <c r="J218"/>
  <c r="I218"/>
  <c r="H218"/>
  <c r="G218"/>
  <c r="F218"/>
  <c r="Y186"/>
  <c r="X186"/>
  <c r="W186"/>
  <c r="V186"/>
  <c r="U186"/>
  <c r="T186"/>
  <c r="S186"/>
  <c r="R186"/>
  <c r="Q186"/>
  <c r="P186"/>
  <c r="O186"/>
  <c r="N186"/>
  <c r="M186"/>
  <c r="L186"/>
  <c r="K186"/>
  <c r="J186"/>
  <c r="I186"/>
  <c r="H186"/>
  <c r="G186"/>
  <c r="F186"/>
  <c r="Y180"/>
  <c r="X180"/>
  <c r="W180"/>
  <c r="V180"/>
  <c r="U180"/>
  <c r="T180"/>
  <c r="S180"/>
  <c r="R180"/>
  <c r="Q180"/>
  <c r="P180"/>
  <c r="O180"/>
  <c r="N180"/>
  <c r="M180"/>
  <c r="L180"/>
  <c r="K180"/>
  <c r="J180"/>
  <c r="I180"/>
  <c r="H180"/>
  <c r="G180"/>
  <c r="F180"/>
  <c r="Y164"/>
  <c r="X164"/>
  <c r="W164"/>
  <c r="V164"/>
  <c r="U164"/>
  <c r="T164"/>
  <c r="S164"/>
  <c r="R164"/>
  <c r="Q164"/>
  <c r="P164"/>
  <c r="O164"/>
  <c r="N164"/>
  <c r="M164"/>
  <c r="L164"/>
  <c r="K164"/>
  <c r="J164"/>
  <c r="I164"/>
  <c r="H164"/>
  <c r="G164"/>
  <c r="F164"/>
  <c r="Y155"/>
  <c r="X155"/>
  <c r="W155"/>
  <c r="V155"/>
  <c r="U155"/>
  <c r="T155"/>
  <c r="S155"/>
  <c r="R155"/>
  <c r="Q155"/>
  <c r="P155"/>
  <c r="O155"/>
  <c r="N155"/>
  <c r="M155"/>
  <c r="L155"/>
  <c r="K155"/>
  <c r="J155"/>
  <c r="I155"/>
  <c r="H155"/>
  <c r="G155"/>
  <c r="F155"/>
  <c r="Y154"/>
  <c r="X154"/>
  <c r="W154"/>
  <c r="V154"/>
  <c r="U154"/>
  <c r="T154"/>
  <c r="S154"/>
  <c r="R154"/>
  <c r="Q154"/>
  <c r="P154"/>
  <c r="O154"/>
  <c r="N154"/>
  <c r="M154"/>
  <c r="L154"/>
  <c r="K154"/>
  <c r="J154"/>
  <c r="I154"/>
  <c r="H154"/>
  <c r="G154"/>
  <c r="F154"/>
  <c r="Y153"/>
  <c r="X153"/>
  <c r="W153"/>
  <c r="V153"/>
  <c r="U153"/>
  <c r="T153"/>
  <c r="S153"/>
  <c r="R153"/>
  <c r="Q153"/>
  <c r="P153"/>
  <c r="O153"/>
  <c r="N153"/>
  <c r="M153"/>
  <c r="L153"/>
  <c r="K153"/>
  <c r="J153"/>
  <c r="I153"/>
  <c r="H153"/>
  <c r="G153"/>
  <c r="F152"/>
  <c r="F149"/>
  <c r="F211"/>
  <c r="G144"/>
  <c r="G149"/>
  <c r="Y140"/>
  <c r="X140"/>
  <c r="W140"/>
  <c r="V140"/>
  <c r="U140"/>
  <c r="T140"/>
  <c r="S140"/>
  <c r="R140"/>
  <c r="Q140"/>
  <c r="P140"/>
  <c r="O140"/>
  <c r="N140"/>
  <c r="M140"/>
  <c r="L140"/>
  <c r="K140"/>
  <c r="J140"/>
  <c r="I140"/>
  <c r="H140"/>
  <c r="G140"/>
  <c r="F140"/>
  <c r="F141"/>
  <c r="Y128"/>
  <c r="X128"/>
  <c r="W128"/>
  <c r="V128"/>
  <c r="U128"/>
  <c r="T128"/>
  <c r="S128"/>
  <c r="R128"/>
  <c r="Q128"/>
  <c r="P128"/>
  <c r="O128"/>
  <c r="N128"/>
  <c r="M128"/>
  <c r="L128"/>
  <c r="K128"/>
  <c r="J128"/>
  <c r="I128"/>
  <c r="H128"/>
  <c r="G128"/>
  <c r="F128"/>
  <c r="F133"/>
  <c r="F124"/>
  <c r="F208"/>
  <c r="G114"/>
  <c r="H114" s="1"/>
  <c r="I114" s="1"/>
  <c r="J114" s="1"/>
  <c r="K114" s="1"/>
  <c r="L114" s="1"/>
  <c r="M114" s="1"/>
  <c r="N114" s="1"/>
  <c r="O114" s="1"/>
  <c r="P114" s="1"/>
  <c r="Q114" s="1"/>
  <c r="R114" s="1"/>
  <c r="S114" s="1"/>
  <c r="T114" s="1"/>
  <c r="U114" s="1"/>
  <c r="V114" s="1"/>
  <c r="W114" s="1"/>
  <c r="X114" s="1"/>
  <c r="Y114" s="1"/>
  <c r="Y108"/>
  <c r="X108"/>
  <c r="W108"/>
  <c r="V108"/>
  <c r="U108"/>
  <c r="T108"/>
  <c r="S108"/>
  <c r="R108"/>
  <c r="Q108"/>
  <c r="P108"/>
  <c r="O108"/>
  <c r="N108"/>
  <c r="M108"/>
  <c r="L108"/>
  <c r="K108"/>
  <c r="Y100"/>
  <c r="X100"/>
  <c r="W100"/>
  <c r="V100"/>
  <c r="U100"/>
  <c r="T100"/>
  <c r="S100"/>
  <c r="S109"/>
  <c r="R100"/>
  <c r="Q100"/>
  <c r="Q109" s="1"/>
  <c r="P100"/>
  <c r="O100"/>
  <c r="O109"/>
  <c r="N100"/>
  <c r="M100"/>
  <c r="M109" s="1"/>
  <c r="L100"/>
  <c r="K100"/>
  <c r="F90"/>
  <c r="F202" s="1"/>
  <c r="Y74"/>
  <c r="X74"/>
  <c r="W74"/>
  <c r="V74"/>
  <c r="U74"/>
  <c r="T74"/>
  <c r="S74"/>
  <c r="R74"/>
  <c r="Q74"/>
  <c r="P74"/>
  <c r="O74"/>
  <c r="N74"/>
  <c r="M74"/>
  <c r="L74"/>
  <c r="K74"/>
  <c r="J74"/>
  <c r="I74"/>
  <c r="H74"/>
  <c r="G74"/>
  <c r="F74"/>
  <c r="F50"/>
  <c r="F75" s="1"/>
  <c r="G22"/>
  <c r="H22" s="1"/>
  <c r="I22" s="1"/>
  <c r="J22" s="1"/>
  <c r="K22" s="1"/>
  <c r="L22" s="1"/>
  <c r="M22" s="1"/>
  <c r="N22" s="1"/>
  <c r="O22" s="1"/>
  <c r="P22" s="1"/>
  <c r="Q22" s="1"/>
  <c r="R22" s="1"/>
  <c r="S22" s="1"/>
  <c r="T22" s="1"/>
  <c r="U22" s="1"/>
  <c r="V22" s="1"/>
  <c r="W22" s="1"/>
  <c r="X22" s="1"/>
  <c r="Y22" s="1"/>
  <c r="A7"/>
  <c r="G6" i="11"/>
  <c r="G78" s="1"/>
  <c r="H6"/>
  <c r="H78" s="1"/>
  <c r="I6"/>
  <c r="I78" s="1"/>
  <c r="J6"/>
  <c r="J78" s="1"/>
  <c r="K6"/>
  <c r="L6"/>
  <c r="M6"/>
  <c r="N6"/>
  <c r="O6"/>
  <c r="O78" s="1"/>
  <c r="P6"/>
  <c r="P78" s="1"/>
  <c r="Q6"/>
  <c r="Q78" s="1"/>
  <c r="R6"/>
  <c r="R78" s="1"/>
  <c r="S6"/>
  <c r="S78" s="1"/>
  <c r="T6"/>
  <c r="T78" s="1"/>
  <c r="U6"/>
  <c r="U78" s="1"/>
  <c r="V6"/>
  <c r="V78" s="1"/>
  <c r="W6"/>
  <c r="W78" s="1"/>
  <c r="X6"/>
  <c r="X78" s="1"/>
  <c r="Y6"/>
  <c r="Y78" s="1"/>
  <c r="F6"/>
  <c r="B64" i="42"/>
  <c r="B52"/>
  <c r="B17"/>
  <c r="B16"/>
  <c r="B36"/>
  <c r="B35"/>
  <c r="B44"/>
  <c r="B43"/>
  <c r="B42"/>
  <c r="B30"/>
  <c r="B29"/>
  <c r="B28"/>
  <c r="B24"/>
  <c r="B23"/>
  <c r="B22"/>
  <c r="B8"/>
  <c r="B7"/>
  <c r="B6"/>
  <c r="K45" i="43"/>
  <c r="K34"/>
  <c r="K35"/>
  <c r="K36"/>
  <c r="K37"/>
  <c r="K20"/>
  <c r="A2" i="18"/>
  <c r="A2" i="63" s="1"/>
  <c r="J38" i="47"/>
  <c r="J68" i="48"/>
  <c r="J22" i="47"/>
  <c r="G4" i="50"/>
  <c r="H4" s="1"/>
  <c r="I4" s="1"/>
  <c r="J4" s="1"/>
  <c r="K4" s="1"/>
  <c r="L4" s="1"/>
  <c r="M4" s="1"/>
  <c r="N4" s="1"/>
  <c r="O4" s="1"/>
  <c r="P4" s="1"/>
  <c r="Q4" s="1"/>
  <c r="G4" i="49"/>
  <c r="H4"/>
  <c r="I4" s="1"/>
  <c r="J4" s="1"/>
  <c r="K4" s="1"/>
  <c r="L4" s="1"/>
  <c r="M4" s="1"/>
  <c r="N4" s="1"/>
  <c r="O4" s="1"/>
  <c r="P4" s="1"/>
  <c r="Q4" s="1"/>
  <c r="K79" i="47"/>
  <c r="K89" s="1"/>
  <c r="G126" i="48"/>
  <c r="G136"/>
  <c r="H126"/>
  <c r="H136"/>
  <c r="I126"/>
  <c r="I136"/>
  <c r="J126"/>
  <c r="J136"/>
  <c r="K126"/>
  <c r="L126"/>
  <c r="M126"/>
  <c r="N126"/>
  <c r="O126"/>
  <c r="P126"/>
  <c r="P136" s="1"/>
  <c r="Q126"/>
  <c r="Q136" s="1"/>
  <c r="R126"/>
  <c r="R136" s="1"/>
  <c r="S126"/>
  <c r="S136" s="1"/>
  <c r="T126"/>
  <c r="T136" s="1"/>
  <c r="U126"/>
  <c r="U136" s="1"/>
  <c r="V126"/>
  <c r="V136" s="1"/>
  <c r="W126"/>
  <c r="W136" s="1"/>
  <c r="X126"/>
  <c r="X136" s="1"/>
  <c r="Y126"/>
  <c r="Y136" s="1"/>
  <c r="F126"/>
  <c r="F136" s="1"/>
  <c r="A13" i="47"/>
  <c r="A12"/>
  <c r="K56"/>
  <c r="K58"/>
  <c r="K59"/>
  <c r="K60"/>
  <c r="K62"/>
  <c r="K64"/>
  <c r="K90" s="1"/>
  <c r="K65"/>
  <c r="K66"/>
  <c r="Y112" i="48"/>
  <c r="X112"/>
  <c r="W112"/>
  <c r="V112"/>
  <c r="U112"/>
  <c r="T112"/>
  <c r="S112"/>
  <c r="R112"/>
  <c r="Q112"/>
  <c r="P112"/>
  <c r="O112"/>
  <c r="N112"/>
  <c r="M112"/>
  <c r="L112"/>
  <c r="K112"/>
  <c r="J112"/>
  <c r="I112"/>
  <c r="H112"/>
  <c r="G112"/>
  <c r="F112"/>
  <c r="A112"/>
  <c r="Y111"/>
  <c r="X111"/>
  <c r="W111"/>
  <c r="V111"/>
  <c r="U111"/>
  <c r="T111"/>
  <c r="S111"/>
  <c r="R111"/>
  <c r="Q111"/>
  <c r="P111"/>
  <c r="O111"/>
  <c r="N111"/>
  <c r="M111"/>
  <c r="L111"/>
  <c r="K111"/>
  <c r="J111"/>
  <c r="I111"/>
  <c r="H111"/>
  <c r="G111"/>
  <c r="F111"/>
  <c r="A111"/>
  <c r="Y110"/>
  <c r="X110"/>
  <c r="W110"/>
  <c r="V110"/>
  <c r="U110"/>
  <c r="T110"/>
  <c r="S110"/>
  <c r="R110"/>
  <c r="Q110"/>
  <c r="P110"/>
  <c r="O110"/>
  <c r="N110"/>
  <c r="M110"/>
  <c r="L110"/>
  <c r="K110"/>
  <c r="J110"/>
  <c r="C31" i="60" s="1"/>
  <c r="J31" s="1"/>
  <c r="I110" i="48"/>
  <c r="H110"/>
  <c r="G110"/>
  <c r="F110"/>
  <c r="F117" s="1"/>
  <c r="Y108"/>
  <c r="X108"/>
  <c r="W108"/>
  <c r="V108"/>
  <c r="U108"/>
  <c r="T108"/>
  <c r="S108"/>
  <c r="R108"/>
  <c r="Q108"/>
  <c r="P108"/>
  <c r="O108"/>
  <c r="N108"/>
  <c r="M108"/>
  <c r="L108"/>
  <c r="K108"/>
  <c r="J108"/>
  <c r="I108"/>
  <c r="H108"/>
  <c r="G108"/>
  <c r="Y106"/>
  <c r="X106"/>
  <c r="W106"/>
  <c r="V106"/>
  <c r="U106"/>
  <c r="T106"/>
  <c r="S106"/>
  <c r="R106"/>
  <c r="Q106"/>
  <c r="P106"/>
  <c r="O106"/>
  <c r="N106"/>
  <c r="M106"/>
  <c r="L106"/>
  <c r="K106"/>
  <c r="J106"/>
  <c r="I106"/>
  <c r="H106"/>
  <c r="G106"/>
  <c r="F106"/>
  <c r="A106"/>
  <c r="Y105"/>
  <c r="X105"/>
  <c r="W105"/>
  <c r="V105"/>
  <c r="U105"/>
  <c r="T105"/>
  <c r="S105"/>
  <c r="R105"/>
  <c r="Q105"/>
  <c r="P105"/>
  <c r="O105"/>
  <c r="N105"/>
  <c r="M105"/>
  <c r="L105"/>
  <c r="K105"/>
  <c r="J105"/>
  <c r="I105"/>
  <c r="H105"/>
  <c r="G105"/>
  <c r="F105"/>
  <c r="A105"/>
  <c r="Y104"/>
  <c r="X104"/>
  <c r="W104"/>
  <c r="V104"/>
  <c r="U104"/>
  <c r="T104"/>
  <c r="S104"/>
  <c r="R104"/>
  <c r="Q104"/>
  <c r="P104"/>
  <c r="O104"/>
  <c r="N104"/>
  <c r="M104"/>
  <c r="L104"/>
  <c r="K104"/>
  <c r="J104"/>
  <c r="I104"/>
  <c r="H104"/>
  <c r="G104"/>
  <c r="F104"/>
  <c r="Y102"/>
  <c r="X102"/>
  <c r="W102"/>
  <c r="V102"/>
  <c r="U102"/>
  <c r="T102"/>
  <c r="S102"/>
  <c r="R102"/>
  <c r="Q102"/>
  <c r="P102"/>
  <c r="O102"/>
  <c r="N102"/>
  <c r="M102"/>
  <c r="L102"/>
  <c r="K102"/>
  <c r="J102"/>
  <c r="I102"/>
  <c r="H102"/>
  <c r="G102"/>
  <c r="F102"/>
  <c r="Y100"/>
  <c r="Y113" s="1"/>
  <c r="X100"/>
  <c r="X113" s="1"/>
  <c r="W100"/>
  <c r="W113" s="1"/>
  <c r="V100"/>
  <c r="V113" s="1"/>
  <c r="U100"/>
  <c r="U113" s="1"/>
  <c r="T100"/>
  <c r="T113" s="1"/>
  <c r="S100"/>
  <c r="S113" s="1"/>
  <c r="R100"/>
  <c r="R113" s="1"/>
  <c r="Q100"/>
  <c r="Q113" s="1"/>
  <c r="P100"/>
  <c r="P113" s="1"/>
  <c r="O100"/>
  <c r="H30" i="60" s="1"/>
  <c r="O30" s="1"/>
  <c r="N100" i="48"/>
  <c r="G30" i="60" s="1"/>
  <c r="N30" s="1"/>
  <c r="M100" i="48"/>
  <c r="F30" i="60" s="1"/>
  <c r="M30" s="1"/>
  <c r="L100" i="48"/>
  <c r="E30" i="60" s="1"/>
  <c r="L30" s="1"/>
  <c r="K100" i="48"/>
  <c r="D30" i="60" s="1"/>
  <c r="K30" s="1"/>
  <c r="J100" i="48"/>
  <c r="I100"/>
  <c r="H100"/>
  <c r="G100"/>
  <c r="Y97"/>
  <c r="X97"/>
  <c r="W97"/>
  <c r="V97"/>
  <c r="U97"/>
  <c r="T97"/>
  <c r="S97"/>
  <c r="R97"/>
  <c r="Q97"/>
  <c r="P97"/>
  <c r="H29" i="60"/>
  <c r="O29" s="1"/>
  <c r="G29"/>
  <c r="N29" s="1"/>
  <c r="F29"/>
  <c r="M29" s="1"/>
  <c r="E29"/>
  <c r="L29" s="1"/>
  <c r="D29"/>
  <c r="K29" s="1"/>
  <c r="C29"/>
  <c r="J29" s="1"/>
  <c r="A96" i="48"/>
  <c r="A95"/>
  <c r="A90"/>
  <c r="A89"/>
  <c r="Y82"/>
  <c r="X82"/>
  <c r="W82"/>
  <c r="V82"/>
  <c r="U82"/>
  <c r="T82"/>
  <c r="S82"/>
  <c r="R82"/>
  <c r="Q82"/>
  <c r="P82"/>
  <c r="H28" i="60"/>
  <c r="O28" s="1"/>
  <c r="G28"/>
  <c r="N28" s="1"/>
  <c r="F28"/>
  <c r="M28" s="1"/>
  <c r="E28"/>
  <c r="L28" s="1"/>
  <c r="D28"/>
  <c r="K28" s="1"/>
  <c r="C28"/>
  <c r="J28" s="1"/>
  <c r="A81" i="48"/>
  <c r="A80"/>
  <c r="A75"/>
  <c r="A74"/>
  <c r="Y66"/>
  <c r="X66"/>
  <c r="W66"/>
  <c r="V66"/>
  <c r="U66"/>
  <c r="T66"/>
  <c r="S66"/>
  <c r="R66"/>
  <c r="Q66"/>
  <c r="P66"/>
  <c r="H27" i="60"/>
  <c r="O27" s="1"/>
  <c r="G27"/>
  <c r="N27" s="1"/>
  <c r="F27"/>
  <c r="M27" s="1"/>
  <c r="E27"/>
  <c r="L27" s="1"/>
  <c r="D27"/>
  <c r="K27" s="1"/>
  <c r="C27"/>
  <c r="J27" s="1"/>
  <c r="A65" i="48"/>
  <c r="A64"/>
  <c r="A59"/>
  <c r="A58"/>
  <c r="Y51"/>
  <c r="X51"/>
  <c r="W51"/>
  <c r="V51"/>
  <c r="U51"/>
  <c r="T51"/>
  <c r="S51"/>
  <c r="R51"/>
  <c r="Q51"/>
  <c r="P51"/>
  <c r="H26" i="60"/>
  <c r="O26" s="1"/>
  <c r="G26"/>
  <c r="N26" s="1"/>
  <c r="F26"/>
  <c r="M26" s="1"/>
  <c r="E26"/>
  <c r="L26" s="1"/>
  <c r="D26"/>
  <c r="K26" s="1"/>
  <c r="C26"/>
  <c r="J26" s="1"/>
  <c r="A50" i="48"/>
  <c r="A49"/>
  <c r="A44"/>
  <c r="A43"/>
  <c r="Y35"/>
  <c r="X35"/>
  <c r="W35"/>
  <c r="V35"/>
  <c r="U35"/>
  <c r="T35"/>
  <c r="S35"/>
  <c r="R35"/>
  <c r="Q35"/>
  <c r="P35"/>
  <c r="H25" i="60"/>
  <c r="O25" s="1"/>
  <c r="G25"/>
  <c r="N25" s="1"/>
  <c r="F25"/>
  <c r="M25" s="1"/>
  <c r="E25"/>
  <c r="L25" s="1"/>
  <c r="D25"/>
  <c r="K25" s="1"/>
  <c r="C25"/>
  <c r="J25" s="1"/>
  <c r="A34" i="48"/>
  <c r="A33"/>
  <c r="A28"/>
  <c r="A27"/>
  <c r="H24" i="60"/>
  <c r="O24" s="1"/>
  <c r="G24"/>
  <c r="N24" s="1"/>
  <c r="F24"/>
  <c r="M24" s="1"/>
  <c r="E24"/>
  <c r="L24" s="1"/>
  <c r="D24"/>
  <c r="K24" s="1"/>
  <c r="C24"/>
  <c r="J24" s="1"/>
  <c r="A19" i="48"/>
  <c r="A18"/>
  <c r="J6"/>
  <c r="G3"/>
  <c r="H3"/>
  <c r="I3" s="1"/>
  <c r="J3" s="1"/>
  <c r="K3" s="1"/>
  <c r="L3" s="1"/>
  <c r="M3" s="1"/>
  <c r="N3" s="1"/>
  <c r="O3" s="1"/>
  <c r="P3" s="1"/>
  <c r="Q3" s="1"/>
  <c r="R3" s="1"/>
  <c r="S3" s="1"/>
  <c r="T3" s="1"/>
  <c r="U3" s="1"/>
  <c r="V3" s="1"/>
  <c r="W3" s="1"/>
  <c r="X3" s="1"/>
  <c r="Y3" s="1"/>
  <c r="A66" i="47"/>
  <c r="A65"/>
  <c r="A60"/>
  <c r="A59"/>
  <c r="H35" i="60"/>
  <c r="O35" s="1"/>
  <c r="G35"/>
  <c r="N35" s="1"/>
  <c r="F35"/>
  <c r="M35" s="1"/>
  <c r="E35"/>
  <c r="L35" s="1"/>
  <c r="D35"/>
  <c r="K35" s="1"/>
  <c r="C35"/>
  <c r="J35" s="1"/>
  <c r="A51" i="47"/>
  <c r="A50"/>
  <c r="A45"/>
  <c r="A44"/>
  <c r="A35"/>
  <c r="A34"/>
  <c r="A29"/>
  <c r="A28"/>
  <c r="A19"/>
  <c r="A18"/>
  <c r="J6"/>
  <c r="G3"/>
  <c r="H3"/>
  <c r="I3" s="1"/>
  <c r="J3" s="1"/>
  <c r="K3" s="1"/>
  <c r="L3" s="1"/>
  <c r="M3" s="1"/>
  <c r="N3" s="1"/>
  <c r="O3" s="1"/>
  <c r="P3" s="1"/>
  <c r="Q3" s="1"/>
  <c r="R3" s="1"/>
  <c r="S3" s="1"/>
  <c r="T3" s="1"/>
  <c r="U3" s="1"/>
  <c r="V3" s="1"/>
  <c r="W3" s="1"/>
  <c r="X3" s="1"/>
  <c r="Y3" s="1"/>
  <c r="Y100" i="38"/>
  <c r="X100"/>
  <c r="W100"/>
  <c r="V100"/>
  <c r="U100"/>
  <c r="T100"/>
  <c r="S100"/>
  <c r="R100"/>
  <c r="Q100"/>
  <c r="P100"/>
  <c r="O100"/>
  <c r="N100"/>
  <c r="M100"/>
  <c r="L100"/>
  <c r="K100"/>
  <c r="K108"/>
  <c r="L108"/>
  <c r="M108"/>
  <c r="N108"/>
  <c r="O108"/>
  <c r="P108"/>
  <c r="Q108"/>
  <c r="R108"/>
  <c r="S108"/>
  <c r="T108"/>
  <c r="U108"/>
  <c r="U109"/>
  <c r="V108"/>
  <c r="W108"/>
  <c r="W109" s="1"/>
  <c r="X108"/>
  <c r="Y108"/>
  <c r="Y109"/>
  <c r="F114" i="11"/>
  <c r="G111" s="1"/>
  <c r="G114" s="1"/>
  <c r="H111" s="1"/>
  <c r="H114" s="1"/>
  <c r="I111" s="1"/>
  <c r="I114" s="1"/>
  <c r="J111" s="1"/>
  <c r="J114" s="1"/>
  <c r="K111" s="1"/>
  <c r="K114" s="1"/>
  <c r="L111" s="1"/>
  <c r="L114" s="1"/>
  <c r="M111" s="1"/>
  <c r="M114" s="1"/>
  <c r="N111" s="1"/>
  <c r="N114" s="1"/>
  <c r="O111" s="1"/>
  <c r="O114" s="1"/>
  <c r="P111" s="1"/>
  <c r="P114" s="1"/>
  <c r="Q111" s="1"/>
  <c r="Q114" s="1"/>
  <c r="R111" s="1"/>
  <c r="R114" s="1"/>
  <c r="S111" s="1"/>
  <c r="S114" s="1"/>
  <c r="T111" s="1"/>
  <c r="T114" s="1"/>
  <c r="U111" s="1"/>
  <c r="U114" s="1"/>
  <c r="V111" s="1"/>
  <c r="V114" s="1"/>
  <c r="W111" s="1"/>
  <c r="W114" s="1"/>
  <c r="X111" s="1"/>
  <c r="X114" s="1"/>
  <c r="Y111" s="1"/>
  <c r="Y114" s="1"/>
  <c r="K26" i="30"/>
  <c r="K23"/>
  <c r="K29" s="1"/>
  <c r="K6" s="1"/>
  <c r="Q6" i="40"/>
  <c r="J9" i="37"/>
  <c r="J13"/>
  <c r="J26"/>
  <c r="J15" s="1"/>
  <c r="J16"/>
  <c r="L26"/>
  <c r="M26"/>
  <c r="N26"/>
  <c r="O26"/>
  <c r="P26"/>
  <c r="Q26"/>
  <c r="R26"/>
  <c r="S26"/>
  <c r="T26"/>
  <c r="U26"/>
  <c r="V26"/>
  <c r="W26"/>
  <c r="X26"/>
  <c r="Y26"/>
  <c r="K26"/>
  <c r="L9"/>
  <c r="L11" s="1"/>
  <c r="L13" s="1"/>
  <c r="M9"/>
  <c r="M11"/>
  <c r="M13" s="1"/>
  <c r="N9"/>
  <c r="N11" s="1"/>
  <c r="N13" s="1"/>
  <c r="O9"/>
  <c r="O11"/>
  <c r="O13" s="1"/>
  <c r="P9"/>
  <c r="P11" s="1"/>
  <c r="P13" s="1"/>
  <c r="Q9"/>
  <c r="Q11"/>
  <c r="Q13" s="1"/>
  <c r="R9"/>
  <c r="R11" s="1"/>
  <c r="R13" s="1"/>
  <c r="S9"/>
  <c r="S11"/>
  <c r="S13" s="1"/>
  <c r="T9"/>
  <c r="T11" s="1"/>
  <c r="T13" s="1"/>
  <c r="U9"/>
  <c r="U11"/>
  <c r="U13" s="1"/>
  <c r="V9"/>
  <c r="V11" s="1"/>
  <c r="V13" s="1"/>
  <c r="W9"/>
  <c r="W11"/>
  <c r="W13" s="1"/>
  <c r="X9"/>
  <c r="X11" s="1"/>
  <c r="X13" s="1"/>
  <c r="Y9"/>
  <c r="Y11"/>
  <c r="Y13" s="1"/>
  <c r="K9"/>
  <c r="K11" s="1"/>
  <c r="K13" s="1"/>
  <c r="K81" i="11"/>
  <c r="K82"/>
  <c r="K83"/>
  <c r="K84"/>
  <c r="F82"/>
  <c r="F83"/>
  <c r="F84"/>
  <c r="F81"/>
  <c r="K42" i="2"/>
  <c r="L42"/>
  <c r="M42"/>
  <c r="N42"/>
  <c r="A72"/>
  <c r="A73"/>
  <c r="A71"/>
  <c r="K208"/>
  <c r="L208"/>
  <c r="M208"/>
  <c r="N208"/>
  <c r="O208"/>
  <c r="K199"/>
  <c r="L199"/>
  <c r="M199"/>
  <c r="N199"/>
  <c r="O199"/>
  <c r="K85"/>
  <c r="L85"/>
  <c r="M85"/>
  <c r="N85"/>
  <c r="K87"/>
  <c r="L87"/>
  <c r="M87"/>
  <c r="N87"/>
  <c r="K105"/>
  <c r="L105"/>
  <c r="M105"/>
  <c r="N105"/>
  <c r="K107"/>
  <c r="L107"/>
  <c r="M107"/>
  <c r="N107"/>
  <c r="K125"/>
  <c r="L125"/>
  <c r="M125"/>
  <c r="N125"/>
  <c r="K127"/>
  <c r="L127"/>
  <c r="M127"/>
  <c r="N127"/>
  <c r="K145"/>
  <c r="L145"/>
  <c r="M145"/>
  <c r="N145"/>
  <c r="O145"/>
  <c r="K147"/>
  <c r="L147"/>
  <c r="M147"/>
  <c r="N147"/>
  <c r="O147"/>
  <c r="K52" i="11"/>
  <c r="K61" s="1"/>
  <c r="F52"/>
  <c r="F61" s="1"/>
  <c r="K49"/>
  <c r="G153" i="38"/>
  <c r="H153"/>
  <c r="I153"/>
  <c r="P153"/>
  <c r="Q153"/>
  <c r="R153"/>
  <c r="S153"/>
  <c r="T153"/>
  <c r="U153"/>
  <c r="V153"/>
  <c r="W153"/>
  <c r="X153"/>
  <c r="Y153"/>
  <c r="G154"/>
  <c r="H154"/>
  <c r="I154"/>
  <c r="J154"/>
  <c r="K154"/>
  <c r="L154"/>
  <c r="M154"/>
  <c r="N154"/>
  <c r="O154"/>
  <c r="P154"/>
  <c r="Q154"/>
  <c r="R154"/>
  <c r="S154"/>
  <c r="T154"/>
  <c r="U154"/>
  <c r="V154"/>
  <c r="W154"/>
  <c r="X154"/>
  <c r="Y154"/>
  <c r="G155"/>
  <c r="H155"/>
  <c r="I155"/>
  <c r="J155"/>
  <c r="K155"/>
  <c r="L155"/>
  <c r="M155"/>
  <c r="N155"/>
  <c r="O155"/>
  <c r="P155"/>
  <c r="Q155"/>
  <c r="R155"/>
  <c r="S155"/>
  <c r="T155"/>
  <c r="U155"/>
  <c r="V155"/>
  <c r="W155"/>
  <c r="X155"/>
  <c r="Y155"/>
  <c r="F154"/>
  <c r="G128"/>
  <c r="H128"/>
  <c r="I128"/>
  <c r="J128"/>
  <c r="K128"/>
  <c r="L128"/>
  <c r="M128"/>
  <c r="N128"/>
  <c r="O128"/>
  <c r="P128"/>
  <c r="Q128"/>
  <c r="R128"/>
  <c r="S128"/>
  <c r="T128"/>
  <c r="U128"/>
  <c r="V128"/>
  <c r="W128"/>
  <c r="X128"/>
  <c r="Y128"/>
  <c r="F128"/>
  <c r="K6" i="3"/>
  <c r="A7" i="38"/>
  <c r="G3" i="45"/>
  <c r="H3"/>
  <c r="I3" s="1"/>
  <c r="J3" s="1"/>
  <c r="K3" s="1"/>
  <c r="L3" s="1"/>
  <c r="M3" s="1"/>
  <c r="N3" s="1"/>
  <c r="O3" s="1"/>
  <c r="P3" s="1"/>
  <c r="Q3" s="1"/>
  <c r="R3" s="1"/>
  <c r="S3" s="1"/>
  <c r="T3" s="1"/>
  <c r="U3" s="1"/>
  <c r="V3" s="1"/>
  <c r="W3" s="1"/>
  <c r="X3" s="1"/>
  <c r="Y3" s="1"/>
  <c r="G114" i="38"/>
  <c r="H114" s="1"/>
  <c r="I114" s="1"/>
  <c r="J114" s="1"/>
  <c r="K114" s="1"/>
  <c r="L114" s="1"/>
  <c r="M114" s="1"/>
  <c r="N114" s="1"/>
  <c r="O114" s="1"/>
  <c r="P114" s="1"/>
  <c r="Q114" s="1"/>
  <c r="R114" s="1"/>
  <c r="S114" s="1"/>
  <c r="T114" s="1"/>
  <c r="U114" s="1"/>
  <c r="V114" s="1"/>
  <c r="W114" s="1"/>
  <c r="X114" s="1"/>
  <c r="Y114" s="1"/>
  <c r="G4"/>
  <c r="H4"/>
  <c r="I4" s="1"/>
  <c r="J4" s="1"/>
  <c r="K4" s="1"/>
  <c r="L4" s="1"/>
  <c r="M4" s="1"/>
  <c r="N4" s="1"/>
  <c r="O4" s="1"/>
  <c r="P4" s="1"/>
  <c r="Q4" s="1"/>
  <c r="G22"/>
  <c r="H22" s="1"/>
  <c r="I22" s="1"/>
  <c r="J22" s="1"/>
  <c r="K22" s="1"/>
  <c r="L22" s="1"/>
  <c r="M22" s="1"/>
  <c r="N22" s="1"/>
  <c r="O22" s="1"/>
  <c r="P22" s="1"/>
  <c r="Q22" s="1"/>
  <c r="R22" s="1"/>
  <c r="S22" s="1"/>
  <c r="T22" s="1"/>
  <c r="U22" s="1"/>
  <c r="V22" s="1"/>
  <c r="W22" s="1"/>
  <c r="X22" s="1"/>
  <c r="Y22" s="1"/>
  <c r="G3" i="35"/>
  <c r="H3"/>
  <c r="I3" s="1"/>
  <c r="J3" s="1"/>
  <c r="K3" s="1"/>
  <c r="L3" s="1"/>
  <c r="M3" s="1"/>
  <c r="N3" s="1"/>
  <c r="O3" s="1"/>
  <c r="P3" s="1"/>
  <c r="Q3" s="1"/>
  <c r="R3" s="1"/>
  <c r="S3" s="1"/>
  <c r="T3" s="1"/>
  <c r="U3" s="1"/>
  <c r="V3" s="1"/>
  <c r="W3" s="1"/>
  <c r="X3" s="1"/>
  <c r="Y3" s="1"/>
  <c r="J4" i="30"/>
  <c r="K4" s="1"/>
  <c r="L4" s="1"/>
  <c r="M4" s="1"/>
  <c r="N4" s="1"/>
  <c r="O4" s="1"/>
  <c r="P4" s="1"/>
  <c r="Q4" s="1"/>
  <c r="R4" s="1"/>
  <c r="S4" s="1"/>
  <c r="T4" s="1"/>
  <c r="U4" s="1"/>
  <c r="V4" s="1"/>
  <c r="W4" s="1"/>
  <c r="X4" s="1"/>
  <c r="Y4" s="1"/>
  <c r="F119" i="44"/>
  <c r="F86"/>
  <c r="F76"/>
  <c r="G12"/>
  <c r="H12"/>
  <c r="I12"/>
  <c r="J12"/>
  <c r="K12"/>
  <c r="L12"/>
  <c r="E39" i="60" s="1"/>
  <c r="L39" s="1"/>
  <c r="M12" i="44"/>
  <c r="F39" i="60" s="1"/>
  <c r="M39" s="1"/>
  <c r="N12" i="44"/>
  <c r="G39" i="60" s="1"/>
  <c r="N39" s="1"/>
  <c r="O12" i="44"/>
  <c r="H39" i="60" s="1"/>
  <c r="O39" s="1"/>
  <c r="P12" i="44"/>
  <c r="P14" s="1"/>
  <c r="Q12"/>
  <c r="Q14" s="1"/>
  <c r="R12"/>
  <c r="R14" s="1"/>
  <c r="S12"/>
  <c r="S14" s="1"/>
  <c r="T12"/>
  <c r="T14" s="1"/>
  <c r="U12"/>
  <c r="U14" s="1"/>
  <c r="V12"/>
  <c r="V14" s="1"/>
  <c r="W12"/>
  <c r="W14" s="1"/>
  <c r="X12"/>
  <c r="X14" s="1"/>
  <c r="Y12"/>
  <c r="Y14" s="1"/>
  <c r="F96"/>
  <c r="F35"/>
  <c r="F22"/>
  <c r="F12"/>
  <c r="G3"/>
  <c r="H3"/>
  <c r="I3" s="1"/>
  <c r="J3" s="1"/>
  <c r="K3" s="1"/>
  <c r="L3" s="1"/>
  <c r="M3" s="1"/>
  <c r="N3" s="1"/>
  <c r="O3" s="1"/>
  <c r="P3" s="1"/>
  <c r="Q3" s="1"/>
  <c r="R3" s="1"/>
  <c r="S3" s="1"/>
  <c r="T3" s="1"/>
  <c r="U3" s="1"/>
  <c r="V3" s="1"/>
  <c r="W3" s="1"/>
  <c r="X3" s="1"/>
  <c r="Y3" s="1"/>
  <c r="G180" i="38"/>
  <c r="H180"/>
  <c r="I180"/>
  <c r="J180"/>
  <c r="K180"/>
  <c r="L180"/>
  <c r="M180"/>
  <c r="N180"/>
  <c r="O180"/>
  <c r="P180"/>
  <c r="Q180"/>
  <c r="R180"/>
  <c r="S180"/>
  <c r="T180"/>
  <c r="U180"/>
  <c r="V180"/>
  <c r="W180"/>
  <c r="X180"/>
  <c r="Y180"/>
  <c r="G186"/>
  <c r="H186"/>
  <c r="I186"/>
  <c r="J186"/>
  <c r="K186"/>
  <c r="L186"/>
  <c r="M186"/>
  <c r="N186"/>
  <c r="O186"/>
  <c r="P186"/>
  <c r="Q186"/>
  <c r="R186"/>
  <c r="S186"/>
  <c r="T186"/>
  <c r="U186"/>
  <c r="V186"/>
  <c r="W186"/>
  <c r="X186"/>
  <c r="Y186"/>
  <c r="F180"/>
  <c r="F186"/>
  <c r="G164"/>
  <c r="H164"/>
  <c r="I164"/>
  <c r="J164"/>
  <c r="K164"/>
  <c r="L164"/>
  <c r="M164"/>
  <c r="N164"/>
  <c r="O164"/>
  <c r="P164"/>
  <c r="Q164"/>
  <c r="R164"/>
  <c r="S164"/>
  <c r="T164"/>
  <c r="U164"/>
  <c r="V164"/>
  <c r="W164"/>
  <c r="X164"/>
  <c r="Y164"/>
  <c r="F164"/>
  <c r="C65" i="60"/>
  <c r="J65" s="1"/>
  <c r="K87" i="41"/>
  <c r="K82" s="1"/>
  <c r="K88" s="1"/>
  <c r="D65" i="60" s="1"/>
  <c r="K65" s="1"/>
  <c r="E65"/>
  <c r="L65" s="1"/>
  <c r="F65"/>
  <c r="M65" s="1"/>
  <c r="G65"/>
  <c r="N65" s="1"/>
  <c r="H65"/>
  <c r="O65" s="1"/>
  <c r="Q15" i="37"/>
  <c r="Q16" s="1"/>
  <c r="R15"/>
  <c r="R16" s="1"/>
  <c r="S15"/>
  <c r="S16" s="1"/>
  <c r="T15"/>
  <c r="T16" s="1"/>
  <c r="U15"/>
  <c r="U16" s="1"/>
  <c r="V15"/>
  <c r="V16" s="1"/>
  <c r="W15"/>
  <c r="W16" s="1"/>
  <c r="X15"/>
  <c r="X16" s="1"/>
  <c r="Y15"/>
  <c r="Y16" s="1"/>
  <c r="C239" i="35"/>
  <c r="C294" s="1"/>
  <c r="C240"/>
  <c r="C295" s="1"/>
  <c r="C241"/>
  <c r="C296" s="1"/>
  <c r="C242"/>
  <c r="C297" s="1"/>
  <c r="C243"/>
  <c r="C244"/>
  <c r="C299" s="1"/>
  <c r="C245"/>
  <c r="C300" s="1"/>
  <c r="C127"/>
  <c r="C182" s="1"/>
  <c r="C128"/>
  <c r="C129"/>
  <c r="C184" s="1"/>
  <c r="C130"/>
  <c r="C185" s="1"/>
  <c r="C131"/>
  <c r="C186" s="1"/>
  <c r="C132"/>
  <c r="C133"/>
  <c r="C188" s="1"/>
  <c r="C134"/>
  <c r="C135"/>
  <c r="C190" s="1"/>
  <c r="C17"/>
  <c r="C72" s="1"/>
  <c r="C18"/>
  <c r="C73" s="1"/>
  <c r="C49"/>
  <c r="C74" s="1"/>
  <c r="C50"/>
  <c r="C75" s="1"/>
  <c r="C51"/>
  <c r="C76" s="1"/>
  <c r="C52"/>
  <c r="C77" s="1"/>
  <c r="C53"/>
  <c r="C78" s="1"/>
  <c r="C54"/>
  <c r="C79" s="1"/>
  <c r="C55"/>
  <c r="K333"/>
  <c r="K443"/>
  <c r="K444" s="1"/>
  <c r="K446" s="1"/>
  <c r="F25" i="52"/>
  <c r="C298" i="35"/>
  <c r="C187"/>
  <c r="C183"/>
  <c r="C189"/>
  <c r="K44" i="21"/>
  <c r="A9"/>
  <c r="A82" s="1"/>
  <c r="A8"/>
  <c r="A81" s="1"/>
  <c r="A7"/>
  <c r="A80" s="1"/>
  <c r="Y224" i="38"/>
  <c r="X224"/>
  <c r="W224"/>
  <c r="V224"/>
  <c r="U224"/>
  <c r="T224"/>
  <c r="S224"/>
  <c r="R224"/>
  <c r="Q224"/>
  <c r="P224"/>
  <c r="O224"/>
  <c r="N224"/>
  <c r="M224"/>
  <c r="L224"/>
  <c r="K224"/>
  <c r="J224"/>
  <c r="I224"/>
  <c r="H224"/>
  <c r="G224"/>
  <c r="F224"/>
  <c r="Y218"/>
  <c r="X218"/>
  <c r="W218"/>
  <c r="V218"/>
  <c r="U218"/>
  <c r="T218"/>
  <c r="S218"/>
  <c r="R218"/>
  <c r="Q218"/>
  <c r="P218"/>
  <c r="O218"/>
  <c r="N218"/>
  <c r="M218"/>
  <c r="L218"/>
  <c r="K218"/>
  <c r="J218"/>
  <c r="I218"/>
  <c r="H218"/>
  <c r="G218"/>
  <c r="F218"/>
  <c r="F155"/>
  <c r="F152"/>
  <c r="F149"/>
  <c r="F169"/>
  <c r="Y140"/>
  <c r="X140"/>
  <c r="W140"/>
  <c r="V140"/>
  <c r="U140"/>
  <c r="T140"/>
  <c r="S140"/>
  <c r="R140"/>
  <c r="Q140"/>
  <c r="P140"/>
  <c r="O140"/>
  <c r="N140"/>
  <c r="M140"/>
  <c r="L140"/>
  <c r="K140"/>
  <c r="J140"/>
  <c r="I140"/>
  <c r="H140"/>
  <c r="G140"/>
  <c r="F140"/>
  <c r="F124"/>
  <c r="F166"/>
  <c r="F90"/>
  <c r="F202"/>
  <c r="Y74"/>
  <c r="X74"/>
  <c r="W74"/>
  <c r="V74"/>
  <c r="U74"/>
  <c r="T74"/>
  <c r="S74"/>
  <c r="R74"/>
  <c r="Q74"/>
  <c r="P74"/>
  <c r="O74"/>
  <c r="N74"/>
  <c r="M74"/>
  <c r="L74"/>
  <c r="K74"/>
  <c r="J74"/>
  <c r="I74"/>
  <c r="H74"/>
  <c r="G74"/>
  <c r="F74"/>
  <c r="F50"/>
  <c r="F199"/>
  <c r="P15" i="37"/>
  <c r="P16"/>
  <c r="O15"/>
  <c r="N15"/>
  <c r="N16" s="1"/>
  <c r="M15"/>
  <c r="M16" s="1"/>
  <c r="L15"/>
  <c r="L16" s="1"/>
  <c r="K15"/>
  <c r="K404" i="35"/>
  <c r="K413"/>
  <c r="K28" i="2" s="1"/>
  <c r="K26" i="11" s="1"/>
  <c r="L28" i="2"/>
  <c r="L26" i="11" s="1"/>
  <c r="M28" i="2"/>
  <c r="M26" i="11" s="1"/>
  <c r="N28" i="2"/>
  <c r="N26" i="11" s="1"/>
  <c r="K424" i="35"/>
  <c r="K427"/>
  <c r="K26" i="52" s="1"/>
  <c r="C229" i="35"/>
  <c r="C230"/>
  <c r="C285" s="1"/>
  <c r="C231"/>
  <c r="C286" s="1"/>
  <c r="C232"/>
  <c r="C287" s="1"/>
  <c r="C233"/>
  <c r="C288" s="1"/>
  <c r="C234"/>
  <c r="C289" s="1"/>
  <c r="C235"/>
  <c r="C290" s="1"/>
  <c r="C236"/>
  <c r="C291" s="1"/>
  <c r="C237"/>
  <c r="C292" s="1"/>
  <c r="C238"/>
  <c r="C293" s="1"/>
  <c r="C228"/>
  <c r="C283" s="1"/>
  <c r="K64" i="11"/>
  <c r="K95"/>
  <c r="K105" s="1"/>
  <c r="F64"/>
  <c r="H191" i="10"/>
  <c r="G191"/>
  <c r="F191"/>
  <c r="F163"/>
  <c r="F165"/>
  <c r="F167" s="1"/>
  <c r="G161" s="1"/>
  <c r="G163" s="1"/>
  <c r="G165" s="1"/>
  <c r="G167" s="1"/>
  <c r="H161" s="1"/>
  <c r="H163" s="1"/>
  <c r="H165" s="1"/>
  <c r="H167" s="1"/>
  <c r="I161" s="1"/>
  <c r="I163" s="1"/>
  <c r="I165" s="1"/>
  <c r="I167" s="1"/>
  <c r="J163"/>
  <c r="J165" s="1"/>
  <c r="J167" s="1"/>
  <c r="K161" s="1"/>
  <c r="K163" s="1"/>
  <c r="K165" s="1"/>
  <c r="K167" s="1"/>
  <c r="F154"/>
  <c r="F156"/>
  <c r="F145"/>
  <c r="F147"/>
  <c r="F136"/>
  <c r="F138"/>
  <c r="H67"/>
  <c r="G67"/>
  <c r="F67"/>
  <c r="H63"/>
  <c r="G63"/>
  <c r="F63"/>
  <c r="F35"/>
  <c r="F37"/>
  <c r="F39" s="1"/>
  <c r="G33" s="1"/>
  <c r="F26"/>
  <c r="F28"/>
  <c r="F29" s="1"/>
  <c r="F17"/>
  <c r="F19" s="1"/>
  <c r="F8"/>
  <c r="F10" s="1"/>
  <c r="F26" i="52"/>
  <c r="K83" i="3"/>
  <c r="K91"/>
  <c r="K93"/>
  <c r="F10" i="40"/>
  <c r="G10"/>
  <c r="H10"/>
  <c r="G9"/>
  <c r="G8"/>
  <c r="H8"/>
  <c r="F7"/>
  <c r="H7"/>
  <c r="G7"/>
  <c r="F8"/>
  <c r="F9"/>
  <c r="H9"/>
  <c r="C284" i="35"/>
  <c r="K222"/>
  <c r="C118"/>
  <c r="C173" s="1"/>
  <c r="C119"/>
  <c r="C174" s="1"/>
  <c r="C120"/>
  <c r="C175" s="1"/>
  <c r="C121"/>
  <c r="C176" s="1"/>
  <c r="C122"/>
  <c r="C177" s="1"/>
  <c r="C123"/>
  <c r="C178" s="1"/>
  <c r="C124"/>
  <c r="C179" s="1"/>
  <c r="C125"/>
  <c r="C180" s="1"/>
  <c r="C126"/>
  <c r="C181" s="1"/>
  <c r="C117"/>
  <c r="C172" s="1"/>
  <c r="C7"/>
  <c r="C62" s="1"/>
  <c r="C8"/>
  <c r="C63" s="1"/>
  <c r="C9"/>
  <c r="C64" s="1"/>
  <c r="C10"/>
  <c r="C65" s="1"/>
  <c r="C11"/>
  <c r="C66" s="1"/>
  <c r="C12"/>
  <c r="C67" s="1"/>
  <c r="C13"/>
  <c r="C68" s="1"/>
  <c r="C14"/>
  <c r="C69" s="1"/>
  <c r="C15"/>
  <c r="C70" s="1"/>
  <c r="C16"/>
  <c r="C71" s="1"/>
  <c r="C6"/>
  <c r="C61" s="1"/>
  <c r="K111"/>
  <c r="K389"/>
  <c r="K278"/>
  <c r="K433" s="1"/>
  <c r="K434" s="1"/>
  <c r="K167"/>
  <c r="K56"/>
  <c r="K342" i="30"/>
  <c r="K275"/>
  <c r="K249"/>
  <c r="K671"/>
  <c r="K282" s="1"/>
  <c r="K561"/>
  <c r="K281" s="1"/>
  <c r="K284" s="1"/>
  <c r="X10" i="40"/>
  <c r="T10"/>
  <c r="P10"/>
  <c r="L10"/>
  <c r="K451" i="30"/>
  <c r="I10" i="40"/>
  <c r="K279" i="30"/>
  <c r="K17"/>
  <c r="K84"/>
  <c r="K139"/>
  <c r="J9" i="40"/>
  <c r="K194" i="30"/>
  <c r="K9" s="1"/>
  <c r="K9" i="40" s="1"/>
  <c r="L9"/>
  <c r="M9"/>
  <c r="N9"/>
  <c r="O9"/>
  <c r="P9"/>
  <c r="Q9"/>
  <c r="R9"/>
  <c r="S9"/>
  <c r="T9"/>
  <c r="U9"/>
  <c r="V9"/>
  <c r="W9"/>
  <c r="X9"/>
  <c r="Y9"/>
  <c r="I9"/>
  <c r="X6"/>
  <c r="P7"/>
  <c r="Q7"/>
  <c r="R7"/>
  <c r="S7"/>
  <c r="T7"/>
  <c r="U7"/>
  <c r="V7"/>
  <c r="W7"/>
  <c r="X7"/>
  <c r="Y7"/>
  <c r="P8"/>
  <c r="Q8"/>
  <c r="R8"/>
  <c r="S8"/>
  <c r="T8"/>
  <c r="U8"/>
  <c r="V8"/>
  <c r="W8"/>
  <c r="X8"/>
  <c r="Y8"/>
  <c r="J7"/>
  <c r="K7" i="30"/>
  <c r="K7" i="40"/>
  <c r="L7"/>
  <c r="M7"/>
  <c r="N7"/>
  <c r="O7"/>
  <c r="J8"/>
  <c r="K8" i="30"/>
  <c r="K8" i="40"/>
  <c r="L8"/>
  <c r="M8"/>
  <c r="N8"/>
  <c r="O8"/>
  <c r="J63" i="10"/>
  <c r="K63"/>
  <c r="I63"/>
  <c r="J191"/>
  <c r="K191"/>
  <c r="J67"/>
  <c r="K67"/>
  <c r="I67"/>
  <c r="I191"/>
  <c r="K74" i="3"/>
  <c r="Y13" i="40"/>
  <c r="Y24" s="1"/>
  <c r="X13"/>
  <c r="X24" s="1"/>
  <c r="W13"/>
  <c r="W24" s="1"/>
  <c r="V13"/>
  <c r="V24" s="1"/>
  <c r="U13"/>
  <c r="U24" s="1"/>
  <c r="T13"/>
  <c r="T24" s="1"/>
  <c r="S13"/>
  <c r="S24" s="1"/>
  <c r="R13"/>
  <c r="R24" s="1"/>
  <c r="Q13"/>
  <c r="Q24" s="1"/>
  <c r="P13"/>
  <c r="P24" s="1"/>
  <c r="O13"/>
  <c r="O24" s="1"/>
  <c r="N13"/>
  <c r="N24" s="1"/>
  <c r="M13"/>
  <c r="M24" s="1"/>
  <c r="L13"/>
  <c r="L24" s="1"/>
  <c r="K71" i="3"/>
  <c r="K13" i="40" s="1"/>
  <c r="K24" s="1"/>
  <c r="J13"/>
  <c r="J24" s="1"/>
  <c r="I13"/>
  <c r="I24" s="1"/>
  <c r="H13"/>
  <c r="H24" s="1"/>
  <c r="G13"/>
  <c r="G24" s="1"/>
  <c r="F13"/>
  <c r="F24" s="1"/>
  <c r="K67" i="3"/>
  <c r="K57"/>
  <c r="K51"/>
  <c r="K39"/>
  <c r="K27"/>
  <c r="H7" i="60"/>
  <c r="O7" s="1"/>
  <c r="G7"/>
  <c r="N7" s="1"/>
  <c r="F7"/>
  <c r="M7" s="1"/>
  <c r="E7"/>
  <c r="L7" s="1"/>
  <c r="K16" i="3"/>
  <c r="K59"/>
  <c r="K69" s="1"/>
  <c r="D7" i="60" s="1"/>
  <c r="K7" s="1"/>
  <c r="C7"/>
  <c r="J7" s="1"/>
  <c r="G4" i="3"/>
  <c r="H4"/>
  <c r="I4" s="1"/>
  <c r="J4" s="1"/>
  <c r="K4" s="1"/>
  <c r="L4" s="1"/>
  <c r="M4" s="1"/>
  <c r="N4" s="1"/>
  <c r="O4" s="1"/>
  <c r="P4" s="1"/>
  <c r="Q4" s="1"/>
  <c r="R4" s="1"/>
  <c r="S4" s="1"/>
  <c r="T4" s="1"/>
  <c r="U4" s="1"/>
  <c r="V4" s="1"/>
  <c r="W4" s="1"/>
  <c r="X4" s="1"/>
  <c r="Y4" s="1"/>
  <c r="O216" i="2"/>
  <c r="N216"/>
  <c r="M216"/>
  <c r="L216"/>
  <c r="K216"/>
  <c r="N15"/>
  <c r="M15"/>
  <c r="L15"/>
  <c r="K15"/>
  <c r="G4"/>
  <c r="H4" s="1"/>
  <c r="I4" s="1"/>
  <c r="J4" s="1"/>
  <c r="K4" s="1"/>
  <c r="L4" s="1"/>
  <c r="M4" s="1"/>
  <c r="N4" s="1"/>
  <c r="O4" s="1"/>
  <c r="P4" s="1"/>
  <c r="Q4" s="1"/>
  <c r="R4" s="1"/>
  <c r="S4" s="1"/>
  <c r="T4" s="1"/>
  <c r="U4" s="1"/>
  <c r="V4" s="1"/>
  <c r="W4" s="1"/>
  <c r="X4" s="1"/>
  <c r="Y4" s="1"/>
  <c r="I8" i="40"/>
  <c r="I7"/>
  <c r="F95" i="11"/>
  <c r="F105" s="1"/>
  <c r="F106" s="1"/>
  <c r="F49"/>
  <c r="Y10" i="40"/>
  <c r="W10"/>
  <c r="U10"/>
  <c r="S10"/>
  <c r="Q10"/>
  <c r="O10"/>
  <c r="M10"/>
  <c r="K280" i="30"/>
  <c r="K10"/>
  <c r="K10" i="40" s="1"/>
  <c r="F188" i="38"/>
  <c r="H188"/>
  <c r="J188"/>
  <c r="L188"/>
  <c r="N188"/>
  <c r="P188"/>
  <c r="R188"/>
  <c r="T188"/>
  <c r="V188"/>
  <c r="X188"/>
  <c r="F133"/>
  <c r="G127" s="1"/>
  <c r="G133" s="1"/>
  <c r="F141"/>
  <c r="G136"/>
  <c r="G141" s="1"/>
  <c r="G188"/>
  <c r="I188"/>
  <c r="K188"/>
  <c r="M188"/>
  <c r="O188"/>
  <c r="Q188"/>
  <c r="S188"/>
  <c r="U188"/>
  <c r="W188"/>
  <c r="Y188"/>
  <c r="G26"/>
  <c r="G50" s="1"/>
  <c r="G144"/>
  <c r="G149" s="1"/>
  <c r="G78"/>
  <c r="G90" s="1"/>
  <c r="F209"/>
  <c r="F208"/>
  <c r="F75"/>
  <c r="K17" i="2"/>
  <c r="K6" i="52" s="1"/>
  <c r="K8" s="1"/>
  <c r="L17" i="2"/>
  <c r="M17"/>
  <c r="N17"/>
  <c r="F6" i="52"/>
  <c r="F8" s="1"/>
  <c r="F211" i="38"/>
  <c r="F156"/>
  <c r="G152" s="1"/>
  <c r="G156" s="1"/>
  <c r="H152" s="1"/>
  <c r="H156" s="1"/>
  <c r="I152" s="1"/>
  <c r="I156" s="1"/>
  <c r="J152" s="1"/>
  <c r="J156" s="1"/>
  <c r="K152" s="1"/>
  <c r="K156" s="1"/>
  <c r="L152" s="1"/>
  <c r="L156" s="1"/>
  <c r="M152" s="1"/>
  <c r="M156" s="1"/>
  <c r="N152" s="1"/>
  <c r="N156" s="1"/>
  <c r="O152" s="1"/>
  <c r="O156" s="1"/>
  <c r="P152" s="1"/>
  <c r="P156" s="1"/>
  <c r="Q152" s="1"/>
  <c r="Q156" s="1"/>
  <c r="R152" s="1"/>
  <c r="R156" s="1"/>
  <c r="S152" s="1"/>
  <c r="S156" s="1"/>
  <c r="T152" s="1"/>
  <c r="T156" s="1"/>
  <c r="U152" s="1"/>
  <c r="U156" s="1"/>
  <c r="V152" s="1"/>
  <c r="V156" s="1"/>
  <c r="W152" s="1"/>
  <c r="W156" s="1"/>
  <c r="X152" s="1"/>
  <c r="X156" s="1"/>
  <c r="Y152" s="1"/>
  <c r="Y156" s="1"/>
  <c r="G116"/>
  <c r="G124"/>
  <c r="F52"/>
  <c r="K16" i="37"/>
  <c r="A2" i="50"/>
  <c r="F139" i="10"/>
  <c r="F140" s="1"/>
  <c r="G134" s="1"/>
  <c r="G136" s="1"/>
  <c r="G138" s="1"/>
  <c r="N218" i="2"/>
  <c r="L218"/>
  <c r="O218"/>
  <c r="M218"/>
  <c r="K218"/>
  <c r="X109" i="38"/>
  <c r="V109"/>
  <c r="T109"/>
  <c r="R109"/>
  <c r="P109"/>
  <c r="N109"/>
  <c r="L109"/>
  <c r="U109" i="49"/>
  <c r="W109"/>
  <c r="Y109"/>
  <c r="F188"/>
  <c r="H188"/>
  <c r="J188"/>
  <c r="L188"/>
  <c r="N188"/>
  <c r="P188"/>
  <c r="R188"/>
  <c r="T188"/>
  <c r="V188"/>
  <c r="X188"/>
  <c r="L109" i="50"/>
  <c r="N109"/>
  <c r="P109"/>
  <c r="R109"/>
  <c r="T109"/>
  <c r="V109"/>
  <c r="X109"/>
  <c r="G188"/>
  <c r="I188"/>
  <c r="K188"/>
  <c r="M188"/>
  <c r="O188"/>
  <c r="Q188"/>
  <c r="S188"/>
  <c r="U188"/>
  <c r="W188"/>
  <c r="Y188"/>
  <c r="L109" i="49"/>
  <c r="N109"/>
  <c r="P109"/>
  <c r="R109"/>
  <c r="T109"/>
  <c r="V109"/>
  <c r="X109"/>
  <c r="G188"/>
  <c r="I188"/>
  <c r="K188"/>
  <c r="M188"/>
  <c r="O188"/>
  <c r="Q188"/>
  <c r="S188"/>
  <c r="U188"/>
  <c r="W188"/>
  <c r="Y188"/>
  <c r="F8" i="50"/>
  <c r="F15"/>
  <c r="G26"/>
  <c r="G50"/>
  <c r="F75"/>
  <c r="M109"/>
  <c r="O109"/>
  <c r="Q109"/>
  <c r="S109"/>
  <c r="U109"/>
  <c r="W109"/>
  <c r="Y109"/>
  <c r="H188"/>
  <c r="J188"/>
  <c r="L188"/>
  <c r="N188"/>
  <c r="P188"/>
  <c r="R188"/>
  <c r="T188"/>
  <c r="V188"/>
  <c r="X188"/>
  <c r="K110" i="3"/>
  <c r="D8" i="60" s="1"/>
  <c r="K8" s="1"/>
  <c r="F210" i="38"/>
  <c r="F212"/>
  <c r="F8" i="49"/>
  <c r="F15"/>
  <c r="G78"/>
  <c r="G90"/>
  <c r="G202" s="1"/>
  <c r="K109"/>
  <c r="G116"/>
  <c r="G124"/>
  <c r="F156"/>
  <c r="G152"/>
  <c r="G156" s="1"/>
  <c r="H152" s="1"/>
  <c r="H156" s="1"/>
  <c r="I152" s="1"/>
  <c r="I156" s="1"/>
  <c r="J152" s="1"/>
  <c r="J156" s="1"/>
  <c r="K152" s="1"/>
  <c r="K156" s="1"/>
  <c r="L152" s="1"/>
  <c r="L156" s="1"/>
  <c r="M152" s="1"/>
  <c r="M156" s="1"/>
  <c r="N152" s="1"/>
  <c r="N156" s="1"/>
  <c r="O152" s="1"/>
  <c r="O156" s="1"/>
  <c r="P152" s="1"/>
  <c r="P156" s="1"/>
  <c r="Q152" s="1"/>
  <c r="Q156" s="1"/>
  <c r="R152" s="1"/>
  <c r="R156" s="1"/>
  <c r="S152" s="1"/>
  <c r="S156" s="1"/>
  <c r="T152" s="1"/>
  <c r="T156" s="1"/>
  <c r="U152" s="1"/>
  <c r="U156" s="1"/>
  <c r="V152" s="1"/>
  <c r="V156" s="1"/>
  <c r="W152" s="1"/>
  <c r="W156" s="1"/>
  <c r="X152" s="1"/>
  <c r="X156" s="1"/>
  <c r="Y152" s="1"/>
  <c r="Y156" s="1"/>
  <c r="G78" i="50"/>
  <c r="G90" s="1"/>
  <c r="G202" s="1"/>
  <c r="F188"/>
  <c r="F156"/>
  <c r="G152"/>
  <c r="G156" s="1"/>
  <c r="H152" s="1"/>
  <c r="H156" s="1"/>
  <c r="I152" s="1"/>
  <c r="I156" s="1"/>
  <c r="J152" s="1"/>
  <c r="J156" s="1"/>
  <c r="K152" s="1"/>
  <c r="K156" s="1"/>
  <c r="L152" s="1"/>
  <c r="L156" s="1"/>
  <c r="M152" s="1"/>
  <c r="M156" s="1"/>
  <c r="N152" s="1"/>
  <c r="N156" s="1"/>
  <c r="O152" s="1"/>
  <c r="O156" s="1"/>
  <c r="P152" s="1"/>
  <c r="P156" s="1"/>
  <c r="Q152" s="1"/>
  <c r="Q156" s="1"/>
  <c r="R152" s="1"/>
  <c r="R156" s="1"/>
  <c r="S152" s="1"/>
  <c r="S156" s="1"/>
  <c r="T152" s="1"/>
  <c r="T156" s="1"/>
  <c r="U152" s="1"/>
  <c r="U156" s="1"/>
  <c r="V152" s="1"/>
  <c r="V156" s="1"/>
  <c r="W152" s="1"/>
  <c r="W156" s="1"/>
  <c r="X152" s="1"/>
  <c r="X156" s="1"/>
  <c r="Y152" s="1"/>
  <c r="Y156" s="1"/>
  <c r="G144"/>
  <c r="G149" s="1"/>
  <c r="K109"/>
  <c r="G136"/>
  <c r="G141" s="1"/>
  <c r="F52"/>
  <c r="F166"/>
  <c r="F169"/>
  <c r="H78" i="49"/>
  <c r="H90" s="1"/>
  <c r="H144"/>
  <c r="H149" s="1"/>
  <c r="H211" s="1"/>
  <c r="G211"/>
  <c r="G169"/>
  <c r="F52"/>
  <c r="G26"/>
  <c r="G50"/>
  <c r="F166"/>
  <c r="F169"/>
  <c r="G166" i="38"/>
  <c r="H116"/>
  <c r="H124" s="1"/>
  <c r="G208"/>
  <c r="S109"/>
  <c r="Q109"/>
  <c r="O109"/>
  <c r="M109"/>
  <c r="K109"/>
  <c r="F8"/>
  <c r="F15" s="1"/>
  <c r="O16" i="37"/>
  <c r="G9" i="60"/>
  <c r="N9" s="1"/>
  <c r="E9"/>
  <c r="L9" s="1"/>
  <c r="C9"/>
  <c r="J9" s="1"/>
  <c r="H9"/>
  <c r="O9" s="1"/>
  <c r="K120" i="3"/>
  <c r="D9" i="60" s="1"/>
  <c r="K9" s="1"/>
  <c r="E8"/>
  <c r="L8" s="1"/>
  <c r="F175" i="10"/>
  <c r="F176" s="1"/>
  <c r="G170" s="1"/>
  <c r="G172" s="1"/>
  <c r="G174" s="1"/>
  <c r="F157"/>
  <c r="F158"/>
  <c r="G152" s="1"/>
  <c r="G154" s="1"/>
  <c r="G156" s="1"/>
  <c r="F148"/>
  <c r="F149" s="1"/>
  <c r="G143" s="1"/>
  <c r="F47"/>
  <c r="F48"/>
  <c r="G42" s="1"/>
  <c r="G44" s="1"/>
  <c r="G46" s="1"/>
  <c r="N30" i="2"/>
  <c r="L30"/>
  <c r="L28" i="11" s="1"/>
  <c r="L33" i="2"/>
  <c r="L31" i="11" s="1"/>
  <c r="F34" i="45"/>
  <c r="X34"/>
  <c r="X35" s="1"/>
  <c r="V34"/>
  <c r="V35" s="1"/>
  <c r="T34"/>
  <c r="T35" s="1"/>
  <c r="R34"/>
  <c r="R35" s="1"/>
  <c r="P34"/>
  <c r="P35" s="1"/>
  <c r="N34"/>
  <c r="N35" s="1"/>
  <c r="L34"/>
  <c r="L35" s="1"/>
  <c r="J34"/>
  <c r="J35" s="1"/>
  <c r="H34"/>
  <c r="H35" s="1"/>
  <c r="K36" i="41"/>
  <c r="Y34" i="45"/>
  <c r="Y35" s="1"/>
  <c r="W34"/>
  <c r="W35" s="1"/>
  <c r="U34"/>
  <c r="U35" s="1"/>
  <c r="S34"/>
  <c r="S35" s="1"/>
  <c r="H293" i="56"/>
  <c r="J293"/>
  <c r="L293"/>
  <c r="N293"/>
  <c r="P293"/>
  <c r="R293"/>
  <c r="A37"/>
  <c r="A111"/>
  <c r="AI110"/>
  <c r="H2"/>
  <c r="G18"/>
  <c r="AA108"/>
  <c r="AA145" s="1"/>
  <c r="AC108"/>
  <c r="AE108"/>
  <c r="AG108"/>
  <c r="AG145" s="1"/>
  <c r="AI108"/>
  <c r="AI145" s="1"/>
  <c r="AK108"/>
  <c r="AM108"/>
  <c r="AA109"/>
  <c r="AB109"/>
  <c r="AC109"/>
  <c r="AD109"/>
  <c r="AE109"/>
  <c r="AF109"/>
  <c r="AG109"/>
  <c r="AH109"/>
  <c r="AI109"/>
  <c r="AJ109"/>
  <c r="AK109"/>
  <c r="AL109"/>
  <c r="AM109"/>
  <c r="AN109"/>
  <c r="U217"/>
  <c r="U254" s="1"/>
  <c r="W217"/>
  <c r="W254" s="1"/>
  <c r="Y217"/>
  <c r="Y254" s="1"/>
  <c r="AA217"/>
  <c r="AA254" s="1"/>
  <c r="AC217"/>
  <c r="AC254" s="1"/>
  <c r="AE217"/>
  <c r="AE254" s="1"/>
  <c r="AG217"/>
  <c r="AG254" s="1"/>
  <c r="AI217"/>
  <c r="AI254" s="1"/>
  <c r="AK217"/>
  <c r="AK254" s="1"/>
  <c r="AM217"/>
  <c r="AM254" s="1"/>
  <c r="V218"/>
  <c r="V255" s="1"/>
  <c r="X218"/>
  <c r="Z218"/>
  <c r="AB218"/>
  <c r="AB255" s="1"/>
  <c r="AD218"/>
  <c r="AD255" s="1"/>
  <c r="AF218"/>
  <c r="AH218"/>
  <c r="AJ218"/>
  <c r="AL218"/>
  <c r="AL255" s="1"/>
  <c r="AN218"/>
  <c r="S293"/>
  <c r="H18"/>
  <c r="I2"/>
  <c r="A112"/>
  <c r="A113" s="1"/>
  <c r="AN111"/>
  <c r="AM111"/>
  <c r="AL111"/>
  <c r="AK111"/>
  <c r="AJ111"/>
  <c r="AI111"/>
  <c r="AH111"/>
  <c r="AG111"/>
  <c r="AF111"/>
  <c r="AE111"/>
  <c r="AD111"/>
  <c r="AC111"/>
  <c r="A38"/>
  <c r="A39"/>
  <c r="AM112"/>
  <c r="AI112"/>
  <c r="AE112"/>
  <c r="I18"/>
  <c r="J2"/>
  <c r="K2" s="1"/>
  <c r="U293"/>
  <c r="J18"/>
  <c r="A40"/>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K172" i="44"/>
  <c r="K173"/>
  <c r="K174"/>
  <c r="K175"/>
  <c r="K176"/>
  <c r="K177"/>
  <c r="I172"/>
  <c r="I173"/>
  <c r="I174"/>
  <c r="I175"/>
  <c r="I176"/>
  <c r="I177"/>
  <c r="G172"/>
  <c r="G173"/>
  <c r="G174"/>
  <c r="G175"/>
  <c r="G176"/>
  <c r="G177"/>
  <c r="F183"/>
  <c r="F245"/>
  <c r="F185"/>
  <c r="F247"/>
  <c r="F187"/>
  <c r="F249"/>
  <c r="F184"/>
  <c r="F246"/>
  <c r="F186"/>
  <c r="F248"/>
  <c r="F182"/>
  <c r="F210"/>
  <c r="F212"/>
  <c r="F214"/>
  <c r="F211"/>
  <c r="F213"/>
  <c r="F209"/>
  <c r="L209"/>
  <c r="L210"/>
  <c r="L211"/>
  <c r="L212"/>
  <c r="L213"/>
  <c r="L214"/>
  <c r="J209"/>
  <c r="J210"/>
  <c r="J211"/>
  <c r="J212"/>
  <c r="J213"/>
  <c r="J214"/>
  <c r="H209"/>
  <c r="H210"/>
  <c r="H211"/>
  <c r="H212"/>
  <c r="H213"/>
  <c r="H214"/>
  <c r="K191"/>
  <c r="K192"/>
  <c r="K193"/>
  <c r="K194"/>
  <c r="K195"/>
  <c r="K196"/>
  <c r="I191"/>
  <c r="I192"/>
  <c r="I193"/>
  <c r="I194"/>
  <c r="I195"/>
  <c r="I196"/>
  <c r="G191"/>
  <c r="G192"/>
  <c r="G193"/>
  <c r="G194"/>
  <c r="G195"/>
  <c r="G196"/>
  <c r="L182"/>
  <c r="L183"/>
  <c r="L184"/>
  <c r="L185"/>
  <c r="L186"/>
  <c r="L187"/>
  <c r="J182"/>
  <c r="J183"/>
  <c r="J184"/>
  <c r="J185"/>
  <c r="J186"/>
  <c r="J187"/>
  <c r="H182"/>
  <c r="H244" s="1"/>
  <c r="H183"/>
  <c r="H245" s="1"/>
  <c r="H184"/>
  <c r="H246" s="1"/>
  <c r="H185"/>
  <c r="H247" s="1"/>
  <c r="H186"/>
  <c r="H248" s="1"/>
  <c r="H187"/>
  <c r="H249" s="1"/>
  <c r="F172"/>
  <c r="F174"/>
  <c r="F176"/>
  <c r="F173"/>
  <c r="F175"/>
  <c r="F177"/>
  <c r="L172"/>
  <c r="L173"/>
  <c r="L174"/>
  <c r="L175"/>
  <c r="L176"/>
  <c r="L177"/>
  <c r="J172"/>
  <c r="J173"/>
  <c r="J174"/>
  <c r="J175"/>
  <c r="J176"/>
  <c r="J177"/>
  <c r="H172"/>
  <c r="H173"/>
  <c r="H174"/>
  <c r="H175"/>
  <c r="H176"/>
  <c r="H177"/>
  <c r="F192"/>
  <c r="F194"/>
  <c r="F196"/>
  <c r="F193"/>
  <c r="F195"/>
  <c r="F191"/>
  <c r="K209"/>
  <c r="K210"/>
  <c r="K211"/>
  <c r="K212"/>
  <c r="K213"/>
  <c r="K214"/>
  <c r="I209"/>
  <c r="I210"/>
  <c r="I211"/>
  <c r="I212"/>
  <c r="I213"/>
  <c r="I214"/>
  <c r="G209"/>
  <c r="G210"/>
  <c r="G211"/>
  <c r="G212"/>
  <c r="G213"/>
  <c r="G214"/>
  <c r="L191"/>
  <c r="L192"/>
  <c r="L193"/>
  <c r="L194"/>
  <c r="L195"/>
  <c r="L196"/>
  <c r="J191"/>
  <c r="J192"/>
  <c r="J193"/>
  <c r="J194"/>
  <c r="J195"/>
  <c r="J196"/>
  <c r="H191"/>
  <c r="H192"/>
  <c r="H193"/>
  <c r="H194"/>
  <c r="H195"/>
  <c r="H196"/>
  <c r="K182"/>
  <c r="K183"/>
  <c r="K184"/>
  <c r="K185"/>
  <c r="K186"/>
  <c r="K187"/>
  <c r="I182"/>
  <c r="I183"/>
  <c r="I184"/>
  <c r="I185"/>
  <c r="I186"/>
  <c r="I187"/>
  <c r="G182"/>
  <c r="G244" s="1"/>
  <c r="G183"/>
  <c r="G245" s="1"/>
  <c r="G184"/>
  <c r="G246" s="1"/>
  <c r="G185"/>
  <c r="G247" s="1"/>
  <c r="G186"/>
  <c r="G248" s="1"/>
  <c r="G187"/>
  <c r="G249" s="1"/>
  <c r="F165"/>
  <c r="F238" s="1"/>
  <c r="F167"/>
  <c r="F240" s="1"/>
  <c r="F163"/>
  <c r="F164"/>
  <c r="F237"/>
  <c r="F166"/>
  <c r="F239"/>
  <c r="F168"/>
  <c r="F241"/>
  <c r="L164"/>
  <c r="L166"/>
  <c r="L168"/>
  <c r="L163"/>
  <c r="L165"/>
  <c r="L167"/>
  <c r="J163"/>
  <c r="J165"/>
  <c r="J167"/>
  <c r="J164"/>
  <c r="J166"/>
  <c r="J168"/>
  <c r="H163"/>
  <c r="H236"/>
  <c r="H165"/>
  <c r="H238"/>
  <c r="H167"/>
  <c r="H240"/>
  <c r="H164"/>
  <c r="H237"/>
  <c r="H166"/>
  <c r="H239"/>
  <c r="H168"/>
  <c r="H241"/>
  <c r="K164"/>
  <c r="K166"/>
  <c r="K168"/>
  <c r="K163"/>
  <c r="K165"/>
  <c r="K167"/>
  <c r="I164"/>
  <c r="I166"/>
  <c r="I168"/>
  <c r="I163"/>
  <c r="I165"/>
  <c r="I167"/>
  <c r="G164"/>
  <c r="G237" s="1"/>
  <c r="G166"/>
  <c r="G239" s="1"/>
  <c r="G168"/>
  <c r="G241" s="1"/>
  <c r="G163"/>
  <c r="G236" s="1"/>
  <c r="G165"/>
  <c r="G238" s="1"/>
  <c r="G167"/>
  <c r="G240" s="1"/>
  <c r="F146"/>
  <c r="F221" s="1"/>
  <c r="F148"/>
  <c r="F150"/>
  <c r="F225" s="1"/>
  <c r="F147"/>
  <c r="F222" s="1"/>
  <c r="F149"/>
  <c r="F224" s="1"/>
  <c r="F145"/>
  <c r="F220" s="1"/>
  <c r="K154"/>
  <c r="K155"/>
  <c r="K156"/>
  <c r="K157"/>
  <c r="K158"/>
  <c r="K159"/>
  <c r="I154"/>
  <c r="I155"/>
  <c r="I156"/>
  <c r="I157"/>
  <c r="I158"/>
  <c r="I159"/>
  <c r="G154"/>
  <c r="G228" s="1"/>
  <c r="G155"/>
  <c r="G229" s="1"/>
  <c r="G156"/>
  <c r="G230" s="1"/>
  <c r="G157"/>
  <c r="G231" s="1"/>
  <c r="G158"/>
  <c r="G232" s="1"/>
  <c r="G159"/>
  <c r="G233" s="1"/>
  <c r="L146"/>
  <c r="L148"/>
  <c r="L150"/>
  <c r="L145"/>
  <c r="L147"/>
  <c r="L149"/>
  <c r="J146"/>
  <c r="J148"/>
  <c r="J150"/>
  <c r="J145"/>
  <c r="J147"/>
  <c r="J149"/>
  <c r="H146"/>
  <c r="H221" s="1"/>
  <c r="H148"/>
  <c r="H150"/>
  <c r="H145"/>
  <c r="H220" s="1"/>
  <c r="H147"/>
  <c r="H222" s="1"/>
  <c r="H149"/>
  <c r="F156"/>
  <c r="F230" s="1"/>
  <c r="F158"/>
  <c r="F232" s="1"/>
  <c r="F154"/>
  <c r="F228" s="1"/>
  <c r="F155"/>
  <c r="F229" s="1"/>
  <c r="F257" s="1"/>
  <c r="F293" s="1"/>
  <c r="F157"/>
  <c r="F231" s="1"/>
  <c r="F259" s="1"/>
  <c r="F295" s="1"/>
  <c r="F159"/>
  <c r="F233" s="1"/>
  <c r="L154"/>
  <c r="L155"/>
  <c r="L156"/>
  <c r="L157"/>
  <c r="L158"/>
  <c r="L159"/>
  <c r="J154"/>
  <c r="J155"/>
  <c r="J156"/>
  <c r="J157"/>
  <c r="J158"/>
  <c r="J159"/>
  <c r="H154"/>
  <c r="H228" s="1"/>
  <c r="H155"/>
  <c r="H229" s="1"/>
  <c r="H257" s="1"/>
  <c r="H293" s="1"/>
  <c r="H156"/>
  <c r="H230" s="1"/>
  <c r="H258" s="1"/>
  <c r="H294" s="1"/>
  <c r="H157"/>
  <c r="H231" s="1"/>
  <c r="H158"/>
  <c r="H232" s="1"/>
  <c r="H159"/>
  <c r="H233" s="1"/>
  <c r="K147"/>
  <c r="K149"/>
  <c r="K146"/>
  <c r="K148"/>
  <c r="K150"/>
  <c r="K145"/>
  <c r="I147"/>
  <c r="I149"/>
  <c r="I146"/>
  <c r="I148"/>
  <c r="I150"/>
  <c r="I145"/>
  <c r="G147"/>
  <c r="G222" s="1"/>
  <c r="G226" s="1"/>
  <c r="G149"/>
  <c r="G146"/>
  <c r="G221"/>
  <c r="G148"/>
  <c r="G150"/>
  <c r="G145"/>
  <c r="G220" s="1"/>
  <c r="F236"/>
  <c r="F244"/>
  <c r="I188"/>
  <c r="G169"/>
  <c r="K169"/>
  <c r="K188"/>
  <c r="I151"/>
  <c r="G188"/>
  <c r="G215"/>
  <c r="K215"/>
  <c r="I215"/>
  <c r="H169"/>
  <c r="H188"/>
  <c r="H215"/>
  <c r="J169"/>
  <c r="J188"/>
  <c r="J215"/>
  <c r="L169"/>
  <c r="L188"/>
  <c r="L215"/>
  <c r="F169"/>
  <c r="F188"/>
  <c r="F215"/>
  <c r="G160"/>
  <c r="G178"/>
  <c r="G197"/>
  <c r="I160"/>
  <c r="I178"/>
  <c r="I197"/>
  <c r="K160"/>
  <c r="K178"/>
  <c r="K197"/>
  <c r="H160"/>
  <c r="H178"/>
  <c r="H197"/>
  <c r="J160"/>
  <c r="J178"/>
  <c r="J197"/>
  <c r="L160"/>
  <c r="L178"/>
  <c r="L197"/>
  <c r="F160"/>
  <c r="F178"/>
  <c r="F197"/>
  <c r="H151"/>
  <c r="J151"/>
  <c r="L151"/>
  <c r="F151"/>
  <c r="AD112" i="56"/>
  <c r="AF112"/>
  <c r="AH112"/>
  <c r="AJ112"/>
  <c r="AL112"/>
  <c r="AM218"/>
  <c r="AK218"/>
  <c r="AI218"/>
  <c r="AG218"/>
  <c r="AE218"/>
  <c r="AC218"/>
  <c r="AA218"/>
  <c r="Y218"/>
  <c r="Y255" s="1"/>
  <c r="AN108"/>
  <c r="AL108"/>
  <c r="AJ108"/>
  <c r="AH108"/>
  <c r="AH145" s="1"/>
  <c r="AF108"/>
  <c r="AD108"/>
  <c r="AB108"/>
  <c r="AB145" s="1"/>
  <c r="Z108"/>
  <c r="AF110"/>
  <c r="B2" i="25"/>
  <c r="F123" i="54"/>
  <c r="G123"/>
  <c r="G126" s="1"/>
  <c r="H123"/>
  <c r="H126"/>
  <c r="I123"/>
  <c r="I126"/>
  <c r="J123"/>
  <c r="J126"/>
  <c r="A2" i="59"/>
  <c r="F209" i="49"/>
  <c r="F212" s="1"/>
  <c r="G127"/>
  <c r="G133"/>
  <c r="G167" s="1"/>
  <c r="F167"/>
  <c r="G199"/>
  <c r="G52"/>
  <c r="G8"/>
  <c r="G15"/>
  <c r="H26"/>
  <c r="H50"/>
  <c r="G75"/>
  <c r="G208"/>
  <c r="G166"/>
  <c r="H116"/>
  <c r="H124"/>
  <c r="F210"/>
  <c r="F168"/>
  <c r="F170" s="1"/>
  <c r="F172" s="1"/>
  <c r="G136"/>
  <c r="G141"/>
  <c r="H127"/>
  <c r="H133" s="1"/>
  <c r="G209"/>
  <c r="F209" i="50"/>
  <c r="F167"/>
  <c r="G127"/>
  <c r="G133"/>
  <c r="R4"/>
  <c r="S4" s="1"/>
  <c r="T4" s="1"/>
  <c r="U4" s="1"/>
  <c r="V4" s="1"/>
  <c r="W4" s="1"/>
  <c r="X4" s="1"/>
  <c r="Y4" s="1"/>
  <c r="R4" i="38"/>
  <c r="S4"/>
  <c r="T4" s="1"/>
  <c r="U4" s="1"/>
  <c r="V4" s="1"/>
  <c r="W4" s="1"/>
  <c r="X4" s="1"/>
  <c r="Y4" s="1"/>
  <c r="R4" i="49"/>
  <c r="S4" s="1"/>
  <c r="T4" s="1"/>
  <c r="U4" s="1"/>
  <c r="V4" s="1"/>
  <c r="W4" s="1"/>
  <c r="X4" s="1"/>
  <c r="Y4" s="1"/>
  <c r="F199"/>
  <c r="F151" i="54"/>
  <c r="F155" s="1"/>
  <c r="V155"/>
  <c r="R155"/>
  <c r="Y155"/>
  <c r="U155"/>
  <c r="U196" s="1"/>
  <c r="Q155"/>
  <c r="Q196" s="1"/>
  <c r="O136" i="48"/>
  <c r="N136"/>
  <c r="M136"/>
  <c r="L136"/>
  <c r="H151" i="54"/>
  <c r="H155" s="1"/>
  <c r="G151"/>
  <c r="G155" s="1"/>
  <c r="H127" i="50"/>
  <c r="H133" s="1"/>
  <c r="G209"/>
  <c r="G167"/>
  <c r="G168" i="49"/>
  <c r="G210"/>
  <c r="G212"/>
  <c r="H136"/>
  <c r="H141"/>
  <c r="H169"/>
  <c r="I144"/>
  <c r="I149" s="1"/>
  <c r="G170"/>
  <c r="G172" s="1"/>
  <c r="H78" i="50"/>
  <c r="H90" s="1"/>
  <c r="G166"/>
  <c r="G208"/>
  <c r="H116"/>
  <c r="H124"/>
  <c r="F168"/>
  <c r="F170"/>
  <c r="F172" s="1"/>
  <c r="F210"/>
  <c r="F212" s="1"/>
  <c r="G75"/>
  <c r="G52"/>
  <c r="G199"/>
  <c r="G8"/>
  <c r="G15"/>
  <c r="H26"/>
  <c r="H50"/>
  <c r="K136" i="48"/>
  <c r="F167" i="38"/>
  <c r="F168"/>
  <c r="F170"/>
  <c r="F172" s="1"/>
  <c r="G211"/>
  <c r="H144"/>
  <c r="H149"/>
  <c r="G169"/>
  <c r="H136"/>
  <c r="H141" s="1"/>
  <c r="G168"/>
  <c r="G210"/>
  <c r="H166"/>
  <c r="I116"/>
  <c r="I124"/>
  <c r="H208"/>
  <c r="G167"/>
  <c r="H127"/>
  <c r="H133"/>
  <c r="G209"/>
  <c r="G212"/>
  <c r="M67" i="2"/>
  <c r="K67"/>
  <c r="N67"/>
  <c r="L67"/>
  <c r="F99" i="44"/>
  <c r="J60" i="54"/>
  <c r="J63"/>
  <c r="F20" i="10"/>
  <c r="G157"/>
  <c r="G158" s="1"/>
  <c r="H152" s="1"/>
  <c r="H154" s="1"/>
  <c r="H156" s="1"/>
  <c r="G139"/>
  <c r="G140"/>
  <c r="H134" s="1"/>
  <c r="H136" s="1"/>
  <c r="H138" s="1"/>
  <c r="F11"/>
  <c r="F30"/>
  <c r="G24"/>
  <c r="F67" i="11"/>
  <c r="F194" i="10"/>
  <c r="G35"/>
  <c r="G37"/>
  <c r="G39" s="1"/>
  <c r="H33" s="1"/>
  <c r="H184"/>
  <c r="H185"/>
  <c r="I179" s="1"/>
  <c r="G223" i="44"/>
  <c r="G224"/>
  <c r="G260" s="1"/>
  <c r="G296" s="1"/>
  <c r="H224"/>
  <c r="H223"/>
  <c r="F88"/>
  <c r="H132"/>
  <c r="G225"/>
  <c r="H225"/>
  <c r="F223"/>
  <c r="F98"/>
  <c r="F78"/>
  <c r="F121"/>
  <c r="G132"/>
  <c r="Z145" i="56"/>
  <c r="F200" i="54"/>
  <c r="G200"/>
  <c r="I200"/>
  <c r="J202"/>
  <c r="H202"/>
  <c r="F202"/>
  <c r="I202"/>
  <c r="G202"/>
  <c r="A2" i="52"/>
  <c r="A2" i="16"/>
  <c r="A2" i="30"/>
  <c r="A2" i="49"/>
  <c r="F35" i="45"/>
  <c r="K15" i="42"/>
  <c r="K17" s="1"/>
  <c r="G47" i="10"/>
  <c r="G48" s="1"/>
  <c r="H42" s="1"/>
  <c r="H53"/>
  <c r="I296" i="44"/>
  <c r="I294"/>
  <c r="I292"/>
  <c r="K296"/>
  <c r="K294"/>
  <c r="J296"/>
  <c r="J294"/>
  <c r="J292"/>
  <c r="L296"/>
  <c r="L294"/>
  <c r="L292"/>
  <c r="I295"/>
  <c r="I293"/>
  <c r="K297"/>
  <c r="K295"/>
  <c r="K293"/>
  <c r="J297"/>
  <c r="J295"/>
  <c r="J293"/>
  <c r="L297"/>
  <c r="L295"/>
  <c r="L293"/>
  <c r="K292"/>
  <c r="I297"/>
  <c r="H226"/>
  <c r="G250"/>
  <c r="H250"/>
  <c r="H242"/>
  <c r="I262"/>
  <c r="I201" i="10" s="1"/>
  <c r="I202" s="1"/>
  <c r="I203" s="1"/>
  <c r="F206" i="44"/>
  <c r="F242"/>
  <c r="F250"/>
  <c r="G145" i="10"/>
  <c r="G147" s="1"/>
  <c r="G175"/>
  <c r="G176" s="1"/>
  <c r="H170" s="1"/>
  <c r="H172" s="1"/>
  <c r="H174" s="1"/>
  <c r="K262" i="44"/>
  <c r="K201" i="10" s="1"/>
  <c r="K202" s="1"/>
  <c r="K203" s="1"/>
  <c r="D52" i="60" s="1"/>
  <c r="K52" s="1"/>
  <c r="K10" i="21"/>
  <c r="Y172" i="44"/>
  <c r="Y173"/>
  <c r="Y174"/>
  <c r="Y175"/>
  <c r="Y176"/>
  <c r="Y177"/>
  <c r="J262"/>
  <c r="J201" i="10" s="1"/>
  <c r="J202" s="1"/>
  <c r="X172" i="44"/>
  <c r="X173"/>
  <c r="X174"/>
  <c r="X175"/>
  <c r="X176"/>
  <c r="X177"/>
  <c r="W172"/>
  <c r="W173"/>
  <c r="W174"/>
  <c r="W175"/>
  <c r="W176"/>
  <c r="W177"/>
  <c r="V172"/>
  <c r="V173"/>
  <c r="V174"/>
  <c r="V175"/>
  <c r="V176"/>
  <c r="V177"/>
  <c r="U172"/>
  <c r="U173"/>
  <c r="U174"/>
  <c r="U175"/>
  <c r="U176"/>
  <c r="U177"/>
  <c r="T172"/>
  <c r="T173"/>
  <c r="T174"/>
  <c r="T175"/>
  <c r="T176"/>
  <c r="T177"/>
  <c r="S172"/>
  <c r="S173"/>
  <c r="S174"/>
  <c r="S175"/>
  <c r="S176"/>
  <c r="S177"/>
  <c r="R172"/>
  <c r="R173"/>
  <c r="R174"/>
  <c r="R175"/>
  <c r="R176"/>
  <c r="R177"/>
  <c r="Q172"/>
  <c r="Q173"/>
  <c r="Q174"/>
  <c r="Q175"/>
  <c r="Q176"/>
  <c r="Q177"/>
  <c r="P172"/>
  <c r="P173"/>
  <c r="P174"/>
  <c r="P175"/>
  <c r="P176"/>
  <c r="P177"/>
  <c r="O172"/>
  <c r="O173"/>
  <c r="O174"/>
  <c r="O175"/>
  <c r="O176"/>
  <c r="O177"/>
  <c r="N172"/>
  <c r="N173"/>
  <c r="N174"/>
  <c r="N175"/>
  <c r="N176"/>
  <c r="N177"/>
  <c r="M172"/>
  <c r="M173"/>
  <c r="M174"/>
  <c r="M175"/>
  <c r="M176"/>
  <c r="M177"/>
  <c r="Y163"/>
  <c r="Y164"/>
  <c r="Y165"/>
  <c r="Y166"/>
  <c r="Y167"/>
  <c r="Y168"/>
  <c r="X163"/>
  <c r="X164"/>
  <c r="X165"/>
  <c r="X166"/>
  <c r="X167"/>
  <c r="X168"/>
  <c r="W163"/>
  <c r="W164"/>
  <c r="W165"/>
  <c r="W166"/>
  <c r="W167"/>
  <c r="W168"/>
  <c r="V163"/>
  <c r="V164"/>
  <c r="V165"/>
  <c r="V166"/>
  <c r="V167"/>
  <c r="V168"/>
  <c r="U163"/>
  <c r="U164"/>
  <c r="U165"/>
  <c r="U166"/>
  <c r="U167"/>
  <c r="U168"/>
  <c r="T163"/>
  <c r="T164"/>
  <c r="T165"/>
  <c r="T166"/>
  <c r="T167"/>
  <c r="T168"/>
  <c r="S163"/>
  <c r="S164"/>
  <c r="S165"/>
  <c r="S166"/>
  <c r="S167"/>
  <c r="S168"/>
  <c r="R163"/>
  <c r="R164"/>
  <c r="R165"/>
  <c r="R166"/>
  <c r="R167"/>
  <c r="R168"/>
  <c r="Q163"/>
  <c r="Q164"/>
  <c r="Q165"/>
  <c r="Q166"/>
  <c r="Q167"/>
  <c r="Q168"/>
  <c r="P163"/>
  <c r="P164"/>
  <c r="P165"/>
  <c r="P166"/>
  <c r="P167"/>
  <c r="P168"/>
  <c r="O163"/>
  <c r="O164"/>
  <c r="O165"/>
  <c r="O166"/>
  <c r="O167"/>
  <c r="O168"/>
  <c r="N163"/>
  <c r="N164"/>
  <c r="N165"/>
  <c r="N166"/>
  <c r="N167"/>
  <c r="N168"/>
  <c r="M163"/>
  <c r="M164"/>
  <c r="M165"/>
  <c r="M166"/>
  <c r="M167"/>
  <c r="M168"/>
  <c r="Y154"/>
  <c r="Y155"/>
  <c r="Y156"/>
  <c r="Y157"/>
  <c r="Y158"/>
  <c r="Y159"/>
  <c r="X154"/>
  <c r="X155"/>
  <c r="X156"/>
  <c r="X157"/>
  <c r="X158"/>
  <c r="X159"/>
  <c r="W154"/>
  <c r="W155"/>
  <c r="W156"/>
  <c r="W157"/>
  <c r="W158"/>
  <c r="W159"/>
  <c r="V154"/>
  <c r="V155"/>
  <c r="V156"/>
  <c r="V157"/>
  <c r="V158"/>
  <c r="V159"/>
  <c r="U154"/>
  <c r="U155"/>
  <c r="U156"/>
  <c r="U157"/>
  <c r="U158"/>
  <c r="U159"/>
  <c r="T154"/>
  <c r="T155"/>
  <c r="T156"/>
  <c r="T157"/>
  <c r="T158"/>
  <c r="T159"/>
  <c r="S154"/>
  <c r="S155"/>
  <c r="S156"/>
  <c r="S157"/>
  <c r="S158"/>
  <c r="S159"/>
  <c r="R154"/>
  <c r="R155"/>
  <c r="R156"/>
  <c r="R157"/>
  <c r="R158"/>
  <c r="R159"/>
  <c r="Q154"/>
  <c r="Q155"/>
  <c r="Q156"/>
  <c r="Q157"/>
  <c r="Q158"/>
  <c r="Q159"/>
  <c r="P154"/>
  <c r="P155"/>
  <c r="P156"/>
  <c r="P157"/>
  <c r="P158"/>
  <c r="P159"/>
  <c r="O154"/>
  <c r="O155"/>
  <c r="O156"/>
  <c r="O157"/>
  <c r="O158"/>
  <c r="O159"/>
  <c r="N154"/>
  <c r="N155"/>
  <c r="N156"/>
  <c r="N157"/>
  <c r="N158"/>
  <c r="N159"/>
  <c r="M154"/>
  <c r="M155"/>
  <c r="M156"/>
  <c r="M157"/>
  <c r="M158"/>
  <c r="M159"/>
  <c r="Y145"/>
  <c r="Y146"/>
  <c r="Y147"/>
  <c r="Y148"/>
  <c r="Y149"/>
  <c r="Y150"/>
  <c r="X145"/>
  <c r="X146"/>
  <c r="X147"/>
  <c r="X148"/>
  <c r="X149"/>
  <c r="X150"/>
  <c r="W145"/>
  <c r="W146"/>
  <c r="W147"/>
  <c r="W148"/>
  <c r="W149"/>
  <c r="W150"/>
  <c r="V145"/>
  <c r="V146"/>
  <c r="V147"/>
  <c r="V148"/>
  <c r="V149"/>
  <c r="V150"/>
  <c r="U145"/>
  <c r="U146"/>
  <c r="U147"/>
  <c r="U148"/>
  <c r="U149"/>
  <c r="U150"/>
  <c r="T145"/>
  <c r="T146"/>
  <c r="T147"/>
  <c r="T148"/>
  <c r="T149"/>
  <c r="T150"/>
  <c r="S145"/>
  <c r="S146"/>
  <c r="S147"/>
  <c r="S148"/>
  <c r="S149"/>
  <c r="S150"/>
  <c r="R145"/>
  <c r="R146"/>
  <c r="R147"/>
  <c r="R148"/>
  <c r="R149"/>
  <c r="R150"/>
  <c r="Q145"/>
  <c r="Q146"/>
  <c r="Q147"/>
  <c r="Q148"/>
  <c r="Q149"/>
  <c r="Q150"/>
  <c r="P145"/>
  <c r="P146"/>
  <c r="P147"/>
  <c r="P148"/>
  <c r="P149"/>
  <c r="P150"/>
  <c r="O145"/>
  <c r="O146"/>
  <c r="O147"/>
  <c r="O148"/>
  <c r="O149"/>
  <c r="O150"/>
  <c r="N145"/>
  <c r="N146"/>
  <c r="N147"/>
  <c r="N148"/>
  <c r="N149"/>
  <c r="N150"/>
  <c r="M145"/>
  <c r="M146"/>
  <c r="M147"/>
  <c r="M148"/>
  <c r="M149"/>
  <c r="M150"/>
  <c r="U209"/>
  <c r="U210"/>
  <c r="U211"/>
  <c r="U212"/>
  <c r="U213"/>
  <c r="U214"/>
  <c r="T209"/>
  <c r="T210"/>
  <c r="T211"/>
  <c r="T212"/>
  <c r="T213"/>
  <c r="T214"/>
  <c r="S209"/>
  <c r="S210"/>
  <c r="S211"/>
  <c r="S212"/>
  <c r="S213"/>
  <c r="S214"/>
  <c r="R209"/>
  <c r="R210"/>
  <c r="R211"/>
  <c r="R212"/>
  <c r="R213"/>
  <c r="R214"/>
  <c r="Q209"/>
  <c r="Q210"/>
  <c r="Q211"/>
  <c r="Q212"/>
  <c r="Q213"/>
  <c r="Q214"/>
  <c r="P209"/>
  <c r="P210"/>
  <c r="P211"/>
  <c r="P212"/>
  <c r="P213"/>
  <c r="P214"/>
  <c r="O209"/>
  <c r="O210"/>
  <c r="O211"/>
  <c r="O212"/>
  <c r="O213"/>
  <c r="O214"/>
  <c r="N209"/>
  <c r="N210"/>
  <c r="N211"/>
  <c r="N212"/>
  <c r="N213"/>
  <c r="N214"/>
  <c r="M209"/>
  <c r="M210"/>
  <c r="M211"/>
  <c r="M212"/>
  <c r="M213"/>
  <c r="M214"/>
  <c r="U191"/>
  <c r="U192"/>
  <c r="U193"/>
  <c r="U194"/>
  <c r="U195"/>
  <c r="U196"/>
  <c r="T191"/>
  <c r="T192"/>
  <c r="T193"/>
  <c r="T194"/>
  <c r="T195"/>
  <c r="T196"/>
  <c r="S191"/>
  <c r="S192"/>
  <c r="S193"/>
  <c r="S194"/>
  <c r="S195"/>
  <c r="S196"/>
  <c r="R191"/>
  <c r="R192"/>
  <c r="R193"/>
  <c r="R194"/>
  <c r="R195"/>
  <c r="R196"/>
  <c r="Q191"/>
  <c r="Q192"/>
  <c r="Q193"/>
  <c r="Q194"/>
  <c r="Q195"/>
  <c r="Q196"/>
  <c r="P191"/>
  <c r="P192"/>
  <c r="P193"/>
  <c r="P194"/>
  <c r="P195"/>
  <c r="P196"/>
  <c r="O191"/>
  <c r="O192"/>
  <c r="O193"/>
  <c r="O194"/>
  <c r="O195"/>
  <c r="O196"/>
  <c r="N191"/>
  <c r="N192"/>
  <c r="N193"/>
  <c r="N194"/>
  <c r="N195"/>
  <c r="N196"/>
  <c r="M191"/>
  <c r="M192"/>
  <c r="M193"/>
  <c r="M194"/>
  <c r="M195"/>
  <c r="M196"/>
  <c r="U182"/>
  <c r="U183"/>
  <c r="U293"/>
  <c r="U184"/>
  <c r="U294"/>
  <c r="U185"/>
  <c r="U295"/>
  <c r="U186"/>
  <c r="U296"/>
  <c r="U187"/>
  <c r="U297"/>
  <c r="T182"/>
  <c r="T183"/>
  <c r="T293"/>
  <c r="T184"/>
  <c r="T294"/>
  <c r="T185"/>
  <c r="T295"/>
  <c r="T186"/>
  <c r="T296"/>
  <c r="T187"/>
  <c r="T297"/>
  <c r="S182"/>
  <c r="S183"/>
  <c r="S293"/>
  <c r="S184"/>
  <c r="S294"/>
  <c r="S185"/>
  <c r="S295"/>
  <c r="S186"/>
  <c r="S296"/>
  <c r="S187"/>
  <c r="S297"/>
  <c r="R182"/>
  <c r="R183"/>
  <c r="R293"/>
  <c r="R184"/>
  <c r="R294"/>
  <c r="R185"/>
  <c r="R295"/>
  <c r="R186"/>
  <c r="R296"/>
  <c r="R187"/>
  <c r="R297"/>
  <c r="Q182"/>
  <c r="Q183"/>
  <c r="Q293"/>
  <c r="Q184"/>
  <c r="Q294"/>
  <c r="Q185"/>
  <c r="Q295"/>
  <c r="Q186"/>
  <c r="Q296"/>
  <c r="Q187"/>
  <c r="Q297"/>
  <c r="P182"/>
  <c r="P183"/>
  <c r="P293"/>
  <c r="P184"/>
  <c r="P294"/>
  <c r="P185"/>
  <c r="P295"/>
  <c r="P186"/>
  <c r="P296"/>
  <c r="P187"/>
  <c r="P297"/>
  <c r="O182"/>
  <c r="O183"/>
  <c r="O293"/>
  <c r="O184"/>
  <c r="O294"/>
  <c r="O185"/>
  <c r="O295"/>
  <c r="O186"/>
  <c r="O296"/>
  <c r="O187"/>
  <c r="O297"/>
  <c r="N182"/>
  <c r="N183"/>
  <c r="N293"/>
  <c r="N184"/>
  <c r="N294"/>
  <c r="N185"/>
  <c r="N295"/>
  <c r="N186"/>
  <c r="N296"/>
  <c r="N187"/>
  <c r="N297"/>
  <c r="M182"/>
  <c r="M183"/>
  <c r="M293"/>
  <c r="M184"/>
  <c r="M294"/>
  <c r="M185"/>
  <c r="M295"/>
  <c r="M186"/>
  <c r="M296"/>
  <c r="M187"/>
  <c r="M297"/>
  <c r="Y209"/>
  <c r="Y210"/>
  <c r="Y211"/>
  <c r="Y212"/>
  <c r="Y213"/>
  <c r="Y214"/>
  <c r="X209"/>
  <c r="X210"/>
  <c r="X211"/>
  <c r="X212"/>
  <c r="X213"/>
  <c r="X214"/>
  <c r="W209"/>
  <c r="W210"/>
  <c r="W211"/>
  <c r="W212"/>
  <c r="W213"/>
  <c r="W214"/>
  <c r="V209"/>
  <c r="V210"/>
  <c r="V211"/>
  <c r="V212"/>
  <c r="V213"/>
  <c r="V214"/>
  <c r="Y191"/>
  <c r="Y192"/>
  <c r="Y193"/>
  <c r="Y194"/>
  <c r="Y195"/>
  <c r="Y196"/>
  <c r="X191"/>
  <c r="X192"/>
  <c r="X193"/>
  <c r="X194"/>
  <c r="X195"/>
  <c r="X196"/>
  <c r="W191"/>
  <c r="W192"/>
  <c r="W193"/>
  <c r="W194"/>
  <c r="W195"/>
  <c r="W196"/>
  <c r="V191"/>
  <c r="V192"/>
  <c r="V193"/>
  <c r="V194"/>
  <c r="V195"/>
  <c r="V196"/>
  <c r="Y182"/>
  <c r="Y183"/>
  <c r="Y293"/>
  <c r="Y184"/>
  <c r="Y294"/>
  <c r="Y185"/>
  <c r="Y295"/>
  <c r="Y186"/>
  <c r="Y296"/>
  <c r="Y187"/>
  <c r="Y297"/>
  <c r="X182"/>
  <c r="X183"/>
  <c r="X293"/>
  <c r="X184"/>
  <c r="X294"/>
  <c r="X185"/>
  <c r="X295"/>
  <c r="X186"/>
  <c r="X296"/>
  <c r="X187"/>
  <c r="X297"/>
  <c r="W182"/>
  <c r="W183"/>
  <c r="W293"/>
  <c r="W184"/>
  <c r="W294"/>
  <c r="W185"/>
  <c r="W295"/>
  <c r="W186"/>
  <c r="W296"/>
  <c r="W187"/>
  <c r="W297"/>
  <c r="V182"/>
  <c r="V183"/>
  <c r="V293"/>
  <c r="V184"/>
  <c r="V294"/>
  <c r="V185"/>
  <c r="V295"/>
  <c r="V186"/>
  <c r="V296"/>
  <c r="V187"/>
  <c r="V297"/>
  <c r="H209" i="49"/>
  <c r="H167"/>
  <c r="I127"/>
  <c r="I133"/>
  <c r="H166"/>
  <c r="I116"/>
  <c r="I124" s="1"/>
  <c r="H208"/>
  <c r="I26"/>
  <c r="I50" s="1"/>
  <c r="H199"/>
  <c r="H75"/>
  <c r="H52"/>
  <c r="H8"/>
  <c r="H15"/>
  <c r="E32" i="60"/>
  <c r="L32" s="1"/>
  <c r="N155" i="54"/>
  <c r="G32" i="60"/>
  <c r="N32" s="1"/>
  <c r="K298" i="44"/>
  <c r="M155" i="54"/>
  <c r="F32" i="60"/>
  <c r="M32" s="1"/>
  <c r="H32"/>
  <c r="O32" s="1"/>
  <c r="H202" i="50"/>
  <c r="I78"/>
  <c r="I90" s="1"/>
  <c r="J50" i="38"/>
  <c r="I136" i="49"/>
  <c r="I141" s="1"/>
  <c r="H168"/>
  <c r="H170" s="1"/>
  <c r="H172" s="1"/>
  <c r="H210"/>
  <c r="H212"/>
  <c r="G170" i="38"/>
  <c r="G172"/>
  <c r="H75" i="50"/>
  <c r="I26"/>
  <c r="I50" s="1"/>
  <c r="H52"/>
  <c r="H199"/>
  <c r="H8"/>
  <c r="H15" s="1"/>
  <c r="H208"/>
  <c r="I116"/>
  <c r="I124"/>
  <c r="H166"/>
  <c r="I169" i="49"/>
  <c r="J144"/>
  <c r="J149"/>
  <c r="I211"/>
  <c r="H209" i="50"/>
  <c r="I127"/>
  <c r="I133" s="1"/>
  <c r="H167"/>
  <c r="K155" i="54"/>
  <c r="K196" s="1"/>
  <c r="D32" i="60"/>
  <c r="K32" s="1"/>
  <c r="I144" i="38"/>
  <c r="I149" s="1"/>
  <c r="H211"/>
  <c r="H169"/>
  <c r="I166"/>
  <c r="I208"/>
  <c r="J116"/>
  <c r="J124" s="1"/>
  <c r="I127"/>
  <c r="I133" s="1"/>
  <c r="H167"/>
  <c r="H209"/>
  <c r="G26" i="10"/>
  <c r="G28" s="1"/>
  <c r="F193"/>
  <c r="F66" i="11"/>
  <c r="F65"/>
  <c r="F192" i="10"/>
  <c r="F12"/>
  <c r="G6"/>
  <c r="F21"/>
  <c r="G15"/>
  <c r="J298" i="44"/>
  <c r="L298"/>
  <c r="K81" i="21"/>
  <c r="H55" i="10"/>
  <c r="L262" i="44"/>
  <c r="V188"/>
  <c r="W188"/>
  <c r="X188"/>
  <c r="Y188"/>
  <c r="M188"/>
  <c r="N188"/>
  <c r="O188"/>
  <c r="P188"/>
  <c r="Q188"/>
  <c r="R188"/>
  <c r="S188"/>
  <c r="T188"/>
  <c r="U188"/>
  <c r="M151"/>
  <c r="N151"/>
  <c r="O151"/>
  <c r="P151"/>
  <c r="Q151"/>
  <c r="R151"/>
  <c r="S151"/>
  <c r="T151"/>
  <c r="U151"/>
  <c r="V151"/>
  <c r="W151"/>
  <c r="X151"/>
  <c r="Y151"/>
  <c r="M160"/>
  <c r="N160"/>
  <c r="O160"/>
  <c r="P160"/>
  <c r="Q160"/>
  <c r="R160"/>
  <c r="S160"/>
  <c r="T160"/>
  <c r="U160"/>
  <c r="V160"/>
  <c r="W160"/>
  <c r="X160"/>
  <c r="Y160"/>
  <c r="M169"/>
  <c r="N169"/>
  <c r="O169"/>
  <c r="P169"/>
  <c r="Q169"/>
  <c r="R169"/>
  <c r="S169"/>
  <c r="T169"/>
  <c r="U169"/>
  <c r="V169"/>
  <c r="W169"/>
  <c r="X169"/>
  <c r="Y169"/>
  <c r="V197"/>
  <c r="W197"/>
  <c r="X197"/>
  <c r="Y197"/>
  <c r="V215"/>
  <c r="W215"/>
  <c r="X215"/>
  <c r="Y215"/>
  <c r="M197"/>
  <c r="N197"/>
  <c r="O197"/>
  <c r="P197"/>
  <c r="Q197"/>
  <c r="R197"/>
  <c r="S197"/>
  <c r="T197"/>
  <c r="U197"/>
  <c r="M215"/>
  <c r="N215"/>
  <c r="O215"/>
  <c r="P215"/>
  <c r="Q215"/>
  <c r="R215"/>
  <c r="S215"/>
  <c r="T215"/>
  <c r="U215"/>
  <c r="M178"/>
  <c r="N178"/>
  <c r="O178"/>
  <c r="P178"/>
  <c r="Q178"/>
  <c r="R178"/>
  <c r="S178"/>
  <c r="T178"/>
  <c r="U178"/>
  <c r="V178"/>
  <c r="W178"/>
  <c r="X178"/>
  <c r="Y178"/>
  <c r="I167" i="49"/>
  <c r="J127"/>
  <c r="J133"/>
  <c r="I209"/>
  <c r="J169"/>
  <c r="K144"/>
  <c r="K149" s="1"/>
  <c r="J211"/>
  <c r="I208" i="50"/>
  <c r="J116"/>
  <c r="J124"/>
  <c r="I166"/>
  <c r="J75" i="38"/>
  <c r="C20" i="60" s="1"/>
  <c r="J20" s="1"/>
  <c r="J199" i="38"/>
  <c r="N30" i="42"/>
  <c r="G8" i="10"/>
  <c r="G10" s="1"/>
  <c r="G17"/>
  <c r="G19"/>
  <c r="H56"/>
  <c r="H57"/>
  <c r="I51"/>
  <c r="U292" i="44"/>
  <c r="U298"/>
  <c r="T292"/>
  <c r="T298"/>
  <c r="S292"/>
  <c r="S298"/>
  <c r="R292"/>
  <c r="R298"/>
  <c r="Q292"/>
  <c r="P292"/>
  <c r="P298" s="1"/>
  <c r="O292"/>
  <c r="N292"/>
  <c r="N298"/>
  <c r="M292"/>
  <c r="Y292"/>
  <c r="Y298" s="1"/>
  <c r="X292"/>
  <c r="X298" s="1"/>
  <c r="W292"/>
  <c r="W298" s="1"/>
  <c r="V292"/>
  <c r="V298" s="1"/>
  <c r="Y262"/>
  <c r="Y201" i="10" s="1"/>
  <c r="Y202" s="1"/>
  <c r="Y203" s="1"/>
  <c r="X262" i="44"/>
  <c r="X201" i="10" s="1"/>
  <c r="X202" s="1"/>
  <c r="X203" s="1"/>
  <c r="W262" i="44"/>
  <c r="W201" i="10" s="1"/>
  <c r="W202" s="1"/>
  <c r="W203" s="1"/>
  <c r="V262" i="44"/>
  <c r="V201" i="10" s="1"/>
  <c r="V202" s="1"/>
  <c r="V203" s="1"/>
  <c r="U262" i="44"/>
  <c r="U201" i="10" s="1"/>
  <c r="U202" s="1"/>
  <c r="U203" s="1"/>
  <c r="T262" i="44"/>
  <c r="T201" i="10" s="1"/>
  <c r="T202" s="1"/>
  <c r="T203" s="1"/>
  <c r="S262" i="44"/>
  <c r="S201" i="10" s="1"/>
  <c r="S202" s="1"/>
  <c r="S203" s="1"/>
  <c r="R262" i="44"/>
  <c r="R201" i="10" s="1"/>
  <c r="R202" s="1"/>
  <c r="R203" s="1"/>
  <c r="Q262" i="44"/>
  <c r="Q201" i="10" s="1"/>
  <c r="Q202" s="1"/>
  <c r="Q203" s="1"/>
  <c r="P262" i="44"/>
  <c r="P201" i="10" s="1"/>
  <c r="P202" s="1"/>
  <c r="P203" s="1"/>
  <c r="O262" i="44"/>
  <c r="O201" i="10" s="1"/>
  <c r="O202" s="1"/>
  <c r="O203" s="1"/>
  <c r="H52" i="60" s="1"/>
  <c r="O52" s="1"/>
  <c r="N262" i="44"/>
  <c r="M262"/>
  <c r="M201" i="10" s="1"/>
  <c r="M202" s="1"/>
  <c r="M203" s="1"/>
  <c r="F52" i="60" s="1"/>
  <c r="M52" s="1"/>
  <c r="J209" i="49"/>
  <c r="K127"/>
  <c r="K133" s="1"/>
  <c r="J167"/>
  <c r="J154" i="10"/>
  <c r="J156"/>
  <c r="J158" s="1"/>
  <c r="K152" s="1"/>
  <c r="K154" s="1"/>
  <c r="J136"/>
  <c r="J138" s="1"/>
  <c r="J208" i="50"/>
  <c r="J166"/>
  <c r="K116"/>
  <c r="K124"/>
  <c r="M22" i="42"/>
  <c r="M28" s="1"/>
  <c r="G20" i="10"/>
  <c r="J157"/>
  <c r="I53"/>
  <c r="H196"/>
  <c r="K166" i="50"/>
  <c r="L116"/>
  <c r="L124"/>
  <c r="K208"/>
  <c r="O22" i="42"/>
  <c r="L22"/>
  <c r="N22"/>
  <c r="G192" i="10"/>
  <c r="G21"/>
  <c r="H15"/>
  <c r="I55"/>
  <c r="O23" i="42"/>
  <c r="L208" i="50"/>
  <c r="M116"/>
  <c r="M124" s="1"/>
  <c r="L166"/>
  <c r="H17" i="10"/>
  <c r="I56"/>
  <c r="I57"/>
  <c r="J51" s="1"/>
  <c r="H19"/>
  <c r="J102"/>
  <c r="I196"/>
  <c r="H20"/>
  <c r="J35"/>
  <c r="J104" s="1"/>
  <c r="J37"/>
  <c r="J106" s="1"/>
  <c r="J108" s="1"/>
  <c r="H21"/>
  <c r="I15" s="1"/>
  <c r="H192"/>
  <c r="J39"/>
  <c r="K33"/>
  <c r="K102" s="1"/>
  <c r="J75"/>
  <c r="J145"/>
  <c r="J8"/>
  <c r="J77"/>
  <c r="I193"/>
  <c r="J93"/>
  <c r="I194"/>
  <c r="K35"/>
  <c r="K104"/>
  <c r="J147"/>
  <c r="J10"/>
  <c r="K37"/>
  <c r="K106"/>
  <c r="J84"/>
  <c r="J26"/>
  <c r="J95" s="1"/>
  <c r="J148"/>
  <c r="J89"/>
  <c r="J149"/>
  <c r="K143"/>
  <c r="J17"/>
  <c r="J86" s="1"/>
  <c r="J28"/>
  <c r="J97"/>
  <c r="J12"/>
  <c r="K6"/>
  <c r="I192"/>
  <c r="K108"/>
  <c r="K39"/>
  <c r="K145"/>
  <c r="K8"/>
  <c r="J19"/>
  <c r="J88"/>
  <c r="J193"/>
  <c r="K147"/>
  <c r="J30"/>
  <c r="K24"/>
  <c r="K93" s="1"/>
  <c r="J98"/>
  <c r="J99" s="1"/>
  <c r="K10"/>
  <c r="J21"/>
  <c r="K15"/>
  <c r="K84" s="1"/>
  <c r="J90"/>
  <c r="J194"/>
  <c r="K148"/>
  <c r="K89" s="1"/>
  <c r="K26"/>
  <c r="K17"/>
  <c r="K86"/>
  <c r="K12"/>
  <c r="J192"/>
  <c r="K28"/>
  <c r="K193"/>
  <c r="K66" i="11"/>
  <c r="K19" i="10"/>
  <c r="K88"/>
  <c r="K194"/>
  <c r="K67" i="11"/>
  <c r="K21" i="10"/>
  <c r="K90"/>
  <c r="K30"/>
  <c r="K192"/>
  <c r="K65" i="11"/>
  <c r="I293" i="56"/>
  <c r="K293"/>
  <c r="L13" i="59"/>
  <c r="O293" i="56"/>
  <c r="Q293"/>
  <c r="T293"/>
  <c r="K333" i="21"/>
  <c r="K335" s="1"/>
  <c r="K361" s="1"/>
  <c r="K278"/>
  <c r="P24" i="59"/>
  <c r="A2" i="44"/>
  <c r="B8" i="18"/>
  <c r="D13" i="62" s="1"/>
  <c r="A2" i="11"/>
  <c r="A2" i="47"/>
  <c r="A11" s="1"/>
  <c r="AA293" i="56"/>
  <c r="AB293"/>
  <c r="AC293"/>
  <c r="AD293"/>
  <c r="AE292"/>
  <c r="AE293" s="1"/>
  <c r="L14" i="42"/>
  <c r="L28" i="59"/>
  <c r="K22"/>
  <c r="M23"/>
  <c r="O23"/>
  <c r="A2" i="54"/>
  <c r="A231" s="1"/>
  <c r="A2" i="56"/>
  <c r="B2" i="46"/>
  <c r="A2" i="45"/>
  <c r="A2" i="2"/>
  <c r="A2" i="21"/>
  <c r="A2" i="43"/>
  <c r="A2" i="3"/>
  <c r="A2" i="48"/>
  <c r="A79" s="1"/>
  <c r="A2" i="60"/>
  <c r="A2" i="41"/>
  <c r="A2" i="37"/>
  <c r="A2" i="38"/>
  <c r="N13" i="42"/>
  <c r="L13"/>
  <c r="M14" s="1"/>
  <c r="K28" i="59"/>
  <c r="P22"/>
  <c r="O25"/>
  <c r="M25"/>
  <c r="M30" i="42"/>
  <c r="N28"/>
  <c r="O28"/>
  <c r="K181" i="21"/>
  <c r="K231"/>
  <c r="K241" s="1"/>
  <c r="K267" s="1"/>
  <c r="K270" s="1"/>
  <c r="K30" i="52"/>
  <c r="G10" i="60"/>
  <c r="N10" s="1"/>
  <c r="L6" i="40"/>
  <c r="L11" s="1"/>
  <c r="L25" s="1"/>
  <c r="E64" i="60" s="1"/>
  <c r="L64" s="1"/>
  <c r="V6" i="40"/>
  <c r="R6"/>
  <c r="P6"/>
  <c r="P11" s="1"/>
  <c r="P25" s="1"/>
  <c r="N6"/>
  <c r="J6"/>
  <c r="W6"/>
  <c r="W11" s="1"/>
  <c r="W25" s="1"/>
  <c r="U6"/>
  <c r="U11" s="1"/>
  <c r="U25" s="1"/>
  <c r="S6"/>
  <c r="S11" s="1"/>
  <c r="S25" s="1"/>
  <c r="Q11"/>
  <c r="Q25" s="1"/>
  <c r="J52" i="38"/>
  <c r="K26"/>
  <c r="K50" s="1"/>
  <c r="M200" i="54"/>
  <c r="O60"/>
  <c r="O63" s="1"/>
  <c r="Q200"/>
  <c r="S200"/>
  <c r="U200"/>
  <c r="W200"/>
  <c r="L200"/>
  <c r="N60"/>
  <c r="N63" s="1"/>
  <c r="P200"/>
  <c r="R200"/>
  <c r="T60"/>
  <c r="T63" s="1"/>
  <c r="V60"/>
  <c r="V63" s="1"/>
  <c r="K34" i="41"/>
  <c r="K172" i="54"/>
  <c r="K182" s="1"/>
  <c r="N172"/>
  <c r="N182" s="1"/>
  <c r="M172"/>
  <c r="M182" s="1"/>
  <c r="AM145" i="56"/>
  <c r="AE145"/>
  <c r="AL145"/>
  <c r="AD145"/>
  <c r="E146"/>
  <c r="AG146" s="1"/>
  <c r="AK145"/>
  <c r="AC145"/>
  <c r="AN145"/>
  <c r="AJ145"/>
  <c r="AF145"/>
  <c r="E147"/>
  <c r="AI147" s="1"/>
  <c r="AK146"/>
  <c r="AC146"/>
  <c r="AJ146"/>
  <c r="AI146"/>
  <c r="AA146"/>
  <c r="AN146"/>
  <c r="AL146"/>
  <c r="AH146"/>
  <c r="E148"/>
  <c r="AF147"/>
  <c r="G6" i="40"/>
  <c r="G11" s="1"/>
  <c r="G25" s="1"/>
  <c r="H161" i="54"/>
  <c r="H172"/>
  <c r="H182" s="1"/>
  <c r="H6" i="40"/>
  <c r="H11" s="1"/>
  <c r="H25" s="1"/>
  <c r="A11" i="48"/>
  <c r="A48"/>
  <c r="A88"/>
  <c r="A42"/>
  <c r="A17" i="47"/>
  <c r="A58"/>
  <c r="A49"/>
  <c r="A43"/>
  <c r="A27"/>
  <c r="F196" i="54"/>
  <c r="Y60"/>
  <c r="Y63" s="1"/>
  <c r="E256" i="56"/>
  <c r="AG255"/>
  <c r="AJ255"/>
  <c r="AN110"/>
  <c r="AN147" s="1"/>
  <c r="AK110"/>
  <c r="AK147" s="1"/>
  <c r="AG110"/>
  <c r="AG147" s="1"/>
  <c r="AC110"/>
  <c r="AC147" s="1"/>
  <c r="AD110"/>
  <c r="AD147" s="1"/>
  <c r="AH110"/>
  <c r="AH147" s="1"/>
  <c r="AL110"/>
  <c r="AL147" s="1"/>
  <c r="AM110"/>
  <c r="AM147" s="1"/>
  <c r="AE110"/>
  <c r="AE147" s="1"/>
  <c r="AB110"/>
  <c r="AB147" s="1"/>
  <c r="AJ110"/>
  <c r="AJ147" s="1"/>
  <c r="AM113"/>
  <c r="AK113"/>
  <c r="AI113"/>
  <c r="AG113"/>
  <c r="AE113"/>
  <c r="AL113"/>
  <c r="AH113"/>
  <c r="O6" i="40"/>
  <c r="H60" i="54"/>
  <c r="H63" s="1"/>
  <c r="H200"/>
  <c r="I187"/>
  <c r="I190" s="1"/>
  <c r="F11" i="52"/>
  <c r="F22" s="1"/>
  <c r="A2" i="35"/>
  <c r="A2" i="58"/>
  <c r="A2" i="42"/>
  <c r="A2" i="40"/>
  <c r="A2" i="10"/>
  <c r="A2" i="55"/>
  <c r="F187" i="54"/>
  <c r="F190" s="1"/>
  <c r="Z293" i="56"/>
  <c r="AA255"/>
  <c r="AE255"/>
  <c r="AI255"/>
  <c r="AM255"/>
  <c r="W293"/>
  <c r="AN217"/>
  <c r="AN254" s="1"/>
  <c r="AL217"/>
  <c r="AL254" s="1"/>
  <c r="AJ217"/>
  <c r="AJ254" s="1"/>
  <c r="AH217"/>
  <c r="AH254" s="1"/>
  <c r="AF217"/>
  <c r="AF254" s="1"/>
  <c r="AD217"/>
  <c r="AD254" s="1"/>
  <c r="AB217"/>
  <c r="AB254" s="1"/>
  <c r="Z217"/>
  <c r="Z254" s="1"/>
  <c r="X217"/>
  <c r="X254" s="1"/>
  <c r="V217"/>
  <c r="V254" s="1"/>
  <c r="W155" i="54"/>
  <c r="S155"/>
  <c r="O155"/>
  <c r="I151"/>
  <c r="I155" s="1"/>
  <c r="L23" i="59"/>
  <c r="K23"/>
  <c r="N23"/>
  <c r="K134" i="21"/>
  <c r="S24" i="46"/>
  <c r="L7" i="59" s="1"/>
  <c r="R24" i="46"/>
  <c r="K7" i="59" s="1"/>
  <c r="T23" i="46"/>
  <c r="M6" i="59" s="1"/>
  <c r="V23" i="46"/>
  <c r="O6" i="59" s="1"/>
  <c r="R23" i="46"/>
  <c r="K6" i="59" s="1"/>
  <c r="I10" i="46"/>
  <c r="H34" i="43" s="1"/>
  <c r="H39" s="1"/>
  <c r="H41" s="1"/>
  <c r="K10" i="46"/>
  <c r="J34" i="43" s="1"/>
  <c r="J39" s="1"/>
  <c r="J41" s="1"/>
  <c r="O10" i="46"/>
  <c r="N34" i="43" s="1"/>
  <c r="N39" s="1"/>
  <c r="N41" s="1"/>
  <c r="M10" i="46"/>
  <c r="L34" i="43" s="1"/>
  <c r="L39" s="1"/>
  <c r="L41" s="1"/>
  <c r="P25" i="46"/>
  <c r="O8" i="42" s="1"/>
  <c r="P23" i="46"/>
  <c r="O6" i="42" s="1"/>
  <c r="O13" s="1"/>
  <c r="N25" i="46"/>
  <c r="M8" i="42" s="1"/>
  <c r="N23" i="46"/>
  <c r="M6" i="42" s="1"/>
  <c r="M25" i="46"/>
  <c r="L8" i="42" s="1"/>
  <c r="M24" i="46"/>
  <c r="L7" i="42" s="1"/>
  <c r="N24" i="46"/>
  <c r="M7" i="42" s="1"/>
  <c r="O24" i="46"/>
  <c r="N7" i="42" s="1"/>
  <c r="P24" i="46"/>
  <c r="O7" i="42" s="1"/>
  <c r="L25" i="46"/>
  <c r="K8" i="42" s="1"/>
  <c r="F57" i="55"/>
  <c r="C296" i="56" s="1"/>
  <c r="B296"/>
  <c r="K157" i="54"/>
  <c r="K158" s="1"/>
  <c r="L157"/>
  <c r="M157"/>
  <c r="N157"/>
  <c r="O157"/>
  <c r="P157"/>
  <c r="Q157"/>
  <c r="R157"/>
  <c r="S157"/>
  <c r="S202" s="1"/>
  <c r="T157"/>
  <c r="U157"/>
  <c r="U187" s="1"/>
  <c r="U190" s="1"/>
  <c r="V157"/>
  <c r="W157"/>
  <c r="W158" s="1"/>
  <c r="X157"/>
  <c r="Y157"/>
  <c r="Y93"/>
  <c r="Y94" s="1"/>
  <c r="Y97" s="1"/>
  <c r="X93"/>
  <c r="X94" s="1"/>
  <c r="X97" s="1"/>
  <c r="W93"/>
  <c r="W94" s="1"/>
  <c r="W97" s="1"/>
  <c r="V93"/>
  <c r="V94" s="1"/>
  <c r="V97" s="1"/>
  <c r="U93"/>
  <c r="U94" s="1"/>
  <c r="U97" s="1"/>
  <c r="T93"/>
  <c r="T94" s="1"/>
  <c r="T97" s="1"/>
  <c r="S93"/>
  <c r="S94" s="1"/>
  <c r="S97" s="1"/>
  <c r="R93"/>
  <c r="R94" s="1"/>
  <c r="R97" s="1"/>
  <c r="Q93"/>
  <c r="Q94" s="1"/>
  <c r="Q97" s="1"/>
  <c r="P93"/>
  <c r="P94" s="1"/>
  <c r="P97" s="1"/>
  <c r="O93"/>
  <c r="O94" s="1"/>
  <c r="O97" s="1"/>
  <c r="N93"/>
  <c r="N94" s="1"/>
  <c r="N97" s="1"/>
  <c r="M93"/>
  <c r="M94" s="1"/>
  <c r="M97" s="1"/>
  <c r="L93"/>
  <c r="L94" s="1"/>
  <c r="L97" s="1"/>
  <c r="K93"/>
  <c r="K94" s="1"/>
  <c r="K97" s="1"/>
  <c r="T302" i="56"/>
  <c r="T17" s="1"/>
  <c r="E300"/>
  <c r="E25" s="1"/>
  <c r="E26" s="1"/>
  <c r="X297"/>
  <c r="X10" s="1"/>
  <c r="X200" s="1"/>
  <c r="P297"/>
  <c r="P10" s="1"/>
  <c r="H297"/>
  <c r="H10" s="1"/>
  <c r="H110" s="1"/>
  <c r="I110" s="1"/>
  <c r="AH297"/>
  <c r="AH10" s="1"/>
  <c r="N297"/>
  <c r="N10" s="1"/>
  <c r="N200" s="1"/>
  <c r="AI297"/>
  <c r="AI10" s="1"/>
  <c r="AL297"/>
  <c r="AL10" s="1"/>
  <c r="U297"/>
  <c r="U10" s="1"/>
  <c r="M297"/>
  <c r="M10" s="1"/>
  <c r="M187" s="1"/>
  <c r="G297"/>
  <c r="G10" s="1"/>
  <c r="K297"/>
  <c r="K10" s="1"/>
  <c r="K113" s="1"/>
  <c r="O297"/>
  <c r="O10" s="1"/>
  <c r="S297"/>
  <c r="S10" s="1"/>
  <c r="S47" s="1"/>
  <c r="W297"/>
  <c r="W10" s="1"/>
  <c r="AF297"/>
  <c r="AF10" s="1"/>
  <c r="AF134" s="1"/>
  <c r="AJ297"/>
  <c r="AJ10" s="1"/>
  <c r="E301"/>
  <c r="E34" s="1"/>
  <c r="E106" s="1"/>
  <c r="L297"/>
  <c r="L10" s="1"/>
  <c r="T297"/>
  <c r="T10" s="1"/>
  <c r="T48" s="1"/>
  <c r="AG297"/>
  <c r="AG10" s="1"/>
  <c r="E298"/>
  <c r="E23" s="1"/>
  <c r="AC23" s="1"/>
  <c r="AM297"/>
  <c r="AM10" s="1"/>
  <c r="R297"/>
  <c r="R10" s="1"/>
  <c r="J297"/>
  <c r="J10" s="1"/>
  <c r="V297"/>
  <c r="V10" s="1"/>
  <c r="AK297"/>
  <c r="AK10" s="1"/>
  <c r="Y297"/>
  <c r="Y10" s="1"/>
  <c r="I297"/>
  <c r="I10" s="1"/>
  <c r="AN297"/>
  <c r="AN10" s="1"/>
  <c r="F297"/>
  <c r="F10" s="1"/>
  <c r="F299"/>
  <c r="F24" s="1"/>
  <c r="F183" s="1"/>
  <c r="F185" s="1"/>
  <c r="Q297"/>
  <c r="Q10" s="1"/>
  <c r="Q200" s="1"/>
  <c r="AE297"/>
  <c r="AE10" s="1"/>
  <c r="AE187" s="1"/>
  <c r="K29" i="59"/>
  <c r="K25"/>
  <c r="P23"/>
  <c r="P25" s="1"/>
  <c r="E257" i="56"/>
  <c r="L118" i="54"/>
  <c r="P118"/>
  <c r="T201"/>
  <c r="Y187"/>
  <c r="Y190" s="1"/>
  <c r="W161"/>
  <c r="S187"/>
  <c r="S190" s="1"/>
  <c r="S161"/>
  <c r="N25" i="59"/>
  <c r="L29"/>
  <c r="L25"/>
  <c r="W172" i="54"/>
  <c r="O11" i="40"/>
  <c r="O25" s="1"/>
  <c r="H64" i="60" s="1"/>
  <c r="O64" s="1"/>
  <c r="Q119" i="56"/>
  <c r="Q187"/>
  <c r="Q45"/>
  <c r="F34"/>
  <c r="F108"/>
  <c r="G108" s="1"/>
  <c r="F200"/>
  <c r="F187"/>
  <c r="L200"/>
  <c r="L40"/>
  <c r="L114"/>
  <c r="L187"/>
  <c r="W187"/>
  <c r="W200"/>
  <c r="W125"/>
  <c r="W51"/>
  <c r="O187"/>
  <c r="O43"/>
  <c r="O117"/>
  <c r="O200"/>
  <c r="G109"/>
  <c r="H109" s="1"/>
  <c r="G187"/>
  <c r="G200"/>
  <c r="G35"/>
  <c r="U200"/>
  <c r="U187"/>
  <c r="U49"/>
  <c r="U123"/>
  <c r="P187"/>
  <c r="P118"/>
  <c r="P200"/>
  <c r="P44"/>
  <c r="W182" i="54"/>
  <c r="E258" i="56"/>
  <c r="K31" i="59"/>
  <c r="AE59" i="56"/>
  <c r="F196"/>
  <c r="F198" s="1"/>
  <c r="F6"/>
  <c r="F8" s="1"/>
  <c r="AI23"/>
  <c r="AI27" s="1"/>
  <c r="J23"/>
  <c r="J27" s="1"/>
  <c r="AJ24"/>
  <c r="AH24"/>
  <c r="AA24"/>
  <c r="F23"/>
  <c r="F28" s="1"/>
  <c r="AF23"/>
  <c r="AF28" s="1"/>
  <c r="Y23"/>
  <c r="Y27" s="1"/>
  <c r="AC24"/>
  <c r="AH23"/>
  <c r="AH27" s="1"/>
  <c r="AA23"/>
  <c r="AA27" s="1"/>
  <c r="Z23"/>
  <c r="Z28" s="1"/>
  <c r="AK23"/>
  <c r="AK27" s="1"/>
  <c r="G23"/>
  <c r="G28" s="1"/>
  <c r="AN24"/>
  <c r="U23"/>
  <c r="U27" s="1"/>
  <c r="AM23"/>
  <c r="AM28" s="1"/>
  <c r="K23"/>
  <c r="K28" s="1"/>
  <c r="AE24"/>
  <c r="Y24"/>
  <c r="X24"/>
  <c r="AM24"/>
  <c r="T200"/>
  <c r="T122"/>
  <c r="E35"/>
  <c r="AN35" s="1"/>
  <c r="E71"/>
  <c r="E72" s="1"/>
  <c r="G34"/>
  <c r="AF60"/>
  <c r="AF200"/>
  <c r="S200"/>
  <c r="S121"/>
  <c r="K39"/>
  <c r="K187"/>
  <c r="M200"/>
  <c r="M115"/>
  <c r="N116"/>
  <c r="N42"/>
  <c r="H36"/>
  <c r="H200"/>
  <c r="X187"/>
  <c r="X52"/>
  <c r="E36"/>
  <c r="I36" s="1"/>
  <c r="J36" s="1"/>
  <c r="K36" s="1"/>
  <c r="H35"/>
  <c r="K27"/>
  <c r="AM27"/>
  <c r="U28"/>
  <c r="AK28"/>
  <c r="AA28"/>
  <c r="AH28"/>
  <c r="J28"/>
  <c r="AI28"/>
  <c r="Z27"/>
  <c r="Y28"/>
  <c r="AF27"/>
  <c r="F27"/>
  <c r="E259"/>
  <c r="E260" s="1"/>
  <c r="E261" s="1"/>
  <c r="E262" s="1"/>
  <c r="E263" s="1"/>
  <c r="E264" s="1"/>
  <c r="E265" s="1"/>
  <c r="E266" s="1"/>
  <c r="E267" s="1"/>
  <c r="E268" s="1"/>
  <c r="E269" s="1"/>
  <c r="E270" s="1"/>
  <c r="E271" s="1"/>
  <c r="E272" s="1"/>
  <c r="E273" s="1"/>
  <c r="E274" s="1"/>
  <c r="E275" s="1"/>
  <c r="E276" s="1"/>
  <c r="E277" s="1"/>
  <c r="E278" s="1"/>
  <c r="E279" s="1"/>
  <c r="E280" s="1"/>
  <c r="E281" s="1"/>
  <c r="E282" s="1"/>
  <c r="E283" s="1"/>
  <c r="E284" s="1"/>
  <c r="E285" s="1"/>
  <c r="E286" s="1"/>
  <c r="E287" s="1"/>
  <c r="E288" s="1"/>
  <c r="E37"/>
  <c r="E38" s="1"/>
  <c r="E39" s="1"/>
  <c r="E40" s="1"/>
  <c r="E41" s="1"/>
  <c r="E42" s="1"/>
  <c r="E43" s="1"/>
  <c r="E44" s="1"/>
  <c r="E45" s="1"/>
  <c r="E46" s="1"/>
  <c r="E47" s="1"/>
  <c r="G27" l="1"/>
  <c r="H72"/>
  <c r="AN72"/>
  <c r="AK29"/>
  <c r="AA29"/>
  <c r="AI29"/>
  <c r="AE133"/>
  <c r="U29"/>
  <c r="AH29"/>
  <c r="Y29"/>
  <c r="J29"/>
  <c r="AC27"/>
  <c r="AC28"/>
  <c r="A182"/>
  <c r="A13"/>
  <c r="X126"/>
  <c r="H187"/>
  <c r="N187"/>
  <c r="M41"/>
  <c r="K200"/>
  <c r="S187"/>
  <c r="AF187"/>
  <c r="AN34"/>
  <c r="AN71" s="1"/>
  <c r="AM34"/>
  <c r="AM71" s="1"/>
  <c r="T187"/>
  <c r="AK24"/>
  <c r="Z24"/>
  <c r="V24"/>
  <c r="W24"/>
  <c r="AL24"/>
  <c r="AD23"/>
  <c r="I23"/>
  <c r="AD24"/>
  <c r="H23"/>
  <c r="AL23"/>
  <c r="AN23"/>
  <c r="AB23"/>
  <c r="AE23"/>
  <c r="AG24"/>
  <c r="V23"/>
  <c r="X23"/>
  <c r="AJ23"/>
  <c r="AI24"/>
  <c r="AB24"/>
  <c r="AF24"/>
  <c r="AG23"/>
  <c r="W23"/>
  <c r="G24"/>
  <c r="H24" s="1"/>
  <c r="I24" s="1"/>
  <c r="J24" s="1"/>
  <c r="J31" s="1"/>
  <c r="AE200"/>
  <c r="W187" i="54"/>
  <c r="W190" s="1"/>
  <c r="X123"/>
  <c r="X126" s="1"/>
  <c r="T123"/>
  <c r="T126" s="1"/>
  <c r="A63" i="48"/>
  <c r="A110"/>
  <c r="A57"/>
  <c r="A104"/>
  <c r="AF292" i="56"/>
  <c r="N33" i="2"/>
  <c r="N31" i="11" s="1"/>
  <c r="N28"/>
  <c r="H40" i="41"/>
  <c r="H31" i="54"/>
  <c r="F42" i="41"/>
  <c r="F158" i="54"/>
  <c r="AI148" i="56"/>
  <c r="AF146"/>
  <c r="AD146"/>
  <c r="AB146"/>
  <c r="K39" i="43"/>
  <c r="I42" i="41"/>
  <c r="I158" i="54"/>
  <c r="O25" i="42"/>
  <c r="N9"/>
  <c r="L9" i="59"/>
  <c r="AE148" i="56"/>
  <c r="L12" i="42"/>
  <c r="L15" s="1"/>
  <c r="M12" s="1"/>
  <c r="N9" i="59"/>
  <c r="F172" i="54"/>
  <c r="F182" s="1"/>
  <c r="F161"/>
  <c r="K235"/>
  <c r="K234" s="1"/>
  <c r="K203"/>
  <c r="K43" i="41" s="1"/>
  <c r="M235" i="54"/>
  <c r="M234" s="1"/>
  <c r="M203"/>
  <c r="M43" i="41" s="1"/>
  <c r="O235" i="54"/>
  <c r="O234" s="1"/>
  <c r="O203"/>
  <c r="O43" i="41" s="1"/>
  <c r="J234" i="54"/>
  <c r="J235"/>
  <c r="J203"/>
  <c r="J43" i="41" s="1"/>
  <c r="L235" i="54"/>
  <c r="L234" s="1"/>
  <c r="L203"/>
  <c r="L43" i="41" s="1"/>
  <c r="N235" i="54"/>
  <c r="N234" s="1"/>
  <c r="N203"/>
  <c r="N43" i="41" s="1"/>
  <c r="Y42"/>
  <c r="Y158" i="54"/>
  <c r="U42" i="41"/>
  <c r="U158" i="54"/>
  <c r="S42" i="41"/>
  <c r="S158" i="54"/>
  <c r="Q42" i="41"/>
  <c r="Q158" i="54"/>
  <c r="O42" i="41"/>
  <c r="O158" i="54"/>
  <c r="M42" i="41"/>
  <c r="M158" i="54"/>
  <c r="X42" i="41"/>
  <c r="X158" i="54"/>
  <c r="V42" i="41"/>
  <c r="V158" i="54"/>
  <c r="T42" i="41"/>
  <c r="T158" i="54"/>
  <c r="R42" i="41"/>
  <c r="R158" i="54"/>
  <c r="P42" i="41"/>
  <c r="P158" i="54"/>
  <c r="N42" i="41"/>
  <c r="N158" i="54"/>
  <c r="L42" i="41"/>
  <c r="L158" i="54"/>
  <c r="F45"/>
  <c r="M40" i="41"/>
  <c r="M31" i="54"/>
  <c r="O40" i="41"/>
  <c r="O31" i="54"/>
  <c r="Q40" i="41"/>
  <c r="Q31" i="54"/>
  <c r="S40" i="41"/>
  <c r="S31" i="54"/>
  <c r="U40" i="41"/>
  <c r="U31" i="54"/>
  <c r="W40" i="41"/>
  <c r="W31" i="54"/>
  <c r="Y40" i="41"/>
  <c r="Y31" i="54"/>
  <c r="L40" i="41"/>
  <c r="L31" i="54"/>
  <c r="N40" i="41"/>
  <c r="N31" i="54"/>
  <c r="P40" i="41"/>
  <c r="P31" i="54"/>
  <c r="R40" i="41"/>
  <c r="R31" i="54"/>
  <c r="T40" i="41"/>
  <c r="T31" i="54"/>
  <c r="V40" i="41"/>
  <c r="V31" i="54"/>
  <c r="X40" i="41"/>
  <c r="X31" i="54"/>
  <c r="O34" i="41"/>
  <c r="O196" i="54"/>
  <c r="W34" i="41"/>
  <c r="W196" i="54"/>
  <c r="M34" i="41"/>
  <c r="M196" i="54"/>
  <c r="G34" i="41"/>
  <c r="G196" i="54"/>
  <c r="Y34" i="41"/>
  <c r="Y196" i="54"/>
  <c r="V34" i="41"/>
  <c r="V196" i="54"/>
  <c r="F211"/>
  <c r="F221" s="1"/>
  <c r="I34" i="41"/>
  <c r="I196" i="54"/>
  <c r="S34" i="41"/>
  <c r="S196" i="54"/>
  <c r="N34" i="41"/>
  <c r="N196" i="54"/>
  <c r="H34" i="41"/>
  <c r="H196" i="54"/>
  <c r="R34" i="41"/>
  <c r="R196" i="54"/>
  <c r="K71" i="47"/>
  <c r="D37" i="60" s="1"/>
  <c r="K37" s="1"/>
  <c r="L41" i="41"/>
  <c r="N41"/>
  <c r="P41"/>
  <c r="R41"/>
  <c r="T41"/>
  <c r="V41"/>
  <c r="X41"/>
  <c r="F126" i="54"/>
  <c r="M41" i="41"/>
  <c r="O41"/>
  <c r="Q41"/>
  <c r="S41"/>
  <c r="U41"/>
  <c r="W41"/>
  <c r="Y41"/>
  <c r="F55" i="54"/>
  <c r="F56" s="1"/>
  <c r="G234"/>
  <c r="H234"/>
  <c r="K30"/>
  <c r="H24"/>
  <c r="K24"/>
  <c r="K28" s="1"/>
  <c r="K194" s="1"/>
  <c r="M24"/>
  <c r="M28" s="1"/>
  <c r="M194" s="1"/>
  <c r="O24"/>
  <c r="O28" s="1"/>
  <c r="O194" s="1"/>
  <c r="O197" s="1"/>
  <c r="Q24"/>
  <c r="Q28" s="1"/>
  <c r="Q194" s="1"/>
  <c r="Q197" s="1"/>
  <c r="S24"/>
  <c r="S28" s="1"/>
  <c r="S194" s="1"/>
  <c r="S197" s="1"/>
  <c r="U24"/>
  <c r="U28" s="1"/>
  <c r="U194" s="1"/>
  <c r="W24"/>
  <c r="W28" s="1"/>
  <c r="W194" s="1"/>
  <c r="Y24"/>
  <c r="Y28" s="1"/>
  <c r="Y194" s="1"/>
  <c r="G24"/>
  <c r="G28" s="1"/>
  <c r="I24"/>
  <c r="I28" s="1"/>
  <c r="L24"/>
  <c r="L28" s="1"/>
  <c r="N24"/>
  <c r="P24"/>
  <c r="P28" s="1"/>
  <c r="R24"/>
  <c r="T24"/>
  <c r="T28" s="1"/>
  <c r="V24"/>
  <c r="J24"/>
  <c r="J137" i="48"/>
  <c r="C32" i="60" s="1"/>
  <c r="J32" s="1"/>
  <c r="J113" i="48"/>
  <c r="C30" i="60" s="1"/>
  <c r="J30" s="1"/>
  <c r="F118" i="54"/>
  <c r="N118"/>
  <c r="X24"/>
  <c r="X28" s="1"/>
  <c r="X194" s="1"/>
  <c r="I234"/>
  <c r="G98" i="11"/>
  <c r="G106" s="1"/>
  <c r="H98" s="1"/>
  <c r="H106" s="1"/>
  <c r="I98" s="1"/>
  <c r="I106" s="1"/>
  <c r="J98" s="1"/>
  <c r="J106" s="1"/>
  <c r="K98" s="1"/>
  <c r="K106" s="1"/>
  <c r="L98" s="1"/>
  <c r="L106" s="1"/>
  <c r="M98" s="1"/>
  <c r="M106" s="1"/>
  <c r="N98" s="1"/>
  <c r="N106" s="1"/>
  <c r="O98" s="1"/>
  <c r="O106" s="1"/>
  <c r="P98" s="1"/>
  <c r="P106" s="1"/>
  <c r="Q98" s="1"/>
  <c r="Q106" s="1"/>
  <c r="R98" s="1"/>
  <c r="R106" s="1"/>
  <c r="S98" s="1"/>
  <c r="S106" s="1"/>
  <c r="T98" s="1"/>
  <c r="T106" s="1"/>
  <c r="U98" s="1"/>
  <c r="U106" s="1"/>
  <c r="V98" s="1"/>
  <c r="V106" s="1"/>
  <c r="W98" s="1"/>
  <c r="W106" s="1"/>
  <c r="X98" s="1"/>
  <c r="X106" s="1"/>
  <c r="Y98" s="1"/>
  <c r="Y106" s="1"/>
  <c r="G242" i="44"/>
  <c r="G261"/>
  <c r="G297" s="1"/>
  <c r="G259"/>
  <c r="G295" s="1"/>
  <c r="G257"/>
  <c r="G293" s="1"/>
  <c r="F256"/>
  <c r="F226"/>
  <c r="F258"/>
  <c r="F294" s="1"/>
  <c r="H234"/>
  <c r="H252" s="1"/>
  <c r="H253" s="1"/>
  <c r="H256"/>
  <c r="H292" s="1"/>
  <c r="F234"/>
  <c r="F260"/>
  <c r="F296" s="1"/>
  <c r="F261"/>
  <c r="F297" s="1"/>
  <c r="M298"/>
  <c r="O298"/>
  <c r="Q298"/>
  <c r="I298"/>
  <c r="H261"/>
  <c r="H297" s="1"/>
  <c r="I169"/>
  <c r="O98"/>
  <c r="H45" i="60" s="1"/>
  <c r="O45" s="1"/>
  <c r="O110" i="44"/>
  <c r="H46" i="60" s="1"/>
  <c r="O46" s="1"/>
  <c r="O253" i="44"/>
  <c r="H50" i="60" s="1"/>
  <c r="O50" s="1"/>
  <c r="K151" i="44"/>
  <c r="J203"/>
  <c r="L205"/>
  <c r="R200"/>
  <c r="R206" s="1"/>
  <c r="L24"/>
  <c r="E40" i="60" s="1"/>
  <c r="L40" s="1"/>
  <c r="N24" i="44"/>
  <c r="G40" i="60" s="1"/>
  <c r="N40" s="1"/>
  <c r="L37" i="44"/>
  <c r="E42" i="60" s="1"/>
  <c r="L42" s="1"/>
  <c r="L78" i="44"/>
  <c r="E43" i="60" s="1"/>
  <c r="L43" s="1"/>
  <c r="L98" i="44"/>
  <c r="E45" i="60" s="1"/>
  <c r="L45" s="1"/>
  <c r="L253" i="44"/>
  <c r="E50" i="60" s="1"/>
  <c r="L50" s="1"/>
  <c r="N201" i="10"/>
  <c r="N202" s="1"/>
  <c r="N203" s="1"/>
  <c r="G52" i="60" s="1"/>
  <c r="N52" s="1"/>
  <c r="L201" i="10"/>
  <c r="L202" s="1"/>
  <c r="L203" s="1"/>
  <c r="E52" i="60" s="1"/>
  <c r="L52" s="1"/>
  <c r="A33" i="47"/>
  <c r="F113" i="48"/>
  <c r="F137"/>
  <c r="A32"/>
  <c r="A26"/>
  <c r="Q34" i="41"/>
  <c r="Q172" i="54"/>
  <c r="Q182" s="1"/>
  <c r="U34" i="41"/>
  <c r="U172" i="54"/>
  <c r="U182" s="1"/>
  <c r="U161"/>
  <c r="Y200"/>
  <c r="W60"/>
  <c r="W63" s="1"/>
  <c r="U60"/>
  <c r="U63" s="1"/>
  <c r="S60"/>
  <c r="S63" s="1"/>
  <c r="Q60"/>
  <c r="Q63" s="1"/>
  <c r="O200"/>
  <c r="M60"/>
  <c r="M63" s="1"/>
  <c r="K60"/>
  <c r="K63" s="1"/>
  <c r="A94" i="48"/>
  <c r="A73"/>
  <c r="A17"/>
  <c r="A64" i="47"/>
  <c r="U45" i="54"/>
  <c r="U55" s="1"/>
  <c r="U56" s="1"/>
  <c r="U32" i="41"/>
  <c r="M45" i="54"/>
  <c r="M55" s="1"/>
  <c r="M56" s="1"/>
  <c r="F17" i="60" s="1"/>
  <c r="M17" s="1"/>
  <c r="M32" i="41"/>
  <c r="G201" i="54"/>
  <c r="G204" s="1"/>
  <c r="G41" i="41"/>
  <c r="I201" i="54"/>
  <c r="I204" s="1"/>
  <c r="I41" i="41"/>
  <c r="J187" i="54"/>
  <c r="J97" i="41" s="1"/>
  <c r="J98" s="1"/>
  <c r="J42"/>
  <c r="H187" i="54"/>
  <c r="H190" s="1"/>
  <c r="H42" i="41"/>
  <c r="A3" i="60"/>
  <c r="A3" i="63"/>
  <c r="AK31" i="56"/>
  <c r="AI31"/>
  <c r="X11" i="40"/>
  <c r="L44" i="41"/>
  <c r="P44"/>
  <c r="T44"/>
  <c r="X44"/>
  <c r="K286" i="21"/>
  <c r="G71" i="56"/>
  <c r="G106" s="1"/>
  <c r="G190" s="1"/>
  <c r="W202" i="54"/>
  <c r="W42" i="41"/>
  <c r="W44" s="1"/>
  <c r="K364" i="21"/>
  <c r="D62" i="60" s="1"/>
  <c r="K62" s="1"/>
  <c r="R118" i="54"/>
  <c r="H118"/>
  <c r="J203" i="10"/>
  <c r="C52" i="60" s="1"/>
  <c r="J52" s="1"/>
  <c r="F34" i="41"/>
  <c r="G60" i="54"/>
  <c r="G63" s="1"/>
  <c r="G40" i="41"/>
  <c r="I60" i="54"/>
  <c r="I63" s="1"/>
  <c r="I40" i="41"/>
  <c r="F201" i="54"/>
  <c r="F204" s="1"/>
  <c r="F41" i="41"/>
  <c r="H201" i="54"/>
  <c r="H204" s="1"/>
  <c r="H41" i="41"/>
  <c r="J201" i="54"/>
  <c r="J41" i="41"/>
  <c r="G187" i="54"/>
  <c r="G190" s="1"/>
  <c r="G42" i="41"/>
  <c r="N70" i="2"/>
  <c r="N11" i="52"/>
  <c r="N22" s="1"/>
  <c r="N54" s="1"/>
  <c r="N59" s="1"/>
  <c r="AF29" i="56"/>
  <c r="AF31" s="1"/>
  <c r="Y31"/>
  <c r="Y209" s="1"/>
  <c r="AA31"/>
  <c r="AH31"/>
  <c r="AH209" s="1"/>
  <c r="AH148"/>
  <c r="O44" i="41"/>
  <c r="S44"/>
  <c r="L23" i="42"/>
  <c r="H66" i="60"/>
  <c r="O66" s="1"/>
  <c r="Y172" i="54"/>
  <c r="Y182" s="1"/>
  <c r="Y161"/>
  <c r="G38" i="60"/>
  <c r="N38" s="1"/>
  <c r="H38"/>
  <c r="O38" s="1"/>
  <c r="E38"/>
  <c r="L38" s="1"/>
  <c r="F38"/>
  <c r="M38" s="1"/>
  <c r="D38"/>
  <c r="K38" s="1"/>
  <c r="C38"/>
  <c r="J38" s="1"/>
  <c r="G60"/>
  <c r="N60" s="1"/>
  <c r="G62"/>
  <c r="N62" s="1"/>
  <c r="E60"/>
  <c r="L60" s="1"/>
  <c r="F60"/>
  <c r="M60" s="1"/>
  <c r="H62"/>
  <c r="O62" s="1"/>
  <c r="H61"/>
  <c r="O61" s="1"/>
  <c r="E61"/>
  <c r="L61" s="1"/>
  <c r="F61"/>
  <c r="M61" s="1"/>
  <c r="G61"/>
  <c r="N61" s="1"/>
  <c r="F62"/>
  <c r="M62" s="1"/>
  <c r="X25" i="40"/>
  <c r="C59" i="60"/>
  <c r="J59" s="1"/>
  <c r="H60"/>
  <c r="O60" s="1"/>
  <c r="H59"/>
  <c r="O59" s="1"/>
  <c r="K37" i="59"/>
  <c r="AC29" i="56"/>
  <c r="AC31" s="1"/>
  <c r="X155" i="54"/>
  <c r="X161" s="1"/>
  <c r="AF148" i="56"/>
  <c r="F32" i="41"/>
  <c r="H28" i="54"/>
  <c r="H34" s="1"/>
  <c r="J28"/>
  <c r="J34" s="1"/>
  <c r="N28"/>
  <c r="R28"/>
  <c r="V28"/>
  <c r="W218" i="56"/>
  <c r="W255" s="1"/>
  <c r="T6" i="40"/>
  <c r="T11" s="1"/>
  <c r="T25" s="1"/>
  <c r="AH189" i="56"/>
  <c r="AH12"/>
  <c r="AH13" s="1"/>
  <c r="AA202"/>
  <c r="AA12"/>
  <c r="AA13" s="1"/>
  <c r="AA189"/>
  <c r="P6" i="42"/>
  <c r="M13"/>
  <c r="V172" i="54"/>
  <c r="V182" s="1"/>
  <c r="K6" i="40"/>
  <c r="K11" s="1"/>
  <c r="K25" s="1"/>
  <c r="D64" i="60" s="1"/>
  <c r="K64" s="1"/>
  <c r="K11" i="30"/>
  <c r="J209" i="56"/>
  <c r="F29"/>
  <c r="F31" s="1"/>
  <c r="AM29"/>
  <c r="AM31" s="1"/>
  <c r="K29"/>
  <c r="M9" i="42"/>
  <c r="AL148" i="56"/>
  <c r="AC148"/>
  <c r="K74" i="11"/>
  <c r="F74"/>
  <c r="K91" i="21"/>
  <c r="J155" i="54"/>
  <c r="K288" i="21"/>
  <c r="K314" s="1"/>
  <c r="F30" i="52"/>
  <c r="F54" s="1"/>
  <c r="F59" s="1"/>
  <c r="F65" s="1"/>
  <c r="G58" s="1"/>
  <c r="G65" s="1"/>
  <c r="K197" i="54"/>
  <c r="Y197"/>
  <c r="Q202"/>
  <c r="Q161"/>
  <c r="Q187"/>
  <c r="Q190" s="1"/>
  <c r="O202"/>
  <c r="O187"/>
  <c r="O97" i="41" s="1"/>
  <c r="O98" s="1"/>
  <c r="M202" i="54"/>
  <c r="M187"/>
  <c r="M97" i="41" s="1"/>
  <c r="M98" s="1"/>
  <c r="M161" i="54"/>
  <c r="K202"/>
  <c r="K161"/>
  <c r="K42" i="41"/>
  <c r="K187" i="54"/>
  <c r="R187"/>
  <c r="R190" s="1"/>
  <c r="R161"/>
  <c r="R202"/>
  <c r="P187"/>
  <c r="P190" s="1"/>
  <c r="P202"/>
  <c r="N161"/>
  <c r="N202"/>
  <c r="N187"/>
  <c r="N97" i="41" s="1"/>
  <c r="N98" s="1"/>
  <c r="L202" i="54"/>
  <c r="L187"/>
  <c r="L97" i="41" s="1"/>
  <c r="L98" s="1"/>
  <c r="L9" i="42"/>
  <c r="J12" i="56"/>
  <c r="AH202"/>
  <c r="AA209"/>
  <c r="Z29"/>
  <c r="Z31" s="1"/>
  <c r="G145"/>
  <c r="G180" s="1"/>
  <c r="G203" s="1"/>
  <c r="H108"/>
  <c r="Y187"/>
  <c r="Y127"/>
  <c r="Y200"/>
  <c r="Y53"/>
  <c r="V124"/>
  <c r="V50"/>
  <c r="V187"/>
  <c r="V200"/>
  <c r="R120"/>
  <c r="R187"/>
  <c r="R46"/>
  <c r="R200"/>
  <c r="P6" i="59"/>
  <c r="K13"/>
  <c r="M9"/>
  <c r="M13"/>
  <c r="Y6" i="40"/>
  <c r="Y11" s="1"/>
  <c r="Y25" s="1"/>
  <c r="I109" i="56"/>
  <c r="H146"/>
  <c r="I111"/>
  <c r="J111" s="1"/>
  <c r="I200"/>
  <c r="I187"/>
  <c r="I37"/>
  <c r="J37" s="1"/>
  <c r="J187"/>
  <c r="J38"/>
  <c r="K38" s="1"/>
  <c r="J112"/>
  <c r="K112" s="1"/>
  <c r="J200"/>
  <c r="O9" i="59"/>
  <c r="O13"/>
  <c r="M6" i="40"/>
  <c r="M11" s="1"/>
  <c r="M25" s="1"/>
  <c r="F64" i="60" s="1"/>
  <c r="M64" s="1"/>
  <c r="F6" i="40"/>
  <c r="F11" s="1"/>
  <c r="F25" s="1"/>
  <c r="K52" i="38"/>
  <c r="L26"/>
  <c r="L50" s="1"/>
  <c r="K75"/>
  <c r="D20" i="60" s="1"/>
  <c r="K20" s="1"/>
  <c r="K199" i="38"/>
  <c r="I17" i="10"/>
  <c r="J53"/>
  <c r="M208" i="50"/>
  <c r="N116"/>
  <c r="N124" s="1"/>
  <c r="M166"/>
  <c r="J139" i="10"/>
  <c r="J80" s="1"/>
  <c r="J79"/>
  <c r="J81" s="1"/>
  <c r="L127" i="49"/>
  <c r="L133" s="1"/>
  <c r="K167"/>
  <c r="K209"/>
  <c r="G11" i="10"/>
  <c r="G12" s="1"/>
  <c r="H6" s="1"/>
  <c r="G30"/>
  <c r="H24" s="1"/>
  <c r="G29"/>
  <c r="K116" i="38"/>
  <c r="K124" s="1"/>
  <c r="J166"/>
  <c r="J208"/>
  <c r="J127" i="50"/>
  <c r="J133" s="1"/>
  <c r="I209"/>
  <c r="I167"/>
  <c r="I168" i="49"/>
  <c r="J136"/>
  <c r="J141" s="1"/>
  <c r="I210"/>
  <c r="J78" i="50"/>
  <c r="J90" s="1"/>
  <c r="I202"/>
  <c r="I199" i="49"/>
  <c r="I52"/>
  <c r="I75"/>
  <c r="J26"/>
  <c r="J50" s="1"/>
  <c r="I166"/>
  <c r="I170" s="1"/>
  <c r="I172" s="1"/>
  <c r="I208"/>
  <c r="J116"/>
  <c r="J124" s="1"/>
  <c r="H175" i="10"/>
  <c r="H176" s="1"/>
  <c r="I170" s="1"/>
  <c r="I172" s="1"/>
  <c r="I174" s="1"/>
  <c r="H44"/>
  <c r="H139"/>
  <c r="H140" s="1"/>
  <c r="I134" s="1"/>
  <c r="I136" s="1"/>
  <c r="I138" s="1"/>
  <c r="H157"/>
  <c r="H158" s="1"/>
  <c r="I152" s="1"/>
  <c r="I154" s="1"/>
  <c r="I156" s="1"/>
  <c r="G29" i="56"/>
  <c r="G31" s="1"/>
  <c r="I35"/>
  <c r="I72" s="1"/>
  <c r="AM148"/>
  <c r="AG148"/>
  <c r="AN148"/>
  <c r="AJ148"/>
  <c r="AK148"/>
  <c r="AD148"/>
  <c r="E149"/>
  <c r="K156" i="10"/>
  <c r="K97" s="1"/>
  <c r="K95"/>
  <c r="K169" i="49"/>
  <c r="L144"/>
  <c r="L149" s="1"/>
  <c r="K211"/>
  <c r="I167" i="38"/>
  <c r="J127"/>
  <c r="J133" s="1"/>
  <c r="I209"/>
  <c r="I169"/>
  <c r="J144"/>
  <c r="J149" s="1"/>
  <c r="I211"/>
  <c r="I52" i="50"/>
  <c r="I199"/>
  <c r="I8"/>
  <c r="I15" s="1"/>
  <c r="J26"/>
  <c r="J50" s="1"/>
  <c r="I75"/>
  <c r="G149" i="10"/>
  <c r="H143" s="1"/>
  <c r="G148"/>
  <c r="I181"/>
  <c r="I120"/>
  <c r="H35"/>
  <c r="H168" i="38"/>
  <c r="H170" s="1"/>
  <c r="H172" s="1"/>
  <c r="I136"/>
  <c r="I141" s="1"/>
  <c r="H210"/>
  <c r="H212" s="1"/>
  <c r="K18" i="56"/>
  <c r="L2"/>
  <c r="H78" i="38"/>
  <c r="H90" s="1"/>
  <c r="G202"/>
  <c r="V10" i="40"/>
  <c r="V11" s="1"/>
  <c r="V25" s="1"/>
  <c r="K437" i="35"/>
  <c r="K30" i="2" s="1"/>
  <c r="K24" i="43"/>
  <c r="K31" s="1"/>
  <c r="M30" i="2"/>
  <c r="G234" i="44"/>
  <c r="G252" s="1"/>
  <c r="G253" s="1"/>
  <c r="AN113" i="56"/>
  <c r="AF113"/>
  <c r="A114"/>
  <c r="AJ113"/>
  <c r="I78" i="49"/>
  <c r="I90" s="1"/>
  <c r="I8" s="1"/>
  <c r="I15" s="1"/>
  <c r="H202"/>
  <c r="G168" i="50"/>
  <c r="G170" s="1"/>
  <c r="G172" s="1"/>
  <c r="H136"/>
  <c r="H141" s="1"/>
  <c r="G210"/>
  <c r="G212" s="1"/>
  <c r="H144"/>
  <c r="H149" s="1"/>
  <c r="G169"/>
  <c r="G211"/>
  <c r="G75" i="38"/>
  <c r="H26"/>
  <c r="H50" s="1"/>
  <c r="G199"/>
  <c r="G52"/>
  <c r="G8"/>
  <c r="G15" s="1"/>
  <c r="R10" i="40"/>
  <c r="R11" s="1"/>
  <c r="R25" s="1"/>
  <c r="K149" i="10"/>
  <c r="E66" i="60"/>
  <c r="L66" s="1"/>
  <c r="O29" i="42"/>
  <c r="O31" s="1"/>
  <c r="L28"/>
  <c r="G256" i="44"/>
  <c r="G292" s="1"/>
  <c r="G258"/>
  <c r="G294" s="1"/>
  <c r="H263" i="58"/>
  <c r="H292" s="1"/>
  <c r="H257"/>
  <c r="H253"/>
  <c r="H264" s="1"/>
  <c r="H293" s="1"/>
  <c r="H244"/>
  <c r="G151" i="44"/>
  <c r="H246" i="58"/>
  <c r="H247" s="1"/>
  <c r="G252"/>
  <c r="G244"/>
  <c r="G246" s="1"/>
  <c r="G247" s="1"/>
  <c r="F263"/>
  <c r="F292" s="1"/>
  <c r="F253"/>
  <c r="F264" s="1"/>
  <c r="F293" s="1"/>
  <c r="F244"/>
  <c r="F246" s="1"/>
  <c r="F247" s="1"/>
  <c r="AG112" i="56"/>
  <c r="AK112"/>
  <c r="AK149" s="1"/>
  <c r="G147" i="58"/>
  <c r="G146"/>
  <c r="G150"/>
  <c r="G145"/>
  <c r="G149"/>
  <c r="G148"/>
  <c r="G203"/>
  <c r="G209" s="1"/>
  <c r="J146"/>
  <c r="J147"/>
  <c r="J149"/>
  <c r="J145"/>
  <c r="J148"/>
  <c r="N146"/>
  <c r="N147"/>
  <c r="N149"/>
  <c r="N145"/>
  <c r="N151" s="1"/>
  <c r="N148"/>
  <c r="R145"/>
  <c r="R150"/>
  <c r="R148"/>
  <c r="R146"/>
  <c r="V145"/>
  <c r="V150"/>
  <c r="V148"/>
  <c r="V146"/>
  <c r="I181"/>
  <c r="I185"/>
  <c r="I182"/>
  <c r="I183"/>
  <c r="I186"/>
  <c r="M181"/>
  <c r="M186"/>
  <c r="M185"/>
  <c r="M184"/>
  <c r="Q181"/>
  <c r="Q186"/>
  <c r="Q185"/>
  <c r="Q184"/>
  <c r="U181"/>
  <c r="U186"/>
  <c r="U185"/>
  <c r="U184"/>
  <c r="Y181"/>
  <c r="Y186"/>
  <c r="Y185"/>
  <c r="Y184"/>
  <c r="Y183"/>
  <c r="J204" i="54"/>
  <c r="A219" i="56"/>
  <c r="F8" i="60"/>
  <c r="M8" s="1"/>
  <c r="K372" i="21"/>
  <c r="U197" i="54"/>
  <c r="F148" i="58"/>
  <c r="F203"/>
  <c r="F209" s="1"/>
  <c r="F149"/>
  <c r="F146"/>
  <c r="F150"/>
  <c r="F147"/>
  <c r="F145"/>
  <c r="F151" s="1"/>
  <c r="H146"/>
  <c r="H150"/>
  <c r="H145"/>
  <c r="H149"/>
  <c r="H148"/>
  <c r="H203"/>
  <c r="H209" s="1"/>
  <c r="H147"/>
  <c r="L146"/>
  <c r="L149"/>
  <c r="L145"/>
  <c r="L147"/>
  <c r="L150"/>
  <c r="P145"/>
  <c r="P149"/>
  <c r="P147"/>
  <c r="T145"/>
  <c r="T149"/>
  <c r="T147"/>
  <c r="X145"/>
  <c r="X149"/>
  <c r="X147"/>
  <c r="K181"/>
  <c r="K186"/>
  <c r="K185"/>
  <c r="K184"/>
  <c r="K183"/>
  <c r="K182"/>
  <c r="O181"/>
  <c r="O186"/>
  <c r="O185"/>
  <c r="O184"/>
  <c r="O183"/>
  <c r="O182"/>
  <c r="S181"/>
  <c r="S186"/>
  <c r="S185"/>
  <c r="S184"/>
  <c r="S183"/>
  <c r="S182"/>
  <c r="W181"/>
  <c r="W186"/>
  <c r="W185"/>
  <c r="W184"/>
  <c r="W183"/>
  <c r="W182"/>
  <c r="AN112" i="56"/>
  <c r="X293"/>
  <c r="K142" i="21"/>
  <c r="K144" s="1"/>
  <c r="K170" s="1"/>
  <c r="K189"/>
  <c r="K191" s="1"/>
  <c r="K217" s="1"/>
  <c r="T155" i="54"/>
  <c r="P155"/>
  <c r="M197"/>
  <c r="W197"/>
  <c r="H204" i="44"/>
  <c r="H260" s="1"/>
  <c r="H296" s="1"/>
  <c r="L204"/>
  <c r="I205"/>
  <c r="I200"/>
  <c r="J201"/>
  <c r="O202"/>
  <c r="O206" s="1"/>
  <c r="S202"/>
  <c r="S206" s="1"/>
  <c r="W202"/>
  <c r="W206" s="1"/>
  <c r="H203"/>
  <c r="H206" s="1"/>
  <c r="L203"/>
  <c r="P203"/>
  <c r="T203"/>
  <c r="X203"/>
  <c r="I204"/>
  <c r="J205"/>
  <c r="X200"/>
  <c r="T200"/>
  <c r="T206" s="1"/>
  <c r="P200"/>
  <c r="L200"/>
  <c r="L206" s="1"/>
  <c r="L34" i="59"/>
  <c r="H56" i="60"/>
  <c r="O56" s="1"/>
  <c r="L30" i="42"/>
  <c r="M28" i="59"/>
  <c r="L30"/>
  <c r="O37" i="44"/>
  <c r="H42" i="60" s="1"/>
  <c r="O42" s="1"/>
  <c r="O78" i="44"/>
  <c r="H43" i="60" s="1"/>
  <c r="O43" s="1"/>
  <c r="O88" i="44"/>
  <c r="H44" i="60" s="1"/>
  <c r="O44" s="1"/>
  <c r="M88" i="44"/>
  <c r="F44" i="60" s="1"/>
  <c r="M44" s="1"/>
  <c r="M98" i="44"/>
  <c r="F45" i="60" s="1"/>
  <c r="M45" s="1"/>
  <c r="M253" i="44"/>
  <c r="F50" i="60" s="1"/>
  <c r="M50" s="1"/>
  <c r="O141" i="44"/>
  <c r="H49" i="60" s="1"/>
  <c r="O49" s="1"/>
  <c r="M141" i="44"/>
  <c r="F49" i="60" s="1"/>
  <c r="M49" s="1"/>
  <c r="Y202" i="56"/>
  <c r="Y12"/>
  <c r="AK12"/>
  <c r="AK13" s="1"/>
  <c r="AK202"/>
  <c r="AK189"/>
  <c r="AK209"/>
  <c r="J110"/>
  <c r="I147"/>
  <c r="F212"/>
  <c r="K111"/>
  <c r="J148"/>
  <c r="E48"/>
  <c r="AI209"/>
  <c r="AI202"/>
  <c r="AI12"/>
  <c r="AI13" s="1"/>
  <c r="AI189"/>
  <c r="E73"/>
  <c r="I73" s="1"/>
  <c r="K201" i="54"/>
  <c r="K123"/>
  <c r="K126" s="1"/>
  <c r="K41" i="41"/>
  <c r="M123" i="54"/>
  <c r="M126" s="1"/>
  <c r="M201"/>
  <c r="M204" s="1"/>
  <c r="M206" s="1"/>
  <c r="O123"/>
  <c r="O126" s="1"/>
  <c r="O201"/>
  <c r="O204" s="1"/>
  <c r="O206" s="1"/>
  <c r="Q123"/>
  <c r="Q126" s="1"/>
  <c r="Q201"/>
  <c r="Q204" s="1"/>
  <c r="Q206" s="1"/>
  <c r="S201"/>
  <c r="S204" s="1"/>
  <c r="S123"/>
  <c r="S126" s="1"/>
  <c r="U201"/>
  <c r="U123"/>
  <c r="U126" s="1"/>
  <c r="W123"/>
  <c r="W126" s="1"/>
  <c r="W201"/>
  <c r="W204" s="1"/>
  <c r="W206" s="1"/>
  <c r="Y123"/>
  <c r="Y126" s="1"/>
  <c r="Y201"/>
  <c r="X202"/>
  <c r="X187"/>
  <c r="X190" s="1"/>
  <c r="V187"/>
  <c r="V190" s="1"/>
  <c r="V161"/>
  <c r="V202"/>
  <c r="T187"/>
  <c r="T190" s="1"/>
  <c r="T161"/>
  <c r="T202"/>
  <c r="T204" s="1"/>
  <c r="P8" i="42"/>
  <c r="K19"/>
  <c r="K9"/>
  <c r="O161" i="54"/>
  <c r="O172"/>
  <c r="H34" i="56"/>
  <c r="H71" s="1"/>
  <c r="L123" i="54"/>
  <c r="L126" s="1"/>
  <c r="L201"/>
  <c r="N201"/>
  <c r="N204" s="1"/>
  <c r="N123"/>
  <c r="N126" s="1"/>
  <c r="P201"/>
  <c r="P204" s="1"/>
  <c r="P123"/>
  <c r="P126" s="1"/>
  <c r="R201"/>
  <c r="R204" s="1"/>
  <c r="R123"/>
  <c r="R126" s="1"/>
  <c r="V201"/>
  <c r="V204" s="1"/>
  <c r="V123"/>
  <c r="V126" s="1"/>
  <c r="X201"/>
  <c r="Y202"/>
  <c r="U202"/>
  <c r="P7" i="42"/>
  <c r="O9"/>
  <c r="P7" i="59"/>
  <c r="K9"/>
  <c r="I172" i="54"/>
  <c r="I161"/>
  <c r="S172"/>
  <c r="W45"/>
  <c r="R172"/>
  <c r="R182" s="1"/>
  <c r="I6" i="40"/>
  <c r="I11" s="1"/>
  <c r="I25" s="1"/>
  <c r="J190" i="54"/>
  <c r="AF149" i="56"/>
  <c r="G172" i="54"/>
  <c r="G182" s="1"/>
  <c r="G161"/>
  <c r="X200"/>
  <c r="X60"/>
  <c r="X63" s="1"/>
  <c r="Z255" i="56"/>
  <c r="AH255"/>
  <c r="AC255"/>
  <c r="AF255"/>
  <c r="AK255"/>
  <c r="AN255"/>
  <c r="X255"/>
  <c r="AM146"/>
  <c r="AE146"/>
  <c r="K18" i="21"/>
  <c r="K20" s="1"/>
  <c r="K46" s="1"/>
  <c r="C61" i="60"/>
  <c r="J61" s="1"/>
  <c r="K380" i="21"/>
  <c r="K382" s="1"/>
  <c r="K408" s="1"/>
  <c r="K411" s="1"/>
  <c r="D63" i="60" s="1"/>
  <c r="K63" s="1"/>
  <c r="L155" i="54"/>
  <c r="P8" i="59"/>
  <c r="C60" i="60"/>
  <c r="J60" s="1"/>
  <c r="D60"/>
  <c r="K60" s="1"/>
  <c r="N25" i="2"/>
  <c r="M20"/>
  <c r="F10" i="60"/>
  <c r="M10" s="1"/>
  <c r="K129" i="3"/>
  <c r="K38" i="52"/>
  <c r="K40" s="1"/>
  <c r="W27" i="56" l="1"/>
  <c r="W28"/>
  <c r="X28"/>
  <c r="X27"/>
  <c r="X29" s="1"/>
  <c r="X31" s="1"/>
  <c r="AB27"/>
  <c r="AB28"/>
  <c r="AL28"/>
  <c r="AL27"/>
  <c r="AL29" s="1"/>
  <c r="AL31" s="1"/>
  <c r="AD27"/>
  <c r="AD28"/>
  <c r="K24"/>
  <c r="K31" s="1"/>
  <c r="J189"/>
  <c r="J202"/>
  <c r="AG27"/>
  <c r="AG28"/>
  <c r="AJ27"/>
  <c r="AJ28"/>
  <c r="V28"/>
  <c r="V27"/>
  <c r="AE27"/>
  <c r="AE28"/>
  <c r="AN28"/>
  <c r="AN27"/>
  <c r="AN29" s="1"/>
  <c r="AN31" s="1"/>
  <c r="H28"/>
  <c r="H27"/>
  <c r="H29" s="1"/>
  <c r="H31" s="1"/>
  <c r="I27"/>
  <c r="I28"/>
  <c r="AG292"/>
  <c r="AF293"/>
  <c r="M33" i="2"/>
  <c r="M31" i="11" s="1"/>
  <c r="M28"/>
  <c r="K33" i="2"/>
  <c r="K31" i="11" s="1"/>
  <c r="K28"/>
  <c r="K41" i="43"/>
  <c r="V44" i="41"/>
  <c r="R44"/>
  <c r="N44"/>
  <c r="Y44"/>
  <c r="U44"/>
  <c r="Q44"/>
  <c r="M44"/>
  <c r="P9" i="42"/>
  <c r="L204" i="54"/>
  <c r="S206"/>
  <c r="Y189" i="56"/>
  <c r="AN149"/>
  <c r="AG149"/>
  <c r="L17" i="42"/>
  <c r="L19" s="1"/>
  <c r="J44" i="41"/>
  <c r="H44"/>
  <c r="F44"/>
  <c r="I44"/>
  <c r="F37"/>
  <c r="F29" s="1"/>
  <c r="F28" s="1"/>
  <c r="F115" s="1"/>
  <c r="I194" i="54"/>
  <c r="I197" s="1"/>
  <c r="I206" s="1"/>
  <c r="I34"/>
  <c r="G194"/>
  <c r="G197" s="1"/>
  <c r="G206" s="1"/>
  <c r="G34"/>
  <c r="X34"/>
  <c r="V34"/>
  <c r="T34"/>
  <c r="R34"/>
  <c r="P34"/>
  <c r="N34"/>
  <c r="L34"/>
  <c r="Y34"/>
  <c r="W34"/>
  <c r="U34"/>
  <c r="S34"/>
  <c r="Q34"/>
  <c r="O34"/>
  <c r="M34"/>
  <c r="K200"/>
  <c r="K31"/>
  <c r="K34" s="1"/>
  <c r="K204"/>
  <c r="K206" s="1"/>
  <c r="T34" i="41"/>
  <c r="T196" i="54"/>
  <c r="V32" i="41"/>
  <c r="V37" s="1"/>
  <c r="V29" s="1"/>
  <c r="V28" s="1"/>
  <c r="V115" s="1"/>
  <c r="V194" i="54"/>
  <c r="V197" s="1"/>
  <c r="V206" s="1"/>
  <c r="R32" i="41"/>
  <c r="R37" s="1"/>
  <c r="R29" s="1"/>
  <c r="R28" s="1"/>
  <c r="R115" s="1"/>
  <c r="R194" i="54"/>
  <c r="R197" s="1"/>
  <c r="N32" i="41"/>
  <c r="N37" s="1"/>
  <c r="N29" s="1"/>
  <c r="N28" s="1"/>
  <c r="N115" s="1"/>
  <c r="N194" i="54"/>
  <c r="N197" s="1"/>
  <c r="N206" s="1"/>
  <c r="J32" i="41"/>
  <c r="J194" i="54"/>
  <c r="X34" i="41"/>
  <c r="X196" i="54"/>
  <c r="R206"/>
  <c r="L34" i="41"/>
  <c r="L196" i="54"/>
  <c r="P34" i="41"/>
  <c r="P196" i="54"/>
  <c r="J34" i="41"/>
  <c r="J196" i="54"/>
  <c r="T32" i="41"/>
  <c r="T194" i="54"/>
  <c r="P32" i="41"/>
  <c r="P194" i="54"/>
  <c r="P197" s="1"/>
  <c r="P206" s="1"/>
  <c r="L45"/>
  <c r="L194"/>
  <c r="L197" s="1"/>
  <c r="L206" s="1"/>
  <c r="H32" i="41"/>
  <c r="H37" s="1"/>
  <c r="H29" s="1"/>
  <c r="H28" s="1"/>
  <c r="H115" s="1"/>
  <c r="H194" i="54"/>
  <c r="H197" s="1"/>
  <c r="H206" s="1"/>
  <c r="X197"/>
  <c r="X204"/>
  <c r="K40" i="41"/>
  <c r="K44" s="1"/>
  <c r="N75" i="2"/>
  <c r="N20" i="63"/>
  <c r="N33" s="1"/>
  <c r="N80" s="1"/>
  <c r="I32" i="41"/>
  <c r="I45" i="54"/>
  <c r="I55" s="1"/>
  <c r="I56" s="1"/>
  <c r="G32" i="41"/>
  <c r="G37" s="1"/>
  <c r="G29" s="1"/>
  <c r="G28" s="1"/>
  <c r="G115" s="1"/>
  <c r="G45" i="54"/>
  <c r="G55" s="1"/>
  <c r="G56" s="1"/>
  <c r="Y32" i="41"/>
  <c r="Y37" s="1"/>
  <c r="Y29" s="1"/>
  <c r="Y28" s="1"/>
  <c r="Y115" s="1"/>
  <c r="Y45" i="54"/>
  <c r="Y55" s="1"/>
  <c r="Y56" s="1"/>
  <c r="W32" i="41"/>
  <c r="W37" s="1"/>
  <c r="S32"/>
  <c r="S45" i="54"/>
  <c r="S55" s="1"/>
  <c r="S56" s="1"/>
  <c r="Q32" i="41"/>
  <c r="Q37" s="1"/>
  <c r="Q45" i="54"/>
  <c r="Q55" s="1"/>
  <c r="Q56" s="1"/>
  <c r="O32" i="41"/>
  <c r="O37" s="1"/>
  <c r="O45" i="54"/>
  <c r="O55" s="1"/>
  <c r="O56" s="1"/>
  <c r="H17" i="60" s="1"/>
  <c r="O17" s="1"/>
  <c r="K45" i="54"/>
  <c r="K55" s="1"/>
  <c r="K56" s="1"/>
  <c r="D17" i="60" s="1"/>
  <c r="K17" s="1"/>
  <c r="K32" i="41"/>
  <c r="S37"/>
  <c r="S29" s="1"/>
  <c r="S28" s="1"/>
  <c r="S115" s="1"/>
  <c r="I37"/>
  <c r="I29" s="1"/>
  <c r="I28" s="1"/>
  <c r="I115" s="1"/>
  <c r="X172" i="54"/>
  <c r="X182" s="1"/>
  <c r="X32" i="41"/>
  <c r="X37" s="1"/>
  <c r="X45" i="54"/>
  <c r="X55" s="1"/>
  <c r="X56" s="1"/>
  <c r="F292" i="44"/>
  <c r="F298" s="1"/>
  <c r="F262"/>
  <c r="F201" i="10" s="1"/>
  <c r="F202" s="1"/>
  <c r="F203" s="1"/>
  <c r="G298" i="44"/>
  <c r="F252"/>
  <c r="F253" s="1"/>
  <c r="X202" i="56"/>
  <c r="X209"/>
  <c r="X189"/>
  <c r="X12"/>
  <c r="H209"/>
  <c r="H189"/>
  <c r="H12"/>
  <c r="H202"/>
  <c r="AM189"/>
  <c r="AM209"/>
  <c r="AM12"/>
  <c r="AM13" s="1"/>
  <c r="AM202"/>
  <c r="F202"/>
  <c r="F204" s="1"/>
  <c r="F206" s="1"/>
  <c r="G196" s="1"/>
  <c r="F209"/>
  <c r="F189"/>
  <c r="F191" s="1"/>
  <c r="F193" s="1"/>
  <c r="G183" s="1"/>
  <c r="F12"/>
  <c r="AC202"/>
  <c r="AC209"/>
  <c r="AC189"/>
  <c r="AC12"/>
  <c r="AC13" s="1"/>
  <c r="G189"/>
  <c r="G191" s="1"/>
  <c r="G202"/>
  <c r="G204" s="1"/>
  <c r="G12"/>
  <c r="G209"/>
  <c r="Z12"/>
  <c r="Z202"/>
  <c r="Z209"/>
  <c r="Z189"/>
  <c r="AN189"/>
  <c r="AN12"/>
  <c r="AN13" s="1"/>
  <c r="AN202"/>
  <c r="AN209"/>
  <c r="AF189"/>
  <c r="AF12"/>
  <c r="AF13" s="1"/>
  <c r="AF202"/>
  <c r="AF209"/>
  <c r="H62" i="21"/>
  <c r="H63" s="1"/>
  <c r="H64" s="1"/>
  <c r="F46" i="41"/>
  <c r="F81" s="1"/>
  <c r="F83" s="1"/>
  <c r="F62" i="21"/>
  <c r="F63" s="1"/>
  <c r="F64" s="1"/>
  <c r="L32" i="41"/>
  <c r="L37" s="1"/>
  <c r="L29" s="1"/>
  <c r="L28" s="1"/>
  <c r="L115" s="1"/>
  <c r="P37"/>
  <c r="P29" s="1"/>
  <c r="P28" s="1"/>
  <c r="P115" s="1"/>
  <c r="K73" i="56"/>
  <c r="J73"/>
  <c r="M70" i="2"/>
  <c r="M11" i="52"/>
  <c r="M22" s="1"/>
  <c r="M54" s="1"/>
  <c r="M59" s="1"/>
  <c r="K37" i="56"/>
  <c r="J62" i="21"/>
  <c r="I46" i="41"/>
  <c r="I81" s="1"/>
  <c r="I83" s="1"/>
  <c r="I62" i="21"/>
  <c r="I63" s="1"/>
  <c r="I64" s="1"/>
  <c r="J37" i="41"/>
  <c r="J29" s="1"/>
  <c r="J28" s="1"/>
  <c r="J115" s="1"/>
  <c r="K317" i="21"/>
  <c r="D61" i="60" s="1"/>
  <c r="K61" s="1"/>
  <c r="S46" i="41"/>
  <c r="S81" s="1"/>
  <c r="S83" s="1"/>
  <c r="G44"/>
  <c r="K173" i="21"/>
  <c r="D58" i="60" s="1"/>
  <c r="K58" s="1"/>
  <c r="K223" i="21"/>
  <c r="D59" i="60" s="1"/>
  <c r="K59" s="1"/>
  <c r="V46" i="41"/>
  <c r="V81" s="1"/>
  <c r="V83" s="1"/>
  <c r="R46"/>
  <c r="R81" s="1"/>
  <c r="R83" s="1"/>
  <c r="N46"/>
  <c r="N81" s="1"/>
  <c r="N83" s="1"/>
  <c r="M37"/>
  <c r="M29" s="1"/>
  <c r="M28" s="1"/>
  <c r="M115" s="1"/>
  <c r="U37"/>
  <c r="U29" s="1"/>
  <c r="U28" s="1"/>
  <c r="U115" s="1"/>
  <c r="L25" i="42"/>
  <c r="L29"/>
  <c r="H58" i="52"/>
  <c r="H65" s="1"/>
  <c r="G68"/>
  <c r="H63" i="60"/>
  <c r="O63" s="1"/>
  <c r="F59"/>
  <c r="M59" s="1"/>
  <c r="E59"/>
  <c r="L59" s="1"/>
  <c r="G59"/>
  <c r="N59" s="1"/>
  <c r="G58"/>
  <c r="N58" s="1"/>
  <c r="G63"/>
  <c r="N63" s="1"/>
  <c r="F63"/>
  <c r="M63" s="1"/>
  <c r="E62"/>
  <c r="L62" s="1"/>
  <c r="E58"/>
  <c r="L58" s="1"/>
  <c r="E63"/>
  <c r="L63" s="1"/>
  <c r="F58"/>
  <c r="M58" s="1"/>
  <c r="C63"/>
  <c r="J63" s="1"/>
  <c r="C62"/>
  <c r="J62" s="1"/>
  <c r="C58"/>
  <c r="J58" s="1"/>
  <c r="H58"/>
  <c r="O58" s="1"/>
  <c r="K43" i="59"/>
  <c r="K38"/>
  <c r="V45" i="54"/>
  <c r="V55" s="1"/>
  <c r="V56" s="1"/>
  <c r="R45"/>
  <c r="N45"/>
  <c r="J45"/>
  <c r="J55" s="1"/>
  <c r="J56" s="1"/>
  <c r="C17" i="60" s="1"/>
  <c r="J17" s="1"/>
  <c r="F194" i="54"/>
  <c r="T45"/>
  <c r="T55" s="1"/>
  <c r="T56" s="1"/>
  <c r="P45"/>
  <c r="P55" s="1"/>
  <c r="P56" s="1"/>
  <c r="H45"/>
  <c r="K37" i="41"/>
  <c r="K29" s="1"/>
  <c r="J172" i="54"/>
  <c r="J182" s="1"/>
  <c r="J161"/>
  <c r="AH200" i="56"/>
  <c r="AH187"/>
  <c r="AH136"/>
  <c r="AH62"/>
  <c r="AG135"/>
  <c r="AG61"/>
  <c r="AG200"/>
  <c r="AG187"/>
  <c r="K67" i="52"/>
  <c r="K9" i="43"/>
  <c r="K17" s="1"/>
  <c r="K19" s="1"/>
  <c r="K43" s="1"/>
  <c r="K46" s="1"/>
  <c r="K15" i="30"/>
  <c r="N14" i="42"/>
  <c r="M15"/>
  <c r="O14"/>
  <c r="I118" i="54"/>
  <c r="W118"/>
  <c r="O118"/>
  <c r="U211"/>
  <c r="U103" i="41" s="1"/>
  <c r="U114" s="1"/>
  <c r="U116" s="1"/>
  <c r="U117" s="1"/>
  <c r="U118" i="54"/>
  <c r="M118"/>
  <c r="M211"/>
  <c r="M103" i="41" s="1"/>
  <c r="M114" s="1"/>
  <c r="K190" i="54"/>
  <c r="K97" i="41"/>
  <c r="O190" i="54"/>
  <c r="L190"/>
  <c r="N190"/>
  <c r="M190"/>
  <c r="I157" i="10"/>
  <c r="I98" s="1"/>
  <c r="H8"/>
  <c r="I139"/>
  <c r="I80" s="1"/>
  <c r="I175"/>
  <c r="I176" s="1"/>
  <c r="J170" s="1"/>
  <c r="J172" s="1"/>
  <c r="J174" s="1"/>
  <c r="P172" i="54"/>
  <c r="P161"/>
  <c r="S118"/>
  <c r="G263" i="58"/>
  <c r="G292" s="1"/>
  <c r="G257"/>
  <c r="J10" i="40"/>
  <c r="J11" s="1"/>
  <c r="H199" i="38"/>
  <c r="H8"/>
  <c r="H15" s="1"/>
  <c r="H75"/>
  <c r="I26"/>
  <c r="I50" s="1"/>
  <c r="H52"/>
  <c r="H211" i="50"/>
  <c r="I144"/>
  <c r="I149" s="1"/>
  <c r="H169"/>
  <c r="I136"/>
  <c r="I141" s="1"/>
  <c r="H168"/>
  <c r="H170" s="1"/>
  <c r="H172" s="1"/>
  <c r="H210"/>
  <c r="H212" s="1"/>
  <c r="F33" i="11"/>
  <c r="N10" i="40"/>
  <c r="N11" s="1"/>
  <c r="N25" s="1"/>
  <c r="G64" i="60" s="1"/>
  <c r="N64" s="1"/>
  <c r="I78" i="38"/>
  <c r="I90" s="1"/>
  <c r="H202"/>
  <c r="J136"/>
  <c r="J141" s="1"/>
  <c r="I210"/>
  <c r="I168"/>
  <c r="H37" i="10"/>
  <c r="K144" i="38"/>
  <c r="K149" s="1"/>
  <c r="J211"/>
  <c r="J169"/>
  <c r="L169" i="49"/>
  <c r="L211"/>
  <c r="M144"/>
  <c r="M149" s="1"/>
  <c r="H46" i="10"/>
  <c r="J52" i="49"/>
  <c r="K26"/>
  <c r="K50" s="1"/>
  <c r="J199"/>
  <c r="J75"/>
  <c r="C21" i="60" s="1"/>
  <c r="J21" s="1"/>
  <c r="K78" i="50"/>
  <c r="K90" s="1"/>
  <c r="J202"/>
  <c r="J210" i="49"/>
  <c r="J168"/>
  <c r="K136"/>
  <c r="K141" s="1"/>
  <c r="K127" i="50"/>
  <c r="K133" s="1"/>
  <c r="J209"/>
  <c r="J167"/>
  <c r="G194" i="10"/>
  <c r="M127" i="49"/>
  <c r="M133" s="1"/>
  <c r="L209"/>
  <c r="L167"/>
  <c r="J55" i="10"/>
  <c r="I19"/>
  <c r="F67" i="52"/>
  <c r="F68" s="1"/>
  <c r="J206" i="44"/>
  <c r="W187" i="58"/>
  <c r="S187"/>
  <c r="O187"/>
  <c r="K187"/>
  <c r="T151"/>
  <c r="L151"/>
  <c r="Y187"/>
  <c r="U187"/>
  <c r="Q187"/>
  <c r="M187"/>
  <c r="J151"/>
  <c r="F257"/>
  <c r="H259" i="44"/>
  <c r="H295" s="1"/>
  <c r="H298" s="1"/>
  <c r="I212" i="38"/>
  <c r="I170"/>
  <c r="I172" s="1"/>
  <c r="I212" i="49"/>
  <c r="J140" i="10"/>
  <c r="K134" s="1"/>
  <c r="M34" i="59"/>
  <c r="M30"/>
  <c r="M29"/>
  <c r="T172" i="54"/>
  <c r="T182" s="1"/>
  <c r="A220" i="56"/>
  <c r="AM219"/>
  <c r="AM256" s="1"/>
  <c r="AK219"/>
  <c r="AK256" s="1"/>
  <c r="AI219"/>
  <c r="AI256" s="1"/>
  <c r="AG219"/>
  <c r="AG256" s="1"/>
  <c r="AE219"/>
  <c r="AE256" s="1"/>
  <c r="AC219"/>
  <c r="AC256" s="1"/>
  <c r="AA219"/>
  <c r="AA256" s="1"/>
  <c r="Y219"/>
  <c r="Y256" s="1"/>
  <c r="W219"/>
  <c r="W256" s="1"/>
  <c r="AN219"/>
  <c r="AN256" s="1"/>
  <c r="AL219"/>
  <c r="AL256" s="1"/>
  <c r="AJ219"/>
  <c r="AJ256" s="1"/>
  <c r="AH219"/>
  <c r="AH256" s="1"/>
  <c r="AF219"/>
  <c r="AF256" s="1"/>
  <c r="AD219"/>
  <c r="AD256" s="1"/>
  <c r="AB219"/>
  <c r="AB256" s="1"/>
  <c r="Z219"/>
  <c r="Z256" s="1"/>
  <c r="X219"/>
  <c r="X256" s="1"/>
  <c r="M23" i="42"/>
  <c r="F66" i="60"/>
  <c r="M66" s="1"/>
  <c r="N23" i="42"/>
  <c r="G66" i="60"/>
  <c r="N66" s="1"/>
  <c r="I202" i="49"/>
  <c r="J78"/>
  <c r="J90" s="1"/>
  <c r="AN114" i="56"/>
  <c r="AM114"/>
  <c r="AI114"/>
  <c r="AF114"/>
  <c r="AJ114"/>
  <c r="A115"/>
  <c r="AK114"/>
  <c r="AG114"/>
  <c r="AH114"/>
  <c r="AL114"/>
  <c r="M2"/>
  <c r="L18"/>
  <c r="L112"/>
  <c r="L149" s="1"/>
  <c r="L38"/>
  <c r="L39"/>
  <c r="L23"/>
  <c r="L24"/>
  <c r="L37"/>
  <c r="L36"/>
  <c r="L73" s="1"/>
  <c r="I183" i="10"/>
  <c r="I122"/>
  <c r="H145"/>
  <c r="J199" i="50"/>
  <c r="J8"/>
  <c r="J15" s="1"/>
  <c r="J75"/>
  <c r="C22" i="60" s="1"/>
  <c r="J22" s="1"/>
  <c r="K26" i="50"/>
  <c r="K50" s="1"/>
  <c r="J52"/>
  <c r="K127" i="38"/>
  <c r="K133" s="1"/>
  <c r="J209"/>
  <c r="J167"/>
  <c r="K157" i="10"/>
  <c r="K98" s="1"/>
  <c r="K99" s="1"/>
  <c r="K158"/>
  <c r="AM149" i="56"/>
  <c r="AL149"/>
  <c r="AH149"/>
  <c r="AJ149"/>
  <c r="E150"/>
  <c r="AF150" s="1"/>
  <c r="AI149"/>
  <c r="AD149"/>
  <c r="AE149"/>
  <c r="J35"/>
  <c r="J72" s="1"/>
  <c r="J208" i="49"/>
  <c r="J212" s="1"/>
  <c r="K116"/>
  <c r="K124" s="1"/>
  <c r="J166"/>
  <c r="J170" s="1"/>
  <c r="J172" s="1"/>
  <c r="K208" i="38"/>
  <c r="L116"/>
  <c r="L124" s="1"/>
  <c r="K166"/>
  <c r="H26" i="10"/>
  <c r="G193"/>
  <c r="O116" i="50"/>
  <c r="O124" s="1"/>
  <c r="N166"/>
  <c r="N208"/>
  <c r="L199" i="38"/>
  <c r="L75"/>
  <c r="E20" i="60" s="1"/>
  <c r="L20" s="1"/>
  <c r="M26" i="38"/>
  <c r="M50" s="1"/>
  <c r="L52"/>
  <c r="I146" i="56"/>
  <c r="J109"/>
  <c r="N14" i="59"/>
  <c r="M14"/>
  <c r="K15"/>
  <c r="L14"/>
  <c r="O14"/>
  <c r="H145" i="56"/>
  <c r="H180" s="1"/>
  <c r="H203" s="1"/>
  <c r="H204" s="1"/>
  <c r="I108"/>
  <c r="P9" i="59"/>
  <c r="P206" i="44"/>
  <c r="X206"/>
  <c r="I206"/>
  <c r="X151" i="58"/>
  <c r="P151"/>
  <c r="H151"/>
  <c r="I187"/>
  <c r="V151"/>
  <c r="R151"/>
  <c r="G151"/>
  <c r="G262" i="44"/>
  <c r="L31" i="42"/>
  <c r="AN150" i="56"/>
  <c r="L113"/>
  <c r="K149"/>
  <c r="L31" i="59"/>
  <c r="L37" s="1"/>
  <c r="G184" i="56"/>
  <c r="G185" s="1"/>
  <c r="X62" i="21"/>
  <c r="X63" s="1"/>
  <c r="X64" s="1"/>
  <c r="V118" i="54"/>
  <c r="V211"/>
  <c r="V103" i="41" s="1"/>
  <c r="V114" s="1"/>
  <c r="V116" s="1"/>
  <c r="V117" s="1"/>
  <c r="J118" i="54"/>
  <c r="W55"/>
  <c r="W56" s="1"/>
  <c r="W211"/>
  <c r="W103" i="41" s="1"/>
  <c r="W114" s="1"/>
  <c r="I211" i="54"/>
  <c r="I103" i="41" s="1"/>
  <c r="I114" s="1"/>
  <c r="I116" s="1"/>
  <c r="I117" s="1"/>
  <c r="I182" i="54"/>
  <c r="T62" i="21"/>
  <c r="T63" s="1"/>
  <c r="T64" s="1"/>
  <c r="P62"/>
  <c r="P63" s="1"/>
  <c r="N62"/>
  <c r="N63" s="1"/>
  <c r="N64" s="1"/>
  <c r="G55" i="60" s="1"/>
  <c r="N55" s="1"/>
  <c r="L62" i="21"/>
  <c r="L63" s="1"/>
  <c r="L64" s="1"/>
  <c r="E55" i="60" s="1"/>
  <c r="L55" s="1"/>
  <c r="O211" i="54"/>
  <c r="O103" i="41" s="1"/>
  <c r="O114" s="1"/>
  <c r="O182" i="54"/>
  <c r="Q62" i="21"/>
  <c r="Q63" s="1"/>
  <c r="Q64" s="1"/>
  <c r="E74" i="56"/>
  <c r="J74" s="1"/>
  <c r="F210"/>
  <c r="H210"/>
  <c r="G210"/>
  <c r="U48"/>
  <c r="E49"/>
  <c r="V48"/>
  <c r="Z13"/>
  <c r="Y13"/>
  <c r="L172" i="54"/>
  <c r="L182" s="1"/>
  <c r="L161"/>
  <c r="T118"/>
  <c r="G211"/>
  <c r="G103" i="41" s="1"/>
  <c r="G114" s="1"/>
  <c r="G118" i="54"/>
  <c r="L55"/>
  <c r="L56" s="1"/>
  <c r="E17" i="60" s="1"/>
  <c r="L17" s="1"/>
  <c r="S182" i="54"/>
  <c r="S211"/>
  <c r="S103" i="41" s="1"/>
  <c r="S114" s="1"/>
  <c r="S116" s="1"/>
  <c r="S117" s="1"/>
  <c r="V62" i="21"/>
  <c r="V63" s="1"/>
  <c r="V64" s="1"/>
  <c r="R62"/>
  <c r="R63" s="1"/>
  <c r="R64" s="1"/>
  <c r="H106" i="56"/>
  <c r="H190" s="1"/>
  <c r="H191" s="1"/>
  <c r="I34"/>
  <c r="I71" s="1"/>
  <c r="W62" i="21"/>
  <c r="W63" s="1"/>
  <c r="W64" s="1"/>
  <c r="S62"/>
  <c r="S63" s="1"/>
  <c r="S64" s="1"/>
  <c r="O62"/>
  <c r="O63" s="1"/>
  <c r="O64" s="1"/>
  <c r="H55" i="60" s="1"/>
  <c r="O55" s="1"/>
  <c r="M62" i="21"/>
  <c r="M63" s="1"/>
  <c r="M64" s="1"/>
  <c r="F55" i="60" s="1"/>
  <c r="M55" s="1"/>
  <c r="G197" i="56"/>
  <c r="G198" s="1"/>
  <c r="G206" s="1"/>
  <c r="H196" s="1"/>
  <c r="G13"/>
  <c r="G14"/>
  <c r="H13"/>
  <c r="H14"/>
  <c r="F13"/>
  <c r="F14"/>
  <c r="K148"/>
  <c r="L111"/>
  <c r="K110"/>
  <c r="J147"/>
  <c r="X13"/>
  <c r="P64" i="21"/>
  <c r="Y204" i="54"/>
  <c r="Y206" s="1"/>
  <c r="U204"/>
  <c r="U206" s="1"/>
  <c r="F214" i="56"/>
  <c r="F217" s="1"/>
  <c r="L20" i="2"/>
  <c r="E10" i="60"/>
  <c r="L10" s="1"/>
  <c r="K130" i="3"/>
  <c r="K131"/>
  <c r="D10" i="60" s="1"/>
  <c r="K10" s="1"/>
  <c r="H10"/>
  <c r="O10" s="1"/>
  <c r="C10"/>
  <c r="J10" s="1"/>
  <c r="M25" i="2"/>
  <c r="N35"/>
  <c r="N33" i="11" s="1"/>
  <c r="N196" i="2"/>
  <c r="G6" i="60" s="1"/>
  <c r="N6" s="1"/>
  <c r="V29" i="56" l="1"/>
  <c r="V31" s="1"/>
  <c r="V189" s="1"/>
  <c r="K12"/>
  <c r="K202"/>
  <c r="K209"/>
  <c r="K189"/>
  <c r="I29"/>
  <c r="I31" s="1"/>
  <c r="AE29"/>
  <c r="AE31" s="1"/>
  <c r="AJ29"/>
  <c r="AJ31" s="1"/>
  <c r="AG29"/>
  <c r="AG31" s="1"/>
  <c r="AD29"/>
  <c r="AD31" s="1"/>
  <c r="AB29"/>
  <c r="AB31" s="1"/>
  <c r="W29"/>
  <c r="W31" s="1"/>
  <c r="V12"/>
  <c r="V13" s="1"/>
  <c r="V202"/>
  <c r="V209"/>
  <c r="AL202"/>
  <c r="AL209"/>
  <c r="AL189"/>
  <c r="AL12"/>
  <c r="AL13" s="1"/>
  <c r="AH292"/>
  <c r="AG293"/>
  <c r="W29" i="41"/>
  <c r="W28" s="1"/>
  <c r="W115" s="1"/>
  <c r="W46"/>
  <c r="W81" s="1"/>
  <c r="W83" s="1"/>
  <c r="T37"/>
  <c r="T29" s="1"/>
  <c r="T28" s="1"/>
  <c r="T115" s="1"/>
  <c r="G116"/>
  <c r="G117" s="1"/>
  <c r="J60" i="21"/>
  <c r="J61" s="1"/>
  <c r="J63" s="1"/>
  <c r="J64" s="1"/>
  <c r="C55" i="60" s="1"/>
  <c r="J55" s="1"/>
  <c r="T211" i="54"/>
  <c r="T103" i="41" s="1"/>
  <c r="T114" s="1"/>
  <c r="T116" s="1"/>
  <c r="T117" s="1"/>
  <c r="W116"/>
  <c r="W117" s="1"/>
  <c r="J211" i="54"/>
  <c r="J103" i="41" s="1"/>
  <c r="J114" s="1"/>
  <c r="J116" s="1"/>
  <c r="J117" s="1"/>
  <c r="Y46"/>
  <c r="Y81" s="1"/>
  <c r="Y83" s="1"/>
  <c r="H46"/>
  <c r="H81" s="1"/>
  <c r="H83" s="1"/>
  <c r="T197" i="54"/>
  <c r="T206" s="1"/>
  <c r="F197"/>
  <c r="F206" s="1"/>
  <c r="X206"/>
  <c r="J197"/>
  <c r="J206" s="1"/>
  <c r="O29" i="41"/>
  <c r="O28" s="1"/>
  <c r="O115" s="1"/>
  <c r="O46"/>
  <c r="O81" s="1"/>
  <c r="O83" s="1"/>
  <c r="O116"/>
  <c r="O117" s="1"/>
  <c r="P46"/>
  <c r="P81" s="1"/>
  <c r="P83" s="1"/>
  <c r="X29"/>
  <c r="X28" s="1"/>
  <c r="X115" s="1"/>
  <c r="X46"/>
  <c r="X81" s="1"/>
  <c r="X83" s="1"/>
  <c r="T46"/>
  <c r="T81" s="1"/>
  <c r="T83" s="1"/>
  <c r="Q29"/>
  <c r="Q28" s="1"/>
  <c r="Q115" s="1"/>
  <c r="Q46"/>
  <c r="Q81" s="1"/>
  <c r="Q83" s="1"/>
  <c r="K62" i="21"/>
  <c r="K60" s="1"/>
  <c r="K46" i="41"/>
  <c r="K81" s="1"/>
  <c r="K83" s="1"/>
  <c r="K20" i="2"/>
  <c r="K70" s="1"/>
  <c r="K20" i="11"/>
  <c r="M75" i="2"/>
  <c r="M20" i="63"/>
  <c r="M33" s="1"/>
  <c r="M80" s="1"/>
  <c r="L46" i="41"/>
  <c r="L81" s="1"/>
  <c r="L83" s="1"/>
  <c r="M116"/>
  <c r="M117" s="1"/>
  <c r="L70" i="2"/>
  <c r="L11" i="52"/>
  <c r="L22" s="1"/>
  <c r="L54" s="1"/>
  <c r="L59" s="1"/>
  <c r="N88" i="11"/>
  <c r="N76"/>
  <c r="N78" s="1"/>
  <c r="N86"/>
  <c r="G46" i="41"/>
  <c r="G81" s="1"/>
  <c r="G83" s="1"/>
  <c r="G62" i="21"/>
  <c r="G63" s="1"/>
  <c r="G64" s="1"/>
  <c r="L74" i="56"/>
  <c r="J46" i="41"/>
  <c r="J81" s="1"/>
  <c r="J83" s="1"/>
  <c r="K74" i="56"/>
  <c r="M46" i="41"/>
  <c r="M81" s="1"/>
  <c r="M83" s="1"/>
  <c r="U46"/>
  <c r="U81" s="1"/>
  <c r="U83" s="1"/>
  <c r="I58" i="52"/>
  <c r="I65" s="1"/>
  <c r="H68"/>
  <c r="J25" i="40"/>
  <c r="C64" i="60" s="1"/>
  <c r="J64" s="1"/>
  <c r="K45" i="59"/>
  <c r="L44"/>
  <c r="K39"/>
  <c r="G57" i="60"/>
  <c r="N57" s="1"/>
  <c r="N55" i="54"/>
  <c r="N56" s="1"/>
  <c r="G17" i="60" s="1"/>
  <c r="N17" s="1"/>
  <c r="N211" i="54"/>
  <c r="N103" i="41" s="1"/>
  <c r="N114" s="1"/>
  <c r="N116" s="1"/>
  <c r="N117" s="1"/>
  <c r="R55" i="54"/>
  <c r="R56" s="1"/>
  <c r="R211"/>
  <c r="R103" i="41" s="1"/>
  <c r="R114" s="1"/>
  <c r="R116" s="1"/>
  <c r="R117" s="1"/>
  <c r="H55" i="54"/>
  <c r="H56" s="1"/>
  <c r="H211"/>
  <c r="H103" i="41" s="1"/>
  <c r="H114" s="1"/>
  <c r="H116" s="1"/>
  <c r="H117" s="1"/>
  <c r="F103"/>
  <c r="F114" s="1"/>
  <c r="F116" s="1"/>
  <c r="F117" s="1"/>
  <c r="L211" i="54"/>
  <c r="L103" i="41" s="1"/>
  <c r="L114" s="1"/>
  <c r="L116" s="1"/>
  <c r="L117" s="1"/>
  <c r="M221" i="54"/>
  <c r="K118"/>
  <c r="K211"/>
  <c r="K221" s="1"/>
  <c r="K61" i="21"/>
  <c r="K63" s="1"/>
  <c r="K64" s="1"/>
  <c r="D55" i="60" s="1"/>
  <c r="K55" s="1"/>
  <c r="U221" i="54"/>
  <c r="N12" i="42"/>
  <c r="N15" s="1"/>
  <c r="O12" s="1"/>
  <c r="O15" s="1"/>
  <c r="O17" s="1"/>
  <c r="O19" s="1"/>
  <c r="M17"/>
  <c r="M19" s="1"/>
  <c r="Q118" i="54"/>
  <c r="Q211"/>
  <c r="Q103" i="41" s="1"/>
  <c r="Q114" s="1"/>
  <c r="Q116" s="1"/>
  <c r="Q117" s="1"/>
  <c r="L150" i="56"/>
  <c r="J175" i="10"/>
  <c r="J176" s="1"/>
  <c r="K170" s="1"/>
  <c r="K172" s="1"/>
  <c r="K174" s="1"/>
  <c r="J146" i="56"/>
  <c r="K109"/>
  <c r="H28" i="10"/>
  <c r="L116" i="49"/>
  <c r="L124" s="1"/>
  <c r="K208"/>
  <c r="K166"/>
  <c r="K35" i="56"/>
  <c r="K72" s="1"/>
  <c r="K209" i="38"/>
  <c r="K167"/>
  <c r="L127"/>
  <c r="L133" s="1"/>
  <c r="K52" i="50"/>
  <c r="K199"/>
  <c r="K8"/>
  <c r="K15" s="1"/>
  <c r="L26"/>
  <c r="L50" s="1"/>
  <c r="K75"/>
  <c r="D22" i="60" s="1"/>
  <c r="K22" s="1"/>
  <c r="H147" i="10"/>
  <c r="AN115" i="56"/>
  <c r="AL115"/>
  <c r="AJ115"/>
  <c r="AH115"/>
  <c r="A116"/>
  <c r="AM115"/>
  <c r="AK115"/>
  <c r="AI115"/>
  <c r="AG115"/>
  <c r="K78" i="49"/>
  <c r="K90" s="1"/>
  <c r="J202"/>
  <c r="AN220" i="56"/>
  <c r="AN257" s="1"/>
  <c r="AJ220"/>
  <c r="AJ257" s="1"/>
  <c r="AF220"/>
  <c r="AF257" s="1"/>
  <c r="AB220"/>
  <c r="AB257" s="1"/>
  <c r="X220"/>
  <c r="X257" s="1"/>
  <c r="AA220"/>
  <c r="AA257" s="1"/>
  <c r="AE220"/>
  <c r="AE257" s="1"/>
  <c r="AI220"/>
  <c r="AI257" s="1"/>
  <c r="A221"/>
  <c r="AL220"/>
  <c r="AL257" s="1"/>
  <c r="AH220"/>
  <c r="AH257" s="1"/>
  <c r="AD220"/>
  <c r="AD257" s="1"/>
  <c r="Z220"/>
  <c r="Z257" s="1"/>
  <c r="Y220"/>
  <c r="Y257" s="1"/>
  <c r="AC220"/>
  <c r="AC257" s="1"/>
  <c r="AG220"/>
  <c r="AG257" s="1"/>
  <c r="AK220"/>
  <c r="AK257" s="1"/>
  <c r="AM220"/>
  <c r="AM257" s="1"/>
  <c r="K136" i="10"/>
  <c r="K75"/>
  <c r="J56"/>
  <c r="M167" i="49"/>
  <c r="N127"/>
  <c r="N133" s="1"/>
  <c r="M209"/>
  <c r="L136"/>
  <c r="L141" s="1"/>
  <c r="K210"/>
  <c r="K168"/>
  <c r="K202" i="50"/>
  <c r="L78"/>
  <c r="L90" s="1"/>
  <c r="K8" i="49"/>
  <c r="K15" s="1"/>
  <c r="K75"/>
  <c r="D21" i="60" s="1"/>
  <c r="K21" s="1"/>
  <c r="L26" i="49"/>
  <c r="L50" s="1"/>
  <c r="K199"/>
  <c r="K52"/>
  <c r="H48" i="10"/>
  <c r="I42" s="1"/>
  <c r="H47"/>
  <c r="N144" i="49"/>
  <c r="N149" s="1"/>
  <c r="M211"/>
  <c r="M169"/>
  <c r="H39" i="10"/>
  <c r="I33" s="1"/>
  <c r="J210" i="38"/>
  <c r="J212" s="1"/>
  <c r="K136"/>
  <c r="K141" s="1"/>
  <c r="J168"/>
  <c r="J170" s="1"/>
  <c r="J172" s="1"/>
  <c r="J78"/>
  <c r="J90" s="1"/>
  <c r="I202"/>
  <c r="I168" i="50"/>
  <c r="J136"/>
  <c r="J141" s="1"/>
  <c r="I210"/>
  <c r="J144"/>
  <c r="J149" s="1"/>
  <c r="I169"/>
  <c r="I211"/>
  <c r="M31" i="59"/>
  <c r="M37" s="1"/>
  <c r="G201" i="10"/>
  <c r="G202" s="1"/>
  <c r="G203" s="1"/>
  <c r="I145" i="56"/>
  <c r="I180" s="1"/>
  <c r="J108"/>
  <c r="K17" i="59"/>
  <c r="K19" s="1"/>
  <c r="L12"/>
  <c r="M52" i="38"/>
  <c r="M199"/>
  <c r="N26"/>
  <c r="N50" s="1"/>
  <c r="M75"/>
  <c r="F20" i="60" s="1"/>
  <c r="M20" s="1"/>
  <c r="P116" i="50"/>
  <c r="P124" s="1"/>
  <c r="O208"/>
  <c r="O166"/>
  <c r="L166" i="38"/>
  <c r="M116"/>
  <c r="M124" s="1"/>
  <c r="L208"/>
  <c r="E151" i="56"/>
  <c r="E152" s="1"/>
  <c r="E153" s="1"/>
  <c r="E154" s="1"/>
  <c r="E155" s="1"/>
  <c r="E156" s="1"/>
  <c r="E157" s="1"/>
  <c r="E158" s="1"/>
  <c r="E159" s="1"/>
  <c r="E160" s="1"/>
  <c r="E161" s="1"/>
  <c r="E162" s="1"/>
  <c r="E163" s="1"/>
  <c r="AG150"/>
  <c r="AH150"/>
  <c r="AI150"/>
  <c r="AL150"/>
  <c r="AK150"/>
  <c r="AE150"/>
  <c r="AM150"/>
  <c r="I184" i="10"/>
  <c r="I125" s="1"/>
  <c r="I124"/>
  <c r="I126" s="1"/>
  <c r="L28" i="56"/>
  <c r="L27"/>
  <c r="M18"/>
  <c r="N2"/>
  <c r="M114"/>
  <c r="M151" s="1"/>
  <c r="M38"/>
  <c r="M24"/>
  <c r="M39"/>
  <c r="M36"/>
  <c r="M73" s="1"/>
  <c r="M23"/>
  <c r="M112"/>
  <c r="M149" s="1"/>
  <c r="M37"/>
  <c r="M74" s="1"/>
  <c r="M40"/>
  <c r="M113"/>
  <c r="M150" s="1"/>
  <c r="N29" i="42"/>
  <c r="N31" s="1"/>
  <c r="N25"/>
  <c r="M25"/>
  <c r="M29"/>
  <c r="M31" s="1"/>
  <c r="N30" i="59"/>
  <c r="N34"/>
  <c r="N28"/>
  <c r="N29"/>
  <c r="H262" i="44"/>
  <c r="I21" i="10"/>
  <c r="L127" i="50"/>
  <c r="L133" s="1"/>
  <c r="K209"/>
  <c r="K167"/>
  <c r="L144" i="38"/>
  <c r="L149" s="1"/>
  <c r="K211"/>
  <c r="K169"/>
  <c r="F76" i="11"/>
  <c r="F78" s="1"/>
  <c r="F88"/>
  <c r="F86"/>
  <c r="I75" i="38"/>
  <c r="I199"/>
  <c r="I8"/>
  <c r="I15" s="1"/>
  <c r="I52"/>
  <c r="P211" i="54"/>
  <c r="P103" i="41" s="1"/>
  <c r="P114" s="1"/>
  <c r="P116" s="1"/>
  <c r="P117" s="1"/>
  <c r="P182" i="54"/>
  <c r="H10" i="10"/>
  <c r="AH151" i="56"/>
  <c r="AK151"/>
  <c r="AJ151"/>
  <c r="AI151"/>
  <c r="AN151"/>
  <c r="AJ150"/>
  <c r="J8" i="49"/>
  <c r="J15" s="1"/>
  <c r="I140" i="10"/>
  <c r="I158"/>
  <c r="H197" i="56"/>
  <c r="H198" s="1"/>
  <c r="H206" s="1"/>
  <c r="I196" s="1"/>
  <c r="F254"/>
  <c r="F289" s="1"/>
  <c r="F15" s="1"/>
  <c r="F16" s="1"/>
  <c r="F20" s="1"/>
  <c r="G6" s="1"/>
  <c r="G217"/>
  <c r="K147"/>
  <c r="L110"/>
  <c r="I106"/>
  <c r="J34"/>
  <c r="J71" s="1"/>
  <c r="S221" i="54"/>
  <c r="L221"/>
  <c r="T221"/>
  <c r="X118"/>
  <c r="X211"/>
  <c r="X103" i="41" s="1"/>
  <c r="X114" s="1"/>
  <c r="X116" s="1"/>
  <c r="X117" s="1"/>
  <c r="U62" i="21"/>
  <c r="U63" s="1"/>
  <c r="U64" s="1"/>
  <c r="V49" i="56"/>
  <c r="E50"/>
  <c r="O221" i="54"/>
  <c r="I221"/>
  <c r="J221"/>
  <c r="V221"/>
  <c r="Y118"/>
  <c r="Y211"/>
  <c r="Y103" i="41" s="1"/>
  <c r="Y114" s="1"/>
  <c r="Y116" s="1"/>
  <c r="Y117" s="1"/>
  <c r="G193" i="56"/>
  <c r="H183" s="1"/>
  <c r="G212"/>
  <c r="G214" s="1"/>
  <c r="G218" s="1"/>
  <c r="M111"/>
  <c r="L148"/>
  <c r="G221" i="54"/>
  <c r="Y62" i="21"/>
  <c r="Y63" s="1"/>
  <c r="Y64" s="1"/>
  <c r="E75" i="56"/>
  <c r="K75" s="1"/>
  <c r="W221" i="54"/>
  <c r="W48" i="56"/>
  <c r="K25" i="2"/>
  <c r="K11" i="52"/>
  <c r="K22" s="1"/>
  <c r="K54" s="1"/>
  <c r="K59" s="1"/>
  <c r="L25" i="2"/>
  <c r="N44"/>
  <c r="N47" s="1"/>
  <c r="N53" s="1"/>
  <c r="M196"/>
  <c r="F6" i="60" s="1"/>
  <c r="M6" s="1"/>
  <c r="M35" i="2"/>
  <c r="M33" i="11" s="1"/>
  <c r="W209" i="56" l="1"/>
  <c r="W12"/>
  <c r="W13" s="1"/>
  <c r="W189"/>
  <c r="W202"/>
  <c r="AD209"/>
  <c r="AD202"/>
  <c r="AD189"/>
  <c r="AD12"/>
  <c r="AD13" s="1"/>
  <c r="AJ202"/>
  <c r="AJ12"/>
  <c r="AJ13" s="1"/>
  <c r="AJ189"/>
  <c r="AJ209"/>
  <c r="I12"/>
  <c r="I202"/>
  <c r="I189"/>
  <c r="I209"/>
  <c r="AB202"/>
  <c r="AB189"/>
  <c r="AB12"/>
  <c r="AB13" s="1"/>
  <c r="AB209"/>
  <c r="AG209"/>
  <c r="AG189"/>
  <c r="AG12"/>
  <c r="AG13" s="1"/>
  <c r="AG202"/>
  <c r="AE189"/>
  <c r="AE202"/>
  <c r="AE12"/>
  <c r="AE13" s="1"/>
  <c r="AE209"/>
  <c r="AI292"/>
  <c r="AH293"/>
  <c r="M1" i="41"/>
  <c r="V1"/>
  <c r="N1"/>
  <c r="S1"/>
  <c r="X1"/>
  <c r="T1"/>
  <c r="P1"/>
  <c r="Y1"/>
  <c r="U1"/>
  <c r="Q1"/>
  <c r="R1"/>
  <c r="W1"/>
  <c r="O1"/>
  <c r="L75" i="2"/>
  <c r="L20" i="63"/>
  <c r="L33" s="1"/>
  <c r="L80" s="1"/>
  <c r="K75" i="2"/>
  <c r="K20" i="63"/>
  <c r="K33" s="1"/>
  <c r="K80" s="1"/>
  <c r="M75" i="56"/>
  <c r="M88" i="11"/>
  <c r="M86"/>
  <c r="M76"/>
  <c r="M78" s="1"/>
  <c r="W49" i="56"/>
  <c r="I203"/>
  <c r="I204" s="1"/>
  <c r="I14"/>
  <c r="L75"/>
  <c r="H67" i="60"/>
  <c r="O67" s="1"/>
  <c r="E67"/>
  <c r="L67" s="1"/>
  <c r="F67"/>
  <c r="M67" s="1"/>
  <c r="J58" i="52"/>
  <c r="J65" s="1"/>
  <c r="J68" s="1"/>
  <c r="I68"/>
  <c r="K47" i="59"/>
  <c r="K49" s="1"/>
  <c r="K53" s="1"/>
  <c r="K56" s="1"/>
  <c r="L42"/>
  <c r="F57" i="60"/>
  <c r="M57" s="1"/>
  <c r="C6"/>
  <c r="J6" s="1"/>
  <c r="H221" i="54"/>
  <c r="R221"/>
  <c r="N221"/>
  <c r="Q221"/>
  <c r="AI187" i="56"/>
  <c r="AI200"/>
  <c r="AI137"/>
  <c r="AI63"/>
  <c r="N31" i="59"/>
  <c r="N37" s="1"/>
  <c r="N17" i="42"/>
  <c r="N19" s="1"/>
  <c r="P19" s="1"/>
  <c r="K175" i="10"/>
  <c r="K176" s="1"/>
  <c r="M144" i="38"/>
  <c r="M149" s="1"/>
  <c r="L211"/>
  <c r="L169"/>
  <c r="H201" i="10"/>
  <c r="H202" s="1"/>
  <c r="H203" s="1"/>
  <c r="J169" i="50"/>
  <c r="K144"/>
  <c r="K149" s="1"/>
  <c r="J211"/>
  <c r="J168"/>
  <c r="J170" s="1"/>
  <c r="J172" s="1"/>
  <c r="J210"/>
  <c r="J212" s="1"/>
  <c r="K136"/>
  <c r="K141" s="1"/>
  <c r="I44" i="10"/>
  <c r="I111"/>
  <c r="M78" i="50"/>
  <c r="M90" s="1"/>
  <c r="L202"/>
  <c r="L168" i="49"/>
  <c r="M136"/>
  <c r="M141" s="1"/>
  <c r="L210"/>
  <c r="O127"/>
  <c r="O133" s="1"/>
  <c r="N167"/>
  <c r="N209"/>
  <c r="J196" i="10"/>
  <c r="L78" i="49"/>
  <c r="L90" s="1"/>
  <c r="K202"/>
  <c r="H148" i="10"/>
  <c r="H149"/>
  <c r="I143" s="1"/>
  <c r="L199" i="50"/>
  <c r="L8"/>
  <c r="L15" s="1"/>
  <c r="L75"/>
  <c r="E22" i="60" s="1"/>
  <c r="L22" s="1"/>
  <c r="M26" i="50"/>
  <c r="M50" s="1"/>
  <c r="L52"/>
  <c r="L167" i="38"/>
  <c r="M127"/>
  <c r="M133" s="1"/>
  <c r="L209"/>
  <c r="L35" i="56"/>
  <c r="L72" s="1"/>
  <c r="K146"/>
  <c r="L109"/>
  <c r="AF151"/>
  <c r="AL151"/>
  <c r="AI152"/>
  <c r="AM152"/>
  <c r="AH152"/>
  <c r="AL152"/>
  <c r="K212" i="49"/>
  <c r="M43" i="59"/>
  <c r="H11" i="10"/>
  <c r="H12" s="1"/>
  <c r="I6" s="1"/>
  <c r="P221" i="54"/>
  <c r="L209" i="50"/>
  <c r="M127"/>
  <c r="M133" s="1"/>
  <c r="L167"/>
  <c r="O30" i="59"/>
  <c r="P30" s="1"/>
  <c r="O28"/>
  <c r="O34"/>
  <c r="P34" s="1"/>
  <c r="O29"/>
  <c r="P29" s="1"/>
  <c r="M27" i="56"/>
  <c r="M28"/>
  <c r="O2"/>
  <c r="N18"/>
  <c r="N114"/>
  <c r="N151" s="1"/>
  <c r="N38"/>
  <c r="N75" s="1"/>
  <c r="N37"/>
  <c r="N74" s="1"/>
  <c r="N41"/>
  <c r="N23"/>
  <c r="N112"/>
  <c r="N149" s="1"/>
  <c r="N24"/>
  <c r="N40"/>
  <c r="N36"/>
  <c r="N73" s="1"/>
  <c r="N39"/>
  <c r="N115"/>
  <c r="N152" s="1"/>
  <c r="N113"/>
  <c r="N150" s="1"/>
  <c r="E164"/>
  <c r="E165" s="1"/>
  <c r="E166" s="1"/>
  <c r="E167" s="1"/>
  <c r="E168" s="1"/>
  <c r="E169" s="1"/>
  <c r="E170" s="1"/>
  <c r="E171" s="1"/>
  <c r="E172" s="1"/>
  <c r="E173" s="1"/>
  <c r="E174" s="1"/>
  <c r="E175" s="1"/>
  <c r="E176" s="1"/>
  <c r="E177" s="1"/>
  <c r="E178" s="1"/>
  <c r="E179" s="1"/>
  <c r="M166" i="38"/>
  <c r="N116"/>
  <c r="N124" s="1"/>
  <c r="M208"/>
  <c r="P208" i="50"/>
  <c r="Q116"/>
  <c r="Q124" s="1"/>
  <c r="P166"/>
  <c r="N75" i="38"/>
  <c r="G20" i="60" s="1"/>
  <c r="N20" s="1"/>
  <c r="O26" i="38"/>
  <c r="O50" s="1"/>
  <c r="N199"/>
  <c r="N52"/>
  <c r="L15" i="59"/>
  <c r="M12" s="1"/>
  <c r="J145" i="56"/>
  <c r="J180" s="1"/>
  <c r="K108"/>
  <c r="L43" i="59"/>
  <c r="K78" i="38"/>
  <c r="K90" s="1"/>
  <c r="J202"/>
  <c r="J8"/>
  <c r="J15" s="1"/>
  <c r="L136"/>
  <c r="L141" s="1"/>
  <c r="K168"/>
  <c r="K170" s="1"/>
  <c r="K172" s="1"/>
  <c r="K210"/>
  <c r="K212" s="1"/>
  <c r="I102" i="10"/>
  <c r="I35"/>
  <c r="O144" i="49"/>
  <c r="O149" s="1"/>
  <c r="N169"/>
  <c r="N211"/>
  <c r="H195" i="10"/>
  <c r="M26" i="49"/>
  <c r="M50" s="1"/>
  <c r="L8"/>
  <c r="L15" s="1"/>
  <c r="L199"/>
  <c r="L75"/>
  <c r="E21" i="60" s="1"/>
  <c r="L21" s="1"/>
  <c r="L52" i="49"/>
  <c r="K138" i="10"/>
  <c r="K77"/>
  <c r="A222" i="56"/>
  <c r="AM221"/>
  <c r="AM258" s="1"/>
  <c r="AK221"/>
  <c r="AK258" s="1"/>
  <c r="AI221"/>
  <c r="AI258" s="1"/>
  <c r="AG221"/>
  <c r="AG258" s="1"/>
  <c r="AE221"/>
  <c r="AE258" s="1"/>
  <c r="AC221"/>
  <c r="AC258" s="1"/>
  <c r="AA221"/>
  <c r="AA258" s="1"/>
  <c r="Y221"/>
  <c r="Y258" s="1"/>
  <c r="AN221"/>
  <c r="AN258" s="1"/>
  <c r="AL221"/>
  <c r="AL258" s="1"/>
  <c r="AJ221"/>
  <c r="AJ258" s="1"/>
  <c r="AH221"/>
  <c r="AH258" s="1"/>
  <c r="AF221"/>
  <c r="AF258" s="1"/>
  <c r="AD221"/>
  <c r="AD258" s="1"/>
  <c r="AB221"/>
  <c r="AB258" s="1"/>
  <c r="Z221"/>
  <c r="Z258" s="1"/>
  <c r="A117"/>
  <c r="AK116"/>
  <c r="AK153" s="1"/>
  <c r="AH116"/>
  <c r="AH153" s="1"/>
  <c r="AL116"/>
  <c r="AL153" s="1"/>
  <c r="AM116"/>
  <c r="AM153" s="1"/>
  <c r="AI116"/>
  <c r="AI153" s="1"/>
  <c r="AJ116"/>
  <c r="AJ153" s="1"/>
  <c r="AN116"/>
  <c r="AN153" s="1"/>
  <c r="M116" i="49"/>
  <c r="M124" s="1"/>
  <c r="L208"/>
  <c r="L212" s="1"/>
  <c r="L166"/>
  <c r="L170" s="1"/>
  <c r="L172" s="1"/>
  <c r="H30" i="10"/>
  <c r="I24" s="1"/>
  <c r="H29"/>
  <c r="L29" i="56"/>
  <c r="L31" s="1"/>
  <c r="I185" i="10"/>
  <c r="J179" s="1"/>
  <c r="M38" i="59"/>
  <c r="M39" s="1"/>
  <c r="AM151" i="56"/>
  <c r="AG151"/>
  <c r="L38" i="59"/>
  <c r="L39" s="1"/>
  <c r="I212" i="50"/>
  <c r="I170"/>
  <c r="I172" s="1"/>
  <c r="J57" i="10"/>
  <c r="K51" s="1"/>
  <c r="AG152" i="56"/>
  <c r="AK152"/>
  <c r="AJ152"/>
  <c r="AN152"/>
  <c r="K170" i="49"/>
  <c r="K172" s="1"/>
  <c r="I197" i="56"/>
  <c r="I198" s="1"/>
  <c r="I206" s="1"/>
  <c r="J196" s="1"/>
  <c r="G7"/>
  <c r="G8" s="1"/>
  <c r="E76"/>
  <c r="L76" s="1"/>
  <c r="M148"/>
  <c r="N111"/>
  <c r="G255"/>
  <c r="H218"/>
  <c r="Y221" i="54"/>
  <c r="E51" i="56"/>
  <c r="W50"/>
  <c r="X221" i="54"/>
  <c r="K34" i="56"/>
  <c r="K71" s="1"/>
  <c r="J106"/>
  <c r="M110"/>
  <c r="L147"/>
  <c r="H217"/>
  <c r="G254"/>
  <c r="G289" s="1"/>
  <c r="G15" s="1"/>
  <c r="G16" s="1"/>
  <c r="X48"/>
  <c r="H184"/>
  <c r="H185" s="1"/>
  <c r="I190"/>
  <c r="I191" s="1"/>
  <c r="I13"/>
  <c r="X49"/>
  <c r="K80" i="21"/>
  <c r="K83" s="1"/>
  <c r="K93" s="1"/>
  <c r="K119" s="1"/>
  <c r="M44" i="2"/>
  <c r="M47" s="1"/>
  <c r="M53" s="1"/>
  <c r="L35"/>
  <c r="L33" i="11" s="1"/>
  <c r="L196" i="2"/>
  <c r="E6" i="60" s="1"/>
  <c r="L6" s="1"/>
  <c r="K35" i="2"/>
  <c r="K196"/>
  <c r="D6" i="60" s="1"/>
  <c r="K6" s="1"/>
  <c r="O196" i="2"/>
  <c r="H6" i="60" s="1"/>
  <c r="O6" s="1"/>
  <c r="J210" i="56" l="1"/>
  <c r="I210"/>
  <c r="K210"/>
  <c r="AJ292"/>
  <c r="AI293"/>
  <c r="L88" i="11"/>
  <c r="L86"/>
  <c r="L76"/>
  <c r="L78" s="1"/>
  <c r="J203" i="56"/>
  <c r="J204" s="1"/>
  <c r="J14"/>
  <c r="M76"/>
  <c r="N76"/>
  <c r="G67" i="60"/>
  <c r="N67" s="1"/>
  <c r="H57"/>
  <c r="O57" s="1"/>
  <c r="E57"/>
  <c r="L57" s="1"/>
  <c r="K126" i="21"/>
  <c r="D57" i="60" s="1"/>
  <c r="K57" s="1"/>
  <c r="C57"/>
  <c r="J57" s="1"/>
  <c r="L45" i="59"/>
  <c r="N44"/>
  <c r="M44"/>
  <c r="K58" i="52"/>
  <c r="K65" s="1"/>
  <c r="C12" i="60"/>
  <c r="J12" s="1"/>
  <c r="AJ138" i="56"/>
  <c r="AJ200"/>
  <c r="AJ64"/>
  <c r="AJ187"/>
  <c r="L17" i="59"/>
  <c r="L19" s="1"/>
  <c r="M29" i="56"/>
  <c r="I75" i="10"/>
  <c r="I8"/>
  <c r="K53"/>
  <c r="J181"/>
  <c r="J120"/>
  <c r="H194"/>
  <c r="AL222" i="56"/>
  <c r="AL259" s="1"/>
  <c r="A223"/>
  <c r="Z222"/>
  <c r="Z259" s="1"/>
  <c r="AA222"/>
  <c r="AA259" s="1"/>
  <c r="AH222"/>
  <c r="AH259" s="1"/>
  <c r="AI222"/>
  <c r="AI259" s="1"/>
  <c r="AE222"/>
  <c r="AE259" s="1"/>
  <c r="AD222"/>
  <c r="AD259" s="1"/>
  <c r="AM222"/>
  <c r="AM259" s="1"/>
  <c r="AJ222"/>
  <c r="AJ259" s="1"/>
  <c r="AB222"/>
  <c r="AB259" s="1"/>
  <c r="AG222"/>
  <c r="AG259" s="1"/>
  <c r="AN222"/>
  <c r="AN259" s="1"/>
  <c r="AF222"/>
  <c r="AF259" s="1"/>
  <c r="AC222"/>
  <c r="AC259" s="1"/>
  <c r="AK222"/>
  <c r="AK259" s="1"/>
  <c r="K139" i="10"/>
  <c r="K80" s="1"/>
  <c r="K79"/>
  <c r="K81" s="1"/>
  <c r="M52" i="49"/>
  <c r="M75"/>
  <c r="F21" i="60" s="1"/>
  <c r="M21" s="1"/>
  <c r="N26" i="49"/>
  <c r="N50" s="1"/>
  <c r="M199"/>
  <c r="I104" i="10"/>
  <c r="I37"/>
  <c r="M136" i="38"/>
  <c r="M141" s="1"/>
  <c r="L168"/>
  <c r="L170" s="1"/>
  <c r="L172" s="1"/>
  <c r="L210"/>
  <c r="L212" s="1"/>
  <c r="K145" i="56"/>
  <c r="K180" s="1"/>
  <c r="L108"/>
  <c r="M15" i="59"/>
  <c r="N12" s="1"/>
  <c r="Q166" i="50"/>
  <c r="Q208"/>
  <c r="R116"/>
  <c r="R124" s="1"/>
  <c r="O31" i="59"/>
  <c r="O37" s="1"/>
  <c r="L146" i="56"/>
  <c r="M109"/>
  <c r="M35"/>
  <c r="M72" s="1"/>
  <c r="M52" i="50"/>
  <c r="M199"/>
  <c r="M8"/>
  <c r="M15" s="1"/>
  <c r="N26"/>
  <c r="N50" s="1"/>
  <c r="M75"/>
  <c r="F22" i="60" s="1"/>
  <c r="M22" s="1"/>
  <c r="I145" i="10"/>
  <c r="I84"/>
  <c r="M78" i="49"/>
  <c r="M90" s="1"/>
  <c r="L202"/>
  <c r="N78" i="50"/>
  <c r="N90" s="1"/>
  <c r="M202"/>
  <c r="I46" i="10"/>
  <c r="I113"/>
  <c r="P28" i="59"/>
  <c r="L209" i="56"/>
  <c r="L12"/>
  <c r="L189"/>
  <c r="L202"/>
  <c r="I93" i="10"/>
  <c r="I26"/>
  <c r="N116" i="49"/>
  <c r="N124" s="1"/>
  <c r="M208"/>
  <c r="M166"/>
  <c r="AN117" i="56"/>
  <c r="AN154" s="1"/>
  <c r="AL117"/>
  <c r="AL154" s="1"/>
  <c r="AJ117"/>
  <c r="AJ154" s="1"/>
  <c r="A118"/>
  <c r="AM117"/>
  <c r="AM154" s="1"/>
  <c r="AK117"/>
  <c r="AK154" s="1"/>
  <c r="AI117"/>
  <c r="AI154" s="1"/>
  <c r="O169" i="49"/>
  <c r="P144"/>
  <c r="P149" s="1"/>
  <c r="O211"/>
  <c r="L78" i="38"/>
  <c r="L90" s="1"/>
  <c r="K202"/>
  <c r="K8"/>
  <c r="K15" s="1"/>
  <c r="O199"/>
  <c r="O52"/>
  <c r="O75"/>
  <c r="H20" i="60" s="1"/>
  <c r="O20" s="1"/>
  <c r="P26" i="38"/>
  <c r="P50" s="1"/>
  <c r="N166"/>
  <c r="O116"/>
  <c r="O124" s="1"/>
  <c r="N208"/>
  <c r="N27" i="56"/>
  <c r="N28"/>
  <c r="P2"/>
  <c r="O18"/>
  <c r="O23"/>
  <c r="O39"/>
  <c r="O76" s="1"/>
  <c r="O36"/>
  <c r="O73" s="1"/>
  <c r="O114"/>
  <c r="O151" s="1"/>
  <c r="O112"/>
  <c r="O149" s="1"/>
  <c r="O38"/>
  <c r="O75" s="1"/>
  <c r="O37"/>
  <c r="O74" s="1"/>
  <c r="O24"/>
  <c r="O42"/>
  <c r="O40"/>
  <c r="O41"/>
  <c r="O116"/>
  <c r="O153" s="1"/>
  <c r="O115"/>
  <c r="O152" s="1"/>
  <c r="O113"/>
  <c r="O150" s="1"/>
  <c r="N43" i="59"/>
  <c r="O44" s="1"/>
  <c r="M167" i="50"/>
  <c r="N127"/>
  <c r="N133" s="1"/>
  <c r="M209"/>
  <c r="H193" i="10"/>
  <c r="M167" i="38"/>
  <c r="M209"/>
  <c r="N127"/>
  <c r="N133" s="1"/>
  <c r="O167" i="49"/>
  <c r="P127"/>
  <c r="P133" s="1"/>
  <c r="O209"/>
  <c r="N136"/>
  <c r="N141" s="1"/>
  <c r="M210"/>
  <c r="M168"/>
  <c r="L136" i="50"/>
  <c r="L141" s="1"/>
  <c r="K168"/>
  <c r="K210"/>
  <c r="K212" s="1"/>
  <c r="K169"/>
  <c r="L144"/>
  <c r="L149" s="1"/>
  <c r="K211"/>
  <c r="N144" i="38"/>
  <c r="N149" s="1"/>
  <c r="M211"/>
  <c r="M169"/>
  <c r="G20" i="56"/>
  <c r="H6" s="1"/>
  <c r="H7" s="1"/>
  <c r="H8" s="1"/>
  <c r="N38" i="59"/>
  <c r="H193" i="56"/>
  <c r="I183" s="1"/>
  <c r="H212"/>
  <c r="H214" s="1"/>
  <c r="H219" s="1"/>
  <c r="J197"/>
  <c r="J198" s="1"/>
  <c r="J206" s="1"/>
  <c r="K196" s="1"/>
  <c r="I217"/>
  <c r="H254"/>
  <c r="N110"/>
  <c r="M147"/>
  <c r="K106"/>
  <c r="L34"/>
  <c r="L71" s="1"/>
  <c r="H255"/>
  <c r="I218"/>
  <c r="O111"/>
  <c r="N148"/>
  <c r="X50"/>
  <c r="Y49"/>
  <c r="Y48"/>
  <c r="J13"/>
  <c r="J190"/>
  <c r="J191" s="1"/>
  <c r="X51"/>
  <c r="E52"/>
  <c r="E77"/>
  <c r="M77" s="1"/>
  <c r="K33" i="11"/>
  <c r="K44" i="2"/>
  <c r="K47" s="1"/>
  <c r="K53" s="1"/>
  <c r="L44"/>
  <c r="L47" s="1"/>
  <c r="L53" s="1"/>
  <c r="AK292" i="56" l="1"/>
  <c r="AJ293"/>
  <c r="M17" i="59"/>
  <c r="M19" s="1"/>
  <c r="Y51" i="56"/>
  <c r="M31"/>
  <c r="M189" s="1"/>
  <c r="O77"/>
  <c r="N77"/>
  <c r="K203"/>
  <c r="K204" s="1"/>
  <c r="K14"/>
  <c r="K68" i="52"/>
  <c r="D12" i="60" s="1"/>
  <c r="K12" s="1"/>
  <c r="L58" i="52"/>
  <c r="L65" s="1"/>
  <c r="P31" i="59"/>
  <c r="P37" s="1"/>
  <c r="N39"/>
  <c r="M42"/>
  <c r="L47"/>
  <c r="L49" s="1"/>
  <c r="L53" s="1"/>
  <c r="L56" s="1"/>
  <c r="AK187" i="56"/>
  <c r="AK65"/>
  <c r="AK200"/>
  <c r="AK139"/>
  <c r="O144" i="38"/>
  <c r="O149" s="1"/>
  <c r="N211"/>
  <c r="N169"/>
  <c r="L169" i="50"/>
  <c r="M144"/>
  <c r="M149" s="1"/>
  <c r="L211"/>
  <c r="M136"/>
  <c r="M141" s="1"/>
  <c r="L210"/>
  <c r="L212" s="1"/>
  <c r="L168"/>
  <c r="L170" s="1"/>
  <c r="L172" s="1"/>
  <c r="M78" i="38"/>
  <c r="M90" s="1"/>
  <c r="L202"/>
  <c r="L8"/>
  <c r="L15" s="1"/>
  <c r="P211" i="49"/>
  <c r="Q144"/>
  <c r="Q149" s="1"/>
  <c r="P169"/>
  <c r="I95" i="10"/>
  <c r="I28"/>
  <c r="L210" i="56"/>
  <c r="I47" i="10"/>
  <c r="I48"/>
  <c r="J42" s="1"/>
  <c r="I115"/>
  <c r="I117" s="1"/>
  <c r="O78" i="50"/>
  <c r="O90" s="1"/>
  <c r="N202"/>
  <c r="N78" i="49"/>
  <c r="N90" s="1"/>
  <c r="M202"/>
  <c r="I147" i="10"/>
  <c r="I86"/>
  <c r="N199" i="50"/>
  <c r="N8"/>
  <c r="N15" s="1"/>
  <c r="N75"/>
  <c r="G22" i="60" s="1"/>
  <c r="N22" s="1"/>
  <c r="O26" i="50"/>
  <c r="O50" s="1"/>
  <c r="N52"/>
  <c r="N35" i="56"/>
  <c r="N72" s="1"/>
  <c r="M146"/>
  <c r="N109"/>
  <c r="O43" i="59"/>
  <c r="R208" i="50"/>
  <c r="S116"/>
  <c r="S124" s="1"/>
  <c r="R166"/>
  <c r="I106" i="10"/>
  <c r="I108" s="1"/>
  <c r="I39"/>
  <c r="A224" i="56"/>
  <c r="AM223"/>
  <c r="AM260" s="1"/>
  <c r="AK223"/>
  <c r="AK260" s="1"/>
  <c r="AI223"/>
  <c r="AI260" s="1"/>
  <c r="AG223"/>
  <c r="AG260" s="1"/>
  <c r="AE223"/>
  <c r="AE260" s="1"/>
  <c r="AC223"/>
  <c r="AC260" s="1"/>
  <c r="AA223"/>
  <c r="AA260" s="1"/>
  <c r="AN223"/>
  <c r="AN260" s="1"/>
  <c r="AL223"/>
  <c r="AL260" s="1"/>
  <c r="AJ223"/>
  <c r="AJ260" s="1"/>
  <c r="AH223"/>
  <c r="AH260" s="1"/>
  <c r="AF223"/>
  <c r="AF260" s="1"/>
  <c r="AD223"/>
  <c r="AD260" s="1"/>
  <c r="AB223"/>
  <c r="AB260" s="1"/>
  <c r="J183" i="10"/>
  <c r="J122"/>
  <c r="K55"/>
  <c r="M212" i="49"/>
  <c r="K140" i="10"/>
  <c r="N210" i="49"/>
  <c r="O136"/>
  <c r="O141" s="1"/>
  <c r="N168"/>
  <c r="P167"/>
  <c r="Q127"/>
  <c r="Q133" s="1"/>
  <c r="P209"/>
  <c r="N209" i="38"/>
  <c r="N167"/>
  <c r="O127"/>
  <c r="O133" s="1"/>
  <c r="N209" i="50"/>
  <c r="O127"/>
  <c r="O133" s="1"/>
  <c r="N167"/>
  <c r="O28" i="56"/>
  <c r="O27"/>
  <c r="P18"/>
  <c r="Q2"/>
  <c r="P114"/>
  <c r="P151" s="1"/>
  <c r="P112"/>
  <c r="P149" s="1"/>
  <c r="P38"/>
  <c r="P75" s="1"/>
  <c r="P37"/>
  <c r="P74" s="1"/>
  <c r="P23"/>
  <c r="P24"/>
  <c r="P41"/>
  <c r="P42"/>
  <c r="P40"/>
  <c r="P77" s="1"/>
  <c r="P43"/>
  <c r="P36"/>
  <c r="P73" s="1"/>
  <c r="P39"/>
  <c r="P76" s="1"/>
  <c r="P116"/>
  <c r="P153" s="1"/>
  <c r="P117"/>
  <c r="P154" s="1"/>
  <c r="P115"/>
  <c r="P152" s="1"/>
  <c r="P113"/>
  <c r="P150" s="1"/>
  <c r="P116" i="38"/>
  <c r="P124" s="1"/>
  <c r="O166"/>
  <c r="O208"/>
  <c r="P75"/>
  <c r="Q26"/>
  <c r="Q50" s="1"/>
  <c r="P199"/>
  <c r="P52"/>
  <c r="A119" i="56"/>
  <c r="AM118"/>
  <c r="AM155" s="1"/>
  <c r="AK118"/>
  <c r="AK155" s="1"/>
  <c r="AN118"/>
  <c r="AN155" s="1"/>
  <c r="AL118"/>
  <c r="AL155" s="1"/>
  <c r="AJ118"/>
  <c r="AJ155" s="1"/>
  <c r="O116" i="49"/>
  <c r="O124" s="1"/>
  <c r="N208"/>
  <c r="N212" s="1"/>
  <c r="N166"/>
  <c r="N170" s="1"/>
  <c r="N172" s="1"/>
  <c r="N15" i="59"/>
  <c r="O12" s="1"/>
  <c r="O15" s="1"/>
  <c r="L145" i="56"/>
  <c r="L180" s="1"/>
  <c r="L203" s="1"/>
  <c r="L204" s="1"/>
  <c r="M108"/>
  <c r="M168" i="38"/>
  <c r="M170" s="1"/>
  <c r="M172" s="1"/>
  <c r="N136"/>
  <c r="N141" s="1"/>
  <c r="M210"/>
  <c r="M212" s="1"/>
  <c r="O26" i="49"/>
  <c r="O50" s="1"/>
  <c r="N8"/>
  <c r="N15" s="1"/>
  <c r="N199"/>
  <c r="N75"/>
  <c r="G21" i="60" s="1"/>
  <c r="N21" s="1"/>
  <c r="N52" i="49"/>
  <c r="I77" i="10"/>
  <c r="I10"/>
  <c r="K170" i="50"/>
  <c r="K172" s="1"/>
  <c r="N29" i="56"/>
  <c r="N31" s="1"/>
  <c r="M170" i="49"/>
  <c r="M172" s="1"/>
  <c r="O38" i="59"/>
  <c r="P38" s="1"/>
  <c r="M8" i="49"/>
  <c r="M15" s="1"/>
  <c r="Z51" i="56"/>
  <c r="Z48"/>
  <c r="Z49"/>
  <c r="Y50"/>
  <c r="O148"/>
  <c r="P111"/>
  <c r="K190"/>
  <c r="K191" s="1"/>
  <c r="K13"/>
  <c r="O110"/>
  <c r="N147"/>
  <c r="I254"/>
  <c r="J217"/>
  <c r="I184"/>
  <c r="I185" s="1"/>
  <c r="E78"/>
  <c r="N78" s="1"/>
  <c r="Y52"/>
  <c r="E53"/>
  <c r="I255"/>
  <c r="J218"/>
  <c r="L106"/>
  <c r="M34"/>
  <c r="M71" s="1"/>
  <c r="K197"/>
  <c r="K198" s="1"/>
  <c r="K206" s="1"/>
  <c r="L196" s="1"/>
  <c r="H256"/>
  <c r="I219"/>
  <c r="H289"/>
  <c r="H15" s="1"/>
  <c r="H16" s="1"/>
  <c r="H20" s="1"/>
  <c r="I6" s="1"/>
  <c r="K86" i="11"/>
  <c r="K88"/>
  <c r="K76"/>
  <c r="K78" s="1"/>
  <c r="AK293" i="56" l="1"/>
  <c r="AL292"/>
  <c r="P78"/>
  <c r="L14"/>
  <c r="O78"/>
  <c r="Z52"/>
  <c r="M209"/>
  <c r="M210" s="1"/>
  <c r="M202"/>
  <c r="M12"/>
  <c r="L68" i="52"/>
  <c r="E12" i="60" s="1"/>
  <c r="L12" s="1"/>
  <c r="M58" i="52"/>
  <c r="M65" s="1"/>
  <c r="O39" i="59"/>
  <c r="P39" s="1"/>
  <c r="M45"/>
  <c r="N42" s="1"/>
  <c r="AL140" i="56"/>
  <c r="AL66"/>
  <c r="AL187"/>
  <c r="AL200"/>
  <c r="N189"/>
  <c r="N12"/>
  <c r="N202"/>
  <c r="N209"/>
  <c r="A120"/>
  <c r="AM119"/>
  <c r="AM156" s="1"/>
  <c r="AK119"/>
  <c r="AK156" s="1"/>
  <c r="AN119"/>
  <c r="AN156" s="1"/>
  <c r="AL119"/>
  <c r="AL156" s="1"/>
  <c r="R26" i="38"/>
  <c r="R50" s="1"/>
  <c r="Q75"/>
  <c r="Q199"/>
  <c r="Q52"/>
  <c r="P208"/>
  <c r="Q116"/>
  <c r="Q124" s="1"/>
  <c r="P166"/>
  <c r="P28" i="56"/>
  <c r="P27"/>
  <c r="R2"/>
  <c r="Q18"/>
  <c r="Q23"/>
  <c r="Q114"/>
  <c r="Q151" s="1"/>
  <c r="Q112"/>
  <c r="Q149" s="1"/>
  <c r="Q38"/>
  <c r="Q75" s="1"/>
  <c r="Q39"/>
  <c r="Q76" s="1"/>
  <c r="Q36"/>
  <c r="Q73" s="1"/>
  <c r="Q42"/>
  <c r="Q43"/>
  <c r="Q37"/>
  <c r="Q74" s="1"/>
  <c r="Q24"/>
  <c r="Q40"/>
  <c r="Q77" s="1"/>
  <c r="Q44"/>
  <c r="Q41"/>
  <c r="Q78" s="1"/>
  <c r="Q118"/>
  <c r="Q155" s="1"/>
  <c r="Q117"/>
  <c r="Q154" s="1"/>
  <c r="Q116"/>
  <c r="Q153" s="1"/>
  <c r="Q115"/>
  <c r="Q152" s="1"/>
  <c r="Q113"/>
  <c r="Q150" s="1"/>
  <c r="P136" i="49"/>
  <c r="P141" s="1"/>
  <c r="O168"/>
  <c r="O210"/>
  <c r="J184" i="10"/>
  <c r="J125" s="1"/>
  <c r="J185"/>
  <c r="K179" s="1"/>
  <c r="J124"/>
  <c r="J126" s="1"/>
  <c r="O199" i="50"/>
  <c r="O8"/>
  <c r="O15" s="1"/>
  <c r="P26"/>
  <c r="P50" s="1"/>
  <c r="O75"/>
  <c r="H22" i="60" s="1"/>
  <c r="O22" s="1"/>
  <c r="O52" i="50"/>
  <c r="I116" i="10"/>
  <c r="I195"/>
  <c r="I97"/>
  <c r="I99" s="1"/>
  <c r="I30"/>
  <c r="M210" i="50"/>
  <c r="M212" s="1"/>
  <c r="N136"/>
  <c r="N141" s="1"/>
  <c r="M168"/>
  <c r="M170" s="1"/>
  <c r="M172" s="1"/>
  <c r="M169"/>
  <c r="N144"/>
  <c r="N149" s="1"/>
  <c r="M211"/>
  <c r="O169" i="38"/>
  <c r="P144"/>
  <c r="P149" s="1"/>
  <c r="O211"/>
  <c r="N17" i="59"/>
  <c r="N19" s="1"/>
  <c r="O29" i="56"/>
  <c r="O31" s="1"/>
  <c r="I79" i="10"/>
  <c r="I81" s="1"/>
  <c r="I12"/>
  <c r="O75" i="49"/>
  <c r="H21" i="60" s="1"/>
  <c r="O21" s="1"/>
  <c r="P26" i="49"/>
  <c r="P50" s="1"/>
  <c r="O199"/>
  <c r="O52"/>
  <c r="O136" i="38"/>
  <c r="O141" s="1"/>
  <c r="N210"/>
  <c r="N212" s="1"/>
  <c r="N168"/>
  <c r="N170" s="1"/>
  <c r="N172" s="1"/>
  <c r="M145" i="56"/>
  <c r="M180" s="1"/>
  <c r="M203" s="1"/>
  <c r="M204" s="1"/>
  <c r="N108"/>
  <c r="O17" i="59"/>
  <c r="O19" s="1"/>
  <c r="O208" i="49"/>
  <c r="O212" s="1"/>
  <c r="P116"/>
  <c r="P124" s="1"/>
  <c r="O166"/>
  <c r="O170" s="1"/>
  <c r="O172" s="1"/>
  <c r="O167" i="50"/>
  <c r="P127"/>
  <c r="P133" s="1"/>
  <c r="O209"/>
  <c r="O209" i="38"/>
  <c r="P127"/>
  <c r="P133" s="1"/>
  <c r="O167"/>
  <c r="R127" i="49"/>
  <c r="R133" s="1"/>
  <c r="Q209"/>
  <c r="Q167"/>
  <c r="K56" i="10"/>
  <c r="AN224" i="56"/>
  <c r="AN261" s="1"/>
  <c r="AJ224"/>
  <c r="AJ261" s="1"/>
  <c r="AF224"/>
  <c r="AF261" s="1"/>
  <c r="AB224"/>
  <c r="AB261" s="1"/>
  <c r="AE224"/>
  <c r="AE261" s="1"/>
  <c r="AI224"/>
  <c r="AI261" s="1"/>
  <c r="A225"/>
  <c r="AL224"/>
  <c r="AL261" s="1"/>
  <c r="AH224"/>
  <c r="AH261" s="1"/>
  <c r="AD224"/>
  <c r="AD261" s="1"/>
  <c r="AC224"/>
  <c r="AC261" s="1"/>
  <c r="AG224"/>
  <c r="AG261" s="1"/>
  <c r="AK224"/>
  <c r="AK261" s="1"/>
  <c r="AM224"/>
  <c r="AM261" s="1"/>
  <c r="T116" i="50"/>
  <c r="T124" s="1"/>
  <c r="S208"/>
  <c r="S166"/>
  <c r="N146" i="56"/>
  <c r="O109"/>
  <c r="O35"/>
  <c r="O72" s="1"/>
  <c r="I148" i="10"/>
  <c r="I89" s="1"/>
  <c r="I88"/>
  <c r="I90" s="1"/>
  <c r="O78" i="49"/>
  <c r="O90" s="1"/>
  <c r="O8" s="1"/>
  <c r="O15" s="1"/>
  <c r="N202"/>
  <c r="P78" i="50"/>
  <c r="P90" s="1"/>
  <c r="O202"/>
  <c r="J44" i="10"/>
  <c r="J111"/>
  <c r="Q169" i="49"/>
  <c r="R144"/>
  <c r="R149" s="1"/>
  <c r="Q211"/>
  <c r="N78" i="38"/>
  <c r="N90" s="1"/>
  <c r="M202"/>
  <c r="M8"/>
  <c r="M15" s="1"/>
  <c r="I7" i="56"/>
  <c r="I8" s="1"/>
  <c r="L197"/>
  <c r="L198" s="1"/>
  <c r="L206" s="1"/>
  <c r="M196" s="1"/>
  <c r="L190"/>
  <c r="L191" s="1"/>
  <c r="L13"/>
  <c r="I193"/>
  <c r="J183" s="1"/>
  <c r="I212"/>
  <c r="I214" s="1"/>
  <c r="I220" s="1"/>
  <c r="J254"/>
  <c r="K217"/>
  <c r="P148"/>
  <c r="Q111"/>
  <c r="Z50"/>
  <c r="AA49"/>
  <c r="AA48"/>
  <c r="AA51"/>
  <c r="I256"/>
  <c r="J219"/>
  <c r="N34"/>
  <c r="N71" s="1"/>
  <c r="M106"/>
  <c r="K218"/>
  <c r="J255"/>
  <c r="E54"/>
  <c r="Z53"/>
  <c r="E79"/>
  <c r="O79" s="1"/>
  <c r="P110"/>
  <c r="O147"/>
  <c r="AM292" l="1"/>
  <c r="AL293"/>
  <c r="P19" i="59"/>
  <c r="AA52" i="56"/>
  <c r="AB52" s="1"/>
  <c r="P79"/>
  <c r="M14"/>
  <c r="AA53"/>
  <c r="Q79"/>
  <c r="M68" i="52"/>
  <c r="F12" i="60" s="1"/>
  <c r="M12" s="1"/>
  <c r="N58" i="52"/>
  <c r="N65" s="1"/>
  <c r="M47" i="59"/>
  <c r="M49" s="1"/>
  <c r="N45"/>
  <c r="O42" s="1"/>
  <c r="O45" s="1"/>
  <c r="AM67" i="56"/>
  <c r="AM187"/>
  <c r="AM200"/>
  <c r="AM141"/>
  <c r="P29"/>
  <c r="P31" s="1"/>
  <c r="P202" s="1"/>
  <c r="O78" i="38"/>
  <c r="O90" s="1"/>
  <c r="N202"/>
  <c r="N8"/>
  <c r="N15" s="1"/>
  <c r="R211" i="49"/>
  <c r="R169"/>
  <c r="S144"/>
  <c r="S149" s="1"/>
  <c r="K196" i="10"/>
  <c r="P167" i="50"/>
  <c r="P209"/>
  <c r="Q127"/>
  <c r="Q133" s="1"/>
  <c r="Q26" i="49"/>
  <c r="Q50" s="1"/>
  <c r="P199"/>
  <c r="P75"/>
  <c r="P52"/>
  <c r="N211" i="50"/>
  <c r="N169"/>
  <c r="O144"/>
  <c r="O149" s="1"/>
  <c r="Q27" i="56"/>
  <c r="Q28"/>
  <c r="S2"/>
  <c r="R112"/>
  <c r="R149" s="1"/>
  <c r="R23"/>
  <c r="R114"/>
  <c r="R151" s="1"/>
  <c r="R43"/>
  <c r="R38"/>
  <c r="R75" s="1"/>
  <c r="R37"/>
  <c r="R74" s="1"/>
  <c r="R41"/>
  <c r="R78" s="1"/>
  <c r="R45"/>
  <c r="R42"/>
  <c r="R79" s="1"/>
  <c r="R36"/>
  <c r="R73" s="1"/>
  <c r="R39"/>
  <c r="R76" s="1"/>
  <c r="R24"/>
  <c r="R44"/>
  <c r="R40"/>
  <c r="R77" s="1"/>
  <c r="R119"/>
  <c r="R156" s="1"/>
  <c r="R118"/>
  <c r="R155" s="1"/>
  <c r="R117"/>
  <c r="R154" s="1"/>
  <c r="R116"/>
  <c r="R153" s="1"/>
  <c r="R115"/>
  <c r="R152" s="1"/>
  <c r="R113"/>
  <c r="R150" s="1"/>
  <c r="R116" i="38"/>
  <c r="R124" s="1"/>
  <c r="Q166"/>
  <c r="Q208"/>
  <c r="R52"/>
  <c r="R75"/>
  <c r="S26"/>
  <c r="S50" s="1"/>
  <c r="R199"/>
  <c r="AN120" i="56"/>
  <c r="AN157" s="1"/>
  <c r="AM120"/>
  <c r="AM157" s="1"/>
  <c r="AL120"/>
  <c r="AL157" s="1"/>
  <c r="A121"/>
  <c r="N210"/>
  <c r="J113" i="10"/>
  <c r="J46"/>
  <c r="Q78" i="50"/>
  <c r="Q90" s="1"/>
  <c r="P202"/>
  <c r="P78" i="49"/>
  <c r="P90" s="1"/>
  <c r="O202"/>
  <c r="P35" i="56"/>
  <c r="P72" s="1"/>
  <c r="O146"/>
  <c r="P109"/>
  <c r="T166" i="50"/>
  <c r="T208"/>
  <c r="U116"/>
  <c r="U124" s="1"/>
  <c r="A226" i="56"/>
  <c r="AI225"/>
  <c r="AI262" s="1"/>
  <c r="AM225"/>
  <c r="AM262" s="1"/>
  <c r="AE225"/>
  <c r="AE262" s="1"/>
  <c r="AG225"/>
  <c r="AG262" s="1"/>
  <c r="AN225"/>
  <c r="AN262" s="1"/>
  <c r="AJ225"/>
  <c r="AJ262" s="1"/>
  <c r="AF225"/>
  <c r="AF262" s="1"/>
  <c r="AC225"/>
  <c r="AC262" s="1"/>
  <c r="AL225"/>
  <c r="AL262" s="1"/>
  <c r="AH225"/>
  <c r="AH262" s="1"/>
  <c r="AD225"/>
  <c r="AD262" s="1"/>
  <c r="AK225"/>
  <c r="AK262" s="1"/>
  <c r="S127" i="49"/>
  <c r="S133" s="1"/>
  <c r="R167"/>
  <c r="R209"/>
  <c r="Q127" i="38"/>
  <c r="Q133" s="1"/>
  <c r="P209"/>
  <c r="P167"/>
  <c r="P166" i="49"/>
  <c r="P208"/>
  <c r="Q116"/>
  <c r="Q124" s="1"/>
  <c r="N145" i="56"/>
  <c r="N180" s="1"/>
  <c r="N203" s="1"/>
  <c r="N204" s="1"/>
  <c r="O108"/>
  <c r="O210" i="38"/>
  <c r="O212" s="1"/>
  <c r="P136"/>
  <c r="P141" s="1"/>
  <c r="O168"/>
  <c r="O170" s="1"/>
  <c r="O172" s="1"/>
  <c r="O189" i="56"/>
  <c r="O202"/>
  <c r="O209"/>
  <c r="O210" s="1"/>
  <c r="O12"/>
  <c r="P211" i="38"/>
  <c r="P169"/>
  <c r="Q144"/>
  <c r="Q149" s="1"/>
  <c r="O136" i="50"/>
  <c r="O141" s="1"/>
  <c r="N168"/>
  <c r="N170" s="1"/>
  <c r="N172" s="1"/>
  <c r="N210"/>
  <c r="N212" s="1"/>
  <c r="P199"/>
  <c r="P8"/>
  <c r="P15" s="1"/>
  <c r="P75"/>
  <c r="Q26"/>
  <c r="Q50" s="1"/>
  <c r="P52"/>
  <c r="K181" i="10"/>
  <c r="K120"/>
  <c r="P168" i="49"/>
  <c r="P210"/>
  <c r="Q136"/>
  <c r="Q141" s="1"/>
  <c r="I149" i="10"/>
  <c r="K57"/>
  <c r="AB53" i="56"/>
  <c r="AC52"/>
  <c r="M190"/>
  <c r="M191" s="1"/>
  <c r="M13"/>
  <c r="K219"/>
  <c r="J256"/>
  <c r="J184"/>
  <c r="J185" s="1"/>
  <c r="P147"/>
  <c r="Q110"/>
  <c r="E80"/>
  <c r="P80" s="1"/>
  <c r="E55"/>
  <c r="K255"/>
  <c r="L218"/>
  <c r="O34"/>
  <c r="O71" s="1"/>
  <c r="N106"/>
  <c r="AB51"/>
  <c r="AB48"/>
  <c r="AB49"/>
  <c r="AA50"/>
  <c r="R111"/>
  <c r="Q148"/>
  <c r="K254"/>
  <c r="L217"/>
  <c r="I257"/>
  <c r="I289" s="1"/>
  <c r="I15" s="1"/>
  <c r="I16" s="1"/>
  <c r="I20" s="1"/>
  <c r="J6" s="1"/>
  <c r="J220"/>
  <c r="M197"/>
  <c r="M198" s="1"/>
  <c r="M206" s="1"/>
  <c r="N196" s="1"/>
  <c r="AN292" l="1"/>
  <c r="AN293" s="1"/>
  <c r="AM293"/>
  <c r="P12"/>
  <c r="P189"/>
  <c r="S45"/>
  <c r="R80"/>
  <c r="N14"/>
  <c r="P209"/>
  <c r="Q80"/>
  <c r="N68" i="52"/>
  <c r="G12" i="60" s="1"/>
  <c r="N12" s="1"/>
  <c r="O58" i="52"/>
  <c r="O65" s="1"/>
  <c r="N47" i="59"/>
  <c r="N49" s="1"/>
  <c r="N53" s="1"/>
  <c r="N56" s="1"/>
  <c r="M53"/>
  <c r="M56" s="1"/>
  <c r="O47"/>
  <c r="O49" s="1"/>
  <c r="O53" s="1"/>
  <c r="O56" s="1"/>
  <c r="P62"/>
  <c r="AN68" i="56"/>
  <c r="AN187"/>
  <c r="AN200"/>
  <c r="AN142"/>
  <c r="Q210" i="49"/>
  <c r="R136"/>
  <c r="R141" s="1"/>
  <c r="Q168"/>
  <c r="K183" i="10"/>
  <c r="K122"/>
  <c r="Q8" i="50"/>
  <c r="Q15" s="1"/>
  <c r="R26"/>
  <c r="R50" s="1"/>
  <c r="Q75"/>
  <c r="Q52"/>
  <c r="Q199"/>
  <c r="O168"/>
  <c r="O210"/>
  <c r="P136"/>
  <c r="P141" s="1"/>
  <c r="R127" i="38"/>
  <c r="R133" s="1"/>
  <c r="Q209"/>
  <c r="Q167"/>
  <c r="A227" i="56"/>
  <c r="AL226"/>
  <c r="AL263" s="1"/>
  <c r="AH226"/>
  <c r="AH263" s="1"/>
  <c r="AD226"/>
  <c r="AD263" s="1"/>
  <c r="AE226"/>
  <c r="AE263" s="1"/>
  <c r="AI226"/>
  <c r="AI263" s="1"/>
  <c r="AN226"/>
  <c r="AN263" s="1"/>
  <c r="AJ226"/>
  <c r="AJ263" s="1"/>
  <c r="AF226"/>
  <c r="AF263" s="1"/>
  <c r="AG226"/>
  <c r="AG263" s="1"/>
  <c r="AK226"/>
  <c r="AK263" s="1"/>
  <c r="AM226"/>
  <c r="AM263" s="1"/>
  <c r="P146"/>
  <c r="Q109"/>
  <c r="Q35"/>
  <c r="Q72" s="1"/>
  <c r="J47" i="10"/>
  <c r="J48"/>
  <c r="K42" s="1"/>
  <c r="J115"/>
  <c r="J117" s="1"/>
  <c r="S116" i="38"/>
  <c r="S124" s="1"/>
  <c r="R166"/>
  <c r="R208"/>
  <c r="R27" i="56"/>
  <c r="R28"/>
  <c r="T2"/>
  <c r="S114"/>
  <c r="S151" s="1"/>
  <c r="S112"/>
  <c r="S149" s="1"/>
  <c r="S120"/>
  <c r="S157" s="1"/>
  <c r="S23"/>
  <c r="S37"/>
  <c r="S74" s="1"/>
  <c r="S24"/>
  <c r="S40"/>
  <c r="S77" s="1"/>
  <c r="S46"/>
  <c r="S38"/>
  <c r="S75" s="1"/>
  <c r="S43"/>
  <c r="S80" s="1"/>
  <c r="S41"/>
  <c r="S78" s="1"/>
  <c r="S36"/>
  <c r="S73" s="1"/>
  <c r="S42"/>
  <c r="S79" s="1"/>
  <c r="S44"/>
  <c r="S119"/>
  <c r="S156" s="1"/>
  <c r="S118"/>
  <c r="S155" s="1"/>
  <c r="S117"/>
  <c r="S154" s="1"/>
  <c r="S116"/>
  <c r="S153" s="1"/>
  <c r="S115"/>
  <c r="S152" s="1"/>
  <c r="S113"/>
  <c r="S150" s="1"/>
  <c r="R26" i="49"/>
  <c r="R50" s="1"/>
  <c r="Q199"/>
  <c r="Q52"/>
  <c r="Q75"/>
  <c r="T144"/>
  <c r="T149" s="1"/>
  <c r="S211"/>
  <c r="S169"/>
  <c r="P212"/>
  <c r="P210" i="56"/>
  <c r="Q29"/>
  <c r="Q31" s="1"/>
  <c r="Q169" i="38"/>
  <c r="R144"/>
  <c r="R149" s="1"/>
  <c r="Q211"/>
  <c r="P210"/>
  <c r="P212" s="1"/>
  <c r="Q136"/>
  <c r="Q141" s="1"/>
  <c r="P168"/>
  <c r="P170" s="1"/>
  <c r="P172" s="1"/>
  <c r="O145" i="56"/>
  <c r="O180" s="1"/>
  <c r="O203" s="1"/>
  <c r="O204" s="1"/>
  <c r="P108"/>
  <c r="R116" i="49"/>
  <c r="R124" s="1"/>
  <c r="Q166"/>
  <c r="Q170" s="1"/>
  <c r="Q172" s="1"/>
  <c r="Q208"/>
  <c r="Q212" s="1"/>
  <c r="T127"/>
  <c r="T133" s="1"/>
  <c r="S167"/>
  <c r="S209"/>
  <c r="U166" i="50"/>
  <c r="V116"/>
  <c r="V124" s="1"/>
  <c r="U208"/>
  <c r="Q78" i="49"/>
  <c r="Q90" s="1"/>
  <c r="Q8" s="1"/>
  <c r="Q15" s="1"/>
  <c r="P202"/>
  <c r="R78" i="50"/>
  <c r="R90" s="1"/>
  <c r="Q202"/>
  <c r="AM121" i="56"/>
  <c r="AM158" s="1"/>
  <c r="A122"/>
  <c r="AN121"/>
  <c r="AN158" s="1"/>
  <c r="S75" i="38"/>
  <c r="S52"/>
  <c r="T26"/>
  <c r="T50" s="1"/>
  <c r="S199"/>
  <c r="S39" i="56"/>
  <c r="S76" s="1"/>
  <c r="P144" i="50"/>
  <c r="P149" s="1"/>
  <c r="O169"/>
  <c r="O211"/>
  <c r="Q167"/>
  <c r="R127"/>
  <c r="R133" s="1"/>
  <c r="Q209"/>
  <c r="P78" i="38"/>
  <c r="P90" s="1"/>
  <c r="O202"/>
  <c r="O8"/>
  <c r="O15" s="1"/>
  <c r="P170" i="49"/>
  <c r="P172" s="1"/>
  <c r="P8"/>
  <c r="P15" s="1"/>
  <c r="N197" i="56"/>
  <c r="N198" s="1"/>
  <c r="N206" s="1"/>
  <c r="O196" s="1"/>
  <c r="J7"/>
  <c r="J8" s="1"/>
  <c r="K220"/>
  <c r="J257"/>
  <c r="M217"/>
  <c r="L254"/>
  <c r="AB50"/>
  <c r="AC49"/>
  <c r="AC48"/>
  <c r="AC51"/>
  <c r="N190"/>
  <c r="N191" s="1"/>
  <c r="N13"/>
  <c r="M218"/>
  <c r="L255"/>
  <c r="E56"/>
  <c r="R110"/>
  <c r="Q147"/>
  <c r="J193"/>
  <c r="K183" s="1"/>
  <c r="J212"/>
  <c r="J214" s="1"/>
  <c r="J221" s="1"/>
  <c r="K256"/>
  <c r="L219"/>
  <c r="S111"/>
  <c r="R148"/>
  <c r="O106"/>
  <c r="P34"/>
  <c r="P71" s="1"/>
  <c r="E81"/>
  <c r="Q81" s="1"/>
  <c r="AD52"/>
  <c r="AC53"/>
  <c r="R81" l="1"/>
  <c r="S81"/>
  <c r="O14"/>
  <c r="O68" i="52"/>
  <c r="H12" i="60" s="1"/>
  <c r="O12" s="1"/>
  <c r="P58" i="52"/>
  <c r="P65" s="1"/>
  <c r="P57" i="59"/>
  <c r="P58" s="1"/>
  <c r="P60" s="1"/>
  <c r="P49"/>
  <c r="Q78" i="38"/>
  <c r="Q90" s="1"/>
  <c r="P202"/>
  <c r="P8"/>
  <c r="P15" s="1"/>
  <c r="R209" i="50"/>
  <c r="S127"/>
  <c r="S133" s="1"/>
  <c r="R167"/>
  <c r="P211"/>
  <c r="P169"/>
  <c r="Q144"/>
  <c r="Q149" s="1"/>
  <c r="AN122" i="56"/>
  <c r="AN159" s="1"/>
  <c r="A123"/>
  <c r="U122"/>
  <c r="U159" s="1"/>
  <c r="R208" i="49"/>
  <c r="S116"/>
  <c r="S124" s="1"/>
  <c r="R166"/>
  <c r="R136" i="38"/>
  <c r="R141" s="1"/>
  <c r="Q210"/>
  <c r="Q212" s="1"/>
  <c r="Q168"/>
  <c r="Q170" s="1"/>
  <c r="Q172" s="1"/>
  <c r="Q189" i="56"/>
  <c r="Q209"/>
  <c r="Q12"/>
  <c r="Q202"/>
  <c r="U144" i="49"/>
  <c r="U149" s="1"/>
  <c r="T169"/>
  <c r="T211"/>
  <c r="S28" i="56"/>
  <c r="S27"/>
  <c r="T23"/>
  <c r="T114"/>
  <c r="T120"/>
  <c r="T112"/>
  <c r="T43"/>
  <c r="T80" s="1"/>
  <c r="T24"/>
  <c r="T44"/>
  <c r="T40"/>
  <c r="T77" s="1"/>
  <c r="T38"/>
  <c r="T75" s="1"/>
  <c r="T37"/>
  <c r="T74" s="1"/>
  <c r="T46"/>
  <c r="T42"/>
  <c r="T79" s="1"/>
  <c r="T36"/>
  <c r="T73" s="1"/>
  <c r="T39"/>
  <c r="T76" s="1"/>
  <c r="T41"/>
  <c r="T78" s="1"/>
  <c r="T121"/>
  <c r="T45"/>
  <c r="T47"/>
  <c r="T119"/>
  <c r="T118"/>
  <c r="T117"/>
  <c r="T116"/>
  <c r="T115"/>
  <c r="T113"/>
  <c r="J116" i="10"/>
  <c r="J195"/>
  <c r="AN227" i="56"/>
  <c r="AN264" s="1"/>
  <c r="AL227"/>
  <c r="AL264" s="1"/>
  <c r="AJ227"/>
  <c r="AJ264" s="1"/>
  <c r="AH227"/>
  <c r="AH264" s="1"/>
  <c r="AF227"/>
  <c r="AF264" s="1"/>
  <c r="A228"/>
  <c r="AM227"/>
  <c r="AM264" s="1"/>
  <c r="AK227"/>
  <c r="AK264" s="1"/>
  <c r="AI227"/>
  <c r="AI264" s="1"/>
  <c r="AG227"/>
  <c r="AG264" s="1"/>
  <c r="AE227"/>
  <c r="AE264" s="1"/>
  <c r="P168" i="50"/>
  <c r="P170" s="1"/>
  <c r="P172" s="1"/>
  <c r="P210"/>
  <c r="P212" s="1"/>
  <c r="Q136"/>
  <c r="Q141" s="1"/>
  <c r="R52"/>
  <c r="S26"/>
  <c r="S50" s="1"/>
  <c r="R8"/>
  <c r="R15" s="1"/>
  <c r="R199"/>
  <c r="R75"/>
  <c r="R29" i="56"/>
  <c r="R31" s="1"/>
  <c r="O170" i="50"/>
  <c r="O172" s="1"/>
  <c r="T75" i="38"/>
  <c r="U26"/>
  <c r="U50" s="1"/>
  <c r="T199"/>
  <c r="T52"/>
  <c r="S78" i="50"/>
  <c r="S90" s="1"/>
  <c r="R202"/>
  <c r="R78" i="49"/>
  <c r="R90" s="1"/>
  <c r="Q202"/>
  <c r="W116" i="50"/>
  <c r="W124" s="1"/>
  <c r="V208"/>
  <c r="V166"/>
  <c r="U127" i="49"/>
  <c r="U133" s="1"/>
  <c r="T209"/>
  <c r="T167"/>
  <c r="P145" i="56"/>
  <c r="P180" s="1"/>
  <c r="Q108"/>
  <c r="S144" i="38"/>
  <c r="S149" s="1"/>
  <c r="R211"/>
  <c r="R169"/>
  <c r="S26" i="49"/>
  <c r="S50" s="1"/>
  <c r="R8"/>
  <c r="R15" s="1"/>
  <c r="R199"/>
  <c r="R75"/>
  <c r="R52"/>
  <c r="S166" i="38"/>
  <c r="T116"/>
  <c r="T124" s="1"/>
  <c r="S208"/>
  <c r="K44" i="10"/>
  <c r="K111"/>
  <c r="R35" i="56"/>
  <c r="R72" s="1"/>
  <c r="Q146"/>
  <c r="R109"/>
  <c r="S127" i="38"/>
  <c r="S133" s="1"/>
  <c r="R167"/>
  <c r="R209"/>
  <c r="K184" i="10"/>
  <c r="K125" s="1"/>
  <c r="K124"/>
  <c r="K126" s="1"/>
  <c r="R168" i="49"/>
  <c r="S136"/>
  <c r="S141" s="1"/>
  <c r="R210"/>
  <c r="O212" i="50"/>
  <c r="O197" i="56"/>
  <c r="O198" s="1"/>
  <c r="O206" s="1"/>
  <c r="P196" s="1"/>
  <c r="E82"/>
  <c r="R82" s="1"/>
  <c r="O13"/>
  <c r="O190"/>
  <c r="O191" s="1"/>
  <c r="S148"/>
  <c r="T111"/>
  <c r="K184"/>
  <c r="K185" s="1"/>
  <c r="R147"/>
  <c r="S110"/>
  <c r="E57"/>
  <c r="N218"/>
  <c r="M255"/>
  <c r="M254"/>
  <c r="N217"/>
  <c r="K257"/>
  <c r="L220"/>
  <c r="AD53"/>
  <c r="AE52"/>
  <c r="Q34"/>
  <c r="Q71" s="1"/>
  <c r="P106"/>
  <c r="M219"/>
  <c r="L256"/>
  <c r="K221"/>
  <c r="J258"/>
  <c r="AD51"/>
  <c r="AD48"/>
  <c r="AD49"/>
  <c r="AC50"/>
  <c r="J289"/>
  <c r="J15" s="1"/>
  <c r="J16" s="1"/>
  <c r="J20" s="1"/>
  <c r="K6" s="1"/>
  <c r="U45" l="1"/>
  <c r="T82"/>
  <c r="U46"/>
  <c r="U44"/>
  <c r="T81"/>
  <c r="P203"/>
  <c r="P204" s="1"/>
  <c r="P14"/>
  <c r="U47"/>
  <c r="V122"/>
  <c r="V159" s="1"/>
  <c r="S82"/>
  <c r="Q58" i="52"/>
  <c r="Q65" s="1"/>
  <c r="P68"/>
  <c r="S168" i="49"/>
  <c r="S210"/>
  <c r="T136"/>
  <c r="T141" s="1"/>
  <c r="R146" i="56"/>
  <c r="S109"/>
  <c r="S35"/>
  <c r="S72" s="1"/>
  <c r="S211" i="38"/>
  <c r="T144"/>
  <c r="T149" s="1"/>
  <c r="S169"/>
  <c r="W208" i="50"/>
  <c r="X116"/>
  <c r="X124" s="1"/>
  <c r="W166"/>
  <c r="R202" i="49"/>
  <c r="S78"/>
  <c r="S90" s="1"/>
  <c r="T78" i="50"/>
  <c r="T90" s="1"/>
  <c r="S202"/>
  <c r="U52" i="38"/>
  <c r="V26"/>
  <c r="V50" s="1"/>
  <c r="U75"/>
  <c r="U199"/>
  <c r="R209" i="56"/>
  <c r="R12"/>
  <c r="R202"/>
  <c r="R189"/>
  <c r="S8" i="50"/>
  <c r="S15" s="1"/>
  <c r="T26"/>
  <c r="T50" s="1"/>
  <c r="S75"/>
  <c r="S52"/>
  <c r="S199"/>
  <c r="R136"/>
  <c r="R141" s="1"/>
  <c r="Q168"/>
  <c r="Q210"/>
  <c r="AM228" i="56"/>
  <c r="AM265" s="1"/>
  <c r="A229"/>
  <c r="AL228"/>
  <c r="AL265" s="1"/>
  <c r="AH228"/>
  <c r="AH265" s="1"/>
  <c r="AI228"/>
  <c r="AI265" s="1"/>
  <c r="AN228"/>
  <c r="AN265" s="1"/>
  <c r="AJ228"/>
  <c r="AJ265" s="1"/>
  <c r="AF228"/>
  <c r="AF265" s="1"/>
  <c r="AG228"/>
  <c r="AG265" s="1"/>
  <c r="AK228"/>
  <c r="AK265" s="1"/>
  <c r="U113"/>
  <c r="T150"/>
  <c r="U116"/>
  <c r="T153"/>
  <c r="T155"/>
  <c r="U118"/>
  <c r="T158"/>
  <c r="U121"/>
  <c r="U41"/>
  <c r="U78" s="1"/>
  <c r="U36"/>
  <c r="U73" s="1"/>
  <c r="U38"/>
  <c r="U75" s="1"/>
  <c r="T149"/>
  <c r="U112"/>
  <c r="T151"/>
  <c r="U114"/>
  <c r="V144" i="49"/>
  <c r="V149" s="1"/>
  <c r="U211"/>
  <c r="U169"/>
  <c r="A124" i="56"/>
  <c r="V123"/>
  <c r="V160" s="1"/>
  <c r="Q169" i="50"/>
  <c r="R144"/>
  <c r="R149" s="1"/>
  <c r="Q211"/>
  <c r="S209"/>
  <c r="T127"/>
  <c r="T133" s="1"/>
  <c r="S167"/>
  <c r="R78" i="38"/>
  <c r="R90" s="1"/>
  <c r="Q202"/>
  <c r="Q8"/>
  <c r="Q15" s="1"/>
  <c r="S29" i="56"/>
  <c r="S31" s="1"/>
  <c r="R170" i="49"/>
  <c r="R172" s="1"/>
  <c r="R212"/>
  <c r="W122" i="56"/>
  <c r="T127" i="38"/>
  <c r="T133" s="1"/>
  <c r="S167"/>
  <c r="S209"/>
  <c r="K113" i="10"/>
  <c r="K46"/>
  <c r="T166" i="38"/>
  <c r="U116"/>
  <c r="U124" s="1"/>
  <c r="T208"/>
  <c r="S8" i="49"/>
  <c r="S15" s="1"/>
  <c r="S75"/>
  <c r="T26"/>
  <c r="T50" s="1"/>
  <c r="S199"/>
  <c r="S52"/>
  <c r="Q145" i="56"/>
  <c r="Q180" s="1"/>
  <c r="Q203" s="1"/>
  <c r="Q204" s="1"/>
  <c r="R108"/>
  <c r="U167" i="49"/>
  <c r="V127"/>
  <c r="V133" s="1"/>
  <c r="U209"/>
  <c r="U115" i="56"/>
  <c r="T152"/>
  <c r="T154"/>
  <c r="U117"/>
  <c r="T156"/>
  <c r="U119"/>
  <c r="U39"/>
  <c r="U76" s="1"/>
  <c r="U42"/>
  <c r="U79" s="1"/>
  <c r="U37"/>
  <c r="U74" s="1"/>
  <c r="U40"/>
  <c r="U77" s="1"/>
  <c r="U24"/>
  <c r="U31" s="1"/>
  <c r="U43"/>
  <c r="U80" s="1"/>
  <c r="T157"/>
  <c r="U120"/>
  <c r="T28"/>
  <c r="T27"/>
  <c r="R210"/>
  <c r="Q210"/>
  <c r="R210" i="38"/>
  <c r="R212" s="1"/>
  <c r="S136"/>
  <c r="S141" s="1"/>
  <c r="R168"/>
  <c r="R170" s="1"/>
  <c r="R172" s="1"/>
  <c r="S208" i="49"/>
  <c r="S212" s="1"/>
  <c r="S166"/>
  <c r="S170" s="1"/>
  <c r="S172" s="1"/>
  <c r="T116"/>
  <c r="T124" s="1"/>
  <c r="K185" i="10"/>
  <c r="K7" i="56"/>
  <c r="K8" s="1"/>
  <c r="AD50"/>
  <c r="AE49"/>
  <c r="AE48"/>
  <c r="AE51"/>
  <c r="P190"/>
  <c r="P191" s="1"/>
  <c r="P13"/>
  <c r="AF52"/>
  <c r="AE53"/>
  <c r="N255"/>
  <c r="O218"/>
  <c r="E58"/>
  <c r="S147"/>
  <c r="T110"/>
  <c r="T148"/>
  <c r="U111"/>
  <c r="K258"/>
  <c r="L221"/>
  <c r="N219"/>
  <c r="M256"/>
  <c r="Q106"/>
  <c r="R34"/>
  <c r="R71" s="1"/>
  <c r="L257"/>
  <c r="M220"/>
  <c r="N254"/>
  <c r="O217"/>
  <c r="K193"/>
  <c r="L183" s="1"/>
  <c r="K212"/>
  <c r="K214" s="1"/>
  <c r="K222" s="1"/>
  <c r="E83"/>
  <c r="S83" s="1"/>
  <c r="P197"/>
  <c r="P198" s="1"/>
  <c r="Q14" l="1"/>
  <c r="V47"/>
  <c r="V44"/>
  <c r="U81"/>
  <c r="V46"/>
  <c r="U83"/>
  <c r="V45"/>
  <c r="U82"/>
  <c r="P206"/>
  <c r="Q196" s="1"/>
  <c r="T83"/>
  <c r="Q68" i="52"/>
  <c r="R58"/>
  <c r="R65" s="1"/>
  <c r="U116" i="49"/>
  <c r="U124" s="1"/>
  <c r="T208"/>
  <c r="T166"/>
  <c r="S168" i="38"/>
  <c r="S170" s="1"/>
  <c r="S172" s="1"/>
  <c r="T136"/>
  <c r="T141" s="1"/>
  <c r="S210"/>
  <c r="S212" s="1"/>
  <c r="U157" i="56"/>
  <c r="V120"/>
  <c r="U189"/>
  <c r="U209"/>
  <c r="U12"/>
  <c r="U202"/>
  <c r="U156"/>
  <c r="V119"/>
  <c r="U154"/>
  <c r="V117"/>
  <c r="T199" i="49"/>
  <c r="T75"/>
  <c r="T52"/>
  <c r="U26"/>
  <c r="U50" s="1"/>
  <c r="U208" i="38"/>
  <c r="V116"/>
  <c r="V124" s="1"/>
  <c r="U166"/>
  <c r="K47" i="10"/>
  <c r="K48"/>
  <c r="K115"/>
  <c r="K117" s="1"/>
  <c r="U127" i="38"/>
  <c r="U133" s="1"/>
  <c r="T167"/>
  <c r="T209"/>
  <c r="S202" i="56"/>
  <c r="S189"/>
  <c r="S209"/>
  <c r="S12"/>
  <c r="S78" i="38"/>
  <c r="S90" s="1"/>
  <c r="R202"/>
  <c r="R8"/>
  <c r="R15" s="1"/>
  <c r="T209" i="50"/>
  <c r="U127"/>
  <c r="U133" s="1"/>
  <c r="T167"/>
  <c r="A125" i="56"/>
  <c r="W124"/>
  <c r="W161" s="1"/>
  <c r="U151"/>
  <c r="V114"/>
  <c r="U149"/>
  <c r="V112"/>
  <c r="U158"/>
  <c r="V121"/>
  <c r="V118"/>
  <c r="U155"/>
  <c r="AN229"/>
  <c r="AN266" s="1"/>
  <c r="AL229"/>
  <c r="AL266" s="1"/>
  <c r="AJ229"/>
  <c r="AJ266" s="1"/>
  <c r="AH229"/>
  <c r="AH266" s="1"/>
  <c r="A230"/>
  <c r="AM229"/>
  <c r="AM266" s="1"/>
  <c r="AK229"/>
  <c r="AK266" s="1"/>
  <c r="AI229"/>
  <c r="AI266" s="1"/>
  <c r="AG229"/>
  <c r="AG266" s="1"/>
  <c r="S136" i="50"/>
  <c r="S141" s="1"/>
  <c r="R168"/>
  <c r="R210"/>
  <c r="T52"/>
  <c r="U26"/>
  <c r="U50" s="1"/>
  <c r="T199"/>
  <c r="T8"/>
  <c r="T15" s="1"/>
  <c r="T75"/>
  <c r="U78"/>
  <c r="U90" s="1"/>
  <c r="T202"/>
  <c r="X208"/>
  <c r="Y116"/>
  <c r="Y124" s="1"/>
  <c r="X166"/>
  <c r="T29" i="56"/>
  <c r="T31" s="1"/>
  <c r="W123"/>
  <c r="Q212" i="50"/>
  <c r="V43" i="56"/>
  <c r="V80" s="1"/>
  <c r="V40"/>
  <c r="V77" s="1"/>
  <c r="V37"/>
  <c r="V74" s="1"/>
  <c r="V42"/>
  <c r="V79" s="1"/>
  <c r="V39"/>
  <c r="V76" s="1"/>
  <c r="U152"/>
  <c r="V115"/>
  <c r="V209" i="49"/>
  <c r="W127"/>
  <c r="W133" s="1"/>
  <c r="V167"/>
  <c r="R145" i="56"/>
  <c r="R180" s="1"/>
  <c r="R203" s="1"/>
  <c r="R204" s="1"/>
  <c r="S108"/>
  <c r="W159"/>
  <c r="X122"/>
  <c r="S144" i="50"/>
  <c r="S149" s="1"/>
  <c r="R169"/>
  <c r="R211"/>
  <c r="V169" i="49"/>
  <c r="W144"/>
  <c r="W149" s="1"/>
  <c r="V211"/>
  <c r="V38" i="56"/>
  <c r="V75" s="1"/>
  <c r="V36"/>
  <c r="V73" s="1"/>
  <c r="V41"/>
  <c r="V78" s="1"/>
  <c r="V116"/>
  <c r="U153"/>
  <c r="V113"/>
  <c r="U150"/>
  <c r="W26" i="38"/>
  <c r="W50" s="1"/>
  <c r="V52"/>
  <c r="V199"/>
  <c r="V75"/>
  <c r="T78" i="49"/>
  <c r="T90" s="1"/>
  <c r="T8" s="1"/>
  <c r="T15" s="1"/>
  <c r="S202"/>
  <c r="U144" i="38"/>
  <c r="U149" s="1"/>
  <c r="T211"/>
  <c r="T169"/>
  <c r="T35" i="56"/>
  <c r="T72" s="1"/>
  <c r="S146"/>
  <c r="T109"/>
  <c r="T210" i="49"/>
  <c r="U136"/>
  <c r="U141" s="1"/>
  <c r="T168"/>
  <c r="Q170" i="50"/>
  <c r="Q172" s="1"/>
  <c r="Q197" i="56"/>
  <c r="Q198" s="1"/>
  <c r="Q206" s="1"/>
  <c r="R196" s="1"/>
  <c r="E84"/>
  <c r="L184"/>
  <c r="L185" s="1"/>
  <c r="Q190"/>
  <c r="Q191" s="1"/>
  <c r="Q13"/>
  <c r="O219"/>
  <c r="N256"/>
  <c r="K259"/>
  <c r="K289" s="1"/>
  <c r="K15" s="1"/>
  <c r="K16" s="1"/>
  <c r="K20" s="1"/>
  <c r="L6" s="1"/>
  <c r="L222"/>
  <c r="P217"/>
  <c r="O254"/>
  <c r="N220"/>
  <c r="M257"/>
  <c r="R106"/>
  <c r="S34"/>
  <c r="S71" s="1"/>
  <c r="M221"/>
  <c r="L258"/>
  <c r="U148"/>
  <c r="V111"/>
  <c r="T147"/>
  <c r="U110"/>
  <c r="E59"/>
  <c r="P218"/>
  <c r="O255"/>
  <c r="AF53"/>
  <c r="AG52"/>
  <c r="AF51"/>
  <c r="AF48"/>
  <c r="AF49"/>
  <c r="AE50"/>
  <c r="W45" l="1"/>
  <c r="V82"/>
  <c r="W46"/>
  <c r="V83"/>
  <c r="W44"/>
  <c r="V81"/>
  <c r="W47"/>
  <c r="V84"/>
  <c r="T84"/>
  <c r="R14"/>
  <c r="U84"/>
  <c r="S58" i="52"/>
  <c r="S65" s="1"/>
  <c r="R68"/>
  <c r="U35" i="56"/>
  <c r="U72" s="1"/>
  <c r="W52" i="38"/>
  <c r="W199"/>
  <c r="W75"/>
  <c r="X26"/>
  <c r="X50" s="1"/>
  <c r="W113" i="56"/>
  <c r="V150"/>
  <c r="V153"/>
  <c r="W116"/>
  <c r="W41"/>
  <c r="W78" s="1"/>
  <c r="W36"/>
  <c r="W73" s="1"/>
  <c r="W38"/>
  <c r="W75" s="1"/>
  <c r="X144" i="49"/>
  <c r="X149" s="1"/>
  <c r="W211"/>
  <c r="W169"/>
  <c r="S169" i="50"/>
  <c r="T144"/>
  <c r="T149" s="1"/>
  <c r="S211"/>
  <c r="S145" i="56"/>
  <c r="S180" s="1"/>
  <c r="S203" s="1"/>
  <c r="S204" s="1"/>
  <c r="T108"/>
  <c r="W39"/>
  <c r="W76" s="1"/>
  <c r="W42"/>
  <c r="W79" s="1"/>
  <c r="W37"/>
  <c r="W74" s="1"/>
  <c r="W40"/>
  <c r="W77" s="1"/>
  <c r="W43"/>
  <c r="W80" s="1"/>
  <c r="W160"/>
  <c r="X123"/>
  <c r="V78" i="50"/>
  <c r="V90" s="1"/>
  <c r="U202"/>
  <c r="U52"/>
  <c r="U199"/>
  <c r="U8"/>
  <c r="U15" s="1"/>
  <c r="V26"/>
  <c r="V50" s="1"/>
  <c r="U75"/>
  <c r="S168"/>
  <c r="S170" s="1"/>
  <c r="S172" s="1"/>
  <c r="T136"/>
  <c r="T141" s="1"/>
  <c r="S210"/>
  <c r="S212" s="1"/>
  <c r="V158" i="56"/>
  <c r="W121"/>
  <c r="V149"/>
  <c r="W112"/>
  <c r="V151"/>
  <c r="W114"/>
  <c r="A126"/>
  <c r="X125"/>
  <c r="X162" s="1"/>
  <c r="U167" i="50"/>
  <c r="V127"/>
  <c r="V133" s="1"/>
  <c r="U209"/>
  <c r="T78" i="38"/>
  <c r="T90" s="1"/>
  <c r="S202"/>
  <c r="S8"/>
  <c r="S15" s="1"/>
  <c r="S210" i="56"/>
  <c r="K116" i="10"/>
  <c r="K195"/>
  <c r="V208" i="38"/>
  <c r="V166"/>
  <c r="W116"/>
  <c r="W124" s="1"/>
  <c r="V157" i="56"/>
  <c r="W120"/>
  <c r="R212" i="50"/>
  <c r="T212" i="49"/>
  <c r="U210"/>
  <c r="U168"/>
  <c r="V136"/>
  <c r="V141" s="1"/>
  <c r="T146" i="56"/>
  <c r="U109"/>
  <c r="V144" i="38"/>
  <c r="V149" s="1"/>
  <c r="U169"/>
  <c r="U211"/>
  <c r="T202" i="49"/>
  <c r="U78"/>
  <c r="U90" s="1"/>
  <c r="X159" i="56"/>
  <c r="Y122"/>
  <c r="W167" i="49"/>
  <c r="X127"/>
  <c r="X133" s="1"/>
  <c r="W209"/>
  <c r="V152" i="56"/>
  <c r="W115"/>
  <c r="T202"/>
  <c r="T189"/>
  <c r="T209"/>
  <c r="Y210" s="1"/>
  <c r="T12"/>
  <c r="Y166" i="50"/>
  <c r="Y208"/>
  <c r="A231" i="56"/>
  <c r="AL230"/>
  <c r="AL267" s="1"/>
  <c r="AI230"/>
  <c r="AI267" s="1"/>
  <c r="AM230"/>
  <c r="AM267" s="1"/>
  <c r="AJ230"/>
  <c r="AJ267" s="1"/>
  <c r="AN230"/>
  <c r="AN267" s="1"/>
  <c r="AK230"/>
  <c r="AK267" s="1"/>
  <c r="AH230"/>
  <c r="AH267" s="1"/>
  <c r="W118"/>
  <c r="V155"/>
  <c r="U209" i="38"/>
  <c r="V127"/>
  <c r="V133" s="1"/>
  <c r="U167"/>
  <c r="U8" i="49"/>
  <c r="U15" s="1"/>
  <c r="U199"/>
  <c r="U52"/>
  <c r="V26"/>
  <c r="V50" s="1"/>
  <c r="U75"/>
  <c r="V154" i="56"/>
  <c r="W117"/>
  <c r="V156"/>
  <c r="W119"/>
  <c r="U136" i="38"/>
  <c r="U141" s="1"/>
  <c r="T168"/>
  <c r="T170" s="1"/>
  <c r="T172" s="1"/>
  <c r="T210"/>
  <c r="T212" s="1"/>
  <c r="U208" i="49"/>
  <c r="U212" s="1"/>
  <c r="V116"/>
  <c r="V124" s="1"/>
  <c r="U166"/>
  <c r="U170" s="1"/>
  <c r="U172" s="1"/>
  <c r="R170" i="50"/>
  <c r="R172" s="1"/>
  <c r="X124" i="56"/>
  <c r="E31"/>
  <c r="T170" i="49"/>
  <c r="T172" s="1"/>
  <c r="R197" i="56"/>
  <c r="R198" s="1"/>
  <c r="R206" s="1"/>
  <c r="S196" s="1"/>
  <c r="L7"/>
  <c r="L8" s="1"/>
  <c r="AG49"/>
  <c r="AG51"/>
  <c r="AH52"/>
  <c r="AG53"/>
  <c r="M258"/>
  <c r="N221"/>
  <c r="R190"/>
  <c r="R191" s="1"/>
  <c r="R13"/>
  <c r="O220"/>
  <c r="N257"/>
  <c r="P254"/>
  <c r="Q217"/>
  <c r="L193"/>
  <c r="M183" s="1"/>
  <c r="L212"/>
  <c r="L214" s="1"/>
  <c r="L223" s="1"/>
  <c r="AF50"/>
  <c r="AG48"/>
  <c r="Q218"/>
  <c r="P255"/>
  <c r="AF59"/>
  <c r="E60"/>
  <c r="U147"/>
  <c r="V110"/>
  <c r="W111"/>
  <c r="V148"/>
  <c r="T34"/>
  <c r="T71" s="1"/>
  <c r="S106"/>
  <c r="M222"/>
  <c r="L259"/>
  <c r="P219"/>
  <c r="O256"/>
  <c r="E85"/>
  <c r="U85" l="1"/>
  <c r="V85"/>
  <c r="W85"/>
  <c r="X85"/>
  <c r="Y85"/>
  <c r="Z85"/>
  <c r="AA85"/>
  <c r="AB85"/>
  <c r="AC85"/>
  <c r="AD85"/>
  <c r="AE85"/>
  <c r="AG59"/>
  <c r="X47"/>
  <c r="W84"/>
  <c r="X44"/>
  <c r="W81"/>
  <c r="X46"/>
  <c r="W83"/>
  <c r="X45"/>
  <c r="W82"/>
  <c r="S14"/>
  <c r="AF85"/>
  <c r="AG85"/>
  <c r="S68" i="52"/>
  <c r="T58"/>
  <c r="T65" s="1"/>
  <c r="Y125" i="56"/>
  <c r="Y162" s="1"/>
  <c r="X161"/>
  <c r="Y124"/>
  <c r="W116" i="49"/>
  <c r="W124" s="1"/>
  <c r="V208"/>
  <c r="V166"/>
  <c r="V136" i="38"/>
  <c r="V141" s="1"/>
  <c r="U210"/>
  <c r="U212" s="1"/>
  <c r="U168"/>
  <c r="U170" s="1"/>
  <c r="U172" s="1"/>
  <c r="V52" i="49"/>
  <c r="W26"/>
  <c r="W50" s="1"/>
  <c r="V199"/>
  <c r="V75"/>
  <c r="W155" i="56"/>
  <c r="X118"/>
  <c r="A232"/>
  <c r="AM231"/>
  <c r="AM268" s="1"/>
  <c r="AK231"/>
  <c r="AK268" s="1"/>
  <c r="AI231"/>
  <c r="AI268" s="1"/>
  <c r="AN231"/>
  <c r="AN268" s="1"/>
  <c r="AL231"/>
  <c r="AL268" s="1"/>
  <c r="AJ231"/>
  <c r="AJ268" s="1"/>
  <c r="X167" i="49"/>
  <c r="Y127"/>
  <c r="Y133" s="1"/>
  <c r="X209"/>
  <c r="Y159" i="56"/>
  <c r="Z122"/>
  <c r="V78" i="49"/>
  <c r="V90" s="1"/>
  <c r="U202"/>
  <c r="W144" i="38"/>
  <c r="W149" s="1"/>
  <c r="V211"/>
  <c r="V169"/>
  <c r="W157" i="56"/>
  <c r="X120"/>
  <c r="X116" i="38"/>
  <c r="X124" s="1"/>
  <c r="W208"/>
  <c r="W166"/>
  <c r="A127" i="56"/>
  <c r="Y126"/>
  <c r="Y163" s="1"/>
  <c r="U136" i="50"/>
  <c r="U141" s="1"/>
  <c r="T168"/>
  <c r="T210"/>
  <c r="W78"/>
  <c r="W90" s="1"/>
  <c r="V202"/>
  <c r="X43" i="56"/>
  <c r="X80" s="1"/>
  <c r="X40"/>
  <c r="X77" s="1"/>
  <c r="X37"/>
  <c r="X74" s="1"/>
  <c r="X42"/>
  <c r="X79" s="1"/>
  <c r="X39"/>
  <c r="X76" s="1"/>
  <c r="U108"/>
  <c r="T145"/>
  <c r="T180" s="1"/>
  <c r="T203" s="1"/>
  <c r="T204" s="1"/>
  <c r="W153"/>
  <c r="X116"/>
  <c r="Y26" i="38"/>
  <c r="Y50" s="1"/>
  <c r="X75"/>
  <c r="X199"/>
  <c r="X52"/>
  <c r="V35" i="56"/>
  <c r="V72" s="1"/>
  <c r="AA210"/>
  <c r="AK210"/>
  <c r="AJ210"/>
  <c r="AM210"/>
  <c r="AL210"/>
  <c r="T210"/>
  <c r="U210"/>
  <c r="AI210"/>
  <c r="AN210"/>
  <c r="AB210"/>
  <c r="Z125"/>
  <c r="W156"/>
  <c r="X119"/>
  <c r="X117"/>
  <c r="W154"/>
  <c r="W127" i="38"/>
  <c r="W133" s="1"/>
  <c r="V167"/>
  <c r="V209"/>
  <c r="X115" i="56"/>
  <c r="W152"/>
  <c r="V109"/>
  <c r="U146"/>
  <c r="V210" i="49"/>
  <c r="W136"/>
  <c r="W141" s="1"/>
  <c r="V168"/>
  <c r="T202" i="38"/>
  <c r="U78"/>
  <c r="U90" s="1"/>
  <c r="T8"/>
  <c r="T15" s="1"/>
  <c r="W127" i="50"/>
  <c r="W133" s="1"/>
  <c r="V209"/>
  <c r="V167"/>
  <c r="W151" i="56"/>
  <c r="X114"/>
  <c r="W149"/>
  <c r="X112"/>
  <c r="W158"/>
  <c r="X121"/>
  <c r="V8" i="50"/>
  <c r="V15" s="1"/>
  <c r="V75"/>
  <c r="V199"/>
  <c r="W26"/>
  <c r="W50" s="1"/>
  <c r="V52"/>
  <c r="X160" i="56"/>
  <c r="Y123"/>
  <c r="T211" i="50"/>
  <c r="T169"/>
  <c r="U144"/>
  <c r="U149" s="1"/>
  <c r="Y144" i="49"/>
  <c r="Y149" s="1"/>
  <c r="X211"/>
  <c r="X169"/>
  <c r="X38" i="56"/>
  <c r="X75" s="1"/>
  <c r="X36"/>
  <c r="X73" s="1"/>
  <c r="X41"/>
  <c r="X78" s="1"/>
  <c r="X113"/>
  <c r="W150"/>
  <c r="AF210"/>
  <c r="AH210"/>
  <c r="Z210"/>
  <c r="AE210"/>
  <c r="AD210"/>
  <c r="V210"/>
  <c r="AC210"/>
  <c r="W210"/>
  <c r="AG210"/>
  <c r="X210"/>
  <c r="S197"/>
  <c r="S198" s="1"/>
  <c r="S206" s="1"/>
  <c r="T196" s="1"/>
  <c r="S190"/>
  <c r="S191" s="1"/>
  <c r="S13"/>
  <c r="W110"/>
  <c r="V147"/>
  <c r="AH48"/>
  <c r="AH85" s="1"/>
  <c r="AG50"/>
  <c r="M184"/>
  <c r="M185" s="1"/>
  <c r="P220"/>
  <c r="O257"/>
  <c r="E86"/>
  <c r="P256"/>
  <c r="Q219"/>
  <c r="N222"/>
  <c r="M259"/>
  <c r="U34"/>
  <c r="U71" s="1"/>
  <c r="T106"/>
  <c r="W148"/>
  <c r="X111"/>
  <c r="AG60"/>
  <c r="AH60" s="1"/>
  <c r="E61"/>
  <c r="Q255"/>
  <c r="R218"/>
  <c r="L260"/>
  <c r="L289" s="1"/>
  <c r="L15" s="1"/>
  <c r="L16" s="1"/>
  <c r="L20" s="1"/>
  <c r="M6" s="1"/>
  <c r="M223"/>
  <c r="Q254"/>
  <c r="R217"/>
  <c r="N258"/>
  <c r="O221"/>
  <c r="AH53"/>
  <c r="AI52"/>
  <c r="AH51"/>
  <c r="AH49"/>
  <c r="AH86" s="1"/>
  <c r="T14" l="1"/>
  <c r="V86"/>
  <c r="W86"/>
  <c r="X86"/>
  <c r="Y86"/>
  <c r="Z86"/>
  <c r="AA86"/>
  <c r="AB86"/>
  <c r="AC86"/>
  <c r="AD86"/>
  <c r="AE86"/>
  <c r="AF86"/>
  <c r="Y45"/>
  <c r="X82"/>
  <c r="Y46"/>
  <c r="X83"/>
  <c r="Y44"/>
  <c r="X81"/>
  <c r="Y47"/>
  <c r="X84"/>
  <c r="AH59"/>
  <c r="AI59" s="1"/>
  <c r="AG86"/>
  <c r="U58" i="52"/>
  <c r="U65" s="1"/>
  <c r="T68"/>
  <c r="Y169" i="49"/>
  <c r="Y211"/>
  <c r="Y160" i="56"/>
  <c r="Z123"/>
  <c r="W210" i="49"/>
  <c r="X136"/>
  <c r="X141" s="1"/>
  <c r="W168"/>
  <c r="W209" i="38"/>
  <c r="X127"/>
  <c r="X133" s="1"/>
  <c r="W167"/>
  <c r="X154" i="56"/>
  <c r="Y117"/>
  <c r="Z162"/>
  <c r="AA125"/>
  <c r="Y116"/>
  <c r="X153"/>
  <c r="V136" i="50"/>
  <c r="V141" s="1"/>
  <c r="U210"/>
  <c r="U168"/>
  <c r="A128" i="56"/>
  <c r="Z127"/>
  <c r="X157"/>
  <c r="Y120"/>
  <c r="X144" i="38"/>
  <c r="X149" s="1"/>
  <c r="W211"/>
  <c r="W169"/>
  <c r="W78" i="49"/>
  <c r="W90" s="1"/>
  <c r="V202"/>
  <c r="Y209"/>
  <c r="Y167"/>
  <c r="AM232" i="56"/>
  <c r="AM269" s="1"/>
  <c r="AN232"/>
  <c r="AN269" s="1"/>
  <c r="AJ232"/>
  <c r="AJ269" s="1"/>
  <c r="AK232"/>
  <c r="AK269" s="1"/>
  <c r="A233"/>
  <c r="AL232"/>
  <c r="AL269" s="1"/>
  <c r="W75" i="49"/>
  <c r="W52"/>
  <c r="W8"/>
  <c r="W15" s="1"/>
  <c r="X26"/>
  <c r="X50" s="1"/>
  <c r="W199"/>
  <c r="W136" i="38"/>
  <c r="W141" s="1"/>
  <c r="V168"/>
  <c r="V170" s="1"/>
  <c r="V172" s="1"/>
  <c r="V210"/>
  <c r="V212" s="1"/>
  <c r="T212" i="50"/>
  <c r="Z126" i="56"/>
  <c r="V212" i="49"/>
  <c r="X150" i="56"/>
  <c r="Y113"/>
  <c r="Y41"/>
  <c r="Y78" s="1"/>
  <c r="Y36"/>
  <c r="Y73" s="1"/>
  <c r="Y38"/>
  <c r="Y75" s="1"/>
  <c r="U211" i="50"/>
  <c r="V144"/>
  <c r="V149" s="1"/>
  <c r="U169"/>
  <c r="W8"/>
  <c r="W15" s="1"/>
  <c r="W75"/>
  <c r="W52"/>
  <c r="W199"/>
  <c r="X26"/>
  <c r="X50" s="1"/>
  <c r="X158" i="56"/>
  <c r="Y121"/>
  <c r="X149"/>
  <c r="Y112"/>
  <c r="X151"/>
  <c r="Y114"/>
  <c r="X127" i="50"/>
  <c r="X133" s="1"/>
  <c r="W209"/>
  <c r="W167"/>
  <c r="U202" i="38"/>
  <c r="V78"/>
  <c r="V90" s="1"/>
  <c r="U8"/>
  <c r="U15" s="1"/>
  <c r="W109" i="56"/>
  <c r="V146"/>
  <c r="X152"/>
  <c r="Y115"/>
  <c r="X156"/>
  <c r="Y119"/>
  <c r="W35"/>
  <c r="W72" s="1"/>
  <c r="Y75" i="38"/>
  <c r="Y199"/>
  <c r="Y52"/>
  <c r="V108" i="56"/>
  <c r="U145"/>
  <c r="U180" s="1"/>
  <c r="Y39"/>
  <c r="Y76" s="1"/>
  <c r="Y42"/>
  <c r="Y79" s="1"/>
  <c r="Y37"/>
  <c r="Y74" s="1"/>
  <c r="Y40"/>
  <c r="Y77" s="1"/>
  <c r="Y43"/>
  <c r="Y80" s="1"/>
  <c r="W202" i="50"/>
  <c r="X78"/>
  <c r="X90" s="1"/>
  <c r="X208" i="38"/>
  <c r="X166"/>
  <c r="Y116"/>
  <c r="Y124" s="1"/>
  <c r="Z159" i="56"/>
  <c r="AA122"/>
  <c r="Y118"/>
  <c r="X155"/>
  <c r="X116" i="49"/>
  <c r="X124" s="1"/>
  <c r="W208"/>
  <c r="W212" s="1"/>
  <c r="W166"/>
  <c r="W170" s="1"/>
  <c r="W172" s="1"/>
  <c r="Y161" i="56"/>
  <c r="Z124"/>
  <c r="T170" i="50"/>
  <c r="T172" s="1"/>
  <c r="V8" i="49"/>
  <c r="V15" s="1"/>
  <c r="V170"/>
  <c r="V172" s="1"/>
  <c r="M7" i="56"/>
  <c r="M8" s="1"/>
  <c r="T197"/>
  <c r="T198" s="1"/>
  <c r="T206" s="1"/>
  <c r="U196" s="1"/>
  <c r="AJ59"/>
  <c r="AH61"/>
  <c r="E62"/>
  <c r="X148"/>
  <c r="Y111"/>
  <c r="T190"/>
  <c r="T191" s="1"/>
  <c r="T13"/>
  <c r="Q256"/>
  <c r="R219"/>
  <c r="M193"/>
  <c r="N183" s="1"/>
  <c r="M212"/>
  <c r="M214" s="1"/>
  <c r="M224" s="1"/>
  <c r="AH50"/>
  <c r="AI48"/>
  <c r="AI85" s="1"/>
  <c r="AI49"/>
  <c r="AI86" s="1"/>
  <c r="AI51"/>
  <c r="AJ52"/>
  <c r="AI53"/>
  <c r="O258"/>
  <c r="P221"/>
  <c r="R254"/>
  <c r="S217"/>
  <c r="N223"/>
  <c r="M260"/>
  <c r="S218"/>
  <c r="R255"/>
  <c r="V34"/>
  <c r="V71" s="1"/>
  <c r="U106"/>
  <c r="O222"/>
  <c r="N259"/>
  <c r="E87"/>
  <c r="Q220"/>
  <c r="P257"/>
  <c r="X110"/>
  <c r="W147"/>
  <c r="AI60"/>
  <c r="W87" l="1"/>
  <c r="X87"/>
  <c r="Y87"/>
  <c r="Z87"/>
  <c r="AA87"/>
  <c r="AB87"/>
  <c r="AC87"/>
  <c r="AD87"/>
  <c r="AE87"/>
  <c r="AF87"/>
  <c r="AI61"/>
  <c r="U203"/>
  <c r="U204" s="1"/>
  <c r="U14"/>
  <c r="Z47"/>
  <c r="Y84"/>
  <c r="Z44"/>
  <c r="Y81"/>
  <c r="Z46"/>
  <c r="Y83"/>
  <c r="Z45"/>
  <c r="Y82"/>
  <c r="AH87"/>
  <c r="AG87"/>
  <c r="V58" i="52"/>
  <c r="V65" s="1"/>
  <c r="U68"/>
  <c r="AA159" i="56"/>
  <c r="AB122"/>
  <c r="Y166" i="38"/>
  <c r="Y208"/>
  <c r="Z43" i="56"/>
  <c r="Z80" s="1"/>
  <c r="Z40"/>
  <c r="Z77" s="1"/>
  <c r="Z37"/>
  <c r="Z74" s="1"/>
  <c r="Z42"/>
  <c r="Z79" s="1"/>
  <c r="Z39"/>
  <c r="Z76" s="1"/>
  <c r="V145"/>
  <c r="V180" s="1"/>
  <c r="W108"/>
  <c r="Y151"/>
  <c r="Z114"/>
  <c r="Y149"/>
  <c r="Z112"/>
  <c r="Y158"/>
  <c r="Z121"/>
  <c r="Y26" i="50"/>
  <c r="Y50" s="1"/>
  <c r="X52"/>
  <c r="X199"/>
  <c r="X8"/>
  <c r="X15" s="1"/>
  <c r="X75"/>
  <c r="V211"/>
  <c r="W144"/>
  <c r="W149" s="1"/>
  <c r="V169"/>
  <c r="Z113" i="56"/>
  <c r="Y150"/>
  <c r="X136" i="38"/>
  <c r="X141" s="1"/>
  <c r="W210"/>
  <c r="W212" s="1"/>
  <c r="W168"/>
  <c r="W170" s="1"/>
  <c r="W172" s="1"/>
  <c r="Y26" i="49"/>
  <c r="Y50" s="1"/>
  <c r="X199"/>
  <c r="X52"/>
  <c r="X75"/>
  <c r="X211" i="38"/>
  <c r="Y144"/>
  <c r="Y149" s="1"/>
  <c r="X169"/>
  <c r="V210" i="50"/>
  <c r="V212" s="1"/>
  <c r="W136"/>
  <c r="W141" s="1"/>
  <c r="V168"/>
  <c r="V170" s="1"/>
  <c r="V172" s="1"/>
  <c r="Y153" i="56"/>
  <c r="Z116"/>
  <c r="X168" i="49"/>
  <c r="Y136"/>
  <c r="Y141" s="1"/>
  <c r="X210"/>
  <c r="Z160" i="56"/>
  <c r="AA123"/>
  <c r="U170" i="50"/>
  <c r="U172" s="1"/>
  <c r="Z161" i="56"/>
  <c r="AA124"/>
  <c r="X208" i="49"/>
  <c r="X212" s="1"/>
  <c r="X166"/>
  <c r="X170" s="1"/>
  <c r="X172" s="1"/>
  <c r="Y116"/>
  <c r="Y124" s="1"/>
  <c r="Z118" i="56"/>
  <c r="Y155"/>
  <c r="X202" i="50"/>
  <c r="Y78"/>
  <c r="Y90" s="1"/>
  <c r="Y202" s="1"/>
  <c r="X35" i="56"/>
  <c r="X72" s="1"/>
  <c r="Y156"/>
  <c r="Z119"/>
  <c r="Y152"/>
  <c r="Z115"/>
  <c r="X109"/>
  <c r="W146"/>
  <c r="W78" i="38"/>
  <c r="W90" s="1"/>
  <c r="V202"/>
  <c r="V8"/>
  <c r="V15" s="1"/>
  <c r="Y127" i="50"/>
  <c r="Y133" s="1"/>
  <c r="X209"/>
  <c r="X167"/>
  <c r="Z38" i="56"/>
  <c r="Z75" s="1"/>
  <c r="Z36"/>
  <c r="Z73" s="1"/>
  <c r="Z41"/>
  <c r="Z78" s="1"/>
  <c r="Z163"/>
  <c r="AA126"/>
  <c r="AL233"/>
  <c r="AL270" s="1"/>
  <c r="AN233"/>
  <c r="AN270" s="1"/>
  <c r="A234"/>
  <c r="AM233"/>
  <c r="AM270" s="1"/>
  <c r="AK233"/>
  <c r="AK270" s="1"/>
  <c r="W202" i="49"/>
  <c r="X78"/>
  <c r="X90" s="1"/>
  <c r="X8" s="1"/>
  <c r="X15" s="1"/>
  <c r="Y157" i="56"/>
  <c r="Z120"/>
  <c r="AA127"/>
  <c r="Z164"/>
  <c r="A129"/>
  <c r="AA162"/>
  <c r="AB125"/>
  <c r="Z117"/>
  <c r="Y154"/>
  <c r="X167" i="38"/>
  <c r="Y127"/>
  <c r="Y133" s="1"/>
  <c r="X209"/>
  <c r="U212" i="50"/>
  <c r="AJ61" i="56"/>
  <c r="U190"/>
  <c r="U191" s="1"/>
  <c r="U13"/>
  <c r="T217"/>
  <c r="T254" s="1"/>
  <c r="S254"/>
  <c r="P258"/>
  <c r="Q221"/>
  <c r="AJ53"/>
  <c r="AK52"/>
  <c r="AJ51"/>
  <c r="AJ49"/>
  <c r="AJ86" s="1"/>
  <c r="AJ48"/>
  <c r="AJ85" s="1"/>
  <c r="AI50"/>
  <c r="AI87" s="1"/>
  <c r="M261"/>
  <c r="M289" s="1"/>
  <c r="M15" s="1"/>
  <c r="M16" s="1"/>
  <c r="M20" s="1"/>
  <c r="N6" s="1"/>
  <c r="N224"/>
  <c r="R256"/>
  <c r="S219"/>
  <c r="Y148"/>
  <c r="Z111"/>
  <c r="AI62"/>
  <c r="E63"/>
  <c r="AJ62"/>
  <c r="AK62" s="1"/>
  <c r="AK59"/>
  <c r="AJ60"/>
  <c r="X147"/>
  <c r="Y110"/>
  <c r="Q257"/>
  <c r="R220"/>
  <c r="E88"/>
  <c r="O259"/>
  <c r="P222"/>
  <c r="W34"/>
  <c r="W71" s="1"/>
  <c r="V106"/>
  <c r="V190" s="1"/>
  <c r="V191" s="1"/>
  <c r="T218"/>
  <c r="S255"/>
  <c r="N260"/>
  <c r="O223"/>
  <c r="N184"/>
  <c r="N185" s="1"/>
  <c r="U197"/>
  <c r="U198" s="1"/>
  <c r="U206" s="1"/>
  <c r="V196" s="1"/>
  <c r="X88" l="1"/>
  <c r="Z88"/>
  <c r="Y88"/>
  <c r="AA88"/>
  <c r="AB88"/>
  <c r="AC88"/>
  <c r="AD88"/>
  <c r="AE88"/>
  <c r="AF88"/>
  <c r="AG88"/>
  <c r="AH88"/>
  <c r="AA45"/>
  <c r="Z82"/>
  <c r="AA46"/>
  <c r="Z83"/>
  <c r="AA44"/>
  <c r="Z81"/>
  <c r="AA47"/>
  <c r="Z84"/>
  <c r="AI88"/>
  <c r="AJ88"/>
  <c r="W58" i="52"/>
  <c r="W65" s="1"/>
  <c r="V68"/>
  <c r="Y209" i="38"/>
  <c r="Y167"/>
  <c r="AB162" i="56"/>
  <c r="AC125"/>
  <c r="A130"/>
  <c r="AA164"/>
  <c r="AB127"/>
  <c r="AA163"/>
  <c r="AB126"/>
  <c r="Y167" i="50"/>
  <c r="Y209"/>
  <c r="AA115" i="56"/>
  <c r="Z152"/>
  <c r="AA119"/>
  <c r="Z156"/>
  <c r="Y208" i="49"/>
  <c r="Y166"/>
  <c r="AA160" i="56"/>
  <c r="AB123"/>
  <c r="W210" i="50"/>
  <c r="W168"/>
  <c r="X136"/>
  <c r="X141" s="1"/>
  <c r="Y136" i="38"/>
  <c r="Y141" s="1"/>
  <c r="X168"/>
  <c r="X170" s="1"/>
  <c r="X172" s="1"/>
  <c r="X210"/>
  <c r="X212" s="1"/>
  <c r="AA113" i="56"/>
  <c r="Z150"/>
  <c r="X144" i="50"/>
  <c r="X149" s="1"/>
  <c r="W169"/>
  <c r="W211"/>
  <c r="Y52"/>
  <c r="Y199"/>
  <c r="Y75"/>
  <c r="Y8"/>
  <c r="Y15" s="1"/>
  <c r="V14" i="56"/>
  <c r="V203"/>
  <c r="V204" s="1"/>
  <c r="AA39"/>
  <c r="AA76" s="1"/>
  <c r="AA42"/>
  <c r="AA79" s="1"/>
  <c r="AA37"/>
  <c r="AA74" s="1"/>
  <c r="AA40"/>
  <c r="AA77" s="1"/>
  <c r="AA43"/>
  <c r="AA80" s="1"/>
  <c r="Z154"/>
  <c r="AA117"/>
  <c r="Z157"/>
  <c r="AA120"/>
  <c r="Y78" i="49"/>
  <c r="Y90" s="1"/>
  <c r="Y202" s="1"/>
  <c r="X202"/>
  <c r="AN234" i="56"/>
  <c r="AN271" s="1"/>
  <c r="AM234"/>
  <c r="AM271" s="1"/>
  <c r="A235"/>
  <c r="AL234"/>
  <c r="AL271" s="1"/>
  <c r="AA41"/>
  <c r="AA78" s="1"/>
  <c r="AA36"/>
  <c r="AA73" s="1"/>
  <c r="AA38"/>
  <c r="AA75" s="1"/>
  <c r="X78" i="38"/>
  <c r="X90" s="1"/>
  <c r="W202"/>
  <c r="W8"/>
  <c r="W15" s="1"/>
  <c r="Y109" i="56"/>
  <c r="X146"/>
  <c r="Y35"/>
  <c r="Y72" s="1"/>
  <c r="Z155"/>
  <c r="AA118"/>
  <c r="AA161"/>
  <c r="AB124"/>
  <c r="Y210" i="49"/>
  <c r="Y168"/>
  <c r="Z153" i="56"/>
  <c r="AA116"/>
  <c r="Y169" i="38"/>
  <c r="Y211"/>
  <c r="Y52" i="49"/>
  <c r="Y75"/>
  <c r="Y8"/>
  <c r="Y15" s="1"/>
  <c r="Y199"/>
  <c r="Z158" i="56"/>
  <c r="AA121"/>
  <c r="Z149"/>
  <c r="AA112"/>
  <c r="Z151"/>
  <c r="AA114"/>
  <c r="X108"/>
  <c r="W145"/>
  <c r="W180" s="1"/>
  <c r="AB159"/>
  <c r="AC122"/>
  <c r="V197"/>
  <c r="V198" s="1"/>
  <c r="N7"/>
  <c r="N8" s="1"/>
  <c r="P223"/>
  <c r="O260"/>
  <c r="Q222"/>
  <c r="P259"/>
  <c r="E89"/>
  <c r="AK89" s="1"/>
  <c r="AJ63"/>
  <c r="E64"/>
  <c r="AK63"/>
  <c r="Z148"/>
  <c r="AA111"/>
  <c r="T219"/>
  <c r="S256"/>
  <c r="N261"/>
  <c r="O224"/>
  <c r="AJ50"/>
  <c r="AJ87" s="1"/>
  <c r="AK48"/>
  <c r="AK85" s="1"/>
  <c r="AK49"/>
  <c r="AK86" s="1"/>
  <c r="AK51"/>
  <c r="AK88" s="1"/>
  <c r="AL52"/>
  <c r="AL89" s="1"/>
  <c r="AK53"/>
  <c r="Q258"/>
  <c r="R221"/>
  <c r="N193"/>
  <c r="O183" s="1"/>
  <c r="N212"/>
  <c r="N214" s="1"/>
  <c r="N225" s="1"/>
  <c r="U218"/>
  <c r="U255" s="1"/>
  <c r="T255"/>
  <c r="X34"/>
  <c r="X71" s="1"/>
  <c r="W106"/>
  <c r="W190" s="1"/>
  <c r="W191" s="1"/>
  <c r="S220"/>
  <c r="R257"/>
  <c r="Y147"/>
  <c r="Z110"/>
  <c r="AK60"/>
  <c r="AL59"/>
  <c r="AK61"/>
  <c r="AL62"/>
  <c r="V206" l="1"/>
  <c r="W196" s="1"/>
  <c r="Y89"/>
  <c r="Z89"/>
  <c r="AB89"/>
  <c r="AA89"/>
  <c r="AC89"/>
  <c r="AD89"/>
  <c r="AE89"/>
  <c r="AF89"/>
  <c r="AG89"/>
  <c r="AH89"/>
  <c r="AI89"/>
  <c r="AJ89"/>
  <c r="AB47"/>
  <c r="AA84"/>
  <c r="AB44"/>
  <c r="AA81"/>
  <c r="AB46"/>
  <c r="AA83"/>
  <c r="AB45"/>
  <c r="AA82"/>
  <c r="W68" i="52"/>
  <c r="X58"/>
  <c r="X65" s="1"/>
  <c r="AC159" i="56"/>
  <c r="AD122"/>
  <c r="W203"/>
  <c r="W204" s="1"/>
  <c r="W14"/>
  <c r="AA151"/>
  <c r="AB114"/>
  <c r="AA149"/>
  <c r="AB112"/>
  <c r="AA158"/>
  <c r="AB121"/>
  <c r="AB116"/>
  <c r="AA153"/>
  <c r="AB161"/>
  <c r="AC124"/>
  <c r="AA155"/>
  <c r="AB118"/>
  <c r="Y78" i="38"/>
  <c r="Y90" s="1"/>
  <c r="X202"/>
  <c r="X8"/>
  <c r="X15" s="1"/>
  <c r="AB38" i="56"/>
  <c r="AB75" s="1"/>
  <c r="AB36"/>
  <c r="AB73" s="1"/>
  <c r="AB41"/>
  <c r="AB78" s="1"/>
  <c r="AN235"/>
  <c r="AN272" s="1"/>
  <c r="A236"/>
  <c r="AM235"/>
  <c r="AM272" s="1"/>
  <c r="Y168" i="38"/>
  <c r="Y170" s="1"/>
  <c r="Y172" s="1"/>
  <c r="Y210"/>
  <c r="Y212" s="1"/>
  <c r="AB160" i="56"/>
  <c r="AC123"/>
  <c r="AB163"/>
  <c r="AC126"/>
  <c r="AB164"/>
  <c r="AC127"/>
  <c r="AC162"/>
  <c r="AD125"/>
  <c r="W170" i="50"/>
  <c r="W172" s="1"/>
  <c r="Y170" i="49"/>
  <c r="Y172" s="1"/>
  <c r="Y108" i="56"/>
  <c r="Y145" s="1"/>
  <c r="X145"/>
  <c r="X180" s="1"/>
  <c r="Z35"/>
  <c r="Z72" s="1"/>
  <c r="Z109"/>
  <c r="Z146" s="1"/>
  <c r="Y146"/>
  <c r="AA157"/>
  <c r="AB120"/>
  <c r="AB117"/>
  <c r="AA154"/>
  <c r="AB43"/>
  <c r="AB80" s="1"/>
  <c r="AB40"/>
  <c r="AB77" s="1"/>
  <c r="AB37"/>
  <c r="AB74" s="1"/>
  <c r="AB42"/>
  <c r="AB79" s="1"/>
  <c r="AB39"/>
  <c r="AB76" s="1"/>
  <c r="Y144" i="50"/>
  <c r="Y149" s="1"/>
  <c r="X211"/>
  <c r="X169"/>
  <c r="AA150" i="56"/>
  <c r="AB113"/>
  <c r="X168" i="50"/>
  <c r="X210"/>
  <c r="X212" s="1"/>
  <c r="Y136"/>
  <c r="Y141" s="1"/>
  <c r="AB119" i="56"/>
  <c r="AA156"/>
  <c r="AA152"/>
  <c r="AB115"/>
  <c r="A131"/>
  <c r="W212" i="50"/>
  <c r="Y212" i="49"/>
  <c r="W197" i="56"/>
  <c r="W198" s="1"/>
  <c r="W206" s="1"/>
  <c r="X196" s="1"/>
  <c r="AM62"/>
  <c r="AL61"/>
  <c r="AM59"/>
  <c r="AL60"/>
  <c r="AA110"/>
  <c r="AA147" s="1"/>
  <c r="Z147"/>
  <c r="Z180" s="1"/>
  <c r="N262"/>
  <c r="N289" s="1"/>
  <c r="N15" s="1"/>
  <c r="N16" s="1"/>
  <c r="O225"/>
  <c r="T256"/>
  <c r="U219"/>
  <c r="E90"/>
  <c r="Q259"/>
  <c r="R222"/>
  <c r="Q223"/>
  <c r="P260"/>
  <c r="AL63"/>
  <c r="S257"/>
  <c r="T220"/>
  <c r="X106"/>
  <c r="X190" s="1"/>
  <c r="X191" s="1"/>
  <c r="Y34"/>
  <c r="Y71" s="1"/>
  <c r="O184"/>
  <c r="O185" s="1"/>
  <c r="R258"/>
  <c r="S221"/>
  <c r="AL53"/>
  <c r="AL90" s="1"/>
  <c r="AM52"/>
  <c r="AM89" s="1"/>
  <c r="AL51"/>
  <c r="AL88" s="1"/>
  <c r="AL49"/>
  <c r="AL86" s="1"/>
  <c r="AL48"/>
  <c r="AL85" s="1"/>
  <c r="AK50"/>
  <c r="AK87" s="1"/>
  <c r="O261"/>
  <c r="P224"/>
  <c r="AB111"/>
  <c r="AB148" s="1"/>
  <c r="AA148"/>
  <c r="AK64"/>
  <c r="E65"/>
  <c r="N20"/>
  <c r="O6" s="1"/>
  <c r="Y180" l="1"/>
  <c r="Y203" s="1"/>
  <c r="Y204" s="1"/>
  <c r="AB82"/>
  <c r="AC45"/>
  <c r="AC46"/>
  <c r="AB83"/>
  <c r="AC44"/>
  <c r="AB81"/>
  <c r="AC47"/>
  <c r="AB84"/>
  <c r="Z90"/>
  <c r="AB90"/>
  <c r="AA90"/>
  <c r="AC90"/>
  <c r="AD90"/>
  <c r="AE90"/>
  <c r="AF90"/>
  <c r="AG90"/>
  <c r="AH90"/>
  <c r="AI90"/>
  <c r="AJ90"/>
  <c r="AK90"/>
  <c r="Y58" i="52"/>
  <c r="Y65" s="1"/>
  <c r="Y68" s="1"/>
  <c r="X68"/>
  <c r="A132" i="56"/>
  <c r="AC119"/>
  <c r="AB156"/>
  <c r="Y168" i="50"/>
  <c r="Y210"/>
  <c r="AB157" i="56"/>
  <c r="AC120"/>
  <c r="AA35"/>
  <c r="AA72" s="1"/>
  <c r="X203"/>
  <c r="X204" s="1"/>
  <c r="X14"/>
  <c r="A237"/>
  <c r="A238" s="1"/>
  <c r="A239" s="1"/>
  <c r="A240" s="1"/>
  <c r="A241" s="1"/>
  <c r="A242" s="1"/>
  <c r="A243" s="1"/>
  <c r="A244" s="1"/>
  <c r="A245" s="1"/>
  <c r="A246" s="1"/>
  <c r="A247" s="1"/>
  <c r="A248" s="1"/>
  <c r="A249" s="1"/>
  <c r="A250" s="1"/>
  <c r="A251" s="1"/>
  <c r="AN236"/>
  <c r="AN273" s="1"/>
  <c r="Y202" i="38"/>
  <c r="Y8"/>
  <c r="Y15" s="1"/>
  <c r="AB153" i="56"/>
  <c r="AC116"/>
  <c r="X170" i="50"/>
  <c r="X172" s="1"/>
  <c r="AB152" i="56"/>
  <c r="AC115"/>
  <c r="AC113"/>
  <c r="AB150"/>
  <c r="Y169" i="50"/>
  <c r="Y211"/>
  <c r="AC39" i="56"/>
  <c r="AC76" s="1"/>
  <c r="AC42"/>
  <c r="AC79" s="1"/>
  <c r="AC37"/>
  <c r="AC74" s="1"/>
  <c r="AC40"/>
  <c r="AC77" s="1"/>
  <c r="AC43"/>
  <c r="AC80" s="1"/>
  <c r="AC117"/>
  <c r="AB154"/>
  <c r="AD162"/>
  <c r="AE125"/>
  <c r="AC164"/>
  <c r="AD127"/>
  <c r="AC163"/>
  <c r="AD126"/>
  <c r="AC160"/>
  <c r="AD123"/>
  <c r="AC41"/>
  <c r="AC78" s="1"/>
  <c r="AC36"/>
  <c r="AC73" s="1"/>
  <c r="AC38"/>
  <c r="AC75" s="1"/>
  <c r="AB155"/>
  <c r="AC118"/>
  <c r="AC161"/>
  <c r="AD124"/>
  <c r="AC121"/>
  <c r="AB158"/>
  <c r="AC112"/>
  <c r="AC149" s="1"/>
  <c r="AB149"/>
  <c r="AB151"/>
  <c r="AC114"/>
  <c r="AD159"/>
  <c r="AE122"/>
  <c r="O193"/>
  <c r="P183" s="1"/>
  <c r="O212"/>
  <c r="O214" s="1"/>
  <c r="O226" s="1"/>
  <c r="X197"/>
  <c r="X198" s="1"/>
  <c r="O7"/>
  <c r="O8" s="1"/>
  <c r="P261"/>
  <c r="Q224"/>
  <c r="AL50"/>
  <c r="AL87" s="1"/>
  <c r="AM48"/>
  <c r="AM85" s="1"/>
  <c r="AM49"/>
  <c r="AM86" s="1"/>
  <c r="AM51"/>
  <c r="AM88" s="1"/>
  <c r="AN52"/>
  <c r="AN89" s="1"/>
  <c r="AM53"/>
  <c r="AM90" s="1"/>
  <c r="S258"/>
  <c r="T221"/>
  <c r="Y106"/>
  <c r="Y190" s="1"/>
  <c r="Y191" s="1"/>
  <c r="Z34"/>
  <c r="Z71" s="1"/>
  <c r="U220"/>
  <c r="T257"/>
  <c r="S222"/>
  <c r="R259"/>
  <c r="E91"/>
  <c r="AL65"/>
  <c r="E66"/>
  <c r="AM65"/>
  <c r="AM63"/>
  <c r="R223"/>
  <c r="Q260"/>
  <c r="V219"/>
  <c r="V256" s="1"/>
  <c r="U256"/>
  <c r="O262"/>
  <c r="P225"/>
  <c r="Z203"/>
  <c r="Z204" s="1"/>
  <c r="Z14"/>
  <c r="AM60"/>
  <c r="AN59"/>
  <c r="AM61"/>
  <c r="AN62"/>
  <c r="AL64"/>
  <c r="Y14" l="1"/>
  <c r="X206"/>
  <c r="Y196" s="1"/>
  <c r="AC84"/>
  <c r="AD47"/>
  <c r="AC83"/>
  <c r="AD46"/>
  <c r="AC82"/>
  <c r="AD45"/>
  <c r="AD44"/>
  <c r="AC81"/>
  <c r="AE159"/>
  <c r="AF122"/>
  <c r="AC151"/>
  <c r="AD114"/>
  <c r="AD161"/>
  <c r="AE124"/>
  <c r="AD118"/>
  <c r="AC155"/>
  <c r="AD160"/>
  <c r="AE123"/>
  <c r="AD163"/>
  <c r="AE126"/>
  <c r="AD164"/>
  <c r="AE127"/>
  <c r="AE162"/>
  <c r="AF125"/>
  <c r="AD115"/>
  <c r="AC152"/>
  <c r="AC153"/>
  <c r="AD116"/>
  <c r="AC157"/>
  <c r="AD120"/>
  <c r="A133"/>
  <c r="Y212" i="50"/>
  <c r="AD121" i="56"/>
  <c r="AC158"/>
  <c r="AD38"/>
  <c r="AD75" s="1"/>
  <c r="AD36"/>
  <c r="AD73" s="1"/>
  <c r="AD41"/>
  <c r="AD78" s="1"/>
  <c r="AC154"/>
  <c r="AD117"/>
  <c r="AD43"/>
  <c r="AD80" s="1"/>
  <c r="AD40"/>
  <c r="AD77" s="1"/>
  <c r="AD37"/>
  <c r="AD74" s="1"/>
  <c r="AD42"/>
  <c r="AD79" s="1"/>
  <c r="AD39"/>
  <c r="AD76" s="1"/>
  <c r="AD113"/>
  <c r="AD150" s="1"/>
  <c r="AC150"/>
  <c r="AB35"/>
  <c r="AB72" s="1"/>
  <c r="AC156"/>
  <c r="AD119"/>
  <c r="Y170" i="50"/>
  <c r="Y172" s="1"/>
  <c r="AN60" i="56"/>
  <c r="P262"/>
  <c r="Q225"/>
  <c r="AN63"/>
  <c r="E67"/>
  <c r="AM66"/>
  <c r="Z106"/>
  <c r="Z190" s="1"/>
  <c r="Z191" s="1"/>
  <c r="AA34"/>
  <c r="AA71" s="1"/>
  <c r="U221"/>
  <c r="T258"/>
  <c r="AN53"/>
  <c r="AN90" s="1"/>
  <c r="AN51"/>
  <c r="AN88" s="1"/>
  <c r="AN49"/>
  <c r="AN86" s="1"/>
  <c r="AN48"/>
  <c r="AN85" s="1"/>
  <c r="AM50"/>
  <c r="AM87" s="1"/>
  <c r="Q261"/>
  <c r="R224"/>
  <c r="P184"/>
  <c r="P185" s="1"/>
  <c r="AN61"/>
  <c r="AM64"/>
  <c r="S223"/>
  <c r="R260"/>
  <c r="E92"/>
  <c r="S259"/>
  <c r="T222"/>
  <c r="U257"/>
  <c r="V220"/>
  <c r="Y197"/>
  <c r="Y198" s="1"/>
  <c r="Y206" s="1"/>
  <c r="Z196" s="1"/>
  <c r="O263"/>
  <c r="O289" s="1"/>
  <c r="O15" s="1"/>
  <c r="O16" s="1"/>
  <c r="O20" s="1"/>
  <c r="P6" s="1"/>
  <c r="P226"/>
  <c r="AN65"/>
  <c r="AD82" l="1"/>
  <c r="AE45"/>
  <c r="AE46"/>
  <c r="AD83"/>
  <c r="AE47"/>
  <c r="AD84"/>
  <c r="AN66"/>
  <c r="AE44"/>
  <c r="AD81"/>
  <c r="AD156"/>
  <c r="AE119"/>
  <c r="AC35"/>
  <c r="AC72" s="1"/>
  <c r="AD154"/>
  <c r="AE117"/>
  <c r="A134"/>
  <c r="AF133"/>
  <c r="AF170" s="1"/>
  <c r="AD152"/>
  <c r="AE115"/>
  <c r="AD155"/>
  <c r="AE118"/>
  <c r="AE39"/>
  <c r="AE76" s="1"/>
  <c r="AE42"/>
  <c r="AE79" s="1"/>
  <c r="AE37"/>
  <c r="AE74" s="1"/>
  <c r="AE40"/>
  <c r="AE77" s="1"/>
  <c r="AE43"/>
  <c r="AE80" s="1"/>
  <c r="AE41"/>
  <c r="AE78" s="1"/>
  <c r="AE36"/>
  <c r="AE73" s="1"/>
  <c r="AE38"/>
  <c r="AE75" s="1"/>
  <c r="AE121"/>
  <c r="AD158"/>
  <c r="AD157"/>
  <c r="AE120"/>
  <c r="AE116"/>
  <c r="AD153"/>
  <c r="AF162"/>
  <c r="AG125"/>
  <c r="AE164"/>
  <c r="AF127"/>
  <c r="AE163"/>
  <c r="AF126"/>
  <c r="AE160"/>
  <c r="AF123"/>
  <c r="AE161"/>
  <c r="AF124"/>
  <c r="AE114"/>
  <c r="AE151" s="1"/>
  <c r="AD151"/>
  <c r="AF159"/>
  <c r="AG122"/>
  <c r="P7"/>
  <c r="P8" s="1"/>
  <c r="Z197"/>
  <c r="Z198" s="1"/>
  <c r="P193"/>
  <c r="Q183" s="1"/>
  <c r="P212"/>
  <c r="P214" s="1"/>
  <c r="P227" s="1"/>
  <c r="Q226"/>
  <c r="P263"/>
  <c r="E93"/>
  <c r="T223"/>
  <c r="S260"/>
  <c r="V221"/>
  <c r="U258"/>
  <c r="Q262"/>
  <c r="R225"/>
  <c r="W220"/>
  <c r="W257" s="1"/>
  <c r="V257"/>
  <c r="T259"/>
  <c r="U222"/>
  <c r="AN64"/>
  <c r="R261"/>
  <c r="S224"/>
  <c r="AN50"/>
  <c r="AN87" s="1"/>
  <c r="AB34"/>
  <c r="AB71" s="1"/>
  <c r="E68"/>
  <c r="AN67"/>
  <c r="AF47" l="1"/>
  <c r="AE84"/>
  <c r="AE83"/>
  <c r="AF46"/>
  <c r="AE82"/>
  <c r="AF45"/>
  <c r="AG133"/>
  <c r="AG170" s="1"/>
  <c r="AF44"/>
  <c r="AE81"/>
  <c r="AG159"/>
  <c r="AH122"/>
  <c r="AF161"/>
  <c r="AG124"/>
  <c r="AF160"/>
  <c r="AG123"/>
  <c r="AF163"/>
  <c r="AG126"/>
  <c r="AF164"/>
  <c r="AG127"/>
  <c r="AG162"/>
  <c r="AH125"/>
  <c r="AE157"/>
  <c r="AF120"/>
  <c r="A135"/>
  <c r="AG134"/>
  <c r="AH133"/>
  <c r="AF116"/>
  <c r="AE153"/>
  <c r="AE158"/>
  <c r="AF121"/>
  <c r="AF38"/>
  <c r="AF75" s="1"/>
  <c r="AF36"/>
  <c r="AF73" s="1"/>
  <c r="AF41"/>
  <c r="AF78" s="1"/>
  <c r="AF43"/>
  <c r="AF80" s="1"/>
  <c r="AF40"/>
  <c r="AF77" s="1"/>
  <c r="AF37"/>
  <c r="AF74" s="1"/>
  <c r="AF42"/>
  <c r="AF79" s="1"/>
  <c r="AF39"/>
  <c r="AF76" s="1"/>
  <c r="AE155"/>
  <c r="AF118"/>
  <c r="AE152"/>
  <c r="AF115"/>
  <c r="AF152" s="1"/>
  <c r="AF117"/>
  <c r="AE154"/>
  <c r="AD35"/>
  <c r="AD72" s="1"/>
  <c r="AF119"/>
  <c r="AE156"/>
  <c r="S225"/>
  <c r="R262"/>
  <c r="P264"/>
  <c r="P289" s="1"/>
  <c r="P15" s="1"/>
  <c r="P16" s="1"/>
  <c r="P20" s="1"/>
  <c r="Q6" s="1"/>
  <c r="Q227"/>
  <c r="AC34"/>
  <c r="AC71" s="1"/>
  <c r="T224"/>
  <c r="S261"/>
  <c r="U259"/>
  <c r="V222"/>
  <c r="V258"/>
  <c r="W221"/>
  <c r="U223"/>
  <c r="T260"/>
  <c r="E94"/>
  <c r="Q263"/>
  <c r="R226"/>
  <c r="Q184"/>
  <c r="Q185" s="1"/>
  <c r="AF84" l="1"/>
  <c r="AG47"/>
  <c r="AF82"/>
  <c r="AG45"/>
  <c r="AF83"/>
  <c r="AG46"/>
  <c r="AG44"/>
  <c r="AF81"/>
  <c r="AE35"/>
  <c r="AE72" s="1"/>
  <c r="AF155"/>
  <c r="AG118"/>
  <c r="AF158"/>
  <c r="AG121"/>
  <c r="AH170"/>
  <c r="AI133"/>
  <c r="AH134"/>
  <c r="AG171"/>
  <c r="AG119"/>
  <c r="AF156"/>
  <c r="AF154"/>
  <c r="AG117"/>
  <c r="AG39"/>
  <c r="AG76" s="1"/>
  <c r="AG42"/>
  <c r="AG79" s="1"/>
  <c r="AG37"/>
  <c r="AG74" s="1"/>
  <c r="AG40"/>
  <c r="AG77" s="1"/>
  <c r="AG43"/>
  <c r="AG80" s="1"/>
  <c r="AG41"/>
  <c r="AG78" s="1"/>
  <c r="AG36"/>
  <c r="AG73" s="1"/>
  <c r="AG38"/>
  <c r="AG75" s="1"/>
  <c r="AG116"/>
  <c r="AG153" s="1"/>
  <c r="AF153"/>
  <c r="A136"/>
  <c r="AH135"/>
  <c r="AH172" s="1"/>
  <c r="AF157"/>
  <c r="AG120"/>
  <c r="AH162"/>
  <c r="AI125"/>
  <c r="AG164"/>
  <c r="AH127"/>
  <c r="AG163"/>
  <c r="AH126"/>
  <c r="AG160"/>
  <c r="AH123"/>
  <c r="AG161"/>
  <c r="AH124"/>
  <c r="AH159"/>
  <c r="AI122"/>
  <c r="Q193"/>
  <c r="R183" s="1"/>
  <c r="Q212"/>
  <c r="Q214" s="1"/>
  <c r="Q228" s="1"/>
  <c r="Q7"/>
  <c r="Q8" s="1"/>
  <c r="X221"/>
  <c r="X258" s="1"/>
  <c r="W258"/>
  <c r="V259"/>
  <c r="W222"/>
  <c r="R227"/>
  <c r="Q264"/>
  <c r="R263"/>
  <c r="S226"/>
  <c r="E95"/>
  <c r="V223"/>
  <c r="U260"/>
  <c r="T261"/>
  <c r="U224"/>
  <c r="AD34"/>
  <c r="AD71" s="1"/>
  <c r="T225"/>
  <c r="S262"/>
  <c r="AG83" l="1"/>
  <c r="AH46"/>
  <c r="AG82"/>
  <c r="AH45"/>
  <c r="AG84"/>
  <c r="AH47"/>
  <c r="AH44"/>
  <c r="AG81"/>
  <c r="AI135"/>
  <c r="AI172" s="1"/>
  <c r="AI159"/>
  <c r="AJ122"/>
  <c r="AH161"/>
  <c r="AI124"/>
  <c r="AH160"/>
  <c r="AI123"/>
  <c r="AH163"/>
  <c r="AI126"/>
  <c r="AH164"/>
  <c r="AI127"/>
  <c r="AI162"/>
  <c r="AJ125"/>
  <c r="AG157"/>
  <c r="AH120"/>
  <c r="AH117"/>
  <c r="AH154" s="1"/>
  <c r="AG154"/>
  <c r="AI134"/>
  <c r="AH171"/>
  <c r="AF35"/>
  <c r="AF72" s="1"/>
  <c r="A137"/>
  <c r="AI136"/>
  <c r="AH38"/>
  <c r="AH75" s="1"/>
  <c r="AH36"/>
  <c r="AH73" s="1"/>
  <c r="AH41"/>
  <c r="AH78" s="1"/>
  <c r="AH43"/>
  <c r="AH80" s="1"/>
  <c r="AH40"/>
  <c r="AH77" s="1"/>
  <c r="AH37"/>
  <c r="AH74" s="1"/>
  <c r="AH42"/>
  <c r="AH79" s="1"/>
  <c r="AH39"/>
  <c r="AH76" s="1"/>
  <c r="AG156"/>
  <c r="AH119"/>
  <c r="AI170"/>
  <c r="AJ133"/>
  <c r="AG158"/>
  <c r="AH121"/>
  <c r="AH118"/>
  <c r="AG155"/>
  <c r="U225"/>
  <c r="T262"/>
  <c r="AE34"/>
  <c r="AE71" s="1"/>
  <c r="W223"/>
  <c r="V260"/>
  <c r="E96"/>
  <c r="W259"/>
  <c r="X222"/>
  <c r="R184"/>
  <c r="R185" s="1"/>
  <c r="U261"/>
  <c r="V224"/>
  <c r="S263"/>
  <c r="T226"/>
  <c r="R264"/>
  <c r="S227"/>
  <c r="Q265"/>
  <c r="Q289" s="1"/>
  <c r="Q15" s="1"/>
  <c r="Q16" s="1"/>
  <c r="Q20" s="1"/>
  <c r="R6" s="1"/>
  <c r="R228"/>
  <c r="AH84" l="1"/>
  <c r="AI47"/>
  <c r="AH82"/>
  <c r="AI45"/>
  <c r="AH83"/>
  <c r="AI46"/>
  <c r="AF96"/>
  <c r="AG96"/>
  <c r="AI96"/>
  <c r="AH96"/>
  <c r="AJ96"/>
  <c r="AK96"/>
  <c r="AL96"/>
  <c r="AM96"/>
  <c r="AN96"/>
  <c r="AI44"/>
  <c r="AH81"/>
  <c r="AJ135"/>
  <c r="AH155"/>
  <c r="AI118"/>
  <c r="AI155" s="1"/>
  <c r="AI39"/>
  <c r="AI76" s="1"/>
  <c r="AI42"/>
  <c r="AI79" s="1"/>
  <c r="AI37"/>
  <c r="AI74" s="1"/>
  <c r="AI40"/>
  <c r="AI77" s="1"/>
  <c r="AI43"/>
  <c r="AI80" s="1"/>
  <c r="AI41"/>
  <c r="AI78" s="1"/>
  <c r="AI36"/>
  <c r="AI73" s="1"/>
  <c r="AI38"/>
  <c r="AI75" s="1"/>
  <c r="AJ136"/>
  <c r="AI173"/>
  <c r="AJ134"/>
  <c r="AI171"/>
  <c r="AH158"/>
  <c r="AI121"/>
  <c r="AJ170"/>
  <c r="AK133"/>
  <c r="AH156"/>
  <c r="AI119"/>
  <c r="A138"/>
  <c r="AJ137"/>
  <c r="AJ174" s="1"/>
  <c r="AG35"/>
  <c r="AG72" s="1"/>
  <c r="AH157"/>
  <c r="AI120"/>
  <c r="AJ162"/>
  <c r="AK125"/>
  <c r="AI164"/>
  <c r="AJ127"/>
  <c r="AI163"/>
  <c r="AJ126"/>
  <c r="AI160"/>
  <c r="AJ123"/>
  <c r="AI161"/>
  <c r="AJ124"/>
  <c r="AJ159"/>
  <c r="AK122"/>
  <c r="R7"/>
  <c r="R8" s="1"/>
  <c r="R265"/>
  <c r="S228"/>
  <c r="S264"/>
  <c r="T227"/>
  <c r="U226"/>
  <c r="T263"/>
  <c r="W224"/>
  <c r="V261"/>
  <c r="R193"/>
  <c r="S183" s="1"/>
  <c r="R212"/>
  <c r="R214" s="1"/>
  <c r="R229" s="1"/>
  <c r="Y222"/>
  <c r="Y259" s="1"/>
  <c r="X259"/>
  <c r="E97"/>
  <c r="W260"/>
  <c r="X223"/>
  <c r="AF34"/>
  <c r="AF71" s="1"/>
  <c r="V225"/>
  <c r="U262"/>
  <c r="AI83" l="1"/>
  <c r="AJ46"/>
  <c r="AI82"/>
  <c r="AJ45"/>
  <c r="AI84"/>
  <c r="AJ47"/>
  <c r="AG97"/>
  <c r="AH97"/>
  <c r="AI97"/>
  <c r="AJ97"/>
  <c r="AK97"/>
  <c r="AL97"/>
  <c r="AM97"/>
  <c r="AN97"/>
  <c r="AJ172"/>
  <c r="AK135"/>
  <c r="AJ44"/>
  <c r="AI81"/>
  <c r="AK137"/>
  <c r="AK174" s="1"/>
  <c r="AK159"/>
  <c r="AL122"/>
  <c r="AJ161"/>
  <c r="AK124"/>
  <c r="AJ160"/>
  <c r="AK123"/>
  <c r="AJ163"/>
  <c r="AK126"/>
  <c r="AJ164"/>
  <c r="AK127"/>
  <c r="AK162"/>
  <c r="AL125"/>
  <c r="AI157"/>
  <c r="AJ120"/>
  <c r="AK136"/>
  <c r="AJ173"/>
  <c r="AJ38"/>
  <c r="AJ75" s="1"/>
  <c r="AJ36"/>
  <c r="AJ73" s="1"/>
  <c r="AJ41"/>
  <c r="AJ78" s="1"/>
  <c r="AJ43"/>
  <c r="AJ80" s="1"/>
  <c r="AJ40"/>
  <c r="AJ77" s="1"/>
  <c r="AJ37"/>
  <c r="AJ74" s="1"/>
  <c r="AJ42"/>
  <c r="AJ79" s="1"/>
  <c r="AJ39"/>
  <c r="AJ76" s="1"/>
  <c r="AL137"/>
  <c r="AH35"/>
  <c r="AH72" s="1"/>
  <c r="A139"/>
  <c r="AK138"/>
  <c r="AJ119"/>
  <c r="AJ156" s="1"/>
  <c r="AI156"/>
  <c r="AK170"/>
  <c r="AL133"/>
  <c r="AJ121"/>
  <c r="AI158"/>
  <c r="AK134"/>
  <c r="AJ171"/>
  <c r="Y223"/>
  <c r="X260"/>
  <c r="S184"/>
  <c r="S185" s="1"/>
  <c r="X224"/>
  <c r="W261"/>
  <c r="U263"/>
  <c r="V226"/>
  <c r="W225"/>
  <c r="V262"/>
  <c r="AG34"/>
  <c r="AG71" s="1"/>
  <c r="E98"/>
  <c r="S229"/>
  <c r="R266"/>
  <c r="R289" s="1"/>
  <c r="R15" s="1"/>
  <c r="R16" s="1"/>
  <c r="R20" s="1"/>
  <c r="U227"/>
  <c r="T264"/>
  <c r="T228"/>
  <c r="S265"/>
  <c r="AJ84" l="1"/>
  <c r="AK47"/>
  <c r="AJ82"/>
  <c r="AK45"/>
  <c r="AJ83"/>
  <c r="AK46"/>
  <c r="AH98"/>
  <c r="AJ98"/>
  <c r="AI98"/>
  <c r="AK98"/>
  <c r="AL98"/>
  <c r="AM98"/>
  <c r="AN98"/>
  <c r="AK44"/>
  <c r="AJ81"/>
  <c r="AL135"/>
  <c r="AK172"/>
  <c r="AL170"/>
  <c r="AM133"/>
  <c r="AL138"/>
  <c r="AK175"/>
  <c r="AI35"/>
  <c r="AI72" s="1"/>
  <c r="AL174"/>
  <c r="AM137"/>
  <c r="AK39"/>
  <c r="AK76" s="1"/>
  <c r="AK42"/>
  <c r="AK79" s="1"/>
  <c r="AK37"/>
  <c r="AK74" s="1"/>
  <c r="AK40"/>
  <c r="AK77" s="1"/>
  <c r="AK43"/>
  <c r="AK80" s="1"/>
  <c r="AK41"/>
  <c r="AK78" s="1"/>
  <c r="AK36"/>
  <c r="AK73" s="1"/>
  <c r="AK38"/>
  <c r="AK75" s="1"/>
  <c r="AL136"/>
  <c r="AK173"/>
  <c r="AL134"/>
  <c r="AK171"/>
  <c r="AJ158"/>
  <c r="AK121"/>
  <c r="A140"/>
  <c r="AL139"/>
  <c r="AJ157"/>
  <c r="AK120"/>
  <c r="AK157" s="1"/>
  <c r="AL162"/>
  <c r="AM125"/>
  <c r="AK164"/>
  <c r="AL127"/>
  <c r="AL126"/>
  <c r="AK163"/>
  <c r="AK160"/>
  <c r="AL123"/>
  <c r="AK161"/>
  <c r="AL124"/>
  <c r="AL159"/>
  <c r="AM122"/>
  <c r="AM159" s="1"/>
  <c r="S6"/>
  <c r="R18"/>
  <c r="S193"/>
  <c r="T183" s="1"/>
  <c r="S212"/>
  <c r="S214" s="1"/>
  <c r="S230" s="1"/>
  <c r="E99"/>
  <c r="W262"/>
  <c r="X225"/>
  <c r="W226"/>
  <c r="V263"/>
  <c r="U228"/>
  <c r="T265"/>
  <c r="U264"/>
  <c r="V227"/>
  <c r="T229"/>
  <c r="S266"/>
  <c r="AH34"/>
  <c r="AH71" s="1"/>
  <c r="Y224"/>
  <c r="X261"/>
  <c r="Z223"/>
  <c r="Z260" s="1"/>
  <c r="Y260"/>
  <c r="AK83" l="1"/>
  <c r="AL46"/>
  <c r="AK82"/>
  <c r="AL45"/>
  <c r="AK84"/>
  <c r="AL47"/>
  <c r="AJ99"/>
  <c r="AI99"/>
  <c r="AK99"/>
  <c r="AL99"/>
  <c r="AM99"/>
  <c r="AN99"/>
  <c r="AL172"/>
  <c r="AM135"/>
  <c r="AL44"/>
  <c r="AK81"/>
  <c r="AL163"/>
  <c r="AM126"/>
  <c r="A141"/>
  <c r="AM140"/>
  <c r="AM134"/>
  <c r="AL171"/>
  <c r="AM138"/>
  <c r="AL175"/>
  <c r="AL161"/>
  <c r="AM124"/>
  <c r="AL160"/>
  <c r="AM123"/>
  <c r="AL164"/>
  <c r="AM127"/>
  <c r="AM162"/>
  <c r="AN125"/>
  <c r="AN162" s="1"/>
  <c r="AM139"/>
  <c r="AL176"/>
  <c r="AL121"/>
  <c r="AL158" s="1"/>
  <c r="AK158"/>
  <c r="AM136"/>
  <c r="AL173"/>
  <c r="AL38"/>
  <c r="AL75" s="1"/>
  <c r="AL36"/>
  <c r="AL73" s="1"/>
  <c r="AL41"/>
  <c r="AL78" s="1"/>
  <c r="AL43"/>
  <c r="AL80" s="1"/>
  <c r="AL40"/>
  <c r="AL77" s="1"/>
  <c r="AL37"/>
  <c r="AL74" s="1"/>
  <c r="AL42"/>
  <c r="AL79" s="1"/>
  <c r="AL39"/>
  <c r="AL76" s="1"/>
  <c r="AM174"/>
  <c r="AN137"/>
  <c r="AN174" s="1"/>
  <c r="AJ35"/>
  <c r="AJ72" s="1"/>
  <c r="AM170"/>
  <c r="AN133"/>
  <c r="AN170" s="1"/>
  <c r="Z224"/>
  <c r="Y261"/>
  <c r="U229"/>
  <c r="T266"/>
  <c r="V228"/>
  <c r="U265"/>
  <c r="X226"/>
  <c r="W263"/>
  <c r="E100"/>
  <c r="T184"/>
  <c r="T185" s="1"/>
  <c r="S7"/>
  <c r="S8" s="1"/>
  <c r="AI34"/>
  <c r="AI71" s="1"/>
  <c r="V264"/>
  <c r="W227"/>
  <c r="X262"/>
  <c r="Y225"/>
  <c r="S267"/>
  <c r="S289" s="1"/>
  <c r="S15" s="1"/>
  <c r="S16" s="1"/>
  <c r="T230"/>
  <c r="AL84" l="1"/>
  <c r="AM47"/>
  <c r="AL82"/>
  <c r="AM45"/>
  <c r="AL83"/>
  <c r="AM46"/>
  <c r="AM44"/>
  <c r="AL81"/>
  <c r="AJ100"/>
  <c r="AK100"/>
  <c r="AL100"/>
  <c r="AM100"/>
  <c r="AN100"/>
  <c r="AM172"/>
  <c r="AN135"/>
  <c r="AN172" s="1"/>
  <c r="AK35"/>
  <c r="AK72" s="1"/>
  <c r="AM39"/>
  <c r="AM76" s="1"/>
  <c r="AM42"/>
  <c r="AM79" s="1"/>
  <c r="AM37"/>
  <c r="AM74" s="1"/>
  <c r="AM40"/>
  <c r="AM77" s="1"/>
  <c r="AM43"/>
  <c r="AM80" s="1"/>
  <c r="AM41"/>
  <c r="AM78" s="1"/>
  <c r="AM36"/>
  <c r="AM73" s="1"/>
  <c r="AM38"/>
  <c r="AM75" s="1"/>
  <c r="AN136"/>
  <c r="AN173" s="1"/>
  <c r="AM173"/>
  <c r="AM164"/>
  <c r="AN127"/>
  <c r="AN164" s="1"/>
  <c r="AM160"/>
  <c r="AN123"/>
  <c r="AN160" s="1"/>
  <c r="AM161"/>
  <c r="AN124"/>
  <c r="AN161" s="1"/>
  <c r="AN138"/>
  <c r="AN175" s="1"/>
  <c r="AM175"/>
  <c r="AN134"/>
  <c r="AN171" s="1"/>
  <c r="AM171"/>
  <c r="AN140"/>
  <c r="AN177" s="1"/>
  <c r="AM177"/>
  <c r="AM163"/>
  <c r="AN126"/>
  <c r="AN163" s="1"/>
  <c r="AN139"/>
  <c r="AN176" s="1"/>
  <c r="AM176"/>
  <c r="A142"/>
  <c r="AN141"/>
  <c r="AN178" s="1"/>
  <c r="T193"/>
  <c r="U183" s="1"/>
  <c r="T212"/>
  <c r="T214" s="1"/>
  <c r="T231" s="1"/>
  <c r="S18"/>
  <c r="T6" s="1"/>
  <c r="S20"/>
  <c r="E101"/>
  <c r="X263"/>
  <c r="Y226"/>
  <c r="V265"/>
  <c r="W228"/>
  <c r="U266"/>
  <c r="V229"/>
  <c r="AA224"/>
  <c r="AA261" s="1"/>
  <c r="Z261"/>
  <c r="T267"/>
  <c r="U230"/>
  <c r="Y262"/>
  <c r="Z225"/>
  <c r="X227"/>
  <c r="W264"/>
  <c r="AJ34"/>
  <c r="AJ71" s="1"/>
  <c r="AM83" l="1"/>
  <c r="AN46"/>
  <c r="AN83" s="1"/>
  <c r="AM82"/>
  <c r="AN45"/>
  <c r="AN82" s="1"/>
  <c r="AM84"/>
  <c r="AN47"/>
  <c r="AN84" s="1"/>
  <c r="AK101"/>
  <c r="AL101"/>
  <c r="AM101"/>
  <c r="AN101"/>
  <c r="AN44"/>
  <c r="AN81" s="1"/>
  <c r="AM81"/>
  <c r="AL35"/>
  <c r="AL72" s="1"/>
  <c r="AN38"/>
  <c r="AN75" s="1"/>
  <c r="AN36"/>
  <c r="AN73" s="1"/>
  <c r="AN41"/>
  <c r="AN78" s="1"/>
  <c r="AN43"/>
  <c r="AN80" s="1"/>
  <c r="AN40"/>
  <c r="AN77" s="1"/>
  <c r="AN37"/>
  <c r="AN74" s="1"/>
  <c r="AN42"/>
  <c r="AN79" s="1"/>
  <c r="AN39"/>
  <c r="AN76" s="1"/>
  <c r="Y227"/>
  <c r="X264"/>
  <c r="E102"/>
  <c r="T7"/>
  <c r="T8" s="1"/>
  <c r="U184"/>
  <c r="U185" s="1"/>
  <c r="AK34"/>
  <c r="AK71" s="1"/>
  <c r="Z262"/>
  <c r="AA225"/>
  <c r="V230"/>
  <c r="U267"/>
  <c r="V266"/>
  <c r="W229"/>
  <c r="W265"/>
  <c r="X228"/>
  <c r="Y263"/>
  <c r="Z226"/>
  <c r="T268"/>
  <c r="T289" s="1"/>
  <c r="T15" s="1"/>
  <c r="T16" s="1"/>
  <c r="U231"/>
  <c r="AM102" l="1"/>
  <c r="AL102"/>
  <c r="AN102"/>
  <c r="AM35"/>
  <c r="AM72" s="1"/>
  <c r="U193"/>
  <c r="V183" s="1"/>
  <c r="U212"/>
  <c r="U214" s="1"/>
  <c r="U232" s="1"/>
  <c r="T18"/>
  <c r="U6" s="1"/>
  <c r="T20"/>
  <c r="V267"/>
  <c r="W230"/>
  <c r="E103"/>
  <c r="Y264"/>
  <c r="Z227"/>
  <c r="U268"/>
  <c r="V231"/>
  <c r="AA226"/>
  <c r="Z263"/>
  <c r="X265"/>
  <c r="Y228"/>
  <c r="W266"/>
  <c r="X229"/>
  <c r="AB225"/>
  <c r="AB262" s="1"/>
  <c r="AA262"/>
  <c r="AL34"/>
  <c r="AL71" l="1"/>
  <c r="AM103"/>
  <c r="AN103"/>
  <c r="AB226"/>
  <c r="AA263"/>
  <c r="E104"/>
  <c r="AN104" s="1"/>
  <c r="U7"/>
  <c r="U8" s="1"/>
  <c r="V184"/>
  <c r="V185" s="1"/>
  <c r="X266"/>
  <c r="Y229"/>
  <c r="Z228"/>
  <c r="Y265"/>
  <c r="V268"/>
  <c r="W231"/>
  <c r="Z264"/>
  <c r="AA227"/>
  <c r="W267"/>
  <c r="X230"/>
  <c r="U269"/>
  <c r="U289" s="1"/>
  <c r="U15" s="1"/>
  <c r="U16" s="1"/>
  <c r="V232"/>
  <c r="U18" l="1"/>
  <c r="U20" s="1"/>
  <c r="F6" i="43" s="1"/>
  <c r="F7" s="1"/>
  <c r="F13" i="30" s="1"/>
  <c r="V269" i="56"/>
  <c r="W232"/>
  <c r="X267"/>
  <c r="Y230"/>
  <c r="AB227"/>
  <c r="AA264"/>
  <c r="W268"/>
  <c r="X231"/>
  <c r="Z229"/>
  <c r="Y266"/>
  <c r="E105"/>
  <c r="AC226"/>
  <c r="AC263" s="1"/>
  <c r="AB263"/>
  <c r="AA228"/>
  <c r="Z265"/>
  <c r="V193"/>
  <c r="W183" s="1"/>
  <c r="V212"/>
  <c r="V214" s="1"/>
  <c r="V233" s="1"/>
  <c r="V6" l="1"/>
  <c r="V270"/>
  <c r="V289" s="1"/>
  <c r="V15" s="1"/>
  <c r="V16" s="1"/>
  <c r="W233"/>
  <c r="W184"/>
  <c r="W185" s="1"/>
  <c r="AB228"/>
  <c r="AA265"/>
  <c r="Z266"/>
  <c r="AA229"/>
  <c r="AC227"/>
  <c r="AB264"/>
  <c r="V7"/>
  <c r="V8" s="1"/>
  <c r="X268"/>
  <c r="Y231"/>
  <c r="Z230"/>
  <c r="Y267"/>
  <c r="X232"/>
  <c r="W269"/>
  <c r="V18" l="1"/>
  <c r="W6" s="1"/>
  <c r="W193"/>
  <c r="X183" s="1"/>
  <c r="W212"/>
  <c r="W214" s="1"/>
  <c r="W234" s="1"/>
  <c r="Z267"/>
  <c r="AA230"/>
  <c r="AD227"/>
  <c r="AD264" s="1"/>
  <c r="AC264"/>
  <c r="AC228"/>
  <c r="AB265"/>
  <c r="X269"/>
  <c r="Y232"/>
  <c r="Y268"/>
  <c r="Z231"/>
  <c r="AB229"/>
  <c r="AA266"/>
  <c r="W270"/>
  <c r="X233"/>
  <c r="V20" l="1"/>
  <c r="G6" i="43" s="1"/>
  <c r="G7" s="1"/>
  <c r="G13" i="30" s="1"/>
  <c r="X270" i="56"/>
  <c r="Y233"/>
  <c r="AC229"/>
  <c r="AB266"/>
  <c r="AD228"/>
  <c r="AC265"/>
  <c r="W7"/>
  <c r="W8" s="1"/>
  <c r="X184"/>
  <c r="X185" s="1"/>
  <c r="Z268"/>
  <c r="AA231"/>
  <c r="Y269"/>
  <c r="Z232"/>
  <c r="AB230"/>
  <c r="AA267"/>
  <c r="W271"/>
  <c r="W289" s="1"/>
  <c r="W15" s="1"/>
  <c r="W16" s="1"/>
  <c r="X234"/>
  <c r="W18" l="1"/>
  <c r="W20" s="1"/>
  <c r="H6" i="43" s="1"/>
  <c r="H7" s="1"/>
  <c r="H13" i="30" s="1"/>
  <c r="X271" i="56"/>
  <c r="Y234"/>
  <c r="AA232"/>
  <c r="Z269"/>
  <c r="AA268"/>
  <c r="AB231"/>
  <c r="AE228"/>
  <c r="AE265" s="1"/>
  <c r="AD265"/>
  <c r="AD229"/>
  <c r="AC266"/>
  <c r="AB267"/>
  <c r="AC230"/>
  <c r="X193"/>
  <c r="Y183" s="1"/>
  <c r="X212"/>
  <c r="X214" s="1"/>
  <c r="X235" s="1"/>
  <c r="Z233"/>
  <c r="Y270"/>
  <c r="X6" l="1"/>
  <c r="Z270"/>
  <c r="AA233"/>
  <c r="Y184"/>
  <c r="Y185" s="1"/>
  <c r="AD266"/>
  <c r="AE229"/>
  <c r="AA269"/>
  <c r="AB232"/>
  <c r="X272"/>
  <c r="X289" s="1"/>
  <c r="X15" s="1"/>
  <c r="X16" s="1"/>
  <c r="Y235"/>
  <c r="AC267"/>
  <c r="AD230"/>
  <c r="AB268"/>
  <c r="AC231"/>
  <c r="Y271"/>
  <c r="Z234"/>
  <c r="X7"/>
  <c r="X8" s="1"/>
  <c r="X18" s="1"/>
  <c r="Y193" l="1"/>
  <c r="Z183" s="1"/>
  <c r="Y212"/>
  <c r="Y214" s="1"/>
  <c r="Y236" s="1"/>
  <c r="Y6"/>
  <c r="X20"/>
  <c r="I6" i="43" s="1"/>
  <c r="I7" s="1"/>
  <c r="I13" i="30" s="1"/>
  <c r="AA234" i="56"/>
  <c r="Z271"/>
  <c r="AC268"/>
  <c r="AD231"/>
  <c r="AE230"/>
  <c r="AD267"/>
  <c r="Y272"/>
  <c r="Z235"/>
  <c r="AC232"/>
  <c r="AB269"/>
  <c r="AF229"/>
  <c r="AF266" s="1"/>
  <c r="AE266"/>
  <c r="AA270"/>
  <c r="AB233"/>
  <c r="AB270" l="1"/>
  <c r="AC233"/>
  <c r="AA235"/>
  <c r="Z272"/>
  <c r="AD232"/>
  <c r="AC269"/>
  <c r="AE267"/>
  <c r="AF230"/>
  <c r="AB234"/>
  <c r="AA271"/>
  <c r="Y7"/>
  <c r="Y8" s="1"/>
  <c r="Z184"/>
  <c r="Z185" s="1"/>
  <c r="AE231"/>
  <c r="AD268"/>
  <c r="Y273"/>
  <c r="Y289" s="1"/>
  <c r="Y15" s="1"/>
  <c r="Y16" s="1"/>
  <c r="Z236"/>
  <c r="Y18" l="1"/>
  <c r="Z6" s="1"/>
  <c r="AE268"/>
  <c r="AF231"/>
  <c r="AC234"/>
  <c r="AB271"/>
  <c r="AD269"/>
  <c r="AE232"/>
  <c r="AA272"/>
  <c r="AB235"/>
  <c r="AA236"/>
  <c r="Z273"/>
  <c r="Z212"/>
  <c r="Z214" s="1"/>
  <c r="Z237" s="1"/>
  <c r="AG230"/>
  <c r="AG267" s="1"/>
  <c r="AF267"/>
  <c r="AD233"/>
  <c r="AC270"/>
  <c r="Y20" l="1"/>
  <c r="J6" i="43" s="1"/>
  <c r="J7" s="1"/>
  <c r="J13" i="30" s="1"/>
  <c r="AD270" i="56"/>
  <c r="AE233"/>
  <c r="Z274"/>
  <c r="Z289" s="1"/>
  <c r="Z15" s="1"/>
  <c r="Z16" s="1"/>
  <c r="AA237"/>
  <c r="AA273"/>
  <c r="AB236"/>
  <c r="AD234"/>
  <c r="AC271"/>
  <c r="Z7"/>
  <c r="Z8" s="1"/>
  <c r="AB272"/>
  <c r="AC235"/>
  <c r="AE269"/>
  <c r="AF232"/>
  <c r="AF268"/>
  <c r="AG231"/>
  <c r="AG232" l="1"/>
  <c r="AF269"/>
  <c r="AE234"/>
  <c r="AD271"/>
  <c r="AH231"/>
  <c r="AH268" s="1"/>
  <c r="AG268"/>
  <c r="AC272"/>
  <c r="AD235"/>
  <c r="AB273"/>
  <c r="AC236"/>
  <c r="AB237"/>
  <c r="AA274"/>
  <c r="AE270"/>
  <c r="AF233"/>
  <c r="AB274" l="1"/>
  <c r="AC237"/>
  <c r="AF234"/>
  <c r="AE271"/>
  <c r="AH232"/>
  <c r="AG269"/>
  <c r="AG233"/>
  <c r="AF270"/>
  <c r="AD236"/>
  <c r="AC273"/>
  <c r="AD272"/>
  <c r="AE235"/>
  <c r="AG270" l="1"/>
  <c r="AH233"/>
  <c r="AI232"/>
  <c r="AI269" s="1"/>
  <c r="AH269"/>
  <c r="AG234"/>
  <c r="AF271"/>
  <c r="AE236"/>
  <c r="AD273"/>
  <c r="AF235"/>
  <c r="AE272"/>
  <c r="AD237"/>
  <c r="AC274"/>
  <c r="AE237" l="1"/>
  <c r="AD274"/>
  <c r="AF272"/>
  <c r="AG235"/>
  <c r="AF236"/>
  <c r="AE273"/>
  <c r="AH234"/>
  <c r="AG271"/>
  <c r="AI233"/>
  <c r="AH270"/>
  <c r="AJ233" l="1"/>
  <c r="AJ270" s="1"/>
  <c r="AI270"/>
  <c r="AH271"/>
  <c r="AI234"/>
  <c r="AF273"/>
  <c r="AG236"/>
  <c r="AE274"/>
  <c r="AF237"/>
  <c r="AH235"/>
  <c r="AG272"/>
  <c r="AI235" l="1"/>
  <c r="AH272"/>
  <c r="AG237"/>
  <c r="AF274"/>
  <c r="AH236"/>
  <c r="AG273"/>
  <c r="AJ234"/>
  <c r="AI271"/>
  <c r="AK234" l="1"/>
  <c r="AK271" s="1"/>
  <c r="AJ271"/>
  <c r="AH273"/>
  <c r="AI236"/>
  <c r="AH237"/>
  <c r="AG274"/>
  <c r="AI272"/>
  <c r="AJ235"/>
  <c r="AK235" l="1"/>
  <c r="AJ272"/>
  <c r="AI237"/>
  <c r="AH274"/>
  <c r="AJ236"/>
  <c r="AI273"/>
  <c r="AJ273" l="1"/>
  <c r="AK236"/>
  <c r="AI274"/>
  <c r="AJ237"/>
  <c r="AL235"/>
  <c r="AL272" s="1"/>
  <c r="AK272"/>
  <c r="AK237" l="1"/>
  <c r="AJ274"/>
  <c r="AL236"/>
  <c r="AK273"/>
  <c r="AL273" l="1"/>
  <c r="AM236"/>
  <c r="AM273" s="1"/>
  <c r="AK274"/>
  <c r="AL237"/>
  <c r="AL274" l="1"/>
  <c r="AM237"/>
  <c r="AN237" l="1"/>
  <c r="AN274" s="1"/>
  <c r="AM274"/>
  <c r="J141" i="44" l="1"/>
  <c r="C49" i="60" s="1"/>
  <c r="J49" s="1"/>
  <c r="J253" i="44" l="1"/>
  <c r="C50" i="60" s="1"/>
  <c r="J50" s="1"/>
  <c r="K121" i="44"/>
  <c r="D47" i="60" s="1"/>
  <c r="K47" s="1"/>
  <c r="K24" i="44"/>
  <c r="D40" i="60" s="1"/>
  <c r="K40" s="1"/>
  <c r="K88" i="44"/>
  <c r="D44" i="60" s="1"/>
  <c r="K44" s="1"/>
  <c r="K105" i="41"/>
  <c r="J132" i="44"/>
  <c r="C48" i="60" s="1"/>
  <c r="J48" s="1"/>
  <c r="K111" i="41"/>
  <c r="K106"/>
  <c r="K104"/>
  <c r="K107"/>
  <c r="J121" i="44"/>
  <c r="C47" i="60" s="1"/>
  <c r="J47" s="1"/>
  <c r="K112" i="41"/>
  <c r="K110"/>
  <c r="K108"/>
  <c r="J98" i="44"/>
  <c r="C45" i="60" s="1"/>
  <c r="J45" s="1"/>
  <c r="C39"/>
  <c r="J39" s="1"/>
  <c r="J24" i="44"/>
  <c r="C40" i="60" s="1"/>
  <c r="J40" s="1"/>
  <c r="J78" i="44"/>
  <c r="C43" i="60" s="1"/>
  <c r="J43" s="1"/>
  <c r="J88" i="44"/>
  <c r="C44" i="60" s="1"/>
  <c r="J44" s="1"/>
  <c r="J110" i="44"/>
  <c r="C46" i="60" s="1"/>
  <c r="J46" s="1"/>
  <c r="K78" i="44"/>
  <c r="D43" i="60" s="1"/>
  <c r="K43" s="1"/>
  <c r="J27" i="44"/>
  <c r="C41" i="60" s="1"/>
  <c r="J41" s="1"/>
  <c r="K91" i="41" l="1"/>
  <c r="K95"/>
  <c r="K24" i="42" s="1"/>
  <c r="K30" s="1"/>
  <c r="K98" i="44"/>
  <c r="D45" i="60" s="1"/>
  <c r="K45" s="1"/>
  <c r="K103" i="41"/>
  <c r="K27" i="44"/>
  <c r="D41" i="60" s="1"/>
  <c r="K41" s="1"/>
  <c r="K110" i="44"/>
  <c r="D46" i="60" s="1"/>
  <c r="K46" s="1"/>
  <c r="K132" i="44"/>
  <c r="D48" i="60" s="1"/>
  <c r="K48" s="1"/>
  <c r="P24" i="42" l="1"/>
  <c r="K14" i="44"/>
  <c r="P30" i="42"/>
  <c r="K93" i="41"/>
  <c r="C42" i="60"/>
  <c r="J42" s="1"/>
  <c r="K37" i="44"/>
  <c r="D42" i="60" s="1"/>
  <c r="K42" s="1"/>
  <c r="K113" i="41"/>
  <c r="K114" s="1"/>
  <c r="K28"/>
  <c r="K115" s="1"/>
  <c r="D39" i="60" l="1"/>
  <c r="K39" s="1"/>
  <c r="K116" i="41"/>
  <c r="K117" s="1"/>
  <c r="D67" i="60" s="1"/>
  <c r="K67" s="1"/>
  <c r="K94" i="41"/>
  <c r="K23" i="42" s="1"/>
  <c r="K29" s="1"/>
  <c r="K141" i="44"/>
  <c r="D49" i="60" s="1"/>
  <c r="K49" s="1"/>
  <c r="K253" i="44"/>
  <c r="D50" i="60" s="1"/>
  <c r="K50" s="1"/>
  <c r="K22" i="42"/>
  <c r="K98" i="41"/>
  <c r="P23" i="42" l="1"/>
  <c r="K99" i="41"/>
  <c r="D66" i="60" s="1"/>
  <c r="K66" s="1"/>
  <c r="C67"/>
  <c r="J67" s="1"/>
  <c r="K25" i="42"/>
  <c r="P22"/>
  <c r="P25" s="1"/>
  <c r="K28"/>
  <c r="P29"/>
  <c r="C66" i="60" l="1"/>
  <c r="J66" s="1"/>
  <c r="P28" i="42"/>
  <c r="P31" s="1"/>
  <c r="K31"/>
  <c r="P38" l="1"/>
  <c r="P39" s="1"/>
  <c r="M43" s="1"/>
  <c r="K43" l="1"/>
  <c r="N42"/>
  <c r="N44"/>
  <c r="N43"/>
  <c r="O42"/>
  <c r="O44"/>
  <c r="O43"/>
  <c r="K42"/>
  <c r="K49" s="1"/>
  <c r="K44"/>
  <c r="L42"/>
  <c r="L44"/>
  <c r="L43"/>
  <c r="M42"/>
  <c r="M49" s="1"/>
  <c r="M44"/>
  <c r="N49"/>
  <c r="P43" l="1"/>
  <c r="P44"/>
  <c r="N45"/>
  <c r="K45"/>
  <c r="P42"/>
  <c r="M45"/>
  <c r="L50"/>
  <c r="K51"/>
  <c r="L45"/>
  <c r="L49"/>
  <c r="N50" s="1"/>
  <c r="O45"/>
  <c r="O49"/>
  <c r="P45" l="1"/>
  <c r="M50"/>
  <c r="O50"/>
  <c r="L48"/>
  <c r="K53"/>
  <c r="K55" s="1"/>
  <c r="L51" l="1"/>
  <c r="M48" s="1"/>
  <c r="K59"/>
  <c r="K62" s="1"/>
  <c r="M51" l="1"/>
  <c r="N48" s="1"/>
  <c r="L53"/>
  <c r="L55" s="1"/>
  <c r="L59" l="1"/>
  <c r="L62" s="1"/>
  <c r="N51"/>
  <c r="O48" s="1"/>
  <c r="M53"/>
  <c r="M55" s="1"/>
  <c r="M59" s="1"/>
  <c r="M62" s="1"/>
  <c r="O51" l="1"/>
  <c r="P68" s="1"/>
  <c r="N53"/>
  <c r="N55" s="1"/>
  <c r="N59" s="1"/>
  <c r="N62" s="1"/>
  <c r="O53" l="1"/>
  <c r="O55" s="1"/>
  <c r="O59" s="1"/>
  <c r="O62" s="1"/>
  <c r="P63" s="1"/>
  <c r="P64" s="1"/>
  <c r="P66" s="1"/>
  <c r="P55" l="1"/>
  <c r="Z54" i="56" l="1"/>
  <c r="AA54" s="1"/>
  <c r="Z187"/>
  <c r="Z193" s="1"/>
  <c r="AA183" s="1"/>
  <c r="Z128"/>
  <c r="AA128" s="1"/>
  <c r="Z18"/>
  <c r="Z200"/>
  <c r="Z206" s="1"/>
  <c r="AA196" s="1"/>
  <c r="AD58"/>
  <c r="AE58" s="1"/>
  <c r="AD200"/>
  <c r="AD132"/>
  <c r="AE132" s="1"/>
  <c r="AD187"/>
  <c r="AC187"/>
  <c r="AC57"/>
  <c r="AD57" s="1"/>
  <c r="AC200"/>
  <c r="AC131"/>
  <c r="AD131" s="1"/>
  <c r="AB187"/>
  <c r="AB130"/>
  <c r="AC130" s="1"/>
  <c r="AB200"/>
  <c r="AB56"/>
  <c r="AC56" s="1"/>
  <c r="AA187"/>
  <c r="AA129"/>
  <c r="AB129" s="1"/>
  <c r="AA55"/>
  <c r="AB55" s="1"/>
  <c r="AA200"/>
  <c r="AD56" l="1"/>
  <c r="AC93"/>
  <c r="AE57"/>
  <c r="AD94"/>
  <c r="AB54"/>
  <c r="AA91"/>
  <c r="AA106" s="1"/>
  <c r="AA190" s="1"/>
  <c r="AA191" s="1"/>
  <c r="AC55"/>
  <c r="AB92"/>
  <c r="AF58"/>
  <c r="AE95"/>
  <c r="AB166"/>
  <c r="AC129"/>
  <c r="AD130"/>
  <c r="AC167"/>
  <c r="AD168"/>
  <c r="AE131"/>
  <c r="AA197"/>
  <c r="AA198" s="1"/>
  <c r="AB128"/>
  <c r="AA165"/>
  <c r="AA180" s="1"/>
  <c r="AF132"/>
  <c r="AE169"/>
  <c r="AA6"/>
  <c r="Z20"/>
  <c r="K6" i="43" s="1"/>
  <c r="K7" s="1"/>
  <c r="K13" i="30" s="1"/>
  <c r="AA184" i="56"/>
  <c r="AA185" s="1"/>
  <c r="AG58" l="1"/>
  <c r="AF95"/>
  <c r="AD55"/>
  <c r="AC92"/>
  <c r="AC54"/>
  <c r="AB91"/>
  <c r="AB106" s="1"/>
  <c r="AB190" s="1"/>
  <c r="AB191" s="1"/>
  <c r="AF57"/>
  <c r="AE94"/>
  <c r="AE56"/>
  <c r="AD93"/>
  <c r="AA203"/>
  <c r="AA204" s="1"/>
  <c r="AA14"/>
  <c r="AA206"/>
  <c r="AB196" s="1"/>
  <c r="AA212"/>
  <c r="AA214" s="1"/>
  <c r="AA238" s="1"/>
  <c r="AA193"/>
  <c r="AB183" s="1"/>
  <c r="AA7"/>
  <c r="AA8" s="1"/>
  <c r="AF169"/>
  <c r="AG132"/>
  <c r="AC128"/>
  <c r="AB165"/>
  <c r="AB180" s="1"/>
  <c r="AB197"/>
  <c r="AD167"/>
  <c r="AE130"/>
  <c r="AE168"/>
  <c r="AF131"/>
  <c r="AD129"/>
  <c r="AC166"/>
  <c r="AB198" l="1"/>
  <c r="AF56"/>
  <c r="AE93"/>
  <c r="AG57"/>
  <c r="AF94"/>
  <c r="AD54"/>
  <c r="AC91"/>
  <c r="AC106" s="1"/>
  <c r="AC190" s="1"/>
  <c r="AC191" s="1"/>
  <c r="AE55"/>
  <c r="AD92"/>
  <c r="AH58"/>
  <c r="AG95"/>
  <c r="AB203"/>
  <c r="AB204" s="1"/>
  <c r="AB14"/>
  <c r="AB206"/>
  <c r="AC196" s="1"/>
  <c r="AC197" s="1"/>
  <c r="AC198" s="1"/>
  <c r="AE167"/>
  <c r="AF130"/>
  <c r="AD166"/>
  <c r="AE129"/>
  <c r="AD128"/>
  <c r="AC165"/>
  <c r="AC180" s="1"/>
  <c r="AA275"/>
  <c r="AA289" s="1"/>
  <c r="AA15" s="1"/>
  <c r="AA16" s="1"/>
  <c r="AA18" s="1"/>
  <c r="AB238"/>
  <c r="AF168"/>
  <c r="AG131"/>
  <c r="AG169"/>
  <c r="AH132"/>
  <c r="AB184"/>
  <c r="AB185" s="1"/>
  <c r="AI58" l="1"/>
  <c r="AH95"/>
  <c r="AF55"/>
  <c r="AE92"/>
  <c r="AE54"/>
  <c r="AD91"/>
  <c r="AD106" s="1"/>
  <c r="AD190" s="1"/>
  <c r="AD191" s="1"/>
  <c r="AH57"/>
  <c r="AG94"/>
  <c r="AG56"/>
  <c r="AF93"/>
  <c r="AC203"/>
  <c r="AC204" s="1"/>
  <c r="AC14"/>
  <c r="AC206"/>
  <c r="AD196" s="1"/>
  <c r="AB6"/>
  <c r="AA20"/>
  <c r="AH169"/>
  <c r="AI132"/>
  <c r="AB275"/>
  <c r="AC238"/>
  <c r="AB193"/>
  <c r="AC183" s="1"/>
  <c r="AB212"/>
  <c r="AB214" s="1"/>
  <c r="AB239" s="1"/>
  <c r="AD165"/>
  <c r="AD180" s="1"/>
  <c r="AE128"/>
  <c r="AD197"/>
  <c r="AD198" s="1"/>
  <c r="AB7"/>
  <c r="AB8" s="1"/>
  <c r="AG168"/>
  <c r="AH131"/>
  <c r="AE166"/>
  <c r="AF129"/>
  <c r="AF167"/>
  <c r="AG130"/>
  <c r="L6" i="43" l="1"/>
  <c r="L7" s="1"/>
  <c r="L13" i="30" s="1"/>
  <c r="AH56" i="56"/>
  <c r="AG93"/>
  <c r="AI57"/>
  <c r="AH94"/>
  <c r="AF54"/>
  <c r="AE91"/>
  <c r="AE106" s="1"/>
  <c r="AE190" s="1"/>
  <c r="AE191" s="1"/>
  <c r="AG55"/>
  <c r="AF92"/>
  <c r="AJ58"/>
  <c r="AI95"/>
  <c r="AD203"/>
  <c r="AD204" s="1"/>
  <c r="AD206" s="1"/>
  <c r="AE196" s="1"/>
  <c r="AE197" s="1"/>
  <c r="AE198" s="1"/>
  <c r="AD14"/>
  <c r="AG167"/>
  <c r="AH130"/>
  <c r="AH168"/>
  <c r="AI131"/>
  <c r="AC184"/>
  <c r="AC185" s="1"/>
  <c r="AF166"/>
  <c r="AG129"/>
  <c r="AE165"/>
  <c r="AE180" s="1"/>
  <c r="AF128"/>
  <c r="AB276"/>
  <c r="AB289" s="1"/>
  <c r="AB15" s="1"/>
  <c r="AB16" s="1"/>
  <c r="AB18" s="1"/>
  <c r="AC239"/>
  <c r="AC275"/>
  <c r="AD238"/>
  <c r="AI169"/>
  <c r="AJ132"/>
  <c r="AK58" l="1"/>
  <c r="AJ95"/>
  <c r="AH55"/>
  <c r="AG92"/>
  <c r="AG54"/>
  <c r="AF91"/>
  <c r="AF106" s="1"/>
  <c r="AF190" s="1"/>
  <c r="AF191" s="1"/>
  <c r="AJ57"/>
  <c r="AI94"/>
  <c r="AI56"/>
  <c r="AH93"/>
  <c r="AE203"/>
  <c r="AE204" s="1"/>
  <c r="AE206" s="1"/>
  <c r="AF196" s="1"/>
  <c r="AF197" s="1"/>
  <c r="AF198" s="1"/>
  <c r="AE14"/>
  <c r="AB20"/>
  <c r="AC6"/>
  <c r="AC7" s="1"/>
  <c r="AC8" s="1"/>
  <c r="AD275"/>
  <c r="AE238"/>
  <c r="AG128"/>
  <c r="AF165"/>
  <c r="AF180" s="1"/>
  <c r="AC193"/>
  <c r="AD183" s="1"/>
  <c r="AC212"/>
  <c r="AC214" s="1"/>
  <c r="AC240" s="1"/>
  <c r="AJ169"/>
  <c r="AK132"/>
  <c r="AC276"/>
  <c r="AD239"/>
  <c r="AG166"/>
  <c r="AH129"/>
  <c r="AI168"/>
  <c r="AJ131"/>
  <c r="AH167"/>
  <c r="AI130"/>
  <c r="M6" i="43" l="1"/>
  <c r="M7" s="1"/>
  <c r="M13" i="30" s="1"/>
  <c r="AJ56" i="56"/>
  <c r="AI93"/>
  <c r="AK57"/>
  <c r="AJ94"/>
  <c r="AH54"/>
  <c r="AG91"/>
  <c r="AG106" s="1"/>
  <c r="AG190" s="1"/>
  <c r="AG191" s="1"/>
  <c r="AI55"/>
  <c r="AH92"/>
  <c r="AL58"/>
  <c r="AK95"/>
  <c r="AF203"/>
  <c r="AF204" s="1"/>
  <c r="AF206" s="1"/>
  <c r="AG196" s="1"/>
  <c r="AF14"/>
  <c r="AI167"/>
  <c r="AJ130"/>
  <c r="AH166"/>
  <c r="AI129"/>
  <c r="AD276"/>
  <c r="AE239"/>
  <c r="AL132"/>
  <c r="AK169"/>
  <c r="AD184"/>
  <c r="AD185" s="1"/>
  <c r="AG165"/>
  <c r="AG180" s="1"/>
  <c r="AH128"/>
  <c r="AJ168"/>
  <c r="AK131"/>
  <c r="AD240"/>
  <c r="AC277"/>
  <c r="AC289" s="1"/>
  <c r="AC15" s="1"/>
  <c r="AC16" s="1"/>
  <c r="AC18" s="1"/>
  <c r="AE275"/>
  <c r="AF238"/>
  <c r="AM58" l="1"/>
  <c r="AL95"/>
  <c r="AJ55"/>
  <c r="AI92"/>
  <c r="AI54"/>
  <c r="AH91"/>
  <c r="AH106" s="1"/>
  <c r="AH190" s="1"/>
  <c r="AH191" s="1"/>
  <c r="AL57"/>
  <c r="AK94"/>
  <c r="AK56"/>
  <c r="AJ93"/>
  <c r="AG197"/>
  <c r="AG198" s="1"/>
  <c r="AG203"/>
  <c r="AG204" s="1"/>
  <c r="AG14"/>
  <c r="AC20"/>
  <c r="AD6"/>
  <c r="AD7" s="1"/>
  <c r="AD8" s="1"/>
  <c r="AF275"/>
  <c r="AG238"/>
  <c r="AD277"/>
  <c r="AE240"/>
  <c r="AM132"/>
  <c r="AL169"/>
  <c r="AL131"/>
  <c r="AK168"/>
  <c r="AH165"/>
  <c r="AH180" s="1"/>
  <c r="AI128"/>
  <c r="AD212"/>
  <c r="AD214" s="1"/>
  <c r="AD241" s="1"/>
  <c r="AD193"/>
  <c r="AE183" s="1"/>
  <c r="AF239"/>
  <c r="AE276"/>
  <c r="AI166"/>
  <c r="AJ129"/>
  <c r="AJ167"/>
  <c r="AK130"/>
  <c r="N6" i="43" l="1"/>
  <c r="N7" s="1"/>
  <c r="N13" i="30" s="1"/>
  <c r="AL56" i="56"/>
  <c r="AK93"/>
  <c r="AM57"/>
  <c r="AL94"/>
  <c r="AJ54"/>
  <c r="AI91"/>
  <c r="AI106" s="1"/>
  <c r="AI190" s="1"/>
  <c r="AI191" s="1"/>
  <c r="AK55"/>
  <c r="AJ92"/>
  <c r="AN58"/>
  <c r="AN95" s="1"/>
  <c r="AM95"/>
  <c r="AG206"/>
  <c r="AH196" s="1"/>
  <c r="AH197" s="1"/>
  <c r="AH198" s="1"/>
  <c r="AH203"/>
  <c r="AH204" s="1"/>
  <c r="AH14"/>
  <c r="AL130"/>
  <c r="AK167"/>
  <c r="AF276"/>
  <c r="AG239"/>
  <c r="AD278"/>
  <c r="AD289" s="1"/>
  <c r="AD15" s="1"/>
  <c r="AD16" s="1"/>
  <c r="AD18" s="1"/>
  <c r="AE241"/>
  <c r="AL168"/>
  <c r="AM131"/>
  <c r="AM169"/>
  <c r="AN132"/>
  <c r="AN169" s="1"/>
  <c r="AJ166"/>
  <c r="AK129"/>
  <c r="AE184"/>
  <c r="AE185" s="1"/>
  <c r="AJ128"/>
  <c r="AI165"/>
  <c r="AI180" s="1"/>
  <c r="AE277"/>
  <c r="AF240"/>
  <c r="AG275"/>
  <c r="AH238"/>
  <c r="AL55" l="1"/>
  <c r="AK92"/>
  <c r="AK54"/>
  <c r="AJ91"/>
  <c r="AJ106" s="1"/>
  <c r="AJ190" s="1"/>
  <c r="AJ191" s="1"/>
  <c r="AN57"/>
  <c r="AN94" s="1"/>
  <c r="AM94"/>
  <c r="AM56"/>
  <c r="AL93"/>
  <c r="AH206"/>
  <c r="AI196" s="1"/>
  <c r="AI197" s="1"/>
  <c r="AI198" s="1"/>
  <c r="AI203"/>
  <c r="AI204" s="1"/>
  <c r="AI14"/>
  <c r="AD20"/>
  <c r="AE6"/>
  <c r="AE7" s="1"/>
  <c r="AE8" s="1"/>
  <c r="AE212"/>
  <c r="AE214" s="1"/>
  <c r="AE242" s="1"/>
  <c r="AE193"/>
  <c r="AF183" s="1"/>
  <c r="AK128"/>
  <c r="AJ165"/>
  <c r="AJ180" s="1"/>
  <c r="AL167"/>
  <c r="AM130"/>
  <c r="AI238"/>
  <c r="AH275"/>
  <c r="AF277"/>
  <c r="AG240"/>
  <c r="AK166"/>
  <c r="AL129"/>
  <c r="AM168"/>
  <c r="AN131"/>
  <c r="AN168" s="1"/>
  <c r="AE278"/>
  <c r="AF241"/>
  <c r="AG276"/>
  <c r="AH239"/>
  <c r="O6" i="43" l="1"/>
  <c r="O7" s="1"/>
  <c r="O13" i="30" s="1"/>
  <c r="AN56" i="56"/>
  <c r="AN93" s="1"/>
  <c r="AM93"/>
  <c r="AL54"/>
  <c r="AK91"/>
  <c r="AK106" s="1"/>
  <c r="AK190" s="1"/>
  <c r="AK191" s="1"/>
  <c r="AM55"/>
  <c r="AL92"/>
  <c r="AI206"/>
  <c r="AJ196" s="1"/>
  <c r="AJ197" s="1"/>
  <c r="AJ198" s="1"/>
  <c r="AJ203"/>
  <c r="AJ204" s="1"/>
  <c r="AJ14"/>
  <c r="AI239"/>
  <c r="AH276"/>
  <c r="AG241"/>
  <c r="AF278"/>
  <c r="AL166"/>
  <c r="AM129"/>
  <c r="AG277"/>
  <c r="AH240"/>
  <c r="AI275"/>
  <c r="AJ238"/>
  <c r="AL128"/>
  <c r="AK165"/>
  <c r="AK180" s="1"/>
  <c r="AE279"/>
  <c r="AE289" s="1"/>
  <c r="AE15" s="1"/>
  <c r="AE16" s="1"/>
  <c r="AE18" s="1"/>
  <c r="AF242"/>
  <c r="AN130"/>
  <c r="AN167" s="1"/>
  <c r="AM167"/>
  <c r="AF184"/>
  <c r="AF185" s="1"/>
  <c r="AN55" l="1"/>
  <c r="AN92" s="1"/>
  <c r="AM92"/>
  <c r="AM54"/>
  <c r="AL91"/>
  <c r="AL106" s="1"/>
  <c r="AL190" s="1"/>
  <c r="AL191" s="1"/>
  <c r="AJ206"/>
  <c r="AK196" s="1"/>
  <c r="AK197" s="1"/>
  <c r="AK198" s="1"/>
  <c r="AK203"/>
  <c r="AK204" s="1"/>
  <c r="AK14"/>
  <c r="AE20"/>
  <c r="P6" i="43" s="1"/>
  <c r="AF6" i="56"/>
  <c r="AF193"/>
  <c r="AG183" s="1"/>
  <c r="AF212"/>
  <c r="AF214" s="1"/>
  <c r="AF243" s="1"/>
  <c r="AF7"/>
  <c r="AF8" s="1"/>
  <c r="AM128"/>
  <c r="AL165"/>
  <c r="AL180" s="1"/>
  <c r="AG278"/>
  <c r="AH241"/>
  <c r="AI276"/>
  <c r="AJ239"/>
  <c r="AF279"/>
  <c r="AG242"/>
  <c r="AK238"/>
  <c r="AJ275"/>
  <c r="AI240"/>
  <c r="AH277"/>
  <c r="AN129"/>
  <c r="AN166" s="1"/>
  <c r="AM166"/>
  <c r="P7" i="43" l="1"/>
  <c r="P13" i="30" s="1"/>
  <c r="AE304" i="56"/>
  <c r="AN54"/>
  <c r="AN91" s="1"/>
  <c r="AN106" s="1"/>
  <c r="AN190" s="1"/>
  <c r="AN191" s="1"/>
  <c r="AM91"/>
  <c r="AM106" s="1"/>
  <c r="AM190" s="1"/>
  <c r="AM191" s="1"/>
  <c r="AK206"/>
  <c r="AL196" s="1"/>
  <c r="AL197" s="1"/>
  <c r="AL198" s="1"/>
  <c r="AL203"/>
  <c r="AL204" s="1"/>
  <c r="AL14"/>
  <c r="AJ276"/>
  <c r="AK239"/>
  <c r="AI277"/>
  <c r="AJ240"/>
  <c r="AK275"/>
  <c r="AL238"/>
  <c r="AN128"/>
  <c r="AN165" s="1"/>
  <c r="AN180" s="1"/>
  <c r="AM165"/>
  <c r="AM180" s="1"/>
  <c r="AG184"/>
  <c r="AG185" s="1"/>
  <c r="AG279"/>
  <c r="AH242"/>
  <c r="AH278"/>
  <c r="AI241"/>
  <c r="AF280"/>
  <c r="AF289" s="1"/>
  <c r="AF15" s="1"/>
  <c r="AF16" s="1"/>
  <c r="AF18" s="1"/>
  <c r="AG243"/>
  <c r="AL206" l="1"/>
  <c r="AM196" s="1"/>
  <c r="AM197" s="1"/>
  <c r="AM198" s="1"/>
  <c r="AM203"/>
  <c r="AM204" s="1"/>
  <c r="AM14"/>
  <c r="AN203"/>
  <c r="AN204" s="1"/>
  <c r="AN14"/>
  <c r="AG6"/>
  <c r="AF20"/>
  <c r="Q6" i="43" s="1"/>
  <c r="AG7" i="56"/>
  <c r="AG8" s="1"/>
  <c r="AG280"/>
  <c r="AH243"/>
  <c r="AI278"/>
  <c r="AJ241"/>
  <c r="AH279"/>
  <c r="AI242"/>
  <c r="AG212"/>
  <c r="AG214" s="1"/>
  <c r="AG244" s="1"/>
  <c r="AG193"/>
  <c r="AH183" s="1"/>
  <c r="AM238"/>
  <c r="AL275"/>
  <c r="AJ277"/>
  <c r="AK240"/>
  <c r="AK276"/>
  <c r="AL239"/>
  <c r="Q7" i="43" l="1"/>
  <c r="Q13" i="30" s="1"/>
  <c r="AF304" i="56"/>
  <c r="AM206"/>
  <c r="AN196" s="1"/>
  <c r="AN197" s="1"/>
  <c r="AN198" s="1"/>
  <c r="AN206" s="1"/>
  <c r="AK277"/>
  <c r="AL240"/>
  <c r="AM275"/>
  <c r="AN238"/>
  <c r="AN275" s="1"/>
  <c r="AG281"/>
  <c r="AG289" s="1"/>
  <c r="AG15" s="1"/>
  <c r="AG16" s="1"/>
  <c r="AG18" s="1"/>
  <c r="AH244"/>
  <c r="AL276"/>
  <c r="AM239"/>
  <c r="AH184"/>
  <c r="AH185" s="1"/>
  <c r="AI279"/>
  <c r="AJ242"/>
  <c r="AK241"/>
  <c r="AJ278"/>
  <c r="AI243"/>
  <c r="AH280"/>
  <c r="AG20" l="1"/>
  <c r="R6" i="43" s="1"/>
  <c r="AH6" i="56"/>
  <c r="AH7" s="1"/>
  <c r="AH8" s="1"/>
  <c r="AI280"/>
  <c r="AJ243"/>
  <c r="AK278"/>
  <c r="AL241"/>
  <c r="AH193"/>
  <c r="AI183" s="1"/>
  <c r="AH212"/>
  <c r="AH214" s="1"/>
  <c r="AH245" s="1"/>
  <c r="AJ279"/>
  <c r="AK242"/>
  <c r="AN239"/>
  <c r="AN276" s="1"/>
  <c r="AM276"/>
  <c r="AH281"/>
  <c r="AI244"/>
  <c r="AL277"/>
  <c r="AM240"/>
  <c r="R7" i="43" l="1"/>
  <c r="R13" i="30" s="1"/>
  <c r="AG304" i="56"/>
  <c r="AJ244"/>
  <c r="AI281"/>
  <c r="AK279"/>
  <c r="AL242"/>
  <c r="AI184"/>
  <c r="AI185" s="1"/>
  <c r="AM277"/>
  <c r="AN240"/>
  <c r="AN277" s="1"/>
  <c r="AH282"/>
  <c r="AH289" s="1"/>
  <c r="AH15" s="1"/>
  <c r="AH16" s="1"/>
  <c r="AH18" s="1"/>
  <c r="AI245"/>
  <c r="AL278"/>
  <c r="AM241"/>
  <c r="AJ280"/>
  <c r="AK243"/>
  <c r="AI6" l="1"/>
  <c r="AH20"/>
  <c r="S6" i="43" s="1"/>
  <c r="AI7" i="56"/>
  <c r="AM278"/>
  <c r="AN241"/>
  <c r="AN278" s="1"/>
  <c r="AJ281"/>
  <c r="AK244"/>
  <c r="AK280"/>
  <c r="AL243"/>
  <c r="AJ245"/>
  <c r="AI282"/>
  <c r="AI212"/>
  <c r="AI214" s="1"/>
  <c r="AI246" s="1"/>
  <c r="AI193"/>
  <c r="AJ183" s="1"/>
  <c r="AL279"/>
  <c r="AM242"/>
  <c r="AI8" l="1"/>
  <c r="S7" i="43"/>
  <c r="S13" i="30" s="1"/>
  <c r="AH304" i="56"/>
  <c r="AM279"/>
  <c r="AN242"/>
  <c r="AN279" s="1"/>
  <c r="AM243"/>
  <c r="AL280"/>
  <c r="AJ246"/>
  <c r="AI283"/>
  <c r="AI289" s="1"/>
  <c r="AI15" s="1"/>
  <c r="AI16" s="1"/>
  <c r="AI18" s="1"/>
  <c r="AJ282"/>
  <c r="AK245"/>
  <c r="AJ184"/>
  <c r="AJ185"/>
  <c r="AL244"/>
  <c r="AK281"/>
  <c r="AJ6" l="1"/>
  <c r="AI20"/>
  <c r="T6" i="43" s="1"/>
  <c r="AJ7" i="56"/>
  <c r="AJ8" s="1"/>
  <c r="AL281"/>
  <c r="AM244"/>
  <c r="AJ283"/>
  <c r="AK246"/>
  <c r="AM280"/>
  <c r="AN243"/>
  <c r="AN280" s="1"/>
  <c r="AJ212"/>
  <c r="AJ214" s="1"/>
  <c r="AJ247" s="1"/>
  <c r="AJ193"/>
  <c r="AK183" s="1"/>
  <c r="AK282"/>
  <c r="AL245"/>
  <c r="T7" i="43" l="1"/>
  <c r="T13" i="30" s="1"/>
  <c r="AI304" i="56"/>
  <c r="AL282"/>
  <c r="AM245"/>
  <c r="AK247"/>
  <c r="AJ284"/>
  <c r="AJ289" s="1"/>
  <c r="AJ15" s="1"/>
  <c r="AJ16" s="1"/>
  <c r="AJ18" s="1"/>
  <c r="AK184"/>
  <c r="AK185" s="1"/>
  <c r="AL246"/>
  <c r="AK283"/>
  <c r="AM281"/>
  <c r="AN244"/>
  <c r="AN281" s="1"/>
  <c r="AK6" l="1"/>
  <c r="AJ20"/>
  <c r="U6" i="43" s="1"/>
  <c r="AK7" i="56"/>
  <c r="AL283"/>
  <c r="AM246"/>
  <c r="AK284"/>
  <c r="AL247"/>
  <c r="AK193"/>
  <c r="AL183" s="1"/>
  <c r="AK212"/>
  <c r="AK214" s="1"/>
  <c r="AK248" s="1"/>
  <c r="AN245"/>
  <c r="AN282" s="1"/>
  <c r="AM282"/>
  <c r="U7" i="43" l="1"/>
  <c r="U13" i="30" s="1"/>
  <c r="AJ304" i="56"/>
  <c r="AK8"/>
  <c r="AK285"/>
  <c r="AK289" s="1"/>
  <c r="AK15" s="1"/>
  <c r="AK16" s="1"/>
  <c r="AK18" s="1"/>
  <c r="AL248"/>
  <c r="AL184"/>
  <c r="AL185" s="1"/>
  <c r="AL284"/>
  <c r="AM247"/>
  <c r="AM283"/>
  <c r="AN246"/>
  <c r="AN283" s="1"/>
  <c r="AL6" l="1"/>
  <c r="AK20"/>
  <c r="V6" i="43" s="1"/>
  <c r="AL193" i="56"/>
  <c r="AM183" s="1"/>
  <c r="AL212"/>
  <c r="AL214" s="1"/>
  <c r="AL249" s="1"/>
  <c r="AL7"/>
  <c r="AL8"/>
  <c r="AM284"/>
  <c r="AN247"/>
  <c r="AN284" s="1"/>
  <c r="AL285"/>
  <c r="AM248"/>
  <c r="V7" i="43" l="1"/>
  <c r="V13" i="30" s="1"/>
  <c r="AK304" i="56"/>
  <c r="AM184"/>
  <c r="AM185" s="1"/>
  <c r="AM285"/>
  <c r="AN248"/>
  <c r="AN285" s="1"/>
  <c r="AM249"/>
  <c r="AL286"/>
  <c r="AL289" s="1"/>
  <c r="AL15" s="1"/>
  <c r="AL16" s="1"/>
  <c r="AL18" s="1"/>
  <c r="AL20" l="1"/>
  <c r="W6" i="43" s="1"/>
  <c r="AM6" i="56"/>
  <c r="AM7" s="1"/>
  <c r="AM8" s="1"/>
  <c r="AM286"/>
  <c r="AN249"/>
  <c r="AN286" s="1"/>
  <c r="AM193"/>
  <c r="AN183" s="1"/>
  <c r="AM212"/>
  <c r="AM214" s="1"/>
  <c r="AM250" s="1"/>
  <c r="W7" i="43" l="1"/>
  <c r="W13" i="30" s="1"/>
  <c r="AL304" i="56"/>
  <c r="AN184"/>
  <c r="AN185" s="1"/>
  <c r="AM287"/>
  <c r="AM289" s="1"/>
  <c r="AM15" s="1"/>
  <c r="AM16" s="1"/>
  <c r="AM18" s="1"/>
  <c r="AN250"/>
  <c r="AN287" s="1"/>
  <c r="AM20" l="1"/>
  <c r="X6" i="43" s="1"/>
  <c r="AN6" i="56"/>
  <c r="AN193"/>
  <c r="AN212"/>
  <c r="AN214" s="1"/>
  <c r="AN251" s="1"/>
  <c r="AN288" s="1"/>
  <c r="AN289" s="1"/>
  <c r="AN15" s="1"/>
  <c r="AN16" s="1"/>
  <c r="AN7"/>
  <c r="AN8" s="1"/>
  <c r="X7" i="43" l="1"/>
  <c r="X13" i="30" s="1"/>
  <c r="AM304" i="56"/>
  <c r="AN18"/>
  <c r="AN20" s="1"/>
  <c r="Y6" i="43" s="1"/>
  <c r="L76" i="63"/>
  <c r="L78" s="1"/>
  <c r="O76"/>
  <c r="O78" s="1"/>
  <c r="K76" l="1"/>
  <c r="K78" s="1"/>
  <c r="M76"/>
  <c r="M78" s="1"/>
  <c r="J76"/>
  <c r="J78" s="1"/>
  <c r="J80" s="1"/>
  <c r="G76"/>
  <c r="G78" s="1"/>
  <c r="N76"/>
  <c r="N78" s="1"/>
  <c r="Y7" i="43"/>
  <c r="Y13" i="30" s="1"/>
  <c r="AN304" i="56"/>
  <c r="H76" i="63"/>
  <c r="H78" s="1"/>
  <c r="I76"/>
  <c r="I78" s="1"/>
  <c r="C33" i="60"/>
  <c r="J33" s="1"/>
  <c r="H33"/>
  <c r="O33" s="1"/>
  <c r="E33"/>
  <c r="L33" s="1"/>
  <c r="F33"/>
  <c r="M33" s="1"/>
  <c r="G33"/>
  <c r="N33" s="1"/>
  <c r="D33"/>
  <c r="K33" s="1"/>
  <c r="X67" i="47"/>
  <c r="R67"/>
  <c r="I67"/>
  <c r="P67"/>
  <c r="U67"/>
  <c r="S67"/>
  <c r="T67"/>
  <c r="K67"/>
  <c r="D36" i="60" s="1"/>
  <c r="K36" s="1"/>
  <c r="M67" i="47"/>
  <c r="F36" i="60" s="1"/>
  <c r="M36" s="1"/>
  <c r="Y67" i="47"/>
  <c r="H67"/>
  <c r="W67"/>
  <c r="Q67"/>
  <c r="E34" i="60"/>
  <c r="L34" s="1"/>
  <c r="N67" i="47"/>
  <c r="G36" i="60" s="1"/>
  <c r="N36" s="1"/>
  <c r="L67" i="47"/>
  <c r="E36" i="60" s="1"/>
  <c r="L36" s="1"/>
  <c r="G34"/>
  <c r="N34" s="1"/>
  <c r="N74" s="1"/>
  <c r="N76" s="1"/>
  <c r="G67" i="47"/>
  <c r="D34" i="60"/>
  <c r="K34" s="1"/>
  <c r="K74" s="1"/>
  <c r="K76" s="1"/>
  <c r="C19" i="62" s="1"/>
  <c r="B19" s="1"/>
  <c r="O67" i="47"/>
  <c r="H36" i="60" s="1"/>
  <c r="O36" s="1"/>
  <c r="V67" i="47"/>
  <c r="F34" i="60"/>
  <c r="M34" s="1"/>
  <c r="M74" s="1"/>
  <c r="M76" s="1"/>
  <c r="J67" i="47"/>
  <c r="C36" i="60" s="1"/>
  <c r="J36" s="1"/>
  <c r="H34"/>
  <c r="O34" s="1"/>
  <c r="O74" s="1"/>
  <c r="O76" s="1"/>
  <c r="C34"/>
  <c r="J34" s="1"/>
  <c r="L74" l="1"/>
  <c r="L76" s="1"/>
  <c r="J74"/>
  <c r="J76" s="1"/>
  <c r="C18" i="62" s="1"/>
  <c r="B18" s="1"/>
</calcChain>
</file>

<file path=xl/sharedStrings.xml><?xml version="1.0" encoding="utf-8"?>
<sst xmlns="http://schemas.openxmlformats.org/spreadsheetml/2006/main" count="7433" uniqueCount="1843">
  <si>
    <t>%</t>
  </si>
  <si>
    <t>Investments</t>
  </si>
  <si>
    <t>Investment properties</t>
  </si>
  <si>
    <t>Intangible assets</t>
  </si>
  <si>
    <t>Goodwill</t>
  </si>
  <si>
    <t>£m</t>
  </si>
  <si>
    <t>Expenditure on R&amp;D for enhanced allowances</t>
  </si>
  <si>
    <t>Expenditure on environmentally beneficial technologies</t>
  </si>
  <si>
    <t>For the regulatory financial year ending 31 March</t>
  </si>
  <si>
    <t>Operational costs incurred</t>
  </si>
  <si>
    <t>Amortisation of intangible fixed assets</t>
  </si>
  <si>
    <t>Amortisation of customer contributions (-ve)</t>
  </si>
  <si>
    <t>Exceptional Items</t>
  </si>
  <si>
    <t>Interest Payable</t>
  </si>
  <si>
    <t>Other finance costs</t>
  </si>
  <si>
    <t>Interest Receivable (-ve)</t>
  </si>
  <si>
    <t>Other finance income/Investment income (-ve)</t>
  </si>
  <si>
    <t>Tax on profit</t>
  </si>
  <si>
    <t>Profit for the regulatory financial year</t>
  </si>
  <si>
    <t>Profit for the financial year</t>
  </si>
  <si>
    <t>Other (overwrite with details)(+/-ve)</t>
  </si>
  <si>
    <t>Dividends actually paid (-ve)</t>
  </si>
  <si>
    <t>Transfer to reserves</t>
  </si>
  <si>
    <t>Non Current Assets</t>
  </si>
  <si>
    <t>Current Assets</t>
  </si>
  <si>
    <t>Stock</t>
  </si>
  <si>
    <t>Cash at bank</t>
  </si>
  <si>
    <t xml:space="preserve">Pension surplus </t>
  </si>
  <si>
    <t>Derivative financial instruments</t>
  </si>
  <si>
    <t>Other</t>
  </si>
  <si>
    <t>Creditors: amounts falling due within one year</t>
  </si>
  <si>
    <t>Borrowings</t>
  </si>
  <si>
    <t>Creditors: amounts falling due after more than one year</t>
  </si>
  <si>
    <t>Preference shares</t>
  </si>
  <si>
    <t>Deferred tax</t>
  </si>
  <si>
    <t>Restructuring</t>
  </si>
  <si>
    <t>Net Assets</t>
  </si>
  <si>
    <t>Called up ordinary share capital (including share premium)</t>
  </si>
  <si>
    <t>Other Reserves</t>
  </si>
  <si>
    <t>Balance Check</t>
  </si>
  <si>
    <t>A.</t>
  </si>
  <si>
    <t>Instrument</t>
  </si>
  <si>
    <t>(name of lender and nature of instrument)</t>
  </si>
  <si>
    <t>Date</t>
  </si>
  <si>
    <t>Total</t>
  </si>
  <si>
    <t>B.</t>
  </si>
  <si>
    <t>C.</t>
  </si>
  <si>
    <t>Pensions data on a cash not P&amp;L charge basis</t>
  </si>
  <si>
    <t>Employee's contributions (as %age of pensionable pay)</t>
  </si>
  <si>
    <t>Funding of pension related severance costs</t>
  </si>
  <si>
    <t>Distribution business</t>
  </si>
  <si>
    <t>All non-distribution activities (excluding Excluded Services) - balancing amount</t>
  </si>
  <si>
    <t>Date scored</t>
  </si>
  <si>
    <t xml:space="preserve"> </t>
  </si>
  <si>
    <t>Attributable to :</t>
  </si>
  <si>
    <t>Metering</t>
  </si>
  <si>
    <t>Opening balance per previous year</t>
  </si>
  <si>
    <t>Revisions (see explanatory schedule attached) (+/-)</t>
  </si>
  <si>
    <t>Revised Opening balance</t>
  </si>
  <si>
    <t>Net Additions in the year</t>
  </si>
  <si>
    <t>Closing balance</t>
  </si>
  <si>
    <t>Long life assets (&gt;25yrs) Pool</t>
  </si>
  <si>
    <t>Deferred revenue expenditure ("DRE")</t>
  </si>
  <si>
    <t>WDA (-ve)</t>
  </si>
  <si>
    <t xml:space="preserve">IBAs </t>
  </si>
  <si>
    <t>TOTAL Amount of non-qualifying fixed asset additions for CA purposes</t>
  </si>
  <si>
    <t>Rate for Deferred Revenue Expenditure WDA - %</t>
  </si>
  <si>
    <t>Economic life for Deferred Revenue Expenditure - years</t>
  </si>
  <si>
    <t>Industrial Building Allowance  (-ve)</t>
  </si>
  <si>
    <t>Plant (long life items) (-ve)</t>
  </si>
  <si>
    <t>Plant (pool items) (-ve)</t>
  </si>
  <si>
    <t>Deferred Revenue Expenditure (-ve)</t>
  </si>
  <si>
    <t>Investment income (+ve)</t>
  </si>
  <si>
    <t>Profit before Tax from regulatory Profit &amp; Loss Account/Income Statement</t>
  </si>
  <si>
    <t xml:space="preserve">Add back: </t>
  </si>
  <si>
    <t>Statutory depreciation expense per P&amp;L/Income statement</t>
  </si>
  <si>
    <t>Loss on disposal of fixed assets (+ve)</t>
  </si>
  <si>
    <t>Pension charge per regulatory accounts</t>
  </si>
  <si>
    <t>Capital charged to revenue</t>
  </si>
  <si>
    <t>Disallowed opex</t>
  </si>
  <si>
    <t>General provisions P&amp;L charge (+ve)</t>
  </si>
  <si>
    <t>Other adjustments - overwrite with details of individual items &gt;£500k (+ve)</t>
  </si>
  <si>
    <t>Other - in aggregate less than £500k (-ve)</t>
  </si>
  <si>
    <t>Sub-total:</t>
  </si>
  <si>
    <t>Deduct</t>
  </si>
  <si>
    <t>Profit on disposal of fixed assets (-ve)</t>
  </si>
  <si>
    <t>General provisions P&amp;L release (-ve)</t>
  </si>
  <si>
    <t>General provisions P&amp;L utilisation (-ve)</t>
  </si>
  <si>
    <t>Pension contributions paid (-ve)</t>
  </si>
  <si>
    <t>Other adjustments - overwrite with details of individual items &gt;£500k (-ve)</t>
  </si>
  <si>
    <t xml:space="preserve">Deduct: Capital allowances </t>
  </si>
  <si>
    <t>Revenue in capex</t>
  </si>
  <si>
    <t>Taxable profits on ordinary activities before deferred tax</t>
  </si>
  <si>
    <t>Tax on ordinary activities before deferred tax at corporation tax rate</t>
  </si>
  <si>
    <t>Other (overwrite with details)</t>
  </si>
  <si>
    <t>Tax (payments)/refunds reconciliation:</t>
  </si>
  <si>
    <t>tax (payments)/refunds relating to the current financial year</t>
  </si>
  <si>
    <t>tax (payments)/refunds relating to prior financial years</t>
  </si>
  <si>
    <t>cash (payments)/refunds for group relief relating to the current financial year</t>
  </si>
  <si>
    <t>cash (payments)/refunds for group relief relating to the prior financial year</t>
  </si>
  <si>
    <t>Tax (payments)/refunds (agrees to cashflow):</t>
  </si>
  <si>
    <t>Regulatory Accounts Current Tax balances reconciliation</t>
  </si>
  <si>
    <t>Opening balances per previous years' regulatory accounts</t>
  </si>
  <si>
    <t>Charge/(credit) in the regulatory accounts for the current year</t>
  </si>
  <si>
    <t>Prior year adjustment for preceding year</t>
  </si>
  <si>
    <t>Prior year adjustment for years earlier than the preceding year</t>
  </si>
  <si>
    <t>Tax (payments)/refunds (agrees to cashflow) per above</t>
  </si>
  <si>
    <t>Closing balance per current years' regulatory accounts</t>
  </si>
  <si>
    <t>CN West</t>
  </si>
  <si>
    <t>CN East</t>
  </si>
  <si>
    <t>ENW</t>
  </si>
  <si>
    <t>CE NEDL</t>
  </si>
  <si>
    <t>CE YEDL</t>
  </si>
  <si>
    <t>WPD SWales</t>
  </si>
  <si>
    <t>WPD SWest</t>
  </si>
  <si>
    <t>EDFE LPN</t>
  </si>
  <si>
    <t>EDFE SPN</t>
  </si>
  <si>
    <t>EDFE EPN</t>
  </si>
  <si>
    <t>SP Distribution</t>
  </si>
  <si>
    <t>SP Manweb</t>
  </si>
  <si>
    <t>SSE Hydro</t>
  </si>
  <si>
    <t>SSE Southern</t>
  </si>
  <si>
    <t>Financials</t>
  </si>
  <si>
    <t>Contents</t>
  </si>
  <si>
    <t>Version control</t>
  </si>
  <si>
    <t>DNO:</t>
  </si>
  <si>
    <t>Version:</t>
  </si>
  <si>
    <t>Submission</t>
  </si>
  <si>
    <t>Date submitted</t>
  </si>
  <si>
    <t>Changes</t>
  </si>
  <si>
    <t>Submission 1</t>
  </si>
  <si>
    <t>Key:</t>
  </si>
  <si>
    <t>DNO entry</t>
  </si>
  <si>
    <t>Enter number next to DNO name below in cell C31 on left</t>
  </si>
  <si>
    <t>Hedging Reserve (under IFRS)</t>
  </si>
  <si>
    <t>Fair value (gains) /loss on financial instruments (under IFRS)</t>
  </si>
  <si>
    <t>Statutory depreciation expense on related party assets</t>
  </si>
  <si>
    <t>Pension deficit spread from previous years (-ve)</t>
  </si>
  <si>
    <t>Other - in aggregate less than £500k (+ve)</t>
  </si>
  <si>
    <t>TOTAL</t>
  </si>
  <si>
    <t>Net debt</t>
  </si>
  <si>
    <t>Attributable to other licensees (please specify name) (-ve)</t>
  </si>
  <si>
    <t>Other adjustment (please specify)</t>
  </si>
  <si>
    <t>Specify whether audited or unaudited</t>
  </si>
  <si>
    <t>Contributions received (+/ve)</t>
  </si>
  <si>
    <t>Employees</t>
  </si>
  <si>
    <t>Employers - normal</t>
  </si>
  <si>
    <t>Employers - ERDCs</t>
  </si>
  <si>
    <t>Employers - deficit repair</t>
  </si>
  <si>
    <t>Transfer values received (+/ve)</t>
  </si>
  <si>
    <t>Other receipts (describe in note)(+/ve)</t>
  </si>
  <si>
    <t>Payments (-/ve)</t>
  </si>
  <si>
    <t>Benefits</t>
  </si>
  <si>
    <t>Transfer values for leavers</t>
  </si>
  <si>
    <t>Deficit repair payments, attributable to</t>
  </si>
  <si>
    <t>Non-distribution businesses</t>
  </si>
  <si>
    <t>Distribution business of:</t>
  </si>
  <si>
    <t>Insert DNO name</t>
  </si>
  <si>
    <t>Other, specify</t>
  </si>
  <si>
    <t>Check</t>
  </si>
  <si>
    <t>Movements in scheme members</t>
  </si>
  <si>
    <t>Actives</t>
  </si>
  <si>
    <t>Opening balance</t>
  </si>
  <si>
    <t>transfers in</t>
  </si>
  <si>
    <t>bulk transfers out</t>
  </si>
  <si>
    <t>Deferred pensioners</t>
  </si>
  <si>
    <t>opening balance</t>
  </si>
  <si>
    <t>retired</t>
  </si>
  <si>
    <t>Pensioners</t>
  </si>
  <si>
    <t>leavers</t>
  </si>
  <si>
    <t>Dependents</t>
  </si>
  <si>
    <t>Total members</t>
  </si>
  <si>
    <t>assuming retirement at age</t>
  </si>
  <si>
    <t>years</t>
  </si>
  <si>
    <t>Number of members annually</t>
  </si>
  <si>
    <t>Description</t>
  </si>
  <si>
    <t>active and deferreds becoming pensioners</t>
  </si>
  <si>
    <t>Date of merger</t>
  </si>
  <si>
    <t>Value of scheme assets at merger</t>
  </si>
  <si>
    <t>Deferreds</t>
  </si>
  <si>
    <t>Scheme Membership</t>
  </si>
  <si>
    <t>Primary scheme</t>
  </si>
  <si>
    <t>Merging Scheme</t>
  </si>
  <si>
    <t>Scheme merging %</t>
  </si>
  <si>
    <t>Scheme merged into %</t>
  </si>
  <si>
    <t>Scheme merging  £m</t>
  </si>
  <si>
    <t>Scheme merged into £m</t>
  </si>
  <si>
    <t>Change in market value of investments (+/-ve)</t>
  </si>
  <si>
    <t>Investment management expenses (-ve)</t>
  </si>
  <si>
    <t>Other: Please describe</t>
  </si>
  <si>
    <t>Version</t>
  </si>
  <si>
    <t>Table Reference</t>
  </si>
  <si>
    <t>Changes in period (not accounted for above)</t>
  </si>
  <si>
    <t>Changes in actuarial assumptions</t>
  </si>
  <si>
    <t>Changes in longevity</t>
  </si>
  <si>
    <t>Members with protected rights from privatisation</t>
  </si>
  <si>
    <t>Active</t>
  </si>
  <si>
    <t>Deferred</t>
  </si>
  <si>
    <t>Pensioner</t>
  </si>
  <si>
    <t>Other members</t>
  </si>
  <si>
    <t>Total Members with protected rights</t>
  </si>
  <si>
    <t>Total Other members</t>
  </si>
  <si>
    <t>Type of benefits</t>
  </si>
  <si>
    <t>Normal retirement age</t>
  </si>
  <si>
    <t>Definition of pensionable pay</t>
  </si>
  <si>
    <t>Member contributions</t>
  </si>
  <si>
    <t>Accrual rate</t>
  </si>
  <si>
    <t>Lump sum terms on retirement</t>
  </si>
  <si>
    <t>Dependants' provision</t>
  </si>
  <si>
    <t>Ill-health benefits</t>
  </si>
  <si>
    <t>Lump sum benefit on death in service</t>
  </si>
  <si>
    <t>Pension increases in retirement</t>
  </si>
  <si>
    <t>Pension increases in deferment</t>
  </si>
  <si>
    <t>Funding method (for example, Projected Unit)</t>
  </si>
  <si>
    <t>Deficit recovery period (years)</t>
  </si>
  <si>
    <t>Pre-retirement nominal rate of return</t>
  </si>
  <si>
    <t>Pre-retirement real return above price inflation</t>
  </si>
  <si>
    <t>Pre-retirement real return above salaries</t>
  </si>
  <si>
    <t>Promotional salary scale (if not in salary assumption)</t>
  </si>
  <si>
    <t>Post-retirement real return above price inflation</t>
  </si>
  <si>
    <t>Post-retirement real return above pension increases</t>
  </si>
  <si>
    <t>Proportion of pension commuted at retirement</t>
  </si>
  <si>
    <t>Expectation of life at 60 for male pensioner</t>
  </si>
  <si>
    <t>Expectation of life at 60 for female pensioner</t>
  </si>
  <si>
    <t>Expectation of life for male who will be aged 60 in  20 years</t>
  </si>
  <si>
    <t>Expectation of life for female who will be aged 60 in  20 years</t>
  </si>
  <si>
    <t>Actuarial assumption in the valuation</t>
  </si>
  <si>
    <t>UK equities</t>
  </si>
  <si>
    <t>Overseas equities</t>
  </si>
  <si>
    <t>UK property</t>
  </si>
  <si>
    <t>Overseas property</t>
  </si>
  <si>
    <t>Hedge funds</t>
  </si>
  <si>
    <t>UK fixed-interest gilts</t>
  </si>
  <si>
    <t>UK index-linked gilts</t>
  </si>
  <si>
    <t>UK corporate bonds</t>
  </si>
  <si>
    <t>Overseas bonds</t>
  </si>
  <si>
    <t>Cash</t>
  </si>
  <si>
    <t>Currency overlay</t>
  </si>
  <si>
    <t>Alternatives</t>
  </si>
  <si>
    <t>Infrastructure</t>
  </si>
  <si>
    <t>Supranational</t>
  </si>
  <si>
    <t>Global Tactical Asset Allocation  (GTAA)</t>
  </si>
  <si>
    <t xml:space="preserve"> (yes/no)</t>
  </si>
  <si>
    <t>Years</t>
  </si>
  <si>
    <t>Is this on a defined contribution basis, by buying added years, or both?</t>
  </si>
  <si>
    <t>Does the employer contribute to members’ AVCs?</t>
  </si>
  <si>
    <t xml:space="preserve">If no, when did the scheme cease to accept transfers in? </t>
  </si>
  <si>
    <t>If yes, has ceasing to accept transfers in been considered?</t>
  </si>
  <si>
    <t>Are Additional Voluntary Contribution (AVC) facilities available to members?  If so:</t>
  </si>
  <si>
    <t xml:space="preserve">Does the scheme accept transfers in?  </t>
  </si>
  <si>
    <t>Regulatory Accounts Extracts</t>
  </si>
  <si>
    <t>Source</t>
  </si>
  <si>
    <t>P&amp;L</t>
  </si>
  <si>
    <t>Tangible Fixed Asset Additions</t>
  </si>
  <si>
    <t>Intangible Asset Additions (under IFRS) - IT Software</t>
  </si>
  <si>
    <t>Customer Contributions Additions</t>
  </si>
  <si>
    <t>BS Note</t>
  </si>
  <si>
    <t>less: capitalised interest</t>
  </si>
  <si>
    <t>less: revaluation of tangible fixed assets</t>
  </si>
  <si>
    <t>Total Opex and Capex per Regulatory Accounts</t>
  </si>
  <si>
    <t>Reconciling items</t>
  </si>
  <si>
    <t>Total reconciling items</t>
  </si>
  <si>
    <t xml:space="preserve">A.  </t>
  </si>
  <si>
    <t>Cash, short term deposits and overdrafts</t>
  </si>
  <si>
    <t xml:space="preserve">B.  </t>
  </si>
  <si>
    <t>External loans</t>
  </si>
  <si>
    <t xml:space="preserve">C.  </t>
  </si>
  <si>
    <t>Loans from other group companies</t>
  </si>
  <si>
    <t>D.</t>
  </si>
  <si>
    <t>Loans to other group companies</t>
  </si>
  <si>
    <t>E.</t>
  </si>
  <si>
    <t>Total Net Debt</t>
  </si>
  <si>
    <t>Reconciling items:</t>
  </si>
  <si>
    <t>Revenue</t>
  </si>
  <si>
    <t>Total from Regulatory Accounts</t>
  </si>
  <si>
    <t>Net Debt and gearing</t>
  </si>
  <si>
    <t>F.</t>
  </si>
  <si>
    <t>Guarantees given on behalf of other group companies</t>
  </si>
  <si>
    <t>Schedule of cash, short term deposits and overdrafts (per Balance Sheet)</t>
  </si>
  <si>
    <t>Income statement debits and cash out flows entered as +ve values, credits as -ve values</t>
  </si>
  <si>
    <t xml:space="preserve">Issue </t>
  </si>
  <si>
    <t>Ref</t>
  </si>
  <si>
    <t>Analysis of other amounts due to/(from) group companies per Balance Sheet</t>
  </si>
  <si>
    <t>Nature of balance</t>
  </si>
  <si>
    <t>Intercompany balances as at y/e</t>
  </si>
  <si>
    <t>Amount</t>
  </si>
  <si>
    <t>Date of</t>
  </si>
  <si>
    <t>Guaranteed</t>
  </si>
  <si>
    <t>Consent/</t>
  </si>
  <si>
    <t>Derogation</t>
  </si>
  <si>
    <t>Name of company guaranteed:</t>
  </si>
  <si>
    <t xml:space="preserve">G. </t>
  </si>
  <si>
    <t>Derivative financial instruments at year end (per Balance Sheet)</t>
  </si>
  <si>
    <t>Interest Rate Swaps</t>
  </si>
  <si>
    <t>Cross Currency Swaps (to reflect sterling liability)</t>
  </si>
  <si>
    <t>Foreign Exchange Forward Rate Contracts</t>
  </si>
  <si>
    <t>Interest Rate Forward Contracts</t>
  </si>
  <si>
    <t>Other (please overwrite)</t>
  </si>
  <si>
    <t>Total Derivatives</t>
  </si>
  <si>
    <t>Analysis of interest expense as per income statement (Interest Paid per P&amp;L)</t>
  </si>
  <si>
    <t>Overdrafts</t>
  </si>
  <si>
    <t>Short term bank loans</t>
  </si>
  <si>
    <t>Commercial Paper</t>
  </si>
  <si>
    <t>Long term bank loans</t>
  </si>
  <si>
    <t>Index linked bonds</t>
  </si>
  <si>
    <t>Other bonds</t>
  </si>
  <si>
    <t xml:space="preserve">Inter-company loans </t>
  </si>
  <si>
    <t>Finance Leases</t>
  </si>
  <si>
    <t>Sub Total: "Debt Interest Paid"</t>
  </si>
  <si>
    <t>Plus pensions: interest on scheme liabilities</t>
  </si>
  <si>
    <t>Plus unwinding of discount on provisions</t>
  </si>
  <si>
    <t>Plus debt redemption costs</t>
  </si>
  <si>
    <t>Plus Preference dividends</t>
  </si>
  <si>
    <t>Plus Other</t>
  </si>
  <si>
    <t>Less Interest capitalised</t>
  </si>
  <si>
    <t>Total Interest Expense and Finance costs as per Income statement</t>
  </si>
  <si>
    <t>Analysis of interest paid as per cash flow statement</t>
  </si>
  <si>
    <t>Sub Total: "debt interest paid"</t>
  </si>
  <si>
    <t>Plus other, non debt elements of interest paid</t>
  </si>
  <si>
    <t>Total Interest Paid as per cash flow statement</t>
  </si>
  <si>
    <t>Analysis of interest income as per income statement (Interest Received as per P&amp;L)</t>
  </si>
  <si>
    <t>Cash and cash equivalents</t>
  </si>
  <si>
    <t>Available for sale investments</t>
  </si>
  <si>
    <t>External loans and receivables</t>
  </si>
  <si>
    <t>Inter Company Loans</t>
  </si>
  <si>
    <t>Sub total "debt interest received"</t>
  </si>
  <si>
    <t>Plus pensions: expected return on scheme assets</t>
  </si>
  <si>
    <t>Plus other, non debt, elements of interest recd.</t>
  </si>
  <si>
    <t>Total Interest income as per income statement</t>
  </si>
  <si>
    <t>Analysis of interest received as per cash flow statement</t>
  </si>
  <si>
    <t>Total Interest Received as per cash flow statement</t>
  </si>
  <si>
    <t>SWAPS in existence (detail)</t>
  </si>
  <si>
    <t>I.</t>
  </si>
  <si>
    <t>Interest rate SWAPS</t>
  </si>
  <si>
    <t>Detail all SWAPS and values together with what exposure is hedged against (using ref to lines above):</t>
  </si>
  <si>
    <t>Rationale/ exposure hedged against</t>
  </si>
  <si>
    <t>J.</t>
  </si>
  <si>
    <t>Currency SWAPS</t>
  </si>
  <si>
    <t>Other SWAPS</t>
  </si>
  <si>
    <t>De minimis</t>
  </si>
  <si>
    <t>In what year was the scheme established?</t>
  </si>
  <si>
    <t xml:space="preserve">Is the scheme closed to new entrants and/or future accruals?  </t>
  </si>
  <si>
    <t>Is the scheme, or any of its members, subject to any protected rights conditions from the time of privatisation?  If so, provide details in the commentary.</t>
  </si>
  <si>
    <t>in/out</t>
  </si>
  <si>
    <t>Year ending 31 March:</t>
  </si>
  <si>
    <t>PPF levy - fixed element</t>
  </si>
  <si>
    <t>PPF levy - risk based element</t>
  </si>
  <si>
    <t>Value of scheme liabilities at merger</t>
  </si>
  <si>
    <t>Regulatory fraction</t>
  </si>
  <si>
    <t>Bulk transfers in from Corporate transactions (explain in notes)</t>
  </si>
  <si>
    <t>Depreciation of tangible fixed assets</t>
  </si>
  <si>
    <t>Net investment income &amp; finance expense</t>
  </si>
  <si>
    <t>Profit before taxation</t>
  </si>
  <si>
    <t>Total Operating Expenses</t>
  </si>
  <si>
    <t>Operating Expenses</t>
  </si>
  <si>
    <t>Tangible assets / Property Plant &amp; Equipment</t>
  </si>
  <si>
    <t>Retirement Benefit surplus</t>
  </si>
  <si>
    <t>Trade Debtors (excluding group companies)</t>
  </si>
  <si>
    <t>Trade Debtors with group companies</t>
  </si>
  <si>
    <t>Loans due from other Group companies</t>
  </si>
  <si>
    <t xml:space="preserve">External loans </t>
  </si>
  <si>
    <t>Loans due to other Group companies</t>
  </si>
  <si>
    <t>Trade Creditors (excluding group companies)</t>
  </si>
  <si>
    <t>Trade Creditors with group companies</t>
  </si>
  <si>
    <t>Current corporation tax</t>
  </si>
  <si>
    <t>Customer contributions</t>
  </si>
  <si>
    <t>Check total</t>
  </si>
  <si>
    <t>Employee's DC scheme contributions (as %age of pensionable pay)</t>
  </si>
  <si>
    <t>Employer's DC scheme contributions (as %age of pensionable pay)</t>
  </si>
  <si>
    <t>F</t>
  </si>
  <si>
    <t>Finance expense &amp; Investment income</t>
  </si>
  <si>
    <t>Total taxation charge</t>
  </si>
  <si>
    <t>SEGMENTAL ANALYSIS</t>
  </si>
  <si>
    <t>Distribution (demand customers)</t>
  </si>
  <si>
    <t>Distributed Generation</t>
  </si>
  <si>
    <t>Profit and Loss Account / Retained reserves</t>
  </si>
  <si>
    <t>GAAP differences</t>
  </si>
  <si>
    <t>GAAP used</t>
  </si>
  <si>
    <t>Differences arising from treatment of:</t>
  </si>
  <si>
    <t>Pensions</t>
  </si>
  <si>
    <t>Tax</t>
  </si>
  <si>
    <t>Financial instruments</t>
  </si>
  <si>
    <t>Total GAAP differences</t>
  </si>
  <si>
    <t>Fair value adjustments</t>
  </si>
  <si>
    <t>Adjustment 1 (please describe)</t>
  </si>
  <si>
    <t>Adjustment 2 (please describe)</t>
  </si>
  <si>
    <t>Adjustment 3 (please describe)</t>
  </si>
  <si>
    <t>Adjustment 4 (please describe)</t>
  </si>
  <si>
    <t>Adjustment 5 (please describe)</t>
  </si>
  <si>
    <t>Total fair value differences</t>
  </si>
  <si>
    <t>Total differences/affect on profit for the regulatory financial year</t>
  </si>
  <si>
    <t>Any other (consented) activities - describe</t>
  </si>
  <si>
    <t>Average remaining active service life   [at 31 March]</t>
  </si>
  <si>
    <t>Date deficit funding commenced</t>
  </si>
  <si>
    <t xml:space="preserve">Period over which existing deficit is being funded </t>
  </si>
  <si>
    <t>MM/YYYY</t>
  </si>
  <si>
    <t xml:space="preserve">High Lease to Value Property (HLVP)  </t>
  </si>
  <si>
    <t xml:space="preserve">Investment Returns </t>
  </si>
  <si>
    <t>Contracted in or out of Second State Pension</t>
  </si>
  <si>
    <t>Have any of the scheme’s liabilities been insured (or bought out with an insurer)?  If so, provide details in commentary.</t>
  </si>
  <si>
    <t>Total for Licensee</t>
  </si>
  <si>
    <t>Writing down allowances applicable in year</t>
  </si>
  <si>
    <t>WDA  (-ve)</t>
  </si>
  <si>
    <t>RAV as at 31 March</t>
  </si>
  <si>
    <t>B1</t>
  </si>
  <si>
    <t>B2</t>
  </si>
  <si>
    <t>B3</t>
  </si>
  <si>
    <t>B4</t>
  </si>
  <si>
    <t>B5</t>
  </si>
  <si>
    <t>B6</t>
  </si>
  <si>
    <t>B7</t>
  </si>
  <si>
    <t>B8</t>
  </si>
  <si>
    <t>B9</t>
  </si>
  <si>
    <t>B10</t>
  </si>
  <si>
    <t>B11</t>
  </si>
  <si>
    <t>C1</t>
  </si>
  <si>
    <t>C2</t>
  </si>
  <si>
    <t>C3</t>
  </si>
  <si>
    <t>C4</t>
  </si>
  <si>
    <t>C5</t>
  </si>
  <si>
    <t>C6</t>
  </si>
  <si>
    <t>C7</t>
  </si>
  <si>
    <t>C8</t>
  </si>
  <si>
    <t>C9</t>
  </si>
  <si>
    <t>C10</t>
  </si>
  <si>
    <t>C11</t>
  </si>
  <si>
    <t>D1</t>
  </si>
  <si>
    <t>D2</t>
  </si>
  <si>
    <t>D3</t>
  </si>
  <si>
    <t>D4</t>
  </si>
  <si>
    <t>D5</t>
  </si>
  <si>
    <t>D6</t>
  </si>
  <si>
    <t>D7</t>
  </si>
  <si>
    <t>D8</t>
  </si>
  <si>
    <t>D9</t>
  </si>
  <si>
    <t>D10</t>
  </si>
  <si>
    <t>D11</t>
  </si>
  <si>
    <t>E1</t>
  </si>
  <si>
    <t>E2</t>
  </si>
  <si>
    <t>E3</t>
  </si>
  <si>
    <t>E4</t>
  </si>
  <si>
    <t>E5</t>
  </si>
  <si>
    <t>E6</t>
  </si>
  <si>
    <t>E7</t>
  </si>
  <si>
    <t>E8</t>
  </si>
  <si>
    <t>E9</t>
  </si>
  <si>
    <t>E10</t>
  </si>
  <si>
    <t>E11</t>
  </si>
  <si>
    <t>E12</t>
  </si>
  <si>
    <t>E13</t>
  </si>
  <si>
    <t>E14</t>
  </si>
  <si>
    <t>E15</t>
  </si>
  <si>
    <t>Payable/ (Receivable)</t>
  </si>
  <si>
    <t>E16</t>
  </si>
  <si>
    <t>Type/ terms</t>
  </si>
  <si>
    <t>Interest rate</t>
  </si>
  <si>
    <t>Analysis of loans to other group companies (-ve)</t>
  </si>
  <si>
    <t>Cash at bank and in hand (-ve)</t>
  </si>
  <si>
    <t>Amounts posted with banks as collateral under derivative arrangements (-ve)</t>
  </si>
  <si>
    <t>Short term deposits (-ve)</t>
  </si>
  <si>
    <t>Overdrafts (+ve)</t>
  </si>
  <si>
    <t>Amounts posted as collateral by banks under derivative arrangements (+ve)</t>
  </si>
  <si>
    <t>Analysis of External borrowings, bonds, loans and finance leases (+ve)</t>
  </si>
  <si>
    <t>Analysis of loans from other group companies (+ve)</t>
  </si>
  <si>
    <t>Guarantees given on behalf of other group companies (per Notes to the Accounts) (+ve)</t>
  </si>
  <si>
    <t>F1</t>
  </si>
  <si>
    <t>F2</t>
  </si>
  <si>
    <t>F3</t>
  </si>
  <si>
    <t>F4</t>
  </si>
  <si>
    <t>F5</t>
  </si>
  <si>
    <t>F6</t>
  </si>
  <si>
    <t>I</t>
  </si>
  <si>
    <t>H</t>
  </si>
  <si>
    <t>J</t>
  </si>
  <si>
    <t>K</t>
  </si>
  <si>
    <t>L</t>
  </si>
  <si>
    <t>H1</t>
  </si>
  <si>
    <t>H2</t>
  </si>
  <si>
    <t>H3</t>
  </si>
  <si>
    <t>H4</t>
  </si>
  <si>
    <t>H5</t>
  </si>
  <si>
    <t>H6</t>
  </si>
  <si>
    <t>H7</t>
  </si>
  <si>
    <t>H8</t>
  </si>
  <si>
    <t>H9</t>
  </si>
  <si>
    <t>H10</t>
  </si>
  <si>
    <t>H11</t>
  </si>
  <si>
    <t>H12</t>
  </si>
  <si>
    <t>Purpose</t>
  </si>
  <si>
    <t>I1</t>
  </si>
  <si>
    <t>I2</t>
  </si>
  <si>
    <t>I3</t>
  </si>
  <si>
    <t>I4</t>
  </si>
  <si>
    <t>I5</t>
  </si>
  <si>
    <t>I6</t>
  </si>
  <si>
    <t>I7</t>
  </si>
  <si>
    <t>I8</t>
  </si>
  <si>
    <t>I9</t>
  </si>
  <si>
    <t>I10</t>
  </si>
  <si>
    <t>I11</t>
  </si>
  <si>
    <t>I12</t>
  </si>
  <si>
    <t>J1</t>
  </si>
  <si>
    <t>J2</t>
  </si>
  <si>
    <t>J3</t>
  </si>
  <si>
    <t>J4</t>
  </si>
  <si>
    <t>J5</t>
  </si>
  <si>
    <t>J6</t>
  </si>
  <si>
    <t>J7</t>
  </si>
  <si>
    <t>J8</t>
  </si>
  <si>
    <t>J9</t>
  </si>
  <si>
    <t>J10</t>
  </si>
  <si>
    <t>J11</t>
  </si>
  <si>
    <t>J12</t>
  </si>
  <si>
    <t>K1</t>
  </si>
  <si>
    <t>K2</t>
  </si>
  <si>
    <t>K3</t>
  </si>
  <si>
    <t>K4</t>
  </si>
  <si>
    <t>K5</t>
  </si>
  <si>
    <t>K6</t>
  </si>
  <si>
    <t>K7</t>
  </si>
  <si>
    <t>K8</t>
  </si>
  <si>
    <t>K9</t>
  </si>
  <si>
    <t>K10</t>
  </si>
  <si>
    <t>K11</t>
  </si>
  <si>
    <t>K12</t>
  </si>
  <si>
    <t>G-L</t>
  </si>
  <si>
    <t>L1</t>
  </si>
  <si>
    <t>L2</t>
  </si>
  <si>
    <t>L3</t>
  </si>
  <si>
    <t>L4</t>
  </si>
  <si>
    <t>L5</t>
  </si>
  <si>
    <t>L6</t>
  </si>
  <si>
    <t>L7</t>
  </si>
  <si>
    <t>L8</t>
  </si>
  <si>
    <t>L9</t>
  </si>
  <si>
    <t>L10</t>
  </si>
  <si>
    <t>L11</t>
  </si>
  <si>
    <t>L12</t>
  </si>
  <si>
    <t>P&amp;L charge</t>
  </si>
  <si>
    <t>Interest paid on External borrowings, bonds, loans and finance leases (+ve)</t>
  </si>
  <si>
    <t>Interest paid on loans from other group companies (+ve)</t>
  </si>
  <si>
    <t xml:space="preserve">Interest paid on other amounts due to/(from) group companies </t>
  </si>
  <si>
    <t>Asset additions</t>
  </si>
  <si>
    <t>Metering Excluded Services (ES6)</t>
  </si>
  <si>
    <t>Excluded Services (ES7)</t>
  </si>
  <si>
    <t xml:space="preserve">Any other (consented) activity </t>
  </si>
  <si>
    <t>Net debt per Regulatory Accounts Balance Sheet</t>
  </si>
  <si>
    <t>Cash paid</t>
  </si>
  <si>
    <t>Number</t>
  </si>
  <si>
    <t>Analysis by status - Total scheme</t>
  </si>
  <si>
    <t>Analysis by status - Licensed entity</t>
  </si>
  <si>
    <t>Regulated deficit for this licensee</t>
  </si>
  <si>
    <t>Yes/ No</t>
  </si>
  <si>
    <t>Current scheme benefits applicable to this licensee</t>
  </si>
  <si>
    <t>Group of members:</t>
  </si>
  <si>
    <t>Scheme Assets by class</t>
  </si>
  <si>
    <t>Ongoing funding level</t>
  </si>
  <si>
    <t>Actuarial value of assets, if not at market value</t>
  </si>
  <si>
    <t>Actuarial value of liabilities</t>
  </si>
  <si>
    <t xml:space="preserve">Market value of assets </t>
  </si>
  <si>
    <t>Protected element of merging in scheme</t>
  </si>
  <si>
    <t>Insert description and explain in commentary</t>
  </si>
  <si>
    <t>Funding ratio - incoming scheme</t>
  </si>
  <si>
    <t>Revised funding ratio - total scheme</t>
  </si>
  <si>
    <t>Movements in total group pension scheme assets</t>
  </si>
  <si>
    <t>Additions</t>
  </si>
  <si>
    <t>Movements in balances with Group undertakings</t>
  </si>
  <si>
    <t>Increase/(decrease) in short term debt</t>
  </si>
  <si>
    <t>Index linked</t>
  </si>
  <si>
    <t xml:space="preserve">Floating </t>
  </si>
  <si>
    <t>V</t>
  </si>
  <si>
    <t>Fixed rate</t>
  </si>
  <si>
    <t>Type</t>
  </si>
  <si>
    <t>Pension scheme admin costs paid by the company as part of normal contributions</t>
  </si>
  <si>
    <t>Pension deficit funding cost (cash)</t>
  </si>
  <si>
    <t>Pension funding cost - employer contributions net of salary sacrifice</t>
  </si>
  <si>
    <t xml:space="preserve">Employee's contributions </t>
  </si>
  <si>
    <t>Cash outflow before use of liquid resources and financing</t>
  </si>
  <si>
    <t>Financing</t>
  </si>
  <si>
    <t>Change in cash for the period</t>
  </si>
  <si>
    <t>Financing required:</t>
  </si>
  <si>
    <t>Other - please specify</t>
  </si>
  <si>
    <t>GAAP used - IFRS or UK GAAP (enter "UK" or "IFRS")</t>
  </si>
  <si>
    <t>TOTAL ENTITY</t>
  </si>
  <si>
    <t>Operating Profit before exceptional items</t>
  </si>
  <si>
    <t>Operating profit before Finance costs and tax</t>
  </si>
  <si>
    <t>Exceptional Item (1) - overwrite</t>
  </si>
  <si>
    <t>Exceptional Item (2) - overwrite</t>
  </si>
  <si>
    <t>Exceptional Item (3) - overwrite</t>
  </si>
  <si>
    <t>includes segmental analysis</t>
  </si>
  <si>
    <t>licensee level</t>
  </si>
  <si>
    <t>Sponsoring Group scheme and licensee level</t>
  </si>
  <si>
    <t>Corporation tax rate applicable to regulatory financial year (%)</t>
  </si>
  <si>
    <t>TOTAL for the Licensee</t>
  </si>
  <si>
    <t>Pension deficit funded by related parties</t>
  </si>
  <si>
    <t>Total ongoing "current" pension funding costs</t>
  </si>
  <si>
    <t>score</t>
  </si>
  <si>
    <t>Basis of scheme valuation (for example enter - s224, triennial, s179)</t>
  </si>
  <si>
    <t xml:space="preserve">Pension deficit cash cost per F7 Pensions Secondary schemes </t>
  </si>
  <si>
    <t>Salary sacrifice costs (additional employers contributions)</t>
  </si>
  <si>
    <t>Pension costs in related parties not in regulatory accounts</t>
  </si>
  <si>
    <t>Net actuarial losses/(gains) gross of taxation</t>
  </si>
  <si>
    <t>Total compared to Licensee's Regulatory Accounts</t>
  </si>
  <si>
    <t>Change control</t>
  </si>
  <si>
    <t>Attributed to:</t>
  </si>
  <si>
    <t>B12</t>
  </si>
  <si>
    <t>B13</t>
  </si>
  <si>
    <t>B14</t>
  </si>
  <si>
    <t>B15</t>
  </si>
  <si>
    <t>B16</t>
  </si>
  <si>
    <t>B17</t>
  </si>
  <si>
    <t>B18</t>
  </si>
  <si>
    <t>B19</t>
  </si>
  <si>
    <t>B20</t>
  </si>
  <si>
    <t>C12</t>
  </si>
  <si>
    <t>C13</t>
  </si>
  <si>
    <t>C14</t>
  </si>
  <si>
    <t>C15</t>
  </si>
  <si>
    <t>C16</t>
  </si>
  <si>
    <t>C17</t>
  </si>
  <si>
    <t>C18</t>
  </si>
  <si>
    <t>C19</t>
  </si>
  <si>
    <t>C20</t>
  </si>
  <si>
    <t>D12</t>
  </si>
  <si>
    <t>D13</t>
  </si>
  <si>
    <t>D14</t>
  </si>
  <si>
    <t>D15</t>
  </si>
  <si>
    <t>D16</t>
  </si>
  <si>
    <t>D17</t>
  </si>
  <si>
    <t>D18</t>
  </si>
  <si>
    <t>D19</t>
  </si>
  <si>
    <t>D20</t>
  </si>
  <si>
    <t>E17</t>
  </si>
  <si>
    <t>E18</t>
  </si>
  <si>
    <t>E19</t>
  </si>
  <si>
    <t>E20</t>
  </si>
  <si>
    <t>E21</t>
  </si>
  <si>
    <t>E22</t>
  </si>
  <si>
    <t>E23</t>
  </si>
  <si>
    <t>E24</t>
  </si>
  <si>
    <t>E25</t>
  </si>
  <si>
    <t>E26</t>
  </si>
  <si>
    <t>E27</t>
  </si>
  <si>
    <t>E28</t>
  </si>
  <si>
    <t>E29</t>
  </si>
  <si>
    <t>E30</t>
  </si>
  <si>
    <t>F7</t>
  </si>
  <si>
    <t>F8</t>
  </si>
  <si>
    <t>F9</t>
  </si>
  <si>
    <t>F10</t>
  </si>
  <si>
    <t>H13</t>
  </si>
  <si>
    <t>H14</t>
  </si>
  <si>
    <t>H15</t>
  </si>
  <si>
    <t>H16</t>
  </si>
  <si>
    <t>H17</t>
  </si>
  <si>
    <t>H18</t>
  </si>
  <si>
    <t>H19</t>
  </si>
  <si>
    <t>H20</t>
  </si>
  <si>
    <t>I13</t>
  </si>
  <si>
    <t>I14</t>
  </si>
  <si>
    <t>I15</t>
  </si>
  <si>
    <t>I16</t>
  </si>
  <si>
    <t>I17</t>
  </si>
  <si>
    <t>I18</t>
  </si>
  <si>
    <t>I19</t>
  </si>
  <si>
    <t>I20</t>
  </si>
  <si>
    <t>J13</t>
  </si>
  <si>
    <t>J14</t>
  </si>
  <si>
    <t>J15</t>
  </si>
  <si>
    <t>J16</t>
  </si>
  <si>
    <t>J17</t>
  </si>
  <si>
    <t>J18</t>
  </si>
  <si>
    <t>J19</t>
  </si>
  <si>
    <t>J20</t>
  </si>
  <si>
    <t>K13</t>
  </si>
  <si>
    <t>K14</t>
  </si>
  <si>
    <t>K15</t>
  </si>
  <si>
    <t>K16</t>
  </si>
  <si>
    <t>K17</t>
  </si>
  <si>
    <t>K18</t>
  </si>
  <si>
    <t>K19</t>
  </si>
  <si>
    <t>K20</t>
  </si>
  <si>
    <t>L13</t>
  </si>
  <si>
    <t>L14</t>
  </si>
  <si>
    <t>L15</t>
  </si>
  <si>
    <t>L16</t>
  </si>
  <si>
    <t>L17</t>
  </si>
  <si>
    <t>L18</t>
  </si>
  <si>
    <t>L19</t>
  </si>
  <si>
    <t>L20</t>
  </si>
  <si>
    <t>Actual Gearing</t>
  </si>
  <si>
    <t>F2 Balance Sheet / Statement of financial position</t>
  </si>
  <si>
    <t>ALSO TO BE SUBMITTED</t>
  </si>
  <si>
    <t>Triennial actuarial valuation reports ( or any that might be provided more frequently)</t>
  </si>
  <si>
    <t>Final agreed corporation tax return for all years closed by HMRC in the regulatory year and up to the date of submission of RRP</t>
  </si>
  <si>
    <t>All in £m 2007-08 prices except where shown</t>
  </si>
  <si>
    <t>Notes</t>
  </si>
  <si>
    <t>DPCR5 allowance</t>
  </si>
  <si>
    <t>Totex - slow money</t>
  </si>
  <si>
    <t>Totex - fast money</t>
  </si>
  <si>
    <t>Business Support</t>
  </si>
  <si>
    <t>(a)</t>
  </si>
  <si>
    <t>Allowance per FP</t>
  </si>
  <si>
    <t>RAV impact (allowances)</t>
  </si>
  <si>
    <t>Opening</t>
  </si>
  <si>
    <t>Depreciation</t>
  </si>
  <si>
    <t>Closing</t>
  </si>
  <si>
    <t>(b)</t>
  </si>
  <si>
    <t>Depreciation period</t>
  </si>
  <si>
    <t>RAV return</t>
  </si>
  <si>
    <t>Total fast money</t>
  </si>
  <si>
    <t>(c)</t>
  </si>
  <si>
    <t>£m Nominal</t>
  </si>
  <si>
    <t>(d)</t>
  </si>
  <si>
    <t xml:space="preserve">Total spend </t>
  </si>
  <si>
    <t>Rebase to 2007/08</t>
  </si>
  <si>
    <t>(e)</t>
  </si>
  <si>
    <t>Sharing factors</t>
  </si>
  <si>
    <t>Overspend</t>
  </si>
  <si>
    <t>Underspend</t>
  </si>
  <si>
    <t>Change in Expenditure</t>
  </si>
  <si>
    <t>(f)</t>
  </si>
  <si>
    <t>(a) less (e)</t>
  </si>
  <si>
    <t>Change Post sharing</t>
  </si>
  <si>
    <t>(g)</t>
  </si>
  <si>
    <t>(f) at 80% (or 50% for underspend)</t>
  </si>
  <si>
    <t>Actual Spend post sharing</t>
  </si>
  <si>
    <t>(h)</t>
  </si>
  <si>
    <t>Actual spend reduced by value of</t>
  </si>
  <si>
    <t>(i)</t>
  </si>
  <si>
    <t>over/ underspend</t>
  </si>
  <si>
    <t>(j)</t>
  </si>
  <si>
    <t>RAV impact (actuals post sharing)</t>
  </si>
  <si>
    <t>RAV calculated on spend with</t>
  </si>
  <si>
    <t>Additions (adjusted for sharing)</t>
  </si>
  <si>
    <t>sharing factor</t>
  </si>
  <si>
    <t>(k)</t>
  </si>
  <si>
    <t>(l)</t>
  </si>
  <si>
    <t>Return</t>
  </si>
  <si>
    <t>(m)</t>
  </si>
  <si>
    <t>(n)</t>
  </si>
  <si>
    <t>(i)+(j)+(m) less(l)</t>
  </si>
  <si>
    <t>Change in fast money</t>
  </si>
  <si>
    <t>(n) less (c)</t>
  </si>
  <si>
    <t>Difference in fast money</t>
  </si>
  <si>
    <t>Uplift for RoR</t>
  </si>
  <si>
    <t>NPV</t>
  </si>
  <si>
    <t>Tax impact</t>
  </si>
  <si>
    <t>Allowed as Revenue adjustment</t>
  </si>
  <si>
    <t>Closing (l) less closing (b)</t>
  </si>
  <si>
    <t xml:space="preserve">assuming indicative RAV based on allowances </t>
  </si>
  <si>
    <t>Years remaining</t>
  </si>
  <si>
    <t>Years to 2016</t>
  </si>
  <si>
    <t>Actual RPI</t>
  </si>
  <si>
    <t>TOTAL ACTUAL COSTS</t>
  </si>
  <si>
    <t xml:space="preserve">Normal DB pension cash cost per F7 Pensions Secondary schemes </t>
  </si>
  <si>
    <t>Totex 85% (in RAV)</t>
  </si>
  <si>
    <t>Inflated to year end prices</t>
  </si>
  <si>
    <t>Actual gearing</t>
  </si>
  <si>
    <t>Interest</t>
  </si>
  <si>
    <t>Total interest per table F4</t>
  </si>
  <si>
    <t>Other: please specify</t>
  </si>
  <si>
    <t>Total interest per Regulatory definition 31/7/09</t>
  </si>
  <si>
    <t>Total debt per Regulatory definition 31/7/09</t>
  </si>
  <si>
    <t>Rebased interest (nominal)</t>
  </si>
  <si>
    <t>Actual interest assumed in modelling (nominal)</t>
  </si>
  <si>
    <t>Difference between actual and funded</t>
  </si>
  <si>
    <t>Value of any excess benefit</t>
  </si>
  <si>
    <t>Gearing level assumed in modelling</t>
  </si>
  <si>
    <t>Tax on benefit</t>
  </si>
  <si>
    <t>Tax rate assumed in modelling</t>
  </si>
  <si>
    <t>RPI assumed in modelling</t>
  </si>
  <si>
    <t>Employer contribution rate for future accruals (%) of pensionable pay (before adjustment)</t>
  </si>
  <si>
    <t>Employer deficit recovery contributions, or contribution reductions for surplus (as a percentage of pay)</t>
  </si>
  <si>
    <t>Pre-retirement assumed outperformance relative to gilts</t>
  </si>
  <si>
    <t>Post-retirement assumed outperformance relative to gilts</t>
  </si>
  <si>
    <t>New entrants</t>
  </si>
  <si>
    <t>transfers in/ new members</t>
  </si>
  <si>
    <t>Actuarial valuation results</t>
  </si>
  <si>
    <t>Dependants' pension on death after retirement</t>
  </si>
  <si>
    <t>Transfers in</t>
  </si>
  <si>
    <t>Benefits accrued during period (+ve)</t>
  </si>
  <si>
    <t>Benefits paid during period (-ve)</t>
  </si>
  <si>
    <t>Where schemes have merged provide the following under the year in which they merged</t>
  </si>
  <si>
    <t>GAAP differences from IFRS</t>
  </si>
  <si>
    <t>Cross currency SWAPS</t>
  </si>
  <si>
    <t xml:space="preserve">Load related investment </t>
  </si>
  <si>
    <t>Non load related investment</t>
  </si>
  <si>
    <t>Asset replacement</t>
  </si>
  <si>
    <t>Network operating costs</t>
  </si>
  <si>
    <t>Fault repairs and restoration</t>
  </si>
  <si>
    <t>Tree cutting</t>
  </si>
  <si>
    <t>Other Network costs</t>
  </si>
  <si>
    <t>Recharges to capex of indirect Business costs</t>
  </si>
  <si>
    <t>Non-operational capex</t>
  </si>
  <si>
    <t>General pool</t>
  </si>
  <si>
    <t>Longlife</t>
  </si>
  <si>
    <t>IBA</t>
  </si>
  <si>
    <t>Deferred Revenue</t>
  </si>
  <si>
    <t>Redemption date</t>
  </si>
  <si>
    <t>or notice period</t>
  </si>
  <si>
    <t>DPCR4</t>
  </si>
  <si>
    <t>DPCR5</t>
  </si>
  <si>
    <t>DPCR7</t>
  </si>
  <si>
    <t>[REPORTING YEAR]</t>
  </si>
  <si>
    <t>F2 - Balance Sheet / Statement of financial position - Licensee</t>
  </si>
  <si>
    <t>Provisions for liabilities and charges</t>
  </si>
  <si>
    <t>Enter all amounts as positive £m</t>
  </si>
  <si>
    <t>Section A</t>
  </si>
  <si>
    <t>Section B</t>
  </si>
  <si>
    <t>Section C</t>
  </si>
  <si>
    <t>Section D</t>
  </si>
  <si>
    <t>Sub total</t>
  </si>
  <si>
    <t>Actual pension spend (nominal)</t>
  </si>
  <si>
    <t>Actual pension spend (2007-08 prices)</t>
  </si>
  <si>
    <t>Indicate date at which this years tax return is agreed with HMRC (day/month/year)</t>
  </si>
  <si>
    <t>Have you ever restricted any new (or existing) elements of salaries to make them non-pensionable, or restricted salaries for pension scheme members relative to non-members?  If so, provide details in the commentary.</t>
  </si>
  <si>
    <t>Interest received on loans to other group companies (-ve)</t>
  </si>
  <si>
    <t>F9 - Pensions DC Schemes</t>
  </si>
  <si>
    <t>Number of active members</t>
  </si>
  <si>
    <t xml:space="preserve">Normal stakeholder pension cash cost per F9 Pensions DC schemes </t>
  </si>
  <si>
    <t xml:space="preserve">Normal DC pension cash cost per F9 Pensions DC schemes </t>
  </si>
  <si>
    <t>Statement of Total Recognised Gains and Losses</t>
  </si>
  <si>
    <t xml:space="preserve">Plus/(less) losses/(gains) on derivative financial instruments </t>
  </si>
  <si>
    <t>Derivative financial liabilities</t>
  </si>
  <si>
    <t>Shareholders funds</t>
  </si>
  <si>
    <t>Equity shareholders' funds</t>
  </si>
  <si>
    <t>Analysis of gross additions to tangible assets / Property Plant &amp; Equipment by segment</t>
  </si>
  <si>
    <t>Analysis of gross additions to intangible assets by segment</t>
  </si>
  <si>
    <t>Disposals</t>
  </si>
  <si>
    <t>G</t>
  </si>
  <si>
    <t>Undrawn facilities available (total £m)</t>
  </si>
  <si>
    <t>High level cashflow for next 2 years after reporting year</t>
  </si>
  <si>
    <t>Total ongoing and deficit DB pension funding payment</t>
  </si>
  <si>
    <t>Total revenue per Revenue returns</t>
  </si>
  <si>
    <t>Total per P&amp;L</t>
  </si>
  <si>
    <t>Difference</t>
  </si>
  <si>
    <t>Total revenue check</t>
  </si>
  <si>
    <t xml:space="preserve">GAAP used - IFRS or UK GAAP </t>
  </si>
  <si>
    <t>Dun &amp; Bradstreet PPF score (for PPF Levy)(aggregate for each sponsoring company)</t>
  </si>
  <si>
    <t>Pensionable pay - gross of salary sacrifice (licensee this scheme only)</t>
  </si>
  <si>
    <t>Salary sacrifice element of salaries (licensee this scheme only)</t>
  </si>
  <si>
    <t>Cost of Licensee meeting current pension service cost for this Defined Benefit scheme - cash</t>
  </si>
  <si>
    <t>Total ongoing "current" pension funding cost paid to this DB pension scheme</t>
  </si>
  <si>
    <t xml:space="preserve">Attribution of Licensee meeting current pension service cost for this Defined Benefit scheme </t>
  </si>
  <si>
    <t>Membership - total of this group scheme</t>
  </si>
  <si>
    <t>Total Members of this scheme</t>
  </si>
  <si>
    <t>SCHEME MERGERS (into this scheme)</t>
  </si>
  <si>
    <t>Which scheme merged into primary scheme (shown in cell A4 above)</t>
  </si>
  <si>
    <t>Balance Carry Forward</t>
  </si>
  <si>
    <t xml:space="preserve">Balance Brought Forward </t>
  </si>
  <si>
    <t xml:space="preserve">transfers in </t>
  </si>
  <si>
    <t xml:space="preserve">retiring </t>
  </si>
  <si>
    <t>transfers out</t>
  </si>
  <si>
    <t>bulk transfers in</t>
  </si>
  <si>
    <t>Total Members of licensee in this scheme</t>
  </si>
  <si>
    <t>Under Pensions Act 2004? If no specify in the commentary</t>
  </si>
  <si>
    <t xml:space="preserve">leavers, transferred to deferred </t>
  </si>
  <si>
    <t xml:space="preserve">other leavers, not transferred to deferred </t>
  </si>
  <si>
    <t>Mortality table number used to value current male pensioners (detail in commentary)</t>
  </si>
  <si>
    <t>Mortality table number used to value current female pensioners (detail in commentary)</t>
  </si>
  <si>
    <t>Mortality table used to value future male pensioners (detail in commentary)</t>
  </si>
  <si>
    <t>Mortality table used to value future female pensioners (detail in commentary)</t>
  </si>
  <si>
    <t>Solvency (buy-out) funding level</t>
  </si>
  <si>
    <t>Easements/ servitudes</t>
  </si>
  <si>
    <t>Non Qualifying</t>
  </si>
  <si>
    <t>Plant Pool &amp; others</t>
  </si>
  <si>
    <t>transfers in (actives now left)</t>
  </si>
  <si>
    <t xml:space="preserve">new dependents </t>
  </si>
  <si>
    <t>Year end RPI</t>
  </si>
  <si>
    <t>Less borrowing not in accordance with the defined net debt:</t>
  </si>
  <si>
    <t>Long term loans to related parties (-ve)</t>
  </si>
  <si>
    <t>Short term loans to related parties (-ve)</t>
  </si>
  <si>
    <t>Other: please specify (-ve)</t>
  </si>
  <si>
    <t>F9 Pensions DC schemes</t>
  </si>
  <si>
    <t>Analysis of Disposals of Fixed assets</t>
  </si>
  <si>
    <t>Deferred Tax - current year</t>
  </si>
  <si>
    <t>Deferred Tax - prior year adjustments</t>
  </si>
  <si>
    <t>Current Tax - current year</t>
  </si>
  <si>
    <t>Current Tax - prior year adjustments</t>
  </si>
  <si>
    <t>Gross additions to fixed assets</t>
  </si>
  <si>
    <t>Tangible</t>
  </si>
  <si>
    <t>Intangible</t>
  </si>
  <si>
    <t>Current year tax</t>
  </si>
  <si>
    <t>Current year tax - prior year adjustments</t>
  </si>
  <si>
    <t>Deferred tax - current year</t>
  </si>
  <si>
    <t>Deferred tax - prior year adjustments</t>
  </si>
  <si>
    <t>Tax charge</t>
  </si>
  <si>
    <t>Plus commitment fees</t>
  </si>
  <si>
    <t>Less other adjustments:</t>
  </si>
  <si>
    <t>Distribution (DUoS)</t>
  </si>
  <si>
    <t xml:space="preserve">De minimis </t>
  </si>
  <si>
    <t>Effective current year tax rate before deferred tax (%)</t>
  </si>
  <si>
    <t>Excluded Services (excluding metering)</t>
  </si>
  <si>
    <t>Unaudited</t>
  </si>
  <si>
    <t>Audited</t>
  </si>
  <si>
    <t>Pension deficit spread from previous years (+ve)</t>
  </si>
  <si>
    <t>Tax losses brought forward</t>
  </si>
  <si>
    <t>Tax losses carried forward</t>
  </si>
  <si>
    <t>Utilised in year (excluding group relief)</t>
  </si>
  <si>
    <t>Regulatory Tax Losses</t>
  </si>
  <si>
    <t>Tax loss in year</t>
  </si>
  <si>
    <t>Primary ESPS or other DB scheme (overwrite with name)</t>
  </si>
  <si>
    <t>Other adjustment (please specify)(-ve)</t>
  </si>
  <si>
    <t>Balance brought forward</t>
  </si>
  <si>
    <t>Other (individual transfers)</t>
  </si>
  <si>
    <t>Pension Scheme administration expenses</t>
  </si>
  <si>
    <t>INVESTMENT RETURN</t>
  </si>
  <si>
    <t>Group Scheme total deficit/(surplus) as at 31 March</t>
  </si>
  <si>
    <t>Unattributed balance</t>
  </si>
  <si>
    <t>If so, when did it close,</t>
  </si>
  <si>
    <t>Total of this pension scheme's liabilities</t>
  </si>
  <si>
    <t>Value of assets attributable at year end</t>
  </si>
  <si>
    <t>Value of liabilities attributable at year end</t>
  </si>
  <si>
    <t>TOTAL liabilities attributable to corporate transactions post 31 March 2010 at year end</t>
  </si>
  <si>
    <t>TOTAL Assets attributable to corporate transactions post 31 March 2010 at year end</t>
  </si>
  <si>
    <t>NET DEFICIT/(ASSETS) attributable to corporate transactions post 31 March 2010</t>
  </si>
  <si>
    <t>BULK TRANSFERS FROM CORPORATE TRANSACTIONS POST 31 MARCH 2010 (to be excluded from regulatory fraction)</t>
  </si>
  <si>
    <t>Sponsoring companies within the group participating in scheme</t>
  </si>
  <si>
    <t>In scheme in the year?</t>
  </si>
  <si>
    <t xml:space="preserve">PPF levy paid by the licensee as part of normal contributions to this scheme </t>
  </si>
  <si>
    <t>Collected through normal ongoing pension service costs:</t>
  </si>
  <si>
    <t>Paid directly by sponsoring employers:</t>
  </si>
  <si>
    <t>Fixed Levies (including levy for PPF admin charge) - total for the Primary DB Scheme</t>
  </si>
  <si>
    <t>Fixed Levies (including levy for PPF admin charge) - total for the Tertiary DB Scheme</t>
  </si>
  <si>
    <t>Risk based Levy  - total for the Tertiary DB Scheme</t>
  </si>
  <si>
    <t>Fixed Levies (including levy for PPF admin charge) - total for the Second DB Scheme</t>
  </si>
  <si>
    <t>Risk based Levy - total for the Second DB Scheme</t>
  </si>
  <si>
    <t>Risk based Levy - total for the Primary DB Scheme</t>
  </si>
  <si>
    <t>PENSION PROTECTION FUND LEVIES paid by each DB scheme</t>
  </si>
  <si>
    <t>TOTAL PENSION PROTECTION FUND LEVIES paid by all sponsored DB schemes</t>
  </si>
  <si>
    <t>Total Fixed &amp; Risk Based Levies (including levy for PPF admin charge)</t>
  </si>
  <si>
    <t>PENSION SCHEME ADMIN COSTS paid by each DB scheme</t>
  </si>
  <si>
    <t>TOTAL Scheme Administration costs paid by all sponsored DB schemes</t>
  </si>
  <si>
    <t>Network Investment costs (net)</t>
  </si>
  <si>
    <t>Network Operating costs (net)</t>
  </si>
  <si>
    <t>Indirect costs closely associated with Direct Activities (net)</t>
  </si>
  <si>
    <t>Business Support Costs</t>
  </si>
  <si>
    <t>ATTRIBUTION OF PENSION PROTECTION FUND LEVIES TO LICENSEE</t>
  </si>
  <si>
    <t>Total Distribution (DUoS)</t>
  </si>
  <si>
    <t>Distribution business building blocks:</t>
  </si>
  <si>
    <t>ATTRIBUTION OF Scheme Administration cost to LICENSEE</t>
  </si>
  <si>
    <t>F10 - PENSION PROTECTION FUND LEVIES</t>
  </si>
  <si>
    <t>F11 - PENSION SCHEME ADMIN COSTS</t>
  </si>
  <si>
    <t xml:space="preserve">F12 - Allocation to tax pools </t>
  </si>
  <si>
    <t>F13 - Capital Allowances for the Licensee</t>
  </si>
  <si>
    <t>F14 - Tax computation</t>
  </si>
  <si>
    <t>Second ESPS or other DB scheme (overwrite with name)</t>
  </si>
  <si>
    <t>Tertiary ESPS or other DB scheme (overwrite with name)</t>
  </si>
  <si>
    <t>ONGOING PENSION SERVICE COSTS REPORTED IN THE COST RIGS TABLES</t>
  </si>
  <si>
    <t>Reconciling items required to reconcile to FI Ongoing Pension Service costs:</t>
  </si>
  <si>
    <t>TOTAL ONGOING PENSION SERVICE COSTS AGREED TO FI TABLES</t>
  </si>
  <si>
    <t>Add:</t>
  </si>
  <si>
    <t>ONGOING PENSION SERVICE COSTS IN THE FI RIGS TABLES</t>
  </si>
  <si>
    <t>Pension costs remaining to be reconciled</t>
  </si>
  <si>
    <t>Total ongoing pension service &amp; deficit repair costs per FI tables</t>
  </si>
  <si>
    <t>PENSION DEFICIT REPAIR COSTS IN FI RIGs TABLES</t>
  </si>
  <si>
    <t>TOTAL ONGOING PENSION SERVICE COSTS IN FI TABLES</t>
  </si>
  <si>
    <t>TOTAL PENSION DEFICIT REPAIR COSTS IN FI RIGs TABLES</t>
  </si>
  <si>
    <t>Reconciling items to Pension charge in Regulatory Accounts</t>
  </si>
  <si>
    <t>Totex 15% (Fast money)</t>
  </si>
  <si>
    <t>Deficit funding costs (Fast money)</t>
  </si>
  <si>
    <t>TOTAL PENSION COST FOR DEMAND CUSTOMERS</t>
  </si>
  <si>
    <t>Ongoing Pension costs for demand customers for comparison to the price control allowances</t>
  </si>
  <si>
    <t>F17 - RECONCILIATION OF CASH PENSION COSTS TO LICENSEE'S REGULATORY ACCOUNTS</t>
  </si>
  <si>
    <t>F13 Tax capital allowance pools</t>
  </si>
  <si>
    <t>F14 Tax computation</t>
  </si>
  <si>
    <t>F15 Reconciliation total costs to regulatory accounts</t>
  </si>
  <si>
    <t>F16 Reconciliation net debt to regulatory accounts</t>
  </si>
  <si>
    <t>F17 Reconciliation pension costs to other tables and regulatory accounts</t>
  </si>
  <si>
    <t>F10 Pension Protection Fund Levies</t>
  </si>
  <si>
    <t>F11 Pension Scheme Administration costs</t>
  </si>
  <si>
    <t>F18 Pension: ex post true up</t>
  </si>
  <si>
    <t>[Insert DNO Name]</t>
  </si>
  <si>
    <t>Ofgem Data Input</t>
  </si>
  <si>
    <t>F12 Tax: expenditure allocations to capital allowance pools</t>
  </si>
  <si>
    <t>Distribution (DUos)</t>
  </si>
  <si>
    <t>(Profit)/ loss on disposals</t>
  </si>
  <si>
    <t>Debt maturing in the year (-ve)</t>
  </si>
  <si>
    <t>Equity dividends paid (-ve)</t>
  </si>
  <si>
    <t>Capital expenditure and financial investment (-ve)</t>
  </si>
  <si>
    <t>Taxation paid (-ve)</t>
  </si>
  <si>
    <t>Cash inflow from operating activities (+ve)</t>
  </si>
  <si>
    <t>Returns on investments and servicing of finance (+ve)</t>
  </si>
  <si>
    <t>Issue of ordinary share capital (+ve)</t>
  </si>
  <si>
    <t>New long-term loans (+ve)</t>
  </si>
  <si>
    <t>Value of assets attributable at year end (+ve)</t>
  </si>
  <si>
    <t>Value of liabilities attributable at year end (+ve)</t>
  </si>
  <si>
    <t>yes</t>
  </si>
  <si>
    <t>F18 - Pension normal service cost true up</t>
  </si>
  <si>
    <t>Forecast interest costs</t>
  </si>
  <si>
    <t>Fixed</t>
  </si>
  <si>
    <t>Floating</t>
  </si>
  <si>
    <t>Funds from Operations</t>
  </si>
  <si>
    <t>Free cashflow</t>
  </si>
  <si>
    <t>Effective tax rate after deferred tax (%)</t>
  </si>
  <si>
    <t>Gross scheme surplus (+ve)/ deficit (-ve)</t>
  </si>
  <si>
    <t>Non-regulated proportion of surplus (-ve)/ deficit (+ve)</t>
  </si>
  <si>
    <t xml:space="preserve">Attributable to other licensees (please specify name) </t>
  </si>
  <si>
    <t>Attribution of meeting current pension service cost for Defined Contribution / Personal Accounts/ Stakeholder schemes - £m</t>
  </si>
  <si>
    <t>(Profit)/ loss on disposal of fixed assets</t>
  </si>
  <si>
    <t>Cash proceeds of sale of Operational assets (-ve)</t>
  </si>
  <si>
    <t>Cash proceeds of sale of Non Operational Assets (-ve)</t>
  </si>
  <si>
    <t>Cash proceeds of sale of scrap (-ve)</t>
  </si>
  <si>
    <t>Cash proceeds of sale of intangible assets (-ve)</t>
  </si>
  <si>
    <t>Book value of disposal of tangible assets</t>
  </si>
  <si>
    <t>Book value of disposal of intangible assets</t>
  </si>
  <si>
    <t>Other debtors</t>
  </si>
  <si>
    <t>Total cash cost of employer payments to stakeholder pensions</t>
  </si>
  <si>
    <t>Total cash cost of employer payments to personal accounts</t>
  </si>
  <si>
    <t>Total cash cost of stakeholder pensions &amp; personal accounts</t>
  </si>
  <si>
    <t>Cost of meeting current pension service cost - Stakeholder pensions &amp; Personal Accounts</t>
  </si>
  <si>
    <t>Cost of meeting current pension service cost - secondary Defined Contribution scheme</t>
  </si>
  <si>
    <t>Cost of meeting current pension service cost - primary Defined Contribution scheme</t>
  </si>
  <si>
    <t>Total cash cost of employer payments to Defined Contribution scheme</t>
  </si>
  <si>
    <t>Operating Profit</t>
  </si>
  <si>
    <t xml:space="preserve">Exceptional items </t>
  </si>
  <si>
    <t xml:space="preserve">Operating Profit after exceptionals </t>
  </si>
  <si>
    <t>Amortisation</t>
  </si>
  <si>
    <t>Release of deferred income (customer contributions)</t>
  </si>
  <si>
    <t>Movement in provisions for liabilities and charges</t>
  </si>
  <si>
    <t>Decrease/(increase) in Stocks</t>
  </si>
  <si>
    <t>Decrease/(increase) in Debtors</t>
  </si>
  <si>
    <t>(Decrease)/increase in Creditors</t>
  </si>
  <si>
    <t>Non operating income (+ve)</t>
  </si>
  <si>
    <t>Net cash inflow/(outflow) from operating activities</t>
  </si>
  <si>
    <t>Returns on investments and servicing of finance</t>
  </si>
  <si>
    <t>Interest received (+ve)</t>
  </si>
  <si>
    <t>Interest paid (-ve)</t>
  </si>
  <si>
    <t>Issue costs of bank and other debt instruments (-ve)</t>
  </si>
  <si>
    <t>Interest element of finance lease payments (-ve)</t>
  </si>
  <si>
    <t>Preference Dividends paid (-ve)</t>
  </si>
  <si>
    <t>Net cash inflow/(outflow) from returns on investments and servicing of finance</t>
  </si>
  <si>
    <t>Capital expenditure and financial investment</t>
  </si>
  <si>
    <t>Purchase of tangible fixed assets (-ve)</t>
  </si>
  <si>
    <t>Customers contributions received</t>
  </si>
  <si>
    <t>Purchase of intangible assets (-ve)</t>
  </si>
  <si>
    <t>Sale of fixed assets (+ve)</t>
  </si>
  <si>
    <t>Net cash inflow/(outflow) from capital expenditure and financial investment</t>
  </si>
  <si>
    <t>Equity dividends paid to shareholders (-ve)</t>
  </si>
  <si>
    <t>Management of liquid resources</t>
  </si>
  <si>
    <t>Movement in derivative debt (+/-ve)</t>
  </si>
  <si>
    <t>Reduction/(increase) in short-term deposits with banks</t>
  </si>
  <si>
    <t>Other shares/reserve movements</t>
  </si>
  <si>
    <t>Capital element of finance lease payments (-ve)</t>
  </si>
  <si>
    <t>(Decrease)/Increase in amounts due to Group Undertakings</t>
  </si>
  <si>
    <t>Increase/ (decrease) in borrowings</t>
  </si>
  <si>
    <t>Net cash inflow/(outflow) from financing</t>
  </si>
  <si>
    <t>(Decrease)/increase in net cash</t>
  </si>
  <si>
    <t>Reconciliation to net (debt)/cash</t>
  </si>
  <si>
    <t>Borrowings net of short-term deposits acquired with subsidiaries</t>
  </si>
  <si>
    <t>Movement in deposits</t>
  </si>
  <si>
    <t>Movement in borrowings</t>
  </si>
  <si>
    <t>Other non-cash changes</t>
  </si>
  <si>
    <t>Exchange adjustments</t>
  </si>
  <si>
    <t>Net (debt)/cash at 31 March</t>
  </si>
  <si>
    <t>Check totals</t>
  </si>
  <si>
    <t xml:space="preserve">Reconciliation </t>
  </si>
  <si>
    <t>Net (debt)/ cash at 1 April</t>
  </si>
  <si>
    <t>Changes log</t>
  </si>
  <si>
    <t>Changes made in the Financial RIGs</t>
  </si>
  <si>
    <t>F5 - Financing costs</t>
  </si>
  <si>
    <t>F3 Cashflow</t>
  </si>
  <si>
    <t>F4 Net Debt</t>
  </si>
  <si>
    <t>F5 Financing costs</t>
  </si>
  <si>
    <t>Out of Area Network</t>
  </si>
  <si>
    <t>F13</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</si>
  <si>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</si>
  <si>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</si>
  <si>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</si>
  <si>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</si>
  <si>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</si>
  <si>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</si>
  <si>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</si>
  <si>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</si>
  <si>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</si>
  <si>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</si>
  <si>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</si>
  <si>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</si>
  <si>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</si>
  <si>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</si>
  <si>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</si>
  <si>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</si>
  <si>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</si>
  <si>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</si>
  <si>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</si>
  <si>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</si>
  <si>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</si>
  <si>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</si>
  <si>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</si>
  <si>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</si>
  <si>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</si>
  <si>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</si>
  <si>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</si>
  <si>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</si>
  <si>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</si>
  <si>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</si>
  <si>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</si>
  <si>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</si>
  <si>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</si>
  <si>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</si>
  <si>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</si>
  <si>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</si>
  <si>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</si>
  <si>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</si>
  <si>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</si>
  <si>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</si>
  <si>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</si>
  <si>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</si>
  <si>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</si>
  <si>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</si>
  <si>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</si>
  <si>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</si>
  <si>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</si>
  <si>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</si>
  <si>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</si>
  <si>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</si>
  <si>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</si>
  <si>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</si>
  <si>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</si>
  <si>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</si>
  <si>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</si>
  <si>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</si>
  <si>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</si>
  <si>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</si>
  <si>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</si>
  <si>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</si>
  <si>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</si>
  <si>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</si>
  <si>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</si>
  <si>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</si>
  <si>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</si>
  <si>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</si>
  <si>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</si>
  <si>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</si>
  <si>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</si>
  <si>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</si>
  <si>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</si>
  <si>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</si>
  <si>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</si>
  <si>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</si>
  <si>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</si>
  <si>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</si>
  <si>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</si>
  <si>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</si>
  <si>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</si>
  <si>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</si>
  <si>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</si>
  <si>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</si>
  <si>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</si>
  <si>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</si>
  <si>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</si>
  <si>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</si>
  <si>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</si>
  <si>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</si>
  <si>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</si>
  <si>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</si>
  <si>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E31</t>
  </si>
  <si>
    <t>E32</t>
  </si>
  <si>
    <t>E33</t>
  </si>
  <si>
    <t>E34</t>
  </si>
  <si>
    <t>E35</t>
  </si>
  <si>
    <t>E36</t>
  </si>
  <si>
    <t>E37</t>
  </si>
  <si>
    <t>E38</t>
  </si>
  <si>
    <t>E39</t>
  </si>
  <si>
    <t>E40</t>
  </si>
  <si>
    <t>E41</t>
  </si>
  <si>
    <t>E42</t>
  </si>
  <si>
    <t>E43</t>
  </si>
  <si>
    <t>E44</t>
  </si>
  <si>
    <t>E45</t>
  </si>
  <si>
    <t>E46</t>
  </si>
  <si>
    <t>E47</t>
  </si>
  <si>
    <t>E48</t>
  </si>
  <si>
    <t>E49</t>
  </si>
  <si>
    <t>E50</t>
  </si>
  <si>
    <t>F11</t>
  </si>
  <si>
    <t>F12</t>
  </si>
  <si>
    <t>F14</t>
  </si>
  <si>
    <t>F15</t>
  </si>
  <si>
    <t>F16</t>
  </si>
  <si>
    <t>F17</t>
  </si>
  <si>
    <t>F18</t>
  </si>
  <si>
    <t>F19</t>
  </si>
  <si>
    <t>F20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</si>
  <si>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</si>
  <si>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</si>
  <si>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</si>
  <si>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</si>
  <si>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</si>
  <si>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</si>
  <si>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</si>
  <si>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</si>
  <si>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</si>
  <si>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</si>
  <si>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</si>
  <si>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</si>
  <si>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</si>
  <si>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</si>
  <si>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</si>
  <si>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</si>
  <si>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</si>
  <si>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</si>
  <si>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</si>
  <si>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</si>
  <si>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</si>
  <si>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</si>
  <si>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</si>
  <si>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</si>
  <si>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</si>
  <si>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</si>
  <si>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</si>
  <si>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</si>
  <si>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</si>
  <si>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</si>
  <si>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</si>
  <si>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</si>
  <si>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</si>
  <si>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</si>
  <si>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</si>
  <si>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</si>
  <si>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</si>
  <si>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</si>
  <si>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</si>
  <si>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</si>
  <si>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</si>
  <si>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</si>
  <si>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</si>
  <si>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</si>
  <si>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</si>
  <si>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</si>
  <si>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</si>
  <si>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</si>
  <si>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</si>
  <si>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</si>
  <si>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</si>
  <si>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</si>
  <si>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</si>
  <si>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</si>
  <si>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</si>
  <si>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</si>
  <si>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</si>
  <si>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</si>
  <si>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</si>
  <si>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</si>
  <si>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</si>
  <si>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</si>
  <si>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</si>
  <si>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</si>
  <si>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</si>
  <si>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</si>
  <si>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</si>
  <si>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</si>
  <si>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</si>
  <si>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</si>
  <si>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</si>
  <si>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</si>
  <si>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</si>
  <si>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</si>
  <si>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</si>
  <si>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</si>
  <si>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</si>
  <si>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</si>
  <si>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</si>
  <si>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</si>
  <si>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</si>
  <si>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</si>
  <si>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</si>
  <si>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</si>
  <si>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</si>
  <si>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</si>
  <si>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</si>
  <si>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</si>
  <si>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</si>
  <si>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</si>
  <si>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</si>
  <si>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</si>
  <si>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</si>
  <si>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</si>
  <si>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</si>
  <si>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</si>
  <si>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</si>
  <si>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</si>
  <si>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</si>
  <si>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</si>
  <si>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</si>
  <si>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</si>
  <si>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</si>
  <si>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</si>
  <si>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</si>
  <si>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</si>
  <si>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</si>
  <si>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</si>
  <si>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</si>
  <si>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</si>
  <si>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</si>
  <si>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</si>
  <si>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</si>
  <si>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</si>
  <si>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</si>
  <si>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</si>
  <si>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</si>
  <si>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</si>
  <si>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</si>
  <si>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</si>
  <si>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</si>
  <si>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</si>
  <si>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</si>
  <si>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</si>
  <si>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</si>
  <si>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</si>
  <si>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</si>
  <si>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</si>
  <si>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</si>
  <si>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</si>
  <si>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</si>
  <si>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</si>
  <si>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</si>
  <si>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</si>
  <si>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</si>
  <si>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</si>
  <si>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</si>
  <si>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</si>
  <si>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</si>
  <si>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</si>
  <si>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</si>
  <si>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</si>
  <si>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</si>
  <si>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</si>
  <si>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</si>
  <si>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</si>
  <si>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</si>
  <si>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</si>
  <si>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</si>
  <si>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</si>
  <si>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New tax pool 1</t>
  </si>
  <si>
    <t>New tax pool 2</t>
  </si>
  <si>
    <t>Group scheme funding (cash)</t>
  </si>
  <si>
    <t>Regulatory fractions</t>
  </si>
  <si>
    <t>Master</t>
  </si>
  <si>
    <t>SP Dist</t>
  </si>
  <si>
    <t>F1 - Profit and Loss / Statement of comprehensive income</t>
  </si>
  <si>
    <t>F1 Profit &amp; Loss / Statement of comprehensive income</t>
  </si>
  <si>
    <t xml:space="preserve">Any other (consented) activities </t>
  </si>
  <si>
    <t>Any other (consented) activities</t>
  </si>
  <si>
    <t>Taxation (-ve)</t>
  </si>
  <si>
    <t>Net debt per F4</t>
  </si>
  <si>
    <t>Balance carried forward</t>
  </si>
  <si>
    <t>Specify valuation date to which actuarial valuation results and assumptions apply</t>
  </si>
  <si>
    <t>Post-retirement nominal rate  of return</t>
  </si>
  <si>
    <t>pensions service costs sharing factors</t>
  </si>
  <si>
    <t>Licensed entity level only</t>
  </si>
  <si>
    <t>F4 - Net Debt</t>
  </si>
  <si>
    <t>Basis of scheme valuation (enter - s224 updated or triennial)</t>
  </si>
  <si>
    <t xml:space="preserve">F12a Tax: CT600 expenditure allocations to capital allowance pools </t>
  </si>
  <si>
    <t>F12a - Allocation to tax pools CT600 basis</t>
  </si>
  <si>
    <t>F6 Financing Requirements</t>
  </si>
  <si>
    <t>F6 - Future financing requirements</t>
  </si>
  <si>
    <t>F8 - Pensions Primary scheme</t>
  </si>
  <si>
    <t>F8.1 - Pensions Primary scheme</t>
  </si>
  <si>
    <t>F8.2 - Pensions Tertiary scheme</t>
  </si>
  <si>
    <t>RAV additions £ (07/08)</t>
  </si>
  <si>
    <t>Pre-vesting asset life (yrs)</t>
  </si>
  <si>
    <t>Vesting assets £ (02/03)</t>
  </si>
  <si>
    <t>Pre vesting asset depn in first year (mths)</t>
  </si>
  <si>
    <t>Reg. life of vesting assets at vesting (yrs)</t>
  </si>
  <si>
    <t xml:space="preserve">Meters DRC </t>
  </si>
  <si>
    <t>PKF DPCR3 final proposals adjustm't</t>
  </si>
  <si>
    <t>Undergrounding added to RAV in 2009/10</t>
  </si>
  <si>
    <t>MEMO:
Vesting assets £ (02/03)</t>
  </si>
  <si>
    <t>MEMO:
Meters DRC</t>
  </si>
  <si>
    <t>MEMO: PKF DPCR3 final proposals adjustm't</t>
  </si>
  <si>
    <t>£m 2007/08</t>
  </si>
  <si>
    <t>£m 2002/03</t>
  </si>
  <si>
    <t>£m nominal</t>
  </si>
  <si>
    <t>DPCR5 ES7 Forecast revenues (proxy for costs) - 2007-08 prices as used in model</t>
  </si>
  <si>
    <t>£m 2007-08</t>
  </si>
  <si>
    <t>Depreciation periods</t>
  </si>
  <si>
    <t>Number of years for post vesting asset additions</t>
  </si>
  <si>
    <t>Post vesting catch-up depreciation</t>
  </si>
  <si>
    <t>Inflation indices inputs</t>
  </si>
  <si>
    <t>Average of monthly RP indices (07/08 prices up to 2007/08)</t>
  </si>
  <si>
    <t>Average March &amp; April monthly RPI</t>
  </si>
  <si>
    <t>£m (2007/08)</t>
  </si>
  <si>
    <t>DPCR1</t>
  </si>
  <si>
    <t>DPCR2</t>
  </si>
  <si>
    <t>DPCR3</t>
  </si>
  <si>
    <t>RAV roll forward</t>
  </si>
  <si>
    <t>Inflation adjustment</t>
  </si>
  <si>
    <t>RAV additions in year</t>
  </si>
  <si>
    <t>Depreciation on vesting assets</t>
  </si>
  <si>
    <t>Catch-up depreciation on Post vesting assets</t>
  </si>
  <si>
    <t>Total Depreciation</t>
  </si>
  <si>
    <t>Less: Meters Depreciated Replacement Cost (£nominal)</t>
  </si>
  <si>
    <t>RAV balance £ (2007/08) carried forward</t>
  </si>
  <si>
    <t>RAV balance £ (nominal)</t>
  </si>
  <si>
    <t>Depreciation - vesting</t>
  </si>
  <si>
    <t>Pre-Vesting assets                                            years</t>
  </si>
  <si>
    <t>First year part depreciation               -             months</t>
  </si>
  <si>
    <t>Last year part depreciation               -             months</t>
  </si>
  <si>
    <t>First and last part year depreciation</t>
  </si>
  <si>
    <t>Full year depreciation - flag</t>
  </si>
  <si>
    <t>Depn per year on vesting assets - flag</t>
  </si>
  <si>
    <t xml:space="preserve">Post vesting additions </t>
  </si>
  <si>
    <t xml:space="preserve">Depn on post vesting additions </t>
  </si>
  <si>
    <t xml:space="preserve">Original Annual Depn on post vesting additions </t>
  </si>
  <si>
    <t>Post vesting additions in:</t>
  </si>
  <si>
    <t xml:space="preserve">Depreciation on post vesting additions </t>
  </si>
  <si>
    <t xml:space="preserve">Annual depreciation on post vesting additions </t>
  </si>
  <si>
    <t>Depreciation on post-vesting assets</t>
  </si>
  <si>
    <t>Pre vesting assets fully depreciated</t>
  </si>
  <si>
    <t>Year of catch up difference</t>
  </si>
  <si>
    <t>Difference after pre vesting fully depreciated</t>
  </si>
  <si>
    <t xml:space="preserve">Annual Depreciation on catch up </t>
  </si>
  <si>
    <t>Inflation</t>
  </si>
  <si>
    <t>Inflation index</t>
  </si>
  <si>
    <t>£m2007/08</t>
  </si>
  <si>
    <t>Annual inflation</t>
  </si>
  <si>
    <t>DPCR4 financial model inputs required to agree to final proposals</t>
  </si>
  <si>
    <t>Pre-vesting asset life (years)</t>
  </si>
  <si>
    <t>Vesting assets £ (07/08)</t>
  </si>
  <si>
    <t>Pre vesting asset depn in first year (months)</t>
  </si>
  <si>
    <t>Reg. life of vesting assets at vesting (years)</t>
  </si>
  <si>
    <t>Meters DRC (£nominal)</t>
  </si>
  <si>
    <t>RAV rollforward 20 year post vesting depn</t>
  </si>
  <si>
    <t>Difference between 33.3 years and 20 year RAVs</t>
  </si>
  <si>
    <t>DNO number from list</t>
  </si>
  <si>
    <t>RAV additions from cost pack (nominal)</t>
  </si>
  <si>
    <t>Net debt per table F4</t>
  </si>
  <si>
    <t xml:space="preserve">Normal DB pension cash cost per F7 Pensions Primary schemes </t>
  </si>
  <si>
    <t xml:space="preserve">Normal DB pension cash cost per F7 Pensions Tertiary schemes </t>
  </si>
  <si>
    <t xml:space="preserve">Pension deficit cash cost per F7 Pensions Primary schemes </t>
  </si>
  <si>
    <t xml:space="preserve">Pension deficit cash cost per F7 Pensions Tertiary schemes </t>
  </si>
  <si>
    <t>Year end dd/mm/yyyy</t>
  </si>
  <si>
    <t>Easements</t>
  </si>
  <si>
    <t>Total costs</t>
  </si>
  <si>
    <t>Other Non-Load</t>
  </si>
  <si>
    <t>Other Network Operating costs (inc I&amp;M)</t>
  </si>
  <si>
    <t>Load Related</t>
  </si>
  <si>
    <t>Faults</t>
  </si>
  <si>
    <t>Business Support capitalised relating to:</t>
  </si>
  <si>
    <t>Not capitalised</t>
  </si>
  <si>
    <t>Total additions to tax pools</t>
  </si>
  <si>
    <t>Addition profiles</t>
  </si>
  <si>
    <t>Indirects allocated to pools</t>
  </si>
  <si>
    <t>Closely associated Indirects capitalised relating to:</t>
  </si>
  <si>
    <t>Other Non-Load Related</t>
  </si>
  <si>
    <t>Distribution DUoS</t>
  </si>
  <si>
    <t>Total per CT600</t>
  </si>
  <si>
    <t>Total Non-Load related</t>
  </si>
  <si>
    <t>Total Load</t>
  </si>
  <si>
    <t>Total Non-Load</t>
  </si>
  <si>
    <t>Total Non Operational Capex</t>
  </si>
  <si>
    <t>Total Network Opearting costs</t>
  </si>
  <si>
    <t>Load related investment (excluding easements)</t>
  </si>
  <si>
    <t xml:space="preserve">Closely associated Indirects capitalised </t>
  </si>
  <si>
    <t xml:space="preserve">Business Support capitalised </t>
  </si>
  <si>
    <t>Summary costs</t>
  </si>
  <si>
    <t>Total Network Operating Costs</t>
  </si>
  <si>
    <t xml:space="preserve">Total Load related investment </t>
  </si>
  <si>
    <t xml:space="preserve">Network Operating costs </t>
  </si>
  <si>
    <t>Total Network Operating costs</t>
  </si>
  <si>
    <t>2004/05</t>
  </si>
  <si>
    <t>March-April year end RPI</t>
  </si>
  <si>
    <t>Segmental analysis</t>
  </si>
  <si>
    <t>Gain/(Loss) on hedging reserve (net of tax)</t>
  </si>
  <si>
    <t>Actuarial (loss)/gain net of deferred tax on defined pension benefits</t>
  </si>
  <si>
    <t>Total costs compared to Cost RRP</t>
  </si>
  <si>
    <t>Total all segments (excluding pension deficit payments)</t>
  </si>
  <si>
    <t>TOTAL COSTS including PENSION DEFICIT REPAIR COSTS</t>
  </si>
  <si>
    <t>F7 - Pension DB scheme costs</t>
  </si>
  <si>
    <t>F7 Pension DB scheme costs</t>
  </si>
  <si>
    <t>Licensee level</t>
  </si>
  <si>
    <t>F8 Pension detail primary DB scheme</t>
  </si>
  <si>
    <t>F8.1 Pension detail secondary DB scheme</t>
  </si>
  <si>
    <t>F8.2 Pension detail tertiary DB scheme</t>
  </si>
  <si>
    <t>Add: Pension deficit payments in FI pack (from F17)</t>
  </si>
  <si>
    <t>Out of area network</t>
  </si>
  <si>
    <t>TOTAL CASH COSTS in COSTS RRP Attributed to:</t>
  </si>
  <si>
    <t>IFI</t>
  </si>
  <si>
    <t>Sole use connections (ES1)</t>
  </si>
  <si>
    <t>Excluded Services (ES2 to 5)</t>
  </si>
  <si>
    <t>Standalone non RAV (IFI &amp; LCNF)</t>
  </si>
  <si>
    <t>TOTAL COSTS - LICENSEE</t>
  </si>
  <si>
    <t>F15 - RECONCILIATION TOTAL COSTS TO REGULATORY ACCOUNTS - LICENSEE AND SEGMENTS</t>
  </si>
  <si>
    <t>RECONCILIATION  BY SEGMENT - Distribution (demand customers)</t>
  </si>
  <si>
    <t>Distributed Generation per Cost RIGs</t>
  </si>
  <si>
    <t>RECONCILIATION  BY SEGMENT - Distributed Generation</t>
  </si>
  <si>
    <t>Metering Excluded Services (ES6) per Cost RIGs</t>
  </si>
  <si>
    <t>De minimis per Cost RIGs</t>
  </si>
  <si>
    <t>RECONCILIATION  BY SEGMENT - De minimis</t>
  </si>
  <si>
    <t>Any other (consented) activity per Cost RIGs</t>
  </si>
  <si>
    <t xml:space="preserve">RECONCILIATION  BY SEGMENT - Any other (consented) activity </t>
  </si>
  <si>
    <t>Out of area network activity per Cost RIGs</t>
  </si>
  <si>
    <t>RECONCILIATION  BY SEGMENT - Out of area network</t>
  </si>
  <si>
    <t>RECONCILIATION  BY SEGMENT - Excluded Services (excluding metering)</t>
  </si>
  <si>
    <t>Excluded Services (exc metering &amp; sole use connections)</t>
  </si>
  <si>
    <t>Sole use connections</t>
  </si>
  <si>
    <t>Shared use connections paid by customer</t>
  </si>
  <si>
    <t>Total DUOs funded costs</t>
  </si>
  <si>
    <t>Low carbon networks</t>
  </si>
  <si>
    <t>Non Activity Costs</t>
  </si>
  <si>
    <t>TOTAL DISTRIBUTION COSTS</t>
  </si>
  <si>
    <t>BS</t>
  </si>
  <si>
    <t>Disposals (cash proceeds)</t>
  </si>
  <si>
    <t>Customer contribution additions in year by segment</t>
  </si>
  <si>
    <t>Annual audited accounts for each Pension Scheme</t>
  </si>
  <si>
    <t>S224 Pension Act 2004 updated valuations at 31 March each year to support data in tables F7, F8, F8.1 and F8.2</t>
  </si>
  <si>
    <t>Please indicate if submitted</t>
  </si>
  <si>
    <t>F16 - NET DEBT Reconciliation table F4 to Regulatory Accounts</t>
  </si>
  <si>
    <t>Total Net Debt per table F4</t>
  </si>
  <si>
    <t>TOTAL DIFFERENCES BETWEEN COST &amp; FI RIGS TABLES C4 AND F7</t>
  </si>
  <si>
    <t>TOTAL ONGOING DB PENSION SERVICE COSTS</t>
  </si>
  <si>
    <t>Normal DB pension Primary scheme cash cost</t>
  </si>
  <si>
    <t>Normal DB pension Secondary scheme cash cost</t>
  </si>
  <si>
    <t>Normal DB pension Tertiary scheme cash cost</t>
  </si>
  <si>
    <t>Total ongoing DB pension service &amp; deficit repair costs</t>
  </si>
  <si>
    <t>Stand alone funding</t>
  </si>
  <si>
    <t>Stand alone funding (incl workforce renewals)</t>
  </si>
  <si>
    <t>Copy of the Certification by senior accounting officer that  is prescribed in FA2009, which certifies annually that the accounting systems for the company and it's subsiduaries are adequate for the purpose of reporting of "taxes and duties".</t>
  </si>
  <si>
    <t>Cross check total to Cost RIGs C4</t>
  </si>
  <si>
    <t>Refundable customer deposits</t>
  </si>
  <si>
    <t>Pension deficit</t>
  </si>
  <si>
    <t>Section A - Group Scheme total deficit/(surplus) as at 31 March</t>
  </si>
  <si>
    <t>Other operating income (-ve)</t>
  </si>
  <si>
    <t>F8.1</t>
  </si>
  <si>
    <t>F8.2</t>
  </si>
  <si>
    <t>Total closely associated indirects per cost pack</t>
  </si>
  <si>
    <t>Total Business Support per cost pack</t>
  </si>
  <si>
    <t>DPCR5 pension allowances</t>
  </si>
  <si>
    <t xml:space="preserve">Interest on Intercompany balances </t>
  </si>
  <si>
    <t>Total additions to tax pools as above</t>
  </si>
  <si>
    <t>CHECK</t>
  </si>
  <si>
    <t>Total additions to tax pools from F12 (excl Rev and NQ)</t>
  </si>
  <si>
    <t>Check to Table F12</t>
  </si>
  <si>
    <t>Pension allowances - DPCR5</t>
  </si>
  <si>
    <t>Interest as modelled</t>
  </si>
  <si>
    <t xml:space="preserve">Total Attribution of Licensee meeting current pension service cost for all Defined Benefit schemes </t>
  </si>
  <si>
    <t>2007/08 prices</t>
  </si>
  <si>
    <t>Nominal prices</t>
  </si>
  <si>
    <t>Direct</t>
  </si>
  <si>
    <t>F12a</t>
  </si>
  <si>
    <t>Other non-load</t>
  </si>
  <si>
    <t>Other Network costs (incl I&amp;M)</t>
  </si>
  <si>
    <t>Total indirects</t>
  </si>
  <si>
    <t>DUoS related</t>
  </si>
  <si>
    <t>Indirect non DUoS</t>
  </si>
  <si>
    <t>Total Non Load</t>
  </si>
  <si>
    <t>If not submitted please indicate when submission will take place.</t>
  </si>
  <si>
    <t>Total revenue per Revenue returns (adjusted)</t>
  </si>
  <si>
    <t>Non-Operational Capex Pensions Allocated to Distribution (DUoS)</t>
  </si>
  <si>
    <t>Closely Associated Indirect Pensions Allocated to Distribution (DUoS)</t>
  </si>
  <si>
    <t>Business Support Pensions Allocated to Distribution (DUoS)</t>
  </si>
  <si>
    <t>Distribution (DUoS) Direct costs</t>
  </si>
  <si>
    <t>TOTAL ONGOING PENSION SERVICE COSTS (DuOS)</t>
  </si>
  <si>
    <t>Business Support &amp; Non-op capex (Fast money)</t>
  </si>
  <si>
    <t>Direct non DUoS</t>
  </si>
  <si>
    <t>Sole use connections (ES1), etc</t>
  </si>
  <si>
    <t>Non Severe Weather Atypicals</t>
  </si>
  <si>
    <t>[linked to COST RIGs Table C4]</t>
  </si>
  <si>
    <t>£m (2007-08)</t>
  </si>
  <si>
    <t>Undergrounding allowance (cap)</t>
  </si>
  <si>
    <t>Total ongoing allowance excluding PPF levies</t>
  </si>
  <si>
    <t>PPF levies</t>
  </si>
  <si>
    <t>Total ongoing allowance including PPF levies</t>
  </si>
  <si>
    <t>2010-11</t>
  </si>
  <si>
    <t>2011-12</t>
  </si>
  <si>
    <t>2012-13</t>
  </si>
  <si>
    <t>2013-14</t>
  </si>
  <si>
    <t>2014-15</t>
  </si>
  <si>
    <t>Ofgem manual adjustment for inefficiency</t>
  </si>
  <si>
    <t>Totex - fast money and Business Support</t>
  </si>
  <si>
    <t>Total Allowed Expenditure</t>
  </si>
  <si>
    <t>£m2007-08</t>
  </si>
  <si>
    <t>RIIO-ED1</t>
  </si>
  <si>
    <t>Net NPV adjustment in RIIO-ED1</t>
  </si>
  <si>
    <t>Adjustment to opening RAV in RIIO-ED1</t>
  </si>
  <si>
    <t>DPCR5 PPF allowance</t>
  </si>
  <si>
    <t>Actual PPF spend (nominal)</t>
  </si>
  <si>
    <t>Actual allowed PPF levy expenditure</t>
  </si>
  <si>
    <t>Rebase to 2007/09</t>
  </si>
  <si>
    <t>UKPN LPN</t>
  </si>
  <si>
    <t>UKPN SPN</t>
  </si>
  <si>
    <t>UKPN EPN</t>
  </si>
  <si>
    <t>(i)+(j) less(k)</t>
  </si>
  <si>
    <t>PPF Levy allownaces</t>
  </si>
  <si>
    <t>Pension allowances excluding PPF Levy</t>
  </si>
  <si>
    <t>F19 PPF: ex post true up</t>
  </si>
  <si>
    <t>F20 Tax clawback for excess gearing</t>
  </si>
  <si>
    <t>F21 RAV depreciation</t>
  </si>
  <si>
    <t>F22 RAV historic data</t>
  </si>
  <si>
    <t>F19 - PPF levy cost true up</t>
  </si>
  <si>
    <t>F20 - TAX CLAWBACK CALCULATION</t>
  </si>
  <si>
    <t>F21 - RAV roll forward</t>
  </si>
  <si>
    <t>F22 - Historic RAV additions data</t>
  </si>
  <si>
    <t>New table to cover pension deficit allocation methodology to be inserted when finalised and timing of submission agreed</t>
  </si>
  <si>
    <t>Years ending 31 March</t>
  </si>
  <si>
    <t>Corporation Tax return (CT600) and supporting tax computations for the licensee's last statutory accounting financial year.</t>
  </si>
  <si>
    <t>Metering Excluded Services (ES6) &amp; Legacy Metering</t>
  </si>
  <si>
    <t>not needed</t>
  </si>
  <si>
    <t>RECONCILIATION  BY SEGMENT - Metering Excluded Services (ES6) &amp; Legacy Metering</t>
  </si>
  <si>
    <t>Non severe weather atypicals (non-DUoS funded)</t>
  </si>
  <si>
    <t>Out of Area Network &amp; Non severe weather atypicals (non DUoS funded)</t>
  </si>
  <si>
    <t>Metering (including legacy metering)</t>
  </si>
  <si>
    <t>Asset revaluation additions in year by segment</t>
  </si>
  <si>
    <t>Interest capitalised additions in year by segment</t>
  </si>
  <si>
    <t>F3 - Statement of cash flows</t>
  </si>
  <si>
    <t>Attributable to:</t>
  </si>
  <si>
    <t>Contingent asset cost</t>
  </si>
  <si>
    <t>Contingent pension asset costs per F7</t>
  </si>
  <si>
    <t xml:space="preserve">Contingent pension asset costs, in respect of </t>
  </si>
  <si>
    <t>TOTAL CONTINGENT PENSION ASSET COSTS</t>
  </si>
  <si>
    <t>Pension deficit payments &amp; contingent pension asset costs in C&amp;O C36</t>
  </si>
  <si>
    <t>Non Activity Based Costs (includes pension defict costs)</t>
  </si>
  <si>
    <t>CHECK ON PENSION COSTS REPORTED IN COSTS RIGS (C4) AND PENSION COSTS (F5) - SHOWING DIFFERENCES</t>
  </si>
  <si>
    <t>Movement in Balance Sheet provision in the Regulatory Accounts</t>
  </si>
  <si>
    <t>Charge in Regulatory Accounts P&amp;L account</t>
  </si>
  <si>
    <t>Check sheet summary</t>
  </si>
  <si>
    <t>F21</t>
  </si>
  <si>
    <t>F22</t>
  </si>
  <si>
    <t>none</t>
  </si>
  <si>
    <t>(version 1.0)</t>
  </si>
  <si>
    <t>Appendix xx</t>
  </si>
  <si>
    <t>DNO Name:</t>
  </si>
  <si>
    <t>[DNO]</t>
  </si>
  <si>
    <t>Reporting Year:</t>
  </si>
  <si>
    <t>[Year]</t>
  </si>
  <si>
    <t>Input cells</t>
  </si>
  <si>
    <t>Totals cells (of formula within worksheet)</t>
  </si>
  <si>
    <t>Referencing to other worksheets</t>
  </si>
  <si>
    <t>Referencing to other workbooks</t>
  </si>
  <si>
    <t>Check cells</t>
  </si>
  <si>
    <t>No Input</t>
  </si>
  <si>
    <t>Descriptions and pack data</t>
  </si>
  <si>
    <t>Reporting year</t>
  </si>
  <si>
    <t>DNO Name</t>
  </si>
  <si>
    <t>ENWL</t>
  </si>
  <si>
    <t>DNO Number:</t>
  </si>
  <si>
    <t>[DNO Name]</t>
  </si>
  <si>
    <t>Financial Issues data tables</t>
  </si>
  <si>
    <t>Cash proceeds of sales of Assets  and scrap per Cost RIGs C34</t>
  </si>
  <si>
    <t>Actual inflation</t>
  </si>
  <si>
    <t>Inflation indexation</t>
  </si>
  <si>
    <t>v1.11</t>
  </si>
  <si>
    <t>rows 22,23 &amp; 24 deleted "+K6, +K7, +K8" etc</t>
  </si>
  <si>
    <t>rows 42, 43 &amp; 44 deleted "+K6, +K7, +K8" etc</t>
  </si>
  <si>
    <t>inserted proceeds of disposal of asset row for each segment</t>
  </si>
  <si>
    <t>row 196 included row 115 in check cell totals</t>
  </si>
  <si>
    <t>changed formula in row 7 to link to rows 21:23 on Bal Sht</t>
  </si>
  <si>
    <t>row 15 coloured blue</t>
  </si>
  <si>
    <t>links added in rows 13, 23, 26 and 103</t>
  </si>
  <si>
    <t>*</t>
  </si>
  <si>
    <t>row 17 and 53: amended RoR calculation to match that in model (ie PV'ing WACC)</t>
  </si>
  <si>
    <t>WMID</t>
  </si>
  <si>
    <t>EMID</t>
  </si>
  <si>
    <t>SWALES</t>
  </si>
  <si>
    <t>SWEST</t>
  </si>
  <si>
    <t>LPN</t>
  </si>
  <si>
    <t>SPN</t>
  </si>
  <si>
    <t>EPN</t>
  </si>
  <si>
    <t>SPD</t>
  </si>
  <si>
    <t>SPMW</t>
  </si>
  <si>
    <t>SSEH</t>
  </si>
  <si>
    <t>SSES</t>
  </si>
  <si>
    <t>Year-end RAV balance £ (nominal) per Table F21</t>
  </si>
  <si>
    <t>Pension deficit funding allowances</t>
  </si>
  <si>
    <t>NPN</t>
  </si>
  <si>
    <t>NPY</t>
  </si>
  <si>
    <t>2nd scheme</t>
  </si>
  <si>
    <t>Principle Schemes</t>
  </si>
  <si>
    <t>NPG</t>
  </si>
  <si>
    <t>Submission 2</t>
  </si>
  <si>
    <t>Submission 3</t>
  </si>
  <si>
    <t>Submission 4</t>
  </si>
  <si>
    <t>Submission 5</t>
  </si>
  <si>
    <t>Submission 6</t>
  </si>
  <si>
    <t>Submission 7</t>
  </si>
  <si>
    <t>Submission 8</t>
  </si>
  <si>
    <t>Submission 9</t>
  </si>
  <si>
    <t>Submission 10</t>
  </si>
  <si>
    <t xml:space="preserve"> - ongoing pension costs</t>
  </si>
  <si>
    <t xml:space="preserve"> - scheme admin costs (paid through normal contributions)</t>
  </si>
  <si>
    <t xml:space="preserve"> - PPF levy (paid through normal contributions)</t>
  </si>
  <si>
    <t xml:space="preserve">Total PPF levy costs collected through ongoing pension service costs </t>
  </si>
  <si>
    <t>Total PPF levy cost collected through ongoing pension service costs (as %age of pensionable pay)</t>
  </si>
  <si>
    <t>Gross of contributions</t>
  </si>
  <si>
    <t>Contributions (-ve)</t>
  </si>
  <si>
    <t>Non-Load contributions - Other</t>
  </si>
  <si>
    <t>Load related contributions</t>
  </si>
  <si>
    <t>Non-Load contributions - Asset replacement</t>
  </si>
  <si>
    <t>Non-Load contributions - Easements</t>
  </si>
  <si>
    <t>TOTAL for the DUoS activity of the Licensee only</t>
  </si>
  <si>
    <t>Actual ongoing pension funding (as %age of pensionable pay net of salary sacrifice)</t>
  </si>
  <si>
    <t>F1 - P&amp;L</t>
  </si>
  <si>
    <t>F2 - Bal Sht</t>
  </si>
  <si>
    <t>F8 Pension Primary scheme</t>
  </si>
  <si>
    <t>F11 Pension Scheme Admin Costs</t>
  </si>
  <si>
    <t>F14a Tax comp (DUoS)</t>
  </si>
  <si>
    <t>Insert sheet "F14a Tax comp (DUoS)"</t>
  </si>
  <si>
    <t>F18 - Pension ex post true up</t>
  </si>
  <si>
    <t>F6 Financing Req</t>
  </si>
  <si>
    <t>F12 Tax allocations</t>
  </si>
  <si>
    <t>F18 Pension true up</t>
  </si>
  <si>
    <t>Change to line 70 : "Line 20-Line 90-Line 110-Line 130-Line 150-Line 190-Line 170"</t>
  </si>
  <si>
    <t>Change to line 71 : "Line 21-Line 91-Line 111-Line 131-Line 151-Line 191-Line 171"</t>
  </si>
  <si>
    <t>Change to line 97 (beginning at cell K97) : eg "=K9-J9+'F1 - P&amp;L'!K12+K123+'F1 - P&amp;L'!K14-K141"</t>
  </si>
  <si>
    <t>Change to line 72 : "Line 22-Line 92-Line 112-Line 132-Line 152-Line 192-Line 172"</t>
  </si>
  <si>
    <t>Change to line 73 : "Line 23-Line 93-Line 113-Line 133-Line 153-Line 193-Line 173"</t>
  </si>
  <si>
    <t>Change to line 75 : "Line 67 - sum(lines 70:73)"</t>
  </si>
  <si>
    <t>Change to line 95 : "Line 87 - sum(lines 90:93)"</t>
  </si>
  <si>
    <t>Change to line 115 : "Line 107-sum(lines110:113)"</t>
  </si>
  <si>
    <t>Change to line 135 : "Line 127-sum(lines 130:133)"</t>
  </si>
  <si>
    <t>Change to line 155 : "Line 147-sum(lines 150:153)"</t>
  </si>
  <si>
    <t>Change to line 175 : "Line 167-sum(lines 170:173)"</t>
  </si>
  <si>
    <t>Change to line 195 : "Line 187-sum(lines 190:193)"</t>
  </si>
  <si>
    <t>Change to line 10 : " F1 - P&amp;L (Line 13)+F1 - P&amp;L (Line 14)"</t>
  </si>
  <si>
    <t>Change to line 25 : " -'F5 Financing costs'!Line 446"</t>
  </si>
  <si>
    <t>Change to line 68 : "=IF(ABS(line 65-line 67)&gt;0.1,"ERROR","OK"))"</t>
  </si>
  <si>
    <t>Change to line 75 : "=IF(ROUND(Line 74,0)&lt;&gt;ROUND(Line 50,0),"ERROR","OK"))</t>
  </si>
  <si>
    <t>Change to line 22 : "IF(ABS(Line 9-SUM(lines 11:21)&gt;0.01),"ERROR", "OK")</t>
  </si>
  <si>
    <t>Change to line 40 : "IF(ABS(Line 27-SUM(lines 29:39)&gt;0.01),"ERROR", "OK")</t>
  </si>
  <si>
    <t>Change to line 58 : "IF(ABS(Line 45-SUM(lines 47:57)&gt;0.01),"ERROR", "OK")</t>
  </si>
  <si>
    <t>Change to line 73 : "IF(ABS(Line 60-SUM(lines 62:72)&gt;0.01),"ERROR", "OK")"</t>
  </si>
  <si>
    <t>Change to line 92 : "IF(ABS(Line 91-SUM(line 64,line 70)&gt;0.1), "ERROR","OK")"</t>
  </si>
  <si>
    <t>Change to line 8 (beginning at cell F8) : eg " 'F1 - P&amp;L'!F75-'F1 - P&amp;L'!F33"</t>
  </si>
  <si>
    <t>Change to cell F11 : " 'F1 - P&amp;L'!F62+'F1 - P&amp;L'!F63 and copy across to column Y</t>
  </si>
  <si>
    <t>Change to cell F27 : " 'F1 - P&amp;L'!F64"</t>
  </si>
  <si>
    <t>Change to cell F39 : " 'F13 Tax CA pools'!F107"</t>
  </si>
  <si>
    <t>Change to cell F40 : " 'F13 Tax CA pools'!F89"</t>
  </si>
  <si>
    <t>Change to cell F41 : " 'F13 Tax CA pools'!F80"</t>
  </si>
  <si>
    <t>Change to cell F42 : " 'F13 Tax CA pools'!F98"</t>
  </si>
  <si>
    <t>Delete formulae from lines 74 to 76</t>
  </si>
  <si>
    <t>F15 Recn total costs to reg acs</t>
  </si>
  <si>
    <t>Change to cells J53 and K53 : "=[Cost_and_Volumes.xlsx]C28 - Ex Services (exc conns)'!F$132"</t>
  </si>
  <si>
    <t>Change to cell K121 : "= [Cost_and_Volumes.xlsx]C1 - Costs Matrix 2011'!$AT$124-[Cost_and_Volumes.xlsx]C1 - Costs Matrix 2011'!$AS$124"</t>
  </si>
  <si>
    <t>Change to line 270 : "IF(ABS(Line 267-line 269)&lt;0.01,"OK", "ERROR")"</t>
  </si>
  <si>
    <t>Change to line 223 : "IF(ABS(Line 217-line 222)&lt;0.01,"OK", "ERROR")"</t>
  </si>
  <si>
    <t>Change to line 173 : "IF(ABS(Line 170-line 172)&lt;0.01,"OK", "ERROR")"</t>
  </si>
  <si>
    <t>Change to line 126 : "IF(ABS(Line 119-line 125)&lt;0.01,"OK", "ERROR")"</t>
  </si>
  <si>
    <t>Change to line 317 : "IF(ABS(Line 314-line 316)&lt;0.01,"OK", "ERROR")"</t>
  </si>
  <si>
    <t>Change to line 364 : "IF(ABS(Line 361-line 363)&lt;0.01,"OK", "ERROR")"</t>
  </si>
  <si>
    <t>F17 Recn pension costs</t>
  </si>
  <si>
    <t>F19 PFF true up</t>
  </si>
  <si>
    <t>F20 Tax clawback</t>
  </si>
  <si>
    <t>Change to line 97 : "Line 95+line 96"</t>
  </si>
  <si>
    <t>Change to line 411 : "IF(ABS(Line 408-line 410)&lt;0.01,"OK", "ERROR")"</t>
  </si>
  <si>
    <t xml:space="preserve">Change to line 75 : "IF('Ofgem data input'!line12=0,'Ofgem data input'!line 11,'Ofgem data input'!line 12)" </t>
  </si>
  <si>
    <t>Change to line 37 : "IF(ISERROR(Line 28+line 34*line 28/line 31),0,line 28+line 34*line 28/line 31)"</t>
  </si>
  <si>
    <t>Change to line100 : "IF('Ofgem data input'!line 12=0,'Ofgem data input'!line 11,'Ofgem data input'!line 12)"</t>
  </si>
  <si>
    <t>Change text in cell A6 to read : "Year-end RAV balance £ (nominal) per table F21"</t>
  </si>
  <si>
    <t xml:space="preserve">Change to line 6 (beginning at cell F6) : eg F6 = 'F21 RAV rollfoward RAV lookup data'!U20 </t>
  </si>
  <si>
    <t>Change to cell L12 to show RPI to 3d.p. : "226.475"</t>
  </si>
  <si>
    <t>Change to cell L13 to show RPI to 3d.p. : "233.45"</t>
  </si>
  <si>
    <t>Ofgem data input</t>
  </si>
  <si>
    <t>Change to line 15 so that links to F2 are positive, ie ='F2 - Bal Sht'!K141, and not negative</t>
  </si>
  <si>
    <t>F14a Tax computation DUoS</t>
  </si>
  <si>
    <t>licensee level (DUoS activity only)</t>
  </si>
  <si>
    <t>(change log from 2010-11 master)</t>
  </si>
  <si>
    <t>Employee's contributions (as %age of pensionable pay excluding salary sacrifice)</t>
  </si>
  <si>
    <t>Employee's outturn contributions (as %age of pensionable pay excluding salary sacrifice)</t>
  </si>
  <si>
    <t>Total ongoing pension funding (as %age of pensionable pay) (excluding salary sacrifice &amp; deficit funding)</t>
  </si>
  <si>
    <t>Pension ongoing funding - actual employer contributions (excluding salary sacrifice)</t>
  </si>
  <si>
    <t>Actual ongoing pension funding (as %age of pensionable pay excluding salary sacrifice)</t>
  </si>
  <si>
    <t xml:space="preserve">PPF levy paid by the licensee and not the scheme  (not included in lines 22 above) </t>
  </si>
  <si>
    <t xml:space="preserve">Pension scheme admin costs paid by the licensee and not the scheme (not in line 23 above) </t>
  </si>
  <si>
    <t>Scheme information</t>
  </si>
  <si>
    <t>Total Ongoing pension funding (as %age of pensionable pay) excluding salary sacrifice &amp; deficit funding)</t>
  </si>
  <si>
    <t xml:space="preserve">PPF levy paid by the licensee and not the scheme  (not included in lines 83 above) </t>
  </si>
  <si>
    <t xml:space="preserve">Pension scheme admin costs paid by the licensee and not the scheme (not in line 84 above) </t>
  </si>
  <si>
    <t xml:space="preserve">PPF levy paid by the licensee and not the scheme  (and not included in lines 142 above) </t>
  </si>
  <si>
    <t xml:space="preserve">Pension scheme admin costs paid by the licensee and not the scheme (and not in line 143 above) </t>
  </si>
  <si>
    <t>Scheme administration - Primary Scheme</t>
  </si>
  <si>
    <t>Investment management fees - Primary Scheme</t>
  </si>
  <si>
    <t>Investment management fees - Secondary Scheme</t>
  </si>
  <si>
    <t>Scheme administration - Secondary Scheme</t>
  </si>
  <si>
    <t>Investment management fees - Tertiary Scheme</t>
  </si>
  <si>
    <t>Scheme administration - Tertiary Scheme</t>
  </si>
  <si>
    <t>Total scheme admin collected through ongoing pension costs (as %age of pensionable pay)</t>
  </si>
  <si>
    <t xml:space="preserve">Total actual scheme admin costs collected through ongoing pension service costs </t>
  </si>
  <si>
    <t>Investment management fees memorandum</t>
  </si>
  <si>
    <t>Contingent pension asset costs</t>
  </si>
  <si>
    <t>Pension deficit funding cost (cash) (excluding any contingent pension assets)</t>
  </si>
  <si>
    <t>Pension deficit funding cost (cash) (including any contingent pension assets)</t>
  </si>
  <si>
    <t>Are pension costs reported in related party accounts?</t>
  </si>
  <si>
    <t>Yes</t>
  </si>
  <si>
    <t>No</t>
  </si>
  <si>
    <t>Reconciling items to Pension charge in RELATED PARTY ACCOUNTS</t>
  </si>
  <si>
    <t>F14a</t>
  </si>
  <si>
    <t>F14 Tax comp</t>
  </si>
  <si>
    <t>Insert new rows to top of sheet (lines 8 to 24) copy through P&amp;L analysis behind the Profit Before Tax figure.</t>
  </si>
  <si>
    <t>F7 Pensions DB scheme costs</t>
  </si>
  <si>
    <t>Insert new rows (line 12) to calculate employee's outturn contribution rate to the Primary Scheme</t>
  </si>
  <si>
    <t>Insert new rows (line 75) to calculate employee's outturn contribution rate to the Secondary Scheme</t>
  </si>
  <si>
    <t>Insert new rows (line 139) to calculate employee's outturn contribution rate to the Tertiary Scheme</t>
  </si>
  <si>
    <t>Insert new rows (lines 15 to 17) for manual input of employer contribution rates to: ongoing pension costs, PPF levies paid through the pension scheme, and pension admin costs attributable to the Primary Scheme.  Insert additional row (line 18) to reconcile the split back to the total attribution rate.</t>
  </si>
  <si>
    <t>Insert new rows (lines 78 to 80) for manual input of employer contribution rates to: ongoing pension costs, PPF levies paid through the pension scheme, and pension admin costs attributable to the Secondary Scheme.  Insert additional row (line 81) to reconcile the split back to the total attribution rate.</t>
  </si>
  <si>
    <t>Insert new rows (lines 142 to 144) for manual input of employer contribution rates to: ongoing pension costs, PPF levies paid through the pension scheme, and pension admin costs attributable to the Tertiary Scheme.  Insert additional row (line 145) to reconcile the split back to the total attribution rate.</t>
  </si>
  <si>
    <t>Insert new row (line 20) to calculate the employer's effective outturn contribution rate to the Primary Scheme</t>
  </si>
  <si>
    <t>Insert new row (line 83) to calculate the employer's effective outturn contribution rate to the Secondary Scheme</t>
  </si>
  <si>
    <t>Insert new row (line 147) to calculate the employer's effective outturn contribution rate to the Tertiary Scheme</t>
  </si>
  <si>
    <t>Insert new row (line 31) to calculate the pension deficit funding costs, inclusive of contingent pension asset costs, applicable to the Primary Scheme</t>
  </si>
  <si>
    <t>Insert new row (line 94) to calculate the pension deficit funding costs, inclusive of contingent pension asset costs, applicable to the Secondary Scheme</t>
  </si>
  <si>
    <t>Insert new row (line 158) to calculate the pension deficit funding costs, inclusive of contingent pension asset costs, applicable to the Tertiary Scheme</t>
  </si>
  <si>
    <t>Insert new row (line 40) for manual input of any contingent pension asset costs, applicable to the Primary Scheme</t>
  </si>
  <si>
    <t>Insert new row (line 103) for manual input of any contingent pension asset costs, applicable to the Secondary Scheme</t>
  </si>
  <si>
    <t>Insert new row (line 167) for manual input of any contingent pension asset costs, applicable to the Tertiary Scheme</t>
  </si>
  <si>
    <t>Delete rows (line 16 &amp; 17) to remove split of total PPF levy paid through the Primary pension scheme into Fixed and risk based</t>
  </si>
  <si>
    <t>Delete rows to remove split of total PPF levy paid through the Primary pension scheme into Fixed and risk based</t>
  </si>
  <si>
    <t>Delete rows to remove split of total PPF levy paid through the Secondary pension scheme into Fixed and risk based</t>
  </si>
  <si>
    <t>Delete rows to remove split of total PPF levy paid through the Tertiary pension scheme into Fixed and risk based</t>
  </si>
  <si>
    <t>Delete rows to remove split of total PPF levy paid directly by the employer into Fixed and risk based (Primary Scheme)</t>
  </si>
  <si>
    <t>Delete rows to remove split of total PPF levy paid directly by the employer into Fixed and risk based (Secondary Scheme)</t>
  </si>
  <si>
    <t>Delete rows to remove split of total PPF levy paid directly by the employer into Fixed and risk based (Tertiary Scheme)</t>
  </si>
  <si>
    <t>F10 Pensions PPF levies</t>
  </si>
  <si>
    <t>F11 Pensions Scheme Admin costs</t>
  </si>
  <si>
    <t>Insert new rows (lines 41 to 66) to calculate the effective contribution rate of scheme admin costs paid through the pension scheme from table F7.</t>
  </si>
  <si>
    <t>Insert new rows (lines 115 to 117) to calculate the effective contribution rate of PPF levies paid through the pension scheme from table F7.</t>
  </si>
  <si>
    <t>Remove investment manager from scheme admin costs.  Move rows to a memorandum table at the bottom of F11 (lines 92 to 95).</t>
  </si>
  <si>
    <t>Insert new rows (lines 64 to 83) to record reconciling pension items that are charged in related party accounts.</t>
  </si>
  <si>
    <t>Insert check (line 83) that pension costs are fully reconciled to regulatory accounts.</t>
  </si>
  <si>
    <t>Insert new rows (lines 131 to 147) to record pension deficit funding allowances</t>
  </si>
  <si>
    <t>Amended formula in row 115 to: ('F7 Pensions DB scheme costs (line 16)*'F7 Pensions DB scheme costs' (line 6)+('F7 Pensions DB scheme costs' (line 79)*'F7 Pensions DB scheme costs' (line 69)+('F7 Pensions DB scheme costs'! (line 143)*'F7 Pensions DB scheme costs' (line 133))/('F7 Pensions DB scheme costs'! (line 6)+'F7 Pensions DB scheme costs'! (line 69)+'F7 Pensions DB scheme costs'(line 133),0)</t>
  </si>
  <si>
    <t>Amended row 10 to 'F1 - P&amp;L' (line 13)</t>
  </si>
  <si>
    <t>Amended formula in row 116 to: ('F7 Pensions DB scheme costs (line 6)*+('F7 Pensions DB scheme costs' (line 69)+(F7 Pensions DB scheme costs' (line 133))*(line 115)</t>
  </si>
  <si>
    <t>Amended formula in row 69 to: ('F7 Pensions DB scheme costs (line 17)*'F7 Pensions DB scheme costs' (line 6)+('F7 Pensions DB scheme costs' (line 80)*'F7 Pensions DB scheme costs' (line 69)+('F7 Pensions DB scheme costs'! (line 144)*'F7 Pensions DB scheme costs' (line 133))/('F7 Pensions DB scheme costs'! (line 6)+'F7 Pensions DB scheme costs'! (line 69)+'F7 Pensions DB scheme costs'(line 133),0)</t>
  </si>
  <si>
    <t>Amended formula in row 70 to: ('F7 Pensions DB scheme costs (line 6)*+('F7 Pensions DB scheme costs' (line 69)+(F7 Pensions DB scheme costs' (line 133))*(line 69)</t>
  </si>
  <si>
    <t>Insert new rows (lines 25 to 31) to show Finance expense &amp; Investment income information from the P&amp;L</t>
  </si>
  <si>
    <t>Insert new rows (lines 25 to 31) to record Finance expense &amp; Investment income DUoS information</t>
  </si>
  <si>
    <t>Delete rows relating to current tax and deferred tax charges.  Amend formula in row 80 to: 'IF(line 33=0,"",(line 78)/(line F33))</t>
  </si>
  <si>
    <t>Amend cells K121, J121, L121, M121 to link to table C1 - Costs Matrix 2011'! (line 170)</t>
  </si>
  <si>
    <t>Total Non DuOs (including IFI and LCNF related capex)</t>
  </si>
  <si>
    <t>Distribution (DUoS excluding IFI and LCNF capex)</t>
  </si>
  <si>
    <t>F14a - Tax computation DUoS activity (excluding IFI and LCNF activities) of the Licensee only</t>
  </si>
  <si>
    <t>Total DUoS (excluding IFI and LCNF) capex additions to tax pools</t>
  </si>
  <si>
    <t>Total Non DUoS (including IFI and LCNF capex)</t>
  </si>
  <si>
    <t xml:space="preserve">Total additions (DUoS and non-DUoS) to tax pools </t>
  </si>
  <si>
    <t>V1.12</t>
  </si>
  <si>
    <t>Change to line 97 (beginning at cell K97) : eg "=K9-J9-'F1 - P&amp;L'!K12+K123+'F1 - P&amp;L'!K14-K141"</t>
  </si>
  <si>
    <t>Amended formula to include row 145: =SUM(J146,J137,J118,J117,J145)</t>
  </si>
  <si>
    <t>Rows 104 and 168 made input only (regulatory fraction for 2nd and 3rd schemmes)</t>
  </si>
  <si>
    <t>Row 15 amended to negative (to agree with segmental reporting approach): "-F2 - Bal Sht J141"</t>
  </si>
  <si>
    <t>Row 20 aligned to match rows 83 and 147: =IFERROR(J19/(J6-J7),0); rows 83 and 147 changed to collect costs of second and third scheme. Row 151 amended to exclude % in addition</t>
  </si>
</sst>
</file>

<file path=xl/styles.xml><?xml version="1.0" encoding="utf-8"?>
<styleSheet xmlns="http://schemas.openxmlformats.org/spreadsheetml/2006/main">
  <numFmts count="28">
    <numFmt numFmtId="43" formatCode="_-* #,##0.00_-;\-* #,##0.00_-;_-* &quot;-&quot;??_-;_-@_-"/>
    <numFmt numFmtId="164" formatCode="0.0%"/>
    <numFmt numFmtId="165" formatCode="0.0"/>
    <numFmt numFmtId="166" formatCode="#,##0.0_);[Red]\(#,##0.0\);\-"/>
    <numFmt numFmtId="167" formatCode="#,##0.0;[Red]\(#,##0.0\)"/>
    <numFmt numFmtId="168" formatCode="_(* #,##0.0_);_(* \(#,##0.0\);_(* &quot;-&quot;?_);_(@_)"/>
    <numFmt numFmtId="169" formatCode="#,##0_);[Red]\(#,##0\);\-"/>
    <numFmt numFmtId="170" formatCode="0.000000000000"/>
    <numFmt numFmtId="171" formatCode="#,##0.00_);[Red]\(#,##0.00\);\-"/>
    <numFmt numFmtId="172" formatCode="_-[$€-2]* #,##0.00_-;\-[$€-2]* #,##0.00_-;_-[$€-2]* &quot;-&quot;??_-"/>
    <numFmt numFmtId="173" formatCode="#,##0.0;[Red]\-#,##0.0;\-"/>
    <numFmt numFmtId="174" formatCode="#,##0.00;[Red]#,##0.00;\-"/>
    <numFmt numFmtId="175" formatCode="#,##0.00;[Red]\-#,##0.00;\-"/>
    <numFmt numFmtId="176" formatCode="0_ ;[Red]\-0\ "/>
    <numFmt numFmtId="177" formatCode="#,##0.00;[Red]\(#,##0.00\)"/>
    <numFmt numFmtId="178" formatCode="0.00%;\-"/>
    <numFmt numFmtId="179" formatCode="#,##0;[Red]\-#,##0;\-"/>
    <numFmt numFmtId="180" formatCode="dd/mm/yy;@"/>
    <numFmt numFmtId="181" formatCode="mm/yyyy\ "/>
    <numFmt numFmtId="182" formatCode="0.0000"/>
    <numFmt numFmtId="183" formatCode="0.00000"/>
    <numFmt numFmtId="184" formatCode="#,##0.00000000000;[Red]\-#,##0.00000000000;\-"/>
    <numFmt numFmtId="185" formatCode="#,##0.0000;[Red]\-#,##0.0000;\-"/>
    <numFmt numFmtId="186" formatCode="dd/mm/yyyy;@"/>
    <numFmt numFmtId="187" formatCode="0;\-0;;@"/>
    <numFmt numFmtId="188" formatCode="_(* #,##0.00_);_(* \(#,##0.00\);_(* &quot;-&quot;??_);_(@_)"/>
    <numFmt numFmtId="189" formatCode="0.000000"/>
    <numFmt numFmtId="190" formatCode="0.000"/>
  </numFmts>
  <fonts count="64">
    <font>
      <sz val="10"/>
      <color theme="1"/>
      <name val="Verdana"/>
      <family val="2"/>
    </font>
    <font>
      <sz val="10"/>
      <color indexed="8"/>
      <name val="Verdana"/>
      <family val="2"/>
    </font>
    <font>
      <sz val="10"/>
      <name val="Arial"/>
      <family val="2"/>
    </font>
    <font>
      <sz val="10"/>
      <name val="Verdana"/>
      <family val="2"/>
    </font>
    <font>
      <sz val="11"/>
      <name val="CG Omega"/>
      <family val="2"/>
    </font>
    <font>
      <sz val="11"/>
      <name val="CG Omega"/>
      <family val="2"/>
    </font>
    <font>
      <sz val="10"/>
      <color indexed="8"/>
      <name val="Arial"/>
      <family val="2"/>
    </font>
    <font>
      <sz val="10"/>
      <color indexed="8"/>
      <name val="Verdana"/>
      <family val="2"/>
    </font>
    <font>
      <sz val="11"/>
      <name val="CG Omega"/>
    </font>
    <font>
      <sz val="10"/>
      <name val="Arial"/>
      <family val="2"/>
    </font>
    <font>
      <sz val="10"/>
      <name val="MS Sans Serif"/>
      <family val="2"/>
    </font>
    <font>
      <sz val="10"/>
      <color indexed="10"/>
      <name val="Verdana"/>
      <family val="2"/>
    </font>
    <font>
      <b/>
      <sz val="10"/>
      <name val="Verdana"/>
      <family val="2"/>
    </font>
    <font>
      <b/>
      <i/>
      <sz val="10"/>
      <name val="Verdana"/>
      <family val="2"/>
    </font>
    <font>
      <sz val="10"/>
      <color indexed="12"/>
      <name val="Verdana"/>
      <family val="2"/>
    </font>
    <font>
      <sz val="10"/>
      <color indexed="14"/>
      <name val="Verdana"/>
      <family val="2"/>
    </font>
    <font>
      <b/>
      <sz val="12"/>
      <name val="Verdana"/>
      <family val="2"/>
    </font>
    <font>
      <sz val="12"/>
      <name val="Verdana"/>
      <family val="2"/>
    </font>
    <font>
      <i/>
      <sz val="10"/>
      <name val="Verdana"/>
      <family val="2"/>
    </font>
    <font>
      <b/>
      <sz val="11"/>
      <name val="Verdana"/>
      <family val="2"/>
    </font>
    <font>
      <sz val="11"/>
      <name val="Arial"/>
      <family val="2"/>
    </font>
    <font>
      <b/>
      <sz val="10"/>
      <name val="Arial"/>
      <family val="2"/>
    </font>
    <font>
      <b/>
      <sz val="10"/>
      <name val="CG Omega"/>
      <family val="2"/>
    </font>
    <font>
      <b/>
      <sz val="16"/>
      <name val="Verdana"/>
      <family val="2"/>
    </font>
    <font>
      <sz val="8"/>
      <name val="Verdana"/>
      <family val="2"/>
    </font>
    <font>
      <sz val="10"/>
      <name val="CG Omega"/>
    </font>
    <font>
      <sz val="11"/>
      <color indexed="8"/>
      <name val="Calibri"/>
      <family val="2"/>
    </font>
    <font>
      <sz val="11"/>
      <color indexed="9"/>
      <name val="Calibri"/>
      <family val="2"/>
    </font>
    <font>
      <b/>
      <sz val="11"/>
      <color indexed="8"/>
      <name val="Calibri"/>
      <family val="2"/>
    </font>
    <font>
      <u/>
      <sz val="10"/>
      <color indexed="12"/>
      <name val="Arial"/>
      <family val="2"/>
    </font>
    <font>
      <u/>
      <sz val="10"/>
      <color indexed="12"/>
      <name val="Verdana"/>
      <family val="2"/>
    </font>
    <font>
      <u/>
      <sz val="7.7"/>
      <color indexed="12"/>
      <name val="CG Omega"/>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theme="1"/>
      <name val="Verdana"/>
      <family val="2"/>
    </font>
    <font>
      <u/>
      <sz val="10"/>
      <color theme="10"/>
      <name val="Verdana"/>
      <family val="2"/>
    </font>
    <font>
      <u/>
      <sz val="8.5"/>
      <color theme="10"/>
      <name val="Verdana"/>
      <family val="2"/>
    </font>
    <font>
      <sz val="10"/>
      <color theme="1"/>
      <name val="Arial"/>
      <family val="2"/>
    </font>
    <font>
      <b/>
      <sz val="10"/>
      <color theme="1"/>
      <name val="Verdana"/>
      <family val="2"/>
    </font>
    <font>
      <sz val="10"/>
      <color rgb="FFFF0000"/>
      <name val="Verdana"/>
      <family val="2"/>
    </font>
    <font>
      <i/>
      <sz val="10"/>
      <color theme="1"/>
      <name val="Verdana"/>
      <family val="2"/>
    </font>
    <font>
      <sz val="12"/>
      <color theme="1"/>
      <name val="Arial"/>
      <family val="2"/>
    </font>
    <font>
      <b/>
      <sz val="12"/>
      <color theme="1"/>
      <name val="Arial"/>
      <family val="2"/>
    </font>
    <font>
      <i/>
      <sz val="12"/>
      <color theme="1"/>
      <name val="Arial"/>
      <family val="2"/>
    </font>
    <font>
      <b/>
      <sz val="12"/>
      <color theme="1"/>
      <name val="Verdana"/>
      <family val="2"/>
    </font>
    <font>
      <sz val="12"/>
      <color theme="1"/>
      <name val="Verdana"/>
      <family val="2"/>
    </font>
    <font>
      <i/>
      <sz val="12"/>
      <color theme="1"/>
      <name val="Verdana"/>
      <family val="2"/>
    </font>
    <font>
      <i/>
      <sz val="10"/>
      <color theme="1"/>
      <name val="Arial"/>
      <family val="2"/>
    </font>
    <font>
      <b/>
      <sz val="11"/>
      <color theme="1"/>
      <name val="Verdana"/>
      <family val="2"/>
    </font>
    <font>
      <b/>
      <i/>
      <sz val="12"/>
      <color theme="1"/>
      <name val="Verdana"/>
      <family val="2"/>
    </font>
    <font>
      <b/>
      <i/>
      <sz val="10"/>
      <color theme="1"/>
      <name val="Verdana"/>
      <family val="2"/>
    </font>
    <font>
      <b/>
      <sz val="10"/>
      <color rgb="FFFF0000"/>
      <name val="Verdana"/>
      <family val="2"/>
    </font>
    <font>
      <sz val="22"/>
      <color rgb="FFFF0000"/>
      <name val="Verdana"/>
      <family val="2"/>
    </font>
    <font>
      <sz val="11"/>
      <color rgb="FF000000"/>
      <name val="Calibri"/>
      <family val="2"/>
    </font>
    <font>
      <b/>
      <sz val="16"/>
      <color theme="1"/>
      <name val="Verdana"/>
      <family val="2"/>
    </font>
    <font>
      <b/>
      <sz val="14"/>
      <color theme="1"/>
      <name val="Verdana"/>
      <family val="2"/>
    </font>
    <font>
      <b/>
      <sz val="11"/>
      <color rgb="FFFF0000"/>
      <name val="CG Omega"/>
    </font>
    <font>
      <sz val="10"/>
      <color theme="0"/>
      <name val="Verdana"/>
      <family val="2"/>
    </font>
    <font>
      <b/>
      <sz val="14"/>
      <color rgb="FFFF0000"/>
      <name val="Verdana"/>
      <family val="2"/>
    </font>
  </fonts>
  <fills count="50">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43"/>
        <bgColor indexed="64"/>
      </patternFill>
    </fill>
    <fill>
      <patternFill patternType="solid">
        <fgColor indexed="22"/>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66FFFF"/>
        <bgColor indexed="64"/>
      </patternFill>
    </fill>
    <fill>
      <patternFill patternType="solid">
        <fgColor rgb="FFFFCC99"/>
        <bgColor indexed="64"/>
      </patternFill>
    </fill>
    <fill>
      <patternFill patternType="darkUp">
        <fgColor theme="0" tint="-0.14996795556505021"/>
        <bgColor indexed="65"/>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93">
    <xf numFmtId="0" fontId="0" fillId="0" borderId="0"/>
    <xf numFmtId="0" fontId="5" fillId="0" borderId="0"/>
    <xf numFmtId="0" fontId="4" fillId="0" borderId="0"/>
    <xf numFmtId="0" fontId="8" fillId="0" borderId="0"/>
    <xf numFmtId="0" fontId="4" fillId="0" borderId="0"/>
    <xf numFmtId="0" fontId="8" fillId="0" borderId="0"/>
    <xf numFmtId="0" fontId="8" fillId="0" borderId="0"/>
    <xf numFmtId="0" fontId="8" fillId="0" borderId="0"/>
    <xf numFmtId="0" fontId="2" fillId="0" borderId="0"/>
    <xf numFmtId="0" fontId="2" fillId="0" borderId="0"/>
    <xf numFmtId="0" fontId="2" fillId="0" borderId="0">
      <alignment vertical="center"/>
    </xf>
    <xf numFmtId="0" fontId="5" fillId="0" borderId="0"/>
    <xf numFmtId="0" fontId="8" fillId="0" borderId="0"/>
    <xf numFmtId="0" fontId="4" fillId="0" borderId="0"/>
    <xf numFmtId="0" fontId="2" fillId="0" borderId="0"/>
    <xf numFmtId="0" fontId="4" fillId="0" borderId="0"/>
    <xf numFmtId="0" fontId="2" fillId="0" borderId="0"/>
    <xf numFmtId="0" fontId="4" fillId="0" borderId="0">
      <alignment vertical="justify"/>
    </xf>
    <xf numFmtId="0" fontId="26"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7" fillId="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7" fillId="21" borderId="0" applyNumberFormat="0" applyBorder="0" applyAlignment="0" applyProtection="0"/>
    <xf numFmtId="43" fontId="7"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88"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88" fontId="8" fillId="0" borderId="0" applyFont="0" applyFill="0" applyBorder="0" applyAlignment="0" applyProtection="0"/>
    <xf numFmtId="43" fontId="6" fillId="0" borderId="0" applyFont="0" applyFill="0" applyBorder="0" applyAlignment="0" applyProtection="0"/>
    <xf numFmtId="188" fontId="4" fillId="0" borderId="0" applyFont="0" applyFill="0" applyBorder="0" applyAlignment="0" applyProtection="0"/>
    <xf numFmtId="188" fontId="8" fillId="0" borderId="0" applyFon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172" fontId="10"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38" fontId="2" fillId="0" borderId="0" applyFont="0" applyFill="0" applyBorder="0" applyAlignment="0" applyProtection="0"/>
    <xf numFmtId="0" fontId="39" fillId="0" borderId="0"/>
    <xf numFmtId="0" fontId="39" fillId="0" borderId="0"/>
    <xf numFmtId="0" fontId="39" fillId="0" borderId="0"/>
    <xf numFmtId="0" fontId="2" fillId="0" borderId="0"/>
    <xf numFmtId="0" fontId="4" fillId="0" borderId="0"/>
    <xf numFmtId="0" fontId="4" fillId="0" borderId="0" applyFont="0" applyFill="0" applyBorder="0" applyAlignment="0" applyProtection="0"/>
    <xf numFmtId="0" fontId="4" fillId="0" borderId="0"/>
    <xf numFmtId="0" fontId="2" fillId="0" borderId="0"/>
    <xf numFmtId="0" fontId="4" fillId="0" borderId="0" applyFont="0" applyFill="0" applyBorder="0" applyAlignment="0" applyProtection="0"/>
    <xf numFmtId="0" fontId="2" fillId="0" borderId="0"/>
    <xf numFmtId="0" fontId="8" fillId="0" borderId="0" applyFont="0" applyFill="0" applyBorder="0" applyAlignment="0" applyProtection="0"/>
    <xf numFmtId="0" fontId="4" fillId="0" borderId="0" applyFont="0" applyFill="0" applyBorder="0" applyAlignment="0" applyProtection="0"/>
    <xf numFmtId="0" fontId="8" fillId="0" borderId="0" applyFont="0" applyFill="0" applyBorder="0" applyAlignment="0" applyProtection="0"/>
    <xf numFmtId="0" fontId="4" fillId="0" borderId="0" applyFont="0" applyFill="0" applyBorder="0" applyAlignment="0" applyProtection="0"/>
    <xf numFmtId="0" fontId="39" fillId="0" borderId="0"/>
    <xf numFmtId="0" fontId="4" fillId="0" borderId="0"/>
    <xf numFmtId="0" fontId="2" fillId="0" borderId="0"/>
    <xf numFmtId="0" fontId="4" fillId="0" borderId="0"/>
    <xf numFmtId="0" fontId="2" fillId="0" borderId="0"/>
    <xf numFmtId="0" fontId="4" fillId="0" borderId="0">
      <alignment vertical="top"/>
    </xf>
    <xf numFmtId="0" fontId="2" fillId="0" borderId="0"/>
    <xf numFmtId="0" fontId="8" fillId="0" borderId="0">
      <alignment vertical="top"/>
    </xf>
    <xf numFmtId="0" fontId="39" fillId="0" borderId="0"/>
    <xf numFmtId="0" fontId="2" fillId="0" borderId="0"/>
    <xf numFmtId="0" fontId="39" fillId="0" borderId="0"/>
    <xf numFmtId="0" fontId="39" fillId="0" borderId="0"/>
    <xf numFmtId="0" fontId="3"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8" fillId="0" borderId="0"/>
    <xf numFmtId="38" fontId="9" fillId="0" borderId="0" applyFont="0" applyFill="0" applyBorder="0" applyAlignment="0" applyProtection="0"/>
    <xf numFmtId="38" fontId="2" fillId="0" borderId="0" applyFont="0" applyFill="0" applyBorder="0" applyAlignment="0" applyProtection="0"/>
    <xf numFmtId="0" fontId="8" fillId="0" borderId="0">
      <alignment vertical="top"/>
    </xf>
    <xf numFmtId="0" fontId="8" fillId="0" borderId="0">
      <alignment vertical="top"/>
    </xf>
    <xf numFmtId="0" fontId="20" fillId="0" borderId="0"/>
    <xf numFmtId="0" fontId="2" fillId="0" borderId="0"/>
    <xf numFmtId="0" fontId="2" fillId="0" borderId="0"/>
    <xf numFmtId="0" fontId="5" fillId="0" borderId="0"/>
    <xf numFmtId="0" fontId="3" fillId="0" borderId="0"/>
    <xf numFmtId="0" fontId="5" fillId="0" borderId="0"/>
    <xf numFmtId="0" fontId="4" fillId="0" borderId="0"/>
    <xf numFmtId="0" fontId="4" fillId="0" borderId="0"/>
    <xf numFmtId="0" fontId="5" fillId="0" borderId="0"/>
    <xf numFmtId="0" fontId="20" fillId="0" borderId="0"/>
    <xf numFmtId="0" fontId="2" fillId="0" borderId="0"/>
    <xf numFmtId="9" fontId="3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175" fontId="39" fillId="37" borderId="1">
      <alignment vertical="center"/>
    </xf>
    <xf numFmtId="166" fontId="39" fillId="37" borderId="1">
      <alignment vertical="center"/>
      <protection locked="0"/>
    </xf>
    <xf numFmtId="175" fontId="39" fillId="37" borderId="1">
      <alignment vertical="center"/>
    </xf>
    <xf numFmtId="0" fontId="39" fillId="37" borderId="1">
      <alignment vertical="center"/>
    </xf>
    <xf numFmtId="0" fontId="39" fillId="37" borderId="1">
      <alignment vertical="center"/>
    </xf>
    <xf numFmtId="0" fontId="39" fillId="37" borderId="1">
      <alignment vertical="center"/>
    </xf>
    <xf numFmtId="0" fontId="39" fillId="37" borderId="1">
      <alignment vertical="center"/>
    </xf>
    <xf numFmtId="175" fontId="39" fillId="37" borderId="1">
      <alignment vertical="center"/>
    </xf>
    <xf numFmtId="167" fontId="39" fillId="37" borderId="1">
      <alignment vertical="center"/>
    </xf>
    <xf numFmtId="175" fontId="39" fillId="37" borderId="1">
      <alignment vertical="center"/>
    </xf>
    <xf numFmtId="187" fontId="39" fillId="37" borderId="1">
      <alignment vertical="center"/>
    </xf>
    <xf numFmtId="167" fontId="39" fillId="37" borderId="1">
      <alignment vertical="center"/>
    </xf>
    <xf numFmtId="167" fontId="39" fillId="37" borderId="1">
      <alignment vertical="center"/>
    </xf>
    <xf numFmtId="189" fontId="39" fillId="37" borderId="1">
      <alignment vertical="center"/>
    </xf>
    <xf numFmtId="174" fontId="39" fillId="0" borderId="0">
      <protection locked="0"/>
    </xf>
    <xf numFmtId="174" fontId="39" fillId="0" borderId="0">
      <protection locked="0"/>
    </xf>
    <xf numFmtId="175" fontId="39" fillId="38" borderId="1">
      <alignment vertical="center"/>
      <protection locked="0"/>
    </xf>
    <xf numFmtId="166" fontId="39" fillId="38" borderId="1">
      <alignment vertical="center"/>
      <protection locked="0"/>
    </xf>
    <xf numFmtId="0" fontId="39" fillId="38" borderId="1">
      <alignment vertical="center"/>
      <protection locked="0"/>
    </xf>
    <xf numFmtId="0" fontId="39" fillId="38" borderId="1">
      <alignment vertical="center"/>
      <protection locked="0"/>
    </xf>
    <xf numFmtId="166" fontId="39" fillId="38" borderId="1">
      <alignment vertical="center"/>
      <protection locked="0"/>
    </xf>
    <xf numFmtId="166" fontId="39" fillId="38" borderId="1">
      <alignment vertical="center"/>
      <protection locked="0"/>
    </xf>
    <xf numFmtId="0" fontId="39" fillId="38" borderId="1">
      <alignment vertical="center"/>
      <protection locked="0"/>
    </xf>
    <xf numFmtId="0" fontId="39" fillId="38" borderId="1">
      <alignment vertical="center"/>
      <protection locked="0"/>
    </xf>
    <xf numFmtId="166" fontId="39" fillId="38" borderId="1">
      <alignment vertical="center"/>
      <protection locked="0"/>
    </xf>
    <xf numFmtId="166" fontId="39" fillId="38" borderId="1">
      <alignment vertical="center"/>
      <protection locked="0"/>
    </xf>
    <xf numFmtId="167" fontId="39" fillId="38" borderId="1">
      <alignment vertical="center"/>
      <protection locked="0"/>
    </xf>
    <xf numFmtId="175" fontId="39" fillId="38" borderId="1">
      <alignment vertical="center"/>
      <protection locked="0"/>
    </xf>
    <xf numFmtId="164" fontId="39" fillId="38" borderId="1">
      <alignment vertical="center"/>
      <protection locked="0"/>
    </xf>
    <xf numFmtId="164" fontId="39" fillId="38" borderId="1">
      <alignment vertical="center"/>
      <protection locked="0"/>
    </xf>
    <xf numFmtId="164" fontId="39" fillId="38" borderId="1">
      <alignment vertical="center"/>
      <protection locked="0"/>
    </xf>
    <xf numFmtId="164" fontId="39" fillId="38" borderId="1">
      <alignment vertical="center"/>
      <protection locked="0"/>
    </xf>
    <xf numFmtId="175" fontId="39" fillId="38" borderId="1">
      <alignment vertical="center"/>
      <protection locked="0"/>
    </xf>
    <xf numFmtId="175" fontId="39" fillId="38" borderId="1">
      <alignment vertical="center"/>
      <protection locked="0"/>
    </xf>
    <xf numFmtId="167" fontId="39" fillId="38" borderId="1">
      <alignment vertical="center"/>
      <protection locked="0"/>
    </xf>
    <xf numFmtId="175" fontId="39" fillId="39" borderId="1">
      <alignment vertical="center"/>
    </xf>
    <xf numFmtId="166" fontId="39" fillId="39" borderId="1">
      <alignment vertical="center"/>
    </xf>
    <xf numFmtId="166" fontId="39" fillId="39" borderId="1">
      <alignment vertical="center"/>
    </xf>
    <xf numFmtId="166" fontId="39" fillId="39" borderId="1">
      <alignment vertical="center"/>
    </xf>
    <xf numFmtId="166" fontId="39" fillId="39" borderId="1">
      <alignment vertical="center"/>
    </xf>
    <xf numFmtId="166" fontId="39" fillId="39" borderId="1">
      <alignment vertical="center"/>
    </xf>
    <xf numFmtId="166" fontId="39" fillId="39" borderId="1">
      <alignment vertical="center"/>
    </xf>
    <xf numFmtId="187" fontId="39" fillId="39" borderId="1">
      <alignment vertical="center"/>
    </xf>
    <xf numFmtId="167" fontId="39" fillId="39" borderId="1">
      <alignment vertical="center"/>
    </xf>
    <xf numFmtId="167" fontId="39" fillId="39" borderId="1">
      <alignment vertical="center"/>
    </xf>
    <xf numFmtId="189" fontId="39" fillId="39" borderId="1">
      <alignment vertical="center"/>
    </xf>
    <xf numFmtId="0" fontId="39" fillId="39" borderId="1">
      <alignment vertical="center"/>
    </xf>
    <xf numFmtId="0" fontId="39" fillId="39" borderId="1">
      <alignment vertical="center"/>
    </xf>
    <xf numFmtId="0" fontId="39" fillId="39" borderId="1">
      <alignment vertical="center"/>
    </xf>
    <xf numFmtId="0" fontId="39" fillId="39" borderId="1">
      <alignment vertical="center"/>
    </xf>
    <xf numFmtId="175" fontId="39" fillId="39" borderId="1">
      <alignment vertical="center"/>
    </xf>
    <xf numFmtId="167" fontId="39" fillId="39" borderId="1">
      <alignment vertical="center"/>
    </xf>
    <xf numFmtId="175" fontId="39" fillId="39" borderId="1">
      <alignment vertical="center"/>
    </xf>
    <xf numFmtId="175" fontId="39" fillId="39" borderId="1">
      <alignment vertical="center"/>
    </xf>
    <xf numFmtId="175" fontId="39" fillId="40" borderId="1">
      <alignment horizontal="right" vertical="center"/>
      <protection locked="0"/>
    </xf>
    <xf numFmtId="166" fontId="39" fillId="40" borderId="1">
      <alignment vertical="center"/>
      <protection locked="0"/>
    </xf>
    <xf numFmtId="0" fontId="39" fillId="40" borderId="1">
      <alignment horizontal="right" vertical="center"/>
      <protection locked="0"/>
    </xf>
    <xf numFmtId="0" fontId="39" fillId="40" borderId="1">
      <alignment horizontal="right" vertical="center"/>
      <protection locked="0"/>
    </xf>
    <xf numFmtId="187" fontId="39" fillId="40" borderId="1">
      <alignment horizontal="right" vertical="center"/>
      <protection locked="0"/>
    </xf>
    <xf numFmtId="167" fontId="39" fillId="40" borderId="1">
      <alignment horizontal="right" vertical="center"/>
      <protection locked="0"/>
    </xf>
    <xf numFmtId="167" fontId="39" fillId="40" borderId="1">
      <alignment horizontal="right" vertical="center"/>
      <protection locked="0"/>
    </xf>
    <xf numFmtId="189" fontId="39" fillId="40" borderId="1">
      <alignment horizontal="right" vertical="center"/>
      <protection locked="0"/>
    </xf>
    <xf numFmtId="175" fontId="39" fillId="40" borderId="1">
      <alignment horizontal="right" vertical="center"/>
      <protection locked="0"/>
    </xf>
    <xf numFmtId="167" fontId="39" fillId="40" borderId="1">
      <alignment horizontal="right" vertical="center"/>
      <protection locked="0"/>
    </xf>
    <xf numFmtId="175" fontId="39" fillId="40" borderId="1">
      <alignment horizontal="right" vertical="center"/>
      <protection locked="0"/>
    </xf>
    <xf numFmtId="175" fontId="39" fillId="40" borderId="1">
      <alignment horizontal="right" vertical="center"/>
      <protection locked="0"/>
    </xf>
    <xf numFmtId="175" fontId="1" fillId="27" borderId="1">
      <alignment horizontal="right" vertical="center"/>
      <protection locked="0"/>
    </xf>
    <xf numFmtId="175" fontId="1" fillId="27" borderId="1">
      <alignment horizontal="right" vertical="center"/>
      <protection locked="0"/>
    </xf>
    <xf numFmtId="4" fontId="32" fillId="25" borderId="2" applyNumberFormat="0" applyProtection="0">
      <alignment vertical="center"/>
    </xf>
    <xf numFmtId="4" fontId="33" fillId="25" borderId="2" applyNumberFormat="0" applyProtection="0">
      <alignment vertical="center"/>
    </xf>
    <xf numFmtId="4" fontId="32" fillId="25" borderId="2" applyNumberFormat="0" applyProtection="0">
      <alignment horizontal="left" vertical="center" indent="1"/>
    </xf>
    <xf numFmtId="0" fontId="32" fillId="25" borderId="2" applyNumberFormat="0" applyProtection="0">
      <alignment horizontal="left" vertical="top" indent="1"/>
    </xf>
    <xf numFmtId="4" fontId="32" fillId="28" borderId="0" applyNumberFormat="0" applyProtection="0">
      <alignment horizontal="left" vertical="center" indent="1"/>
    </xf>
    <xf numFmtId="4" fontId="6" fillId="2" borderId="2" applyNumberFormat="0" applyProtection="0">
      <alignment horizontal="right" vertical="center"/>
    </xf>
    <xf numFmtId="4" fontId="6" fillId="4" borderId="2" applyNumberFormat="0" applyProtection="0">
      <alignment horizontal="right" vertical="center"/>
    </xf>
    <xf numFmtId="4" fontId="6" fillId="11" borderId="2" applyNumberFormat="0" applyProtection="0">
      <alignment horizontal="right" vertical="center"/>
    </xf>
    <xf numFmtId="4" fontId="6" fillId="6" borderId="2" applyNumberFormat="0" applyProtection="0">
      <alignment horizontal="right" vertical="center"/>
    </xf>
    <xf numFmtId="4" fontId="6" fillId="7" borderId="2" applyNumberFormat="0" applyProtection="0">
      <alignment horizontal="right" vertical="center"/>
    </xf>
    <xf numFmtId="4" fontId="6" fillId="19" borderId="2" applyNumberFormat="0" applyProtection="0">
      <alignment horizontal="right" vertical="center"/>
    </xf>
    <xf numFmtId="4" fontId="6" fillId="15" borderId="2" applyNumberFormat="0" applyProtection="0">
      <alignment horizontal="right" vertical="center"/>
    </xf>
    <xf numFmtId="4" fontId="6" fillId="29" borderId="2" applyNumberFormat="0" applyProtection="0">
      <alignment horizontal="right" vertical="center"/>
    </xf>
    <xf numFmtId="4" fontId="6" fillId="5" borderId="2" applyNumberFormat="0" applyProtection="0">
      <alignment horizontal="right" vertical="center"/>
    </xf>
    <xf numFmtId="4" fontId="32" fillId="30" borderId="3" applyNumberFormat="0" applyProtection="0">
      <alignment horizontal="left" vertical="center" indent="1"/>
    </xf>
    <xf numFmtId="4" fontId="6" fillId="31" borderId="0" applyNumberFormat="0" applyProtection="0">
      <alignment horizontal="left" vertical="center" indent="1"/>
    </xf>
    <xf numFmtId="4" fontId="34" fillId="32" borderId="0" applyNumberFormat="0" applyProtection="0">
      <alignment horizontal="left" vertical="center" indent="1"/>
    </xf>
    <xf numFmtId="4" fontId="6" fillId="28" borderId="2" applyNumberFormat="0" applyProtection="0">
      <alignment horizontal="right" vertical="center"/>
    </xf>
    <xf numFmtId="4" fontId="6" fillId="31" borderId="0" applyNumberFormat="0" applyProtection="0">
      <alignment horizontal="left" vertical="center" indent="1"/>
    </xf>
    <xf numFmtId="4" fontId="6" fillId="28" borderId="0" applyNumberFormat="0" applyProtection="0">
      <alignment horizontal="left" vertical="center" indent="1"/>
    </xf>
    <xf numFmtId="0" fontId="2" fillId="32" borderId="2" applyNumberFormat="0" applyProtection="0">
      <alignment horizontal="left" vertical="center" indent="1"/>
    </xf>
    <xf numFmtId="0" fontId="2" fillId="32" borderId="2" applyNumberFormat="0" applyProtection="0">
      <alignment horizontal="left" vertical="top" indent="1"/>
    </xf>
    <xf numFmtId="0" fontId="2" fillId="28" borderId="2" applyNumberFormat="0" applyProtection="0">
      <alignment horizontal="left" vertical="center" indent="1"/>
    </xf>
    <xf numFmtId="0" fontId="2" fillId="28" borderId="2" applyNumberFormat="0" applyProtection="0">
      <alignment horizontal="left" vertical="top" indent="1"/>
    </xf>
    <xf numFmtId="0" fontId="2" fillId="3" borderId="2" applyNumberFormat="0" applyProtection="0">
      <alignment horizontal="left" vertical="center" indent="1"/>
    </xf>
    <xf numFmtId="0" fontId="2" fillId="3" borderId="2" applyNumberFormat="0" applyProtection="0">
      <alignment horizontal="left" vertical="top" indent="1"/>
    </xf>
    <xf numFmtId="0" fontId="2" fillId="31" borderId="2" applyNumberFormat="0" applyProtection="0">
      <alignment horizontal="left" vertical="center" indent="1"/>
    </xf>
    <xf numFmtId="0" fontId="2" fillId="31" borderId="2" applyNumberFormat="0" applyProtection="0">
      <alignment horizontal="left" vertical="top" indent="1"/>
    </xf>
    <xf numFmtId="0" fontId="2" fillId="33" borderId="1" applyNumberFormat="0">
      <protection locked="0"/>
    </xf>
    <xf numFmtId="4" fontId="6" fillId="26" borderId="2" applyNumberFormat="0" applyProtection="0">
      <alignment vertical="center"/>
    </xf>
    <xf numFmtId="4" fontId="35" fillId="26" borderId="2" applyNumberFormat="0" applyProtection="0">
      <alignment vertical="center"/>
    </xf>
    <xf numFmtId="4" fontId="6" fillId="26" borderId="2" applyNumberFormat="0" applyProtection="0">
      <alignment horizontal="left" vertical="center" indent="1"/>
    </xf>
    <xf numFmtId="0" fontId="6" fillId="26" borderId="2" applyNumberFormat="0" applyProtection="0">
      <alignment horizontal="left" vertical="top" indent="1"/>
    </xf>
    <xf numFmtId="4" fontId="6" fillId="31" borderId="2" applyNumberFormat="0" applyProtection="0">
      <alignment horizontal="right" vertical="center"/>
    </xf>
    <xf numFmtId="4" fontId="35" fillId="31" borderId="2" applyNumberFormat="0" applyProtection="0">
      <alignment horizontal="right" vertical="center"/>
    </xf>
    <xf numFmtId="4" fontId="6" fillId="28" borderId="2" applyNumberFormat="0" applyProtection="0">
      <alignment horizontal="left" vertical="center" indent="1"/>
    </xf>
    <xf numFmtId="0" fontId="6" fillId="28" borderId="2" applyNumberFormat="0" applyProtection="0">
      <alignment horizontal="left" vertical="top" indent="1"/>
    </xf>
    <xf numFmtId="4" fontId="36" fillId="34" borderId="0" applyNumberFormat="0" applyProtection="0">
      <alignment horizontal="left" vertical="center" indent="1"/>
    </xf>
    <xf numFmtId="4" fontId="37" fillId="31" borderId="2" applyNumberFormat="0" applyProtection="0">
      <alignment horizontal="right" vertical="center"/>
    </xf>
    <xf numFmtId="0" fontId="38" fillId="0" borderId="0" applyNumberFormat="0" applyFill="0" applyBorder="0" applyAlignment="0" applyProtection="0"/>
    <xf numFmtId="0" fontId="2" fillId="0" borderId="0" applyFont="0" applyFill="0" applyBorder="0" applyAlignment="0" applyProtection="0"/>
  </cellStyleXfs>
  <cellXfs count="939">
    <xf numFmtId="0" fontId="0" fillId="0" borderId="0" xfId="0"/>
    <xf numFmtId="0" fontId="43" fillId="0" borderId="0" xfId="0" applyFont="1"/>
    <xf numFmtId="0" fontId="45" fillId="0" borderId="0" xfId="0" applyFont="1"/>
    <xf numFmtId="0" fontId="43" fillId="0" borderId="0" xfId="0" applyFont="1" applyFill="1" applyBorder="1"/>
    <xf numFmtId="0" fontId="43" fillId="0" borderId="0" xfId="0" applyFont="1" applyFill="1" applyBorder="1" applyAlignment="1">
      <alignment horizontal="left"/>
    </xf>
    <xf numFmtId="0" fontId="43" fillId="0" borderId="0" xfId="0" applyFont="1" applyFill="1" applyBorder="1" applyAlignment="1">
      <alignment horizontal="left" indent="1"/>
    </xf>
    <xf numFmtId="0" fontId="42" fillId="41" borderId="0" xfId="82" applyFont="1" applyFill="1" applyAlignment="1" applyProtection="1"/>
    <xf numFmtId="0" fontId="42" fillId="41" borderId="0" xfId="82" applyFont="1" applyFill="1" applyBorder="1" applyAlignment="1" applyProtection="1"/>
    <xf numFmtId="0" fontId="42" fillId="0" borderId="0" xfId="82" applyFont="1" applyProtection="1"/>
    <xf numFmtId="0" fontId="46" fillId="41" borderId="0" xfId="82" applyFont="1" applyFill="1" applyAlignment="1" applyProtection="1"/>
    <xf numFmtId="0" fontId="47" fillId="41" borderId="0" xfId="82" applyFont="1" applyFill="1" applyAlignment="1" applyProtection="1"/>
    <xf numFmtId="0" fontId="48" fillId="41" borderId="0" xfId="82" applyFont="1" applyFill="1" applyAlignment="1" applyProtection="1"/>
    <xf numFmtId="0" fontId="39" fillId="0" borderId="0" xfId="82" applyFont="1" applyProtection="1"/>
    <xf numFmtId="0" fontId="49" fillId="41" borderId="0" xfId="82" applyFont="1" applyFill="1" applyBorder="1" applyAlignment="1" applyProtection="1"/>
    <xf numFmtId="0" fontId="50" fillId="41" borderId="0" xfId="82" applyFont="1" applyFill="1" applyAlignment="1" applyProtection="1"/>
    <xf numFmtId="0" fontId="49" fillId="41" borderId="0" xfId="82" applyFont="1" applyFill="1" applyAlignment="1" applyProtection="1"/>
    <xf numFmtId="0" fontId="49" fillId="41" borderId="0" xfId="0" applyFont="1" applyFill="1" applyBorder="1" applyAlignment="1" applyProtection="1">
      <alignment horizontal="left"/>
    </xf>
    <xf numFmtId="0" fontId="50" fillId="41" borderId="0" xfId="82" applyFont="1" applyFill="1" applyBorder="1" applyAlignment="1" applyProtection="1"/>
    <xf numFmtId="0" fontId="0" fillId="0" borderId="0" xfId="0" applyFont="1"/>
    <xf numFmtId="0" fontId="0" fillId="35" borderId="1" xfId="0" applyFont="1" applyFill="1" applyBorder="1" applyAlignment="1" applyProtection="1">
      <alignment horizontal="center"/>
      <protection locked="0"/>
    </xf>
    <xf numFmtId="0" fontId="51" fillId="41" borderId="0" xfId="82" applyFont="1" applyFill="1" applyAlignment="1" applyProtection="1"/>
    <xf numFmtId="0" fontId="52" fillId="41" borderId="0" xfId="82" applyFont="1" applyFill="1" applyAlignment="1" applyProtection="1"/>
    <xf numFmtId="174" fontId="39" fillId="0" borderId="0" xfId="198">
      <protection locked="0"/>
    </xf>
    <xf numFmtId="175" fontId="39" fillId="38" borderId="1" xfId="200">
      <alignment vertical="center"/>
      <protection locked="0"/>
    </xf>
    <xf numFmtId="0" fontId="42" fillId="41" borderId="0" xfId="82" applyFont="1" applyFill="1" applyBorder="1" applyAlignment="1" applyProtection="1">
      <alignment horizontal="right"/>
    </xf>
    <xf numFmtId="1" fontId="43" fillId="0" borderId="1" xfId="114" applyNumberFormat="1" applyFont="1" applyBorder="1" applyAlignment="1" applyProtection="1">
      <alignment horizontal="center"/>
    </xf>
    <xf numFmtId="175" fontId="39" fillId="39" borderId="1" xfId="219">
      <alignment vertical="center"/>
    </xf>
    <xf numFmtId="0" fontId="39" fillId="0" borderId="0" xfId="114" applyFont="1" applyBorder="1" applyProtection="1"/>
    <xf numFmtId="0" fontId="39" fillId="0" borderId="0" xfId="114" applyFont="1" applyProtection="1"/>
    <xf numFmtId="0" fontId="43" fillId="0" borderId="0" xfId="114" applyFont="1" applyFill="1" applyBorder="1" applyProtection="1"/>
    <xf numFmtId="0" fontId="39" fillId="0" borderId="0" xfId="114" applyFont="1" applyFill="1" applyBorder="1" applyProtection="1"/>
    <xf numFmtId="0" fontId="39" fillId="0" borderId="0" xfId="114" applyFont="1" applyFill="1" applyBorder="1" applyAlignment="1" applyProtection="1">
      <alignment horizontal="right"/>
    </xf>
    <xf numFmtId="166" fontId="39" fillId="0" borderId="0" xfId="114" applyNumberFormat="1" applyFont="1" applyBorder="1" applyProtection="1"/>
    <xf numFmtId="0" fontId="43" fillId="0" borderId="0" xfId="114" applyFont="1" applyFill="1" applyBorder="1" applyAlignment="1" applyProtection="1">
      <alignment horizontal="left" wrapText="1"/>
    </xf>
    <xf numFmtId="166" fontId="39" fillId="0" borderId="0" xfId="114" applyNumberFormat="1" applyFont="1" applyBorder="1" applyAlignment="1" applyProtection="1">
      <alignment horizontal="left" wrapText="1"/>
    </xf>
    <xf numFmtId="0" fontId="39" fillId="0" borderId="0" xfId="114" applyFont="1" applyBorder="1"/>
    <xf numFmtId="0" fontId="39" fillId="0" borderId="0" xfId="117" applyFont="1" applyFill="1" applyProtection="1"/>
    <xf numFmtId="0" fontId="39" fillId="0" borderId="0" xfId="117" applyFont="1" applyProtection="1"/>
    <xf numFmtId="165" fontId="43" fillId="0" borderId="0" xfId="120" applyNumberFormat="1" applyFont="1" applyAlignment="1" applyProtection="1">
      <alignment horizontal="left"/>
    </xf>
    <xf numFmtId="165" fontId="43" fillId="0" borderId="0" xfId="120" applyNumberFormat="1" applyFont="1" applyFill="1" applyAlignment="1" applyProtection="1">
      <alignment horizontal="left"/>
    </xf>
    <xf numFmtId="168" fontId="39" fillId="0" borderId="0" xfId="115" applyNumberFormat="1" applyFont="1" applyBorder="1" applyAlignment="1" applyProtection="1">
      <alignment horizontal="center"/>
    </xf>
    <xf numFmtId="0" fontId="43" fillId="0" borderId="0" xfId="120" applyFont="1" applyFill="1" applyBorder="1" applyProtection="1"/>
    <xf numFmtId="168" fontId="39" fillId="0" borderId="0" xfId="115" applyNumberFormat="1" applyFont="1" applyFill="1" applyBorder="1" applyProtection="1"/>
    <xf numFmtId="0" fontId="39" fillId="41" borderId="0" xfId="120" applyFont="1" applyFill="1" applyBorder="1" applyProtection="1"/>
    <xf numFmtId="0" fontId="39" fillId="41" borderId="0" xfId="11" applyFont="1" applyFill="1" applyProtection="1"/>
    <xf numFmtId="0" fontId="39" fillId="0" borderId="0" xfId="11" applyFont="1" applyFill="1" applyBorder="1" applyProtection="1">
      <protection locked="0"/>
    </xf>
    <xf numFmtId="0" fontId="39" fillId="0" borderId="0" xfId="14" applyFont="1" applyFill="1" applyBorder="1" applyAlignment="1" applyProtection="1">
      <alignment horizontal="right"/>
      <protection locked="0"/>
    </xf>
    <xf numFmtId="0" fontId="39" fillId="0" borderId="0" xfId="11" applyFont="1" applyFill="1" applyProtection="1"/>
    <xf numFmtId="0" fontId="43" fillId="0" borderId="0" xfId="11" applyFont="1" applyFill="1" applyProtection="1"/>
    <xf numFmtId="0" fontId="49" fillId="41" borderId="0" xfId="0" applyFont="1" applyFill="1" applyBorder="1" applyAlignment="1" applyProtection="1"/>
    <xf numFmtId="0" fontId="50" fillId="41" borderId="0" xfId="0" applyFont="1" applyFill="1" applyAlignment="1" applyProtection="1"/>
    <xf numFmtId="0" fontId="50" fillId="41" borderId="0" xfId="0" applyFont="1" applyFill="1" applyProtection="1"/>
    <xf numFmtId="0" fontId="50" fillId="41" borderId="0" xfId="0" applyFont="1" applyFill="1" applyBorder="1" applyAlignment="1" applyProtection="1"/>
    <xf numFmtId="0" fontId="51" fillId="41" borderId="0" xfId="0" applyFont="1" applyFill="1" applyAlignment="1" applyProtection="1"/>
    <xf numFmtId="0" fontId="0" fillId="41" borderId="0" xfId="0" applyFont="1" applyFill="1"/>
    <xf numFmtId="0" fontId="49" fillId="41" borderId="0" xfId="82" applyFont="1" applyFill="1" applyBorder="1" applyAlignment="1" applyProtection="1">
      <alignment horizontal="left"/>
    </xf>
    <xf numFmtId="0" fontId="49" fillId="41" borderId="0" xfId="82" applyFont="1" applyFill="1" applyBorder="1" applyAlignment="1" applyProtection="1">
      <protection locked="0"/>
    </xf>
    <xf numFmtId="0" fontId="50" fillId="41" borderId="0" xfId="82" applyFont="1" applyFill="1" applyAlignment="1" applyProtection="1">
      <protection locked="0"/>
    </xf>
    <xf numFmtId="0" fontId="50" fillId="41" borderId="0" xfId="82" applyFont="1" applyFill="1" applyProtection="1">
      <protection locked="0"/>
    </xf>
    <xf numFmtId="0" fontId="49" fillId="41" borderId="0" xfId="0" applyFont="1" applyFill="1" applyBorder="1" applyAlignment="1" applyProtection="1">
      <alignment horizontal="left"/>
      <protection locked="0"/>
    </xf>
    <xf numFmtId="0" fontId="50" fillId="41" borderId="0" xfId="82" applyFont="1" applyFill="1" applyBorder="1" applyAlignment="1" applyProtection="1">
      <protection locked="0"/>
    </xf>
    <xf numFmtId="0" fontId="51" fillId="41" borderId="0" xfId="82" applyFont="1" applyFill="1" applyAlignment="1" applyProtection="1">
      <protection locked="0"/>
    </xf>
    <xf numFmtId="0" fontId="49" fillId="41" borderId="0" xfId="82" applyFont="1" applyFill="1" applyBorder="1" applyAlignment="1" applyProtection="1">
      <alignment horizontal="left"/>
      <protection locked="0"/>
    </xf>
    <xf numFmtId="0" fontId="0" fillId="41" borderId="1" xfId="0" applyFont="1" applyFill="1" applyBorder="1" applyProtection="1"/>
    <xf numFmtId="0" fontId="43" fillId="0" borderId="1" xfId="0" applyFont="1" applyBorder="1"/>
    <xf numFmtId="0" fontId="43" fillId="0" borderId="4" xfId="0" applyFont="1" applyBorder="1"/>
    <xf numFmtId="0" fontId="0" fillId="0" borderId="1" xfId="0" applyFont="1" applyBorder="1" applyAlignment="1">
      <alignment horizontal="center"/>
    </xf>
    <xf numFmtId="0" fontId="0" fillId="35" borderId="1" xfId="0" applyFont="1" applyFill="1" applyBorder="1" applyAlignment="1" applyProtection="1">
      <alignment horizontal="left" vertical="center"/>
      <protection locked="0"/>
    </xf>
    <xf numFmtId="0" fontId="0" fillId="35" borderId="1" xfId="0" applyFont="1" applyFill="1" applyBorder="1"/>
    <xf numFmtId="0" fontId="0" fillId="0" borderId="1" xfId="0" applyFont="1" applyBorder="1"/>
    <xf numFmtId="0" fontId="50" fillId="41" borderId="5" xfId="0" applyFont="1" applyFill="1" applyBorder="1" applyAlignment="1" applyProtection="1"/>
    <xf numFmtId="0" fontId="49" fillId="0" borderId="0" xfId="0" applyFont="1"/>
    <xf numFmtId="0" fontId="12" fillId="0" borderId="0" xfId="0" applyFont="1"/>
    <xf numFmtId="0" fontId="12" fillId="0" borderId="0" xfId="0" applyFont="1" applyBorder="1"/>
    <xf numFmtId="0" fontId="0" fillId="0" borderId="0" xfId="0" applyBorder="1"/>
    <xf numFmtId="0" fontId="43" fillId="0" borderId="0" xfId="0" applyFont="1" applyBorder="1"/>
    <xf numFmtId="0" fontId="50" fillId="41" borderId="0" xfId="82" applyFont="1" applyFill="1" applyBorder="1" applyAlignment="1" applyProtection="1">
      <alignment horizontal="right"/>
      <protection locked="0"/>
    </xf>
    <xf numFmtId="0" fontId="50" fillId="41" borderId="0" xfId="82" applyFont="1" applyFill="1" applyBorder="1" applyProtection="1">
      <protection locked="0"/>
    </xf>
    <xf numFmtId="1" fontId="39" fillId="0" borderId="1" xfId="114" applyNumberFormat="1" applyFont="1" applyBorder="1" applyAlignment="1" applyProtection="1">
      <alignment horizontal="center"/>
    </xf>
    <xf numFmtId="173" fontId="39" fillId="42" borderId="1" xfId="122" applyNumberFormat="1" applyFont="1" applyFill="1" applyBorder="1" applyAlignment="1" applyProtection="1">
      <alignment horizontal="center" vertical="center"/>
    </xf>
    <xf numFmtId="175" fontId="39" fillId="39" borderId="1" xfId="219" applyProtection="1">
      <alignment vertical="center"/>
    </xf>
    <xf numFmtId="171" fontId="39" fillId="0" borderId="6" xfId="114" applyNumberFormat="1" applyFont="1" applyBorder="1" applyAlignment="1" applyProtection="1">
      <alignment horizontal="center"/>
    </xf>
    <xf numFmtId="171" fontId="39" fillId="0" borderId="6" xfId="114" applyNumberFormat="1" applyFont="1" applyBorder="1" applyProtection="1"/>
    <xf numFmtId="171" fontId="39" fillId="0" borderId="6" xfId="114" applyNumberFormat="1" applyFont="1" applyBorder="1" applyAlignment="1" applyProtection="1">
      <alignment horizontal="right"/>
    </xf>
    <xf numFmtId="0" fontId="49" fillId="0" borderId="0" xfId="114" applyFont="1" applyFill="1" applyProtection="1"/>
    <xf numFmtId="0" fontId="13" fillId="0" borderId="0" xfId="118" applyFont="1"/>
    <xf numFmtId="0" fontId="12" fillId="0" borderId="0" xfId="118" applyFont="1" applyBorder="1"/>
    <xf numFmtId="0" fontId="3" fillId="0" borderId="0" xfId="118" applyFont="1"/>
    <xf numFmtId="0" fontId="3" fillId="0" borderId="0" xfId="118" applyFont="1" applyProtection="1"/>
    <xf numFmtId="0" fontId="3" fillId="0" borderId="0" xfId="118" applyFont="1" applyBorder="1"/>
    <xf numFmtId="0" fontId="3" fillId="0" borderId="7" xfId="118" applyFont="1" applyBorder="1"/>
    <xf numFmtId="0" fontId="3" fillId="0" borderId="1" xfId="118" applyFont="1" applyBorder="1" applyAlignment="1">
      <alignment horizontal="center"/>
    </xf>
    <xf numFmtId="0" fontId="3" fillId="0" borderId="8" xfId="118" applyFont="1" applyBorder="1" applyProtection="1"/>
    <xf numFmtId="0" fontId="3" fillId="0" borderId="0" xfId="118" applyFont="1" applyBorder="1" applyProtection="1"/>
    <xf numFmtId="0" fontId="3" fillId="0" borderId="0" xfId="118" applyFont="1" applyBorder="1" applyAlignment="1">
      <alignment horizontal="left" indent="1"/>
    </xf>
    <xf numFmtId="0" fontId="3" fillId="0" borderId="9" xfId="118" applyFont="1" applyBorder="1"/>
    <xf numFmtId="0" fontId="12" fillId="0" borderId="0" xfId="118" applyFont="1" applyBorder="1" applyAlignment="1">
      <alignment horizontal="right"/>
    </xf>
    <xf numFmtId="0" fontId="3" fillId="0" borderId="0" xfId="118" applyFont="1" applyBorder="1" applyAlignment="1">
      <alignment horizontal="right"/>
    </xf>
    <xf numFmtId="0" fontId="3" fillId="0" borderId="10" xfId="118" applyFont="1" applyBorder="1"/>
    <xf numFmtId="0" fontId="3" fillId="0" borderId="5" xfId="118" applyFont="1" applyBorder="1"/>
    <xf numFmtId="0" fontId="12" fillId="0" borderId="0" xfId="118" applyFont="1" applyBorder="1" applyProtection="1"/>
    <xf numFmtId="0" fontId="12" fillId="0" borderId="0" xfId="118" applyFont="1" applyBorder="1" applyAlignment="1" applyProtection="1">
      <alignment horizontal="center"/>
    </xf>
    <xf numFmtId="0" fontId="3" fillId="0" borderId="11" xfId="118" applyFont="1" applyBorder="1" applyAlignment="1">
      <alignment horizontal="center"/>
    </xf>
    <xf numFmtId="0" fontId="3" fillId="0" borderId="6" xfId="118" applyFont="1" applyBorder="1" applyAlignment="1">
      <alignment horizontal="center"/>
    </xf>
    <xf numFmtId="0" fontId="3" fillId="0" borderId="12" xfId="118" quotePrefix="1" applyFont="1" applyBorder="1" applyAlignment="1" applyProtection="1">
      <alignment horizontal="center"/>
    </xf>
    <xf numFmtId="0" fontId="3" fillId="0" borderId="1" xfId="118" applyFont="1" applyFill="1" applyBorder="1" applyAlignment="1" applyProtection="1">
      <alignment horizontal="center"/>
    </xf>
    <xf numFmtId="0" fontId="3" fillId="0" borderId="12" xfId="118" quotePrefix="1" applyFont="1" applyBorder="1" applyAlignment="1">
      <alignment horizontal="center"/>
    </xf>
    <xf numFmtId="0" fontId="14" fillId="0" borderId="10" xfId="118" applyFont="1" applyFill="1" applyBorder="1" applyProtection="1">
      <protection locked="0"/>
    </xf>
    <xf numFmtId="0" fontId="3" fillId="0" borderId="5" xfId="118" applyFont="1" applyBorder="1" applyAlignment="1">
      <alignment horizontal="right"/>
    </xf>
    <xf numFmtId="0" fontId="3" fillId="0" borderId="11" xfId="118" applyFont="1" applyBorder="1"/>
    <xf numFmtId="0" fontId="3" fillId="0" borderId="6" xfId="118" applyFont="1" applyBorder="1"/>
    <xf numFmtId="0" fontId="3" fillId="0" borderId="12" xfId="118" applyFont="1" applyBorder="1"/>
    <xf numFmtId="0" fontId="14" fillId="0" borderId="13" xfId="118" applyFont="1" applyFill="1" applyBorder="1" applyProtection="1">
      <protection locked="0"/>
    </xf>
    <xf numFmtId="0" fontId="14" fillId="0" borderId="14" xfId="118" applyFont="1" applyFill="1" applyBorder="1" applyProtection="1">
      <protection locked="0"/>
    </xf>
    <xf numFmtId="0" fontId="3" fillId="0" borderId="14" xfId="118" applyFont="1" applyBorder="1" applyAlignment="1">
      <alignment horizontal="right"/>
    </xf>
    <xf numFmtId="0" fontId="3" fillId="0" borderId="15" xfId="118" applyFont="1" applyBorder="1"/>
    <xf numFmtId="0" fontId="3" fillId="0" borderId="12" xfId="118" applyFont="1" applyBorder="1" applyAlignment="1">
      <alignment horizontal="center"/>
    </xf>
    <xf numFmtId="0" fontId="11" fillId="0" borderId="0" xfId="110" applyFont="1" applyBorder="1" applyAlignment="1" applyProtection="1">
      <alignment horizontal="center"/>
    </xf>
    <xf numFmtId="0" fontId="3" fillId="0" borderId="15" xfId="118" applyFont="1" applyBorder="1" applyProtection="1"/>
    <xf numFmtId="0" fontId="3" fillId="0" borderId="11" xfId="118" applyFont="1" applyBorder="1" applyAlignment="1" applyProtection="1">
      <alignment horizontal="center" wrapText="1"/>
    </xf>
    <xf numFmtId="169" fontId="3" fillId="0" borderId="12" xfId="110" applyNumberFormat="1" applyFont="1" applyFill="1" applyBorder="1" applyAlignment="1" applyProtection="1">
      <alignment horizontal="center"/>
    </xf>
    <xf numFmtId="0" fontId="3" fillId="0" borderId="8" xfId="118" applyFont="1" applyBorder="1"/>
    <xf numFmtId="0" fontId="3" fillId="0" borderId="11" xfId="118" applyFont="1" applyBorder="1" applyAlignment="1">
      <alignment horizontal="centerContinuous"/>
    </xf>
    <xf numFmtId="0" fontId="3" fillId="0" borderId="16" xfId="118" applyFont="1" applyBorder="1"/>
    <xf numFmtId="0" fontId="3" fillId="0" borderId="17" xfId="118" applyFont="1" applyBorder="1"/>
    <xf numFmtId="0" fontId="3" fillId="0" borderId="7" xfId="118" applyFont="1" applyBorder="1" applyProtection="1"/>
    <xf numFmtId="0" fontId="3" fillId="0" borderId="9" xfId="118" applyFont="1" applyBorder="1" applyProtection="1"/>
    <xf numFmtId="0" fontId="3" fillId="0" borderId="0" xfId="116" applyFont="1" applyBorder="1"/>
    <xf numFmtId="0" fontId="15" fillId="0" borderId="0" xfId="116" applyFont="1" applyBorder="1"/>
    <xf numFmtId="0" fontId="3" fillId="0" borderId="0" xfId="110" applyFont="1" applyBorder="1" applyAlignment="1">
      <alignment wrapText="1"/>
    </xf>
    <xf numFmtId="0" fontId="3" fillId="0" borderId="0" xfId="110" applyFont="1" applyBorder="1" applyAlignment="1">
      <alignment horizontal="left" wrapText="1"/>
    </xf>
    <xf numFmtId="167" fontId="3" fillId="0" borderId="0" xfId="116" applyNumberFormat="1" applyFont="1" applyFill="1" applyBorder="1"/>
    <xf numFmtId="0" fontId="12" fillId="0" borderId="0" xfId="116" applyFont="1" applyBorder="1" applyAlignment="1">
      <alignment horizontal="left"/>
    </xf>
    <xf numFmtId="167" fontId="3" fillId="0" borderId="0" xfId="116" applyNumberFormat="1" applyFont="1" applyBorder="1"/>
    <xf numFmtId="1" fontId="43" fillId="0" borderId="0" xfId="114" applyNumberFormat="1" applyFont="1" applyBorder="1"/>
    <xf numFmtId="0" fontId="43" fillId="0" borderId="0" xfId="114" applyFont="1" applyBorder="1"/>
    <xf numFmtId="166" fontId="39" fillId="0" borderId="6" xfId="114" applyNumberFormat="1" applyFont="1" applyFill="1" applyBorder="1"/>
    <xf numFmtId="0" fontId="45" fillId="0" borderId="0" xfId="114" applyFont="1" applyBorder="1"/>
    <xf numFmtId="0" fontId="39" fillId="0" borderId="0" xfId="114" applyFont="1" applyBorder="1" applyAlignment="1">
      <alignment horizontal="right"/>
    </xf>
    <xf numFmtId="0" fontId="39" fillId="0" borderId="0" xfId="114" applyFont="1" applyBorder="1" applyAlignment="1">
      <alignment horizontal="left"/>
    </xf>
    <xf numFmtId="0" fontId="43" fillId="0" borderId="0" xfId="114" applyFont="1" applyBorder="1" applyAlignment="1">
      <alignment horizontal="left"/>
    </xf>
    <xf numFmtId="0" fontId="39" fillId="0" borderId="0" xfId="114" applyFont="1" applyBorder="1" applyAlignment="1" applyProtection="1">
      <alignment horizontal="left"/>
    </xf>
    <xf numFmtId="0" fontId="39" fillId="41" borderId="0" xfId="82" applyFont="1" applyFill="1" applyAlignment="1"/>
    <xf numFmtId="0" fontId="43" fillId="41" borderId="0" xfId="82" applyFont="1" applyFill="1" applyAlignment="1"/>
    <xf numFmtId="0" fontId="39" fillId="41" borderId="5" xfId="82" applyFont="1" applyFill="1" applyBorder="1" applyAlignment="1"/>
    <xf numFmtId="175" fontId="39" fillId="40" borderId="1" xfId="238" applyProtection="1">
      <alignment horizontal="right" vertical="center"/>
    </xf>
    <xf numFmtId="0" fontId="43" fillId="41" borderId="0" xfId="82" applyFont="1" applyFill="1" applyBorder="1" applyAlignment="1">
      <alignment horizontal="center"/>
    </xf>
    <xf numFmtId="0" fontId="39" fillId="41" borderId="0" xfId="82" applyFont="1" applyFill="1" applyBorder="1" applyAlignment="1"/>
    <xf numFmtId="175" fontId="39" fillId="40" borderId="1" xfId="238" applyBorder="1" applyProtection="1">
      <alignment horizontal="right" vertical="center"/>
    </xf>
    <xf numFmtId="175" fontId="39" fillId="39" borderId="1" xfId="219" applyBorder="1" applyProtection="1">
      <alignment vertical="center"/>
    </xf>
    <xf numFmtId="0" fontId="39" fillId="0" borderId="5" xfId="114" applyFont="1" applyBorder="1"/>
    <xf numFmtId="0" fontId="50" fillId="0" borderId="0" xfId="82" applyFont="1" applyFill="1" applyAlignment="1" applyProtection="1">
      <protection locked="0"/>
    </xf>
    <xf numFmtId="0" fontId="50" fillId="0" borderId="0" xfId="82" applyFont="1" applyFill="1" applyBorder="1" applyAlignment="1" applyProtection="1">
      <protection locked="0"/>
    </xf>
    <xf numFmtId="0" fontId="3" fillId="0" borderId="0" xfId="118" applyFont="1" applyFill="1" applyProtection="1"/>
    <xf numFmtId="0" fontId="3" fillId="0" borderId="0" xfId="118" applyFont="1" applyFill="1" applyBorder="1" applyProtection="1"/>
    <xf numFmtId="0" fontId="3" fillId="0" borderId="0" xfId="118" applyFont="1" applyFill="1"/>
    <xf numFmtId="0" fontId="3" fillId="0" borderId="0" xfId="118" applyFont="1" applyFill="1" applyBorder="1" applyAlignment="1" applyProtection="1">
      <protection locked="0"/>
    </xf>
    <xf numFmtId="0" fontId="12" fillId="0" borderId="1" xfId="110" applyFont="1" applyBorder="1" applyAlignment="1"/>
    <xf numFmtId="0" fontId="49" fillId="0" borderId="0" xfId="120" applyFont="1" applyFill="1" applyBorder="1" applyProtection="1"/>
    <xf numFmtId="0" fontId="49" fillId="0" borderId="0" xfId="120" applyFont="1" applyBorder="1" applyProtection="1"/>
    <xf numFmtId="174" fontId="39" fillId="0" borderId="0" xfId="198" applyFont="1">
      <protection locked="0"/>
    </xf>
    <xf numFmtId="0" fontId="49" fillId="41" borderId="5" xfId="82" applyFont="1" applyFill="1" applyBorder="1" applyAlignment="1" applyProtection="1"/>
    <xf numFmtId="0" fontId="50" fillId="41" borderId="5" xfId="82" applyFont="1" applyFill="1" applyBorder="1" applyAlignment="1" applyProtection="1"/>
    <xf numFmtId="0" fontId="0" fillId="0" borderId="0" xfId="0" applyFont="1"/>
    <xf numFmtId="0" fontId="0" fillId="0" borderId="0" xfId="0" applyFont="1" applyAlignment="1">
      <alignment horizontal="center"/>
    </xf>
    <xf numFmtId="0" fontId="43" fillId="0" borderId="0" xfId="0" applyFont="1" applyAlignment="1">
      <alignment horizontal="center"/>
    </xf>
    <xf numFmtId="0" fontId="53" fillId="0" borderId="0" xfId="117" applyFont="1" applyProtection="1"/>
    <xf numFmtId="0" fontId="49" fillId="0" borderId="0" xfId="0" applyFont="1" applyFill="1" applyBorder="1" applyAlignment="1"/>
    <xf numFmtId="0" fontId="49" fillId="0" borderId="0" xfId="0" applyFont="1" applyAlignment="1">
      <alignment horizontal="center"/>
    </xf>
    <xf numFmtId="0" fontId="49" fillId="0" borderId="0" xfId="11" applyFont="1" applyAlignment="1" applyProtection="1">
      <alignment horizontal="center"/>
    </xf>
    <xf numFmtId="0" fontId="0" fillId="41" borderId="0" xfId="0" applyFill="1"/>
    <xf numFmtId="0" fontId="43" fillId="41" borderId="0" xfId="14" applyFont="1" applyFill="1" applyBorder="1" applyProtection="1"/>
    <xf numFmtId="0" fontId="39" fillId="41" borderId="0" xfId="14" applyFont="1" applyFill="1" applyProtection="1"/>
    <xf numFmtId="0" fontId="39" fillId="41" borderId="0" xfId="82" applyFont="1" applyFill="1" applyProtection="1"/>
    <xf numFmtId="0" fontId="43" fillId="41" borderId="0" xfId="14" applyFont="1" applyFill="1" applyProtection="1"/>
    <xf numFmtId="0" fontId="39" fillId="41" borderId="0" xfId="82" applyFont="1" applyFill="1" applyBorder="1" applyProtection="1"/>
    <xf numFmtId="0" fontId="0" fillId="41" borderId="0" xfId="0" applyFill="1" applyBorder="1"/>
    <xf numFmtId="0" fontId="39" fillId="41" borderId="0" xfId="14" applyFont="1" applyFill="1" applyBorder="1" applyProtection="1"/>
    <xf numFmtId="1" fontId="43" fillId="41" borderId="0" xfId="114" applyNumberFormat="1" applyFont="1" applyFill="1" applyBorder="1" applyAlignment="1" applyProtection="1">
      <alignment horizontal="right"/>
    </xf>
    <xf numFmtId="0" fontId="39" fillId="41" borderId="0" xfId="14" applyFont="1" applyFill="1" applyProtection="1"/>
    <xf numFmtId="0" fontId="43" fillId="41" borderId="0" xfId="82" applyFont="1" applyFill="1" applyProtection="1"/>
    <xf numFmtId="0" fontId="43" fillId="41" borderId="0" xfId="0" applyFont="1" applyFill="1"/>
    <xf numFmtId="0" fontId="0" fillId="41" borderId="0" xfId="0" applyFill="1" applyAlignment="1">
      <alignment horizontal="right"/>
    </xf>
    <xf numFmtId="1" fontId="43" fillId="41" borderId="0" xfId="114" applyNumberFormat="1" applyFont="1" applyFill="1" applyBorder="1" applyAlignment="1" applyProtection="1">
      <alignment horizontal="center"/>
    </xf>
    <xf numFmtId="0" fontId="42" fillId="41" borderId="0" xfId="82" applyFont="1" applyFill="1" applyProtection="1"/>
    <xf numFmtId="0" fontId="42" fillId="41" borderId="0" xfId="14" applyFont="1" applyFill="1" applyProtection="1"/>
    <xf numFmtId="0" fontId="42" fillId="41" borderId="0" xfId="14" quotePrefix="1" applyFont="1" applyFill="1" applyProtection="1"/>
    <xf numFmtId="0" fontId="42" fillId="41" borderId="0" xfId="14" quotePrefix="1" applyFont="1" applyFill="1" applyBorder="1" applyProtection="1"/>
    <xf numFmtId="0" fontId="39" fillId="41" borderId="0" xfId="14" applyFont="1" applyFill="1" applyBorder="1" applyAlignment="1" applyProtection="1">
      <alignment horizontal="left"/>
    </xf>
    <xf numFmtId="0" fontId="42" fillId="41" borderId="0" xfId="14" applyFont="1" applyFill="1" applyBorder="1" applyAlignment="1" applyProtection="1">
      <alignment horizontal="left"/>
    </xf>
    <xf numFmtId="170" fontId="42" fillId="41" borderId="0" xfId="82" applyNumberFormat="1" applyFont="1" applyFill="1" applyProtection="1"/>
    <xf numFmtId="173" fontId="3" fillId="43" borderId="1" xfId="122" applyNumberFormat="1" applyFont="1" applyFill="1" applyBorder="1" applyAlignment="1" applyProtection="1">
      <alignment horizontal="right"/>
    </xf>
    <xf numFmtId="173" fontId="39" fillId="38" borderId="1" xfId="122" applyNumberFormat="1" applyFont="1" applyFill="1" applyBorder="1" applyAlignment="1" applyProtection="1">
      <alignment horizontal="left" vertical="center"/>
      <protection locked="0"/>
    </xf>
    <xf numFmtId="164" fontId="39" fillId="38" borderId="1" xfId="123" applyNumberFormat="1" applyFont="1" applyFill="1" applyBorder="1" applyAlignment="1" applyProtection="1">
      <alignment vertical="center"/>
      <protection locked="0"/>
    </xf>
    <xf numFmtId="10" fontId="39" fillId="38" borderId="1" xfId="123" applyNumberFormat="1" applyFont="1" applyFill="1" applyBorder="1" applyAlignment="1" applyProtection="1">
      <alignment vertical="center"/>
      <protection locked="0"/>
    </xf>
    <xf numFmtId="175" fontId="39" fillId="38" borderId="1" xfId="200" applyBorder="1">
      <alignment vertical="center"/>
      <protection locked="0"/>
    </xf>
    <xf numFmtId="0" fontId="14" fillId="38" borderId="10" xfId="118" applyFont="1" applyFill="1" applyBorder="1" applyAlignment="1" applyProtection="1">
      <protection locked="0"/>
    </xf>
    <xf numFmtId="166" fontId="14" fillId="38" borderId="12" xfId="110" applyNumberFormat="1" applyFont="1" applyFill="1" applyBorder="1" applyAlignment="1" applyProtection="1">
      <alignment horizontal="right"/>
      <protection locked="0"/>
    </xf>
    <xf numFmtId="0" fontId="14" fillId="38" borderId="5" xfId="118" applyFont="1" applyFill="1" applyBorder="1" applyAlignment="1" applyProtection="1">
      <protection locked="0"/>
    </xf>
    <xf numFmtId="14" fontId="14" fillId="38" borderId="17" xfId="118" applyNumberFormat="1" applyFont="1" applyFill="1" applyBorder="1" applyProtection="1">
      <protection locked="0"/>
    </xf>
    <xf numFmtId="0" fontId="0" fillId="0" borderId="0" xfId="0" applyAlignment="1">
      <alignment horizontal="center"/>
    </xf>
    <xf numFmtId="0" fontId="43" fillId="0" borderId="0" xfId="120" applyFont="1" applyBorder="1" applyProtection="1"/>
    <xf numFmtId="0" fontId="39" fillId="0" borderId="0" xfId="11" applyFont="1" applyProtection="1"/>
    <xf numFmtId="1" fontId="43" fillId="0" borderId="1" xfId="114" applyNumberFormat="1" applyFont="1" applyBorder="1" applyAlignment="1">
      <alignment horizontal="center" wrapText="1"/>
    </xf>
    <xf numFmtId="0" fontId="49" fillId="0" borderId="0" xfId="114" applyFont="1" applyBorder="1" applyProtection="1"/>
    <xf numFmtId="0" fontId="39" fillId="0" borderId="1" xfId="114" applyFont="1" applyBorder="1" applyAlignment="1" applyProtection="1">
      <alignment horizontal="center"/>
    </xf>
    <xf numFmtId="9" fontId="39" fillId="42" borderId="1" xfId="123" applyFont="1" applyFill="1" applyBorder="1" applyAlignment="1" applyProtection="1">
      <alignment horizontal="center" vertical="center"/>
    </xf>
    <xf numFmtId="0" fontId="49" fillId="0" borderId="0" xfId="82" applyFont="1" applyProtection="1"/>
    <xf numFmtId="9" fontId="39" fillId="38" borderId="1" xfId="123" applyFill="1" applyBorder="1" applyAlignment="1" applyProtection="1">
      <alignment horizontal="center" vertical="center"/>
      <protection locked="0"/>
    </xf>
    <xf numFmtId="0" fontId="43" fillId="0" borderId="0" xfId="114" applyFont="1" applyFill="1" applyBorder="1" applyAlignment="1" applyProtection="1">
      <alignment horizontal="left"/>
    </xf>
    <xf numFmtId="0" fontId="39" fillId="0" borderId="0" xfId="114" applyFont="1" applyFill="1" applyBorder="1" applyAlignment="1" applyProtection="1">
      <alignment horizontal="left"/>
    </xf>
    <xf numFmtId="0" fontId="39" fillId="0" borderId="5" xfId="114" applyFont="1" applyBorder="1" applyProtection="1"/>
    <xf numFmtId="175" fontId="39" fillId="38" borderId="1" xfId="200" applyAlignment="1">
      <alignment horizontal="right" vertical="center"/>
      <protection locked="0"/>
    </xf>
    <xf numFmtId="171" fontId="39" fillId="42" borderId="1" xfId="122" applyNumberFormat="1" applyFont="1" applyFill="1" applyBorder="1" applyAlignment="1" applyProtection="1">
      <alignment horizontal="right" vertical="center"/>
    </xf>
    <xf numFmtId="40" fontId="39" fillId="38" borderId="1" xfId="200" applyNumberFormat="1">
      <alignment vertical="center"/>
      <protection locked="0"/>
    </xf>
    <xf numFmtId="175" fontId="39" fillId="42" borderId="1" xfId="122" applyNumberFormat="1" applyFont="1" applyFill="1" applyBorder="1" applyAlignment="1" applyProtection="1">
      <alignment horizontal="right" vertical="center"/>
    </xf>
    <xf numFmtId="164" fontId="39" fillId="38" borderId="1" xfId="123" applyNumberFormat="1" applyFill="1" applyBorder="1" applyAlignment="1" applyProtection="1">
      <alignment horizontal="right" vertical="center"/>
      <protection locked="0"/>
    </xf>
    <xf numFmtId="0" fontId="3" fillId="0" borderId="0" xfId="118" applyFont="1" applyBorder="1" applyAlignment="1"/>
    <xf numFmtId="169" fontId="3" fillId="0" borderId="1" xfId="110" applyNumberFormat="1" applyFont="1" applyFill="1" applyBorder="1" applyAlignment="1" applyProtection="1">
      <alignment horizontal="center"/>
    </xf>
    <xf numFmtId="0" fontId="3" fillId="0" borderId="12" xfId="118" applyFont="1" applyBorder="1" applyAlignment="1" applyProtection="1">
      <alignment horizontal="center"/>
    </xf>
    <xf numFmtId="169" fontId="3" fillId="0" borderId="1" xfId="113" applyNumberFormat="1" applyFont="1" applyBorder="1" applyAlignment="1">
      <alignment horizontal="center"/>
    </xf>
    <xf numFmtId="166" fontId="14" fillId="38" borderId="1" xfId="110" applyNumberFormat="1" applyFont="1" applyFill="1" applyBorder="1" applyAlignment="1" applyProtection="1">
      <alignment horizontal="right"/>
      <protection locked="0"/>
    </xf>
    <xf numFmtId="164" fontId="3" fillId="38" borderId="1" xfId="124" applyNumberFormat="1" applyFont="1" applyFill="1" applyBorder="1" applyProtection="1">
      <protection locked="0"/>
    </xf>
    <xf numFmtId="0" fontId="3" fillId="38" borderId="13" xfId="118" applyFont="1" applyFill="1" applyBorder="1" applyAlignment="1" applyProtection="1">
      <protection locked="0"/>
    </xf>
    <xf numFmtId="0" fontId="3" fillId="38" borderId="10" xfId="118" applyFont="1" applyFill="1" applyBorder="1" applyAlignment="1" applyProtection="1">
      <protection locked="0"/>
    </xf>
    <xf numFmtId="175" fontId="39" fillId="38" borderId="1" xfId="200" applyNumberFormat="1">
      <alignment vertical="center"/>
      <protection locked="0"/>
    </xf>
    <xf numFmtId="173" fontId="39" fillId="39" borderId="1" xfId="219" applyNumberFormat="1" applyProtection="1">
      <alignment vertical="center"/>
    </xf>
    <xf numFmtId="175" fontId="39" fillId="39" borderId="1" xfId="219" applyNumberFormat="1" applyProtection="1">
      <alignment vertical="center"/>
    </xf>
    <xf numFmtId="14" fontId="3" fillId="38" borderId="13" xfId="118" applyNumberFormat="1" applyFont="1" applyFill="1" applyBorder="1" applyAlignment="1" applyProtection="1">
      <protection locked="0"/>
    </xf>
    <xf numFmtId="14" fontId="3" fillId="38" borderId="10" xfId="118" applyNumberFormat="1" applyFont="1" applyFill="1" applyBorder="1" applyAlignment="1" applyProtection="1">
      <protection locked="0"/>
    </xf>
    <xf numFmtId="0" fontId="3" fillId="0" borderId="1" xfId="118" applyFont="1" applyBorder="1" applyProtection="1"/>
    <xf numFmtId="0" fontId="3" fillId="0" borderId="0" xfId="110" applyFont="1" applyBorder="1" applyAlignment="1"/>
    <xf numFmtId="0" fontId="16" fillId="0" borderId="0" xfId="118" applyFont="1" applyBorder="1" applyProtection="1"/>
    <xf numFmtId="40" fontId="3" fillId="38" borderId="1" xfId="110" applyNumberFormat="1" applyFont="1" applyFill="1" applyBorder="1" applyAlignment="1" applyProtection="1">
      <alignment horizontal="right"/>
      <protection locked="0"/>
    </xf>
    <xf numFmtId="173" fontId="39" fillId="40" borderId="1" xfId="238" applyNumberFormat="1" applyProtection="1">
      <alignment horizontal="right" vertical="center"/>
    </xf>
    <xf numFmtId="14" fontId="3" fillId="38" borderId="1" xfId="118" applyNumberFormat="1" applyFont="1" applyFill="1" applyBorder="1" applyProtection="1">
      <protection locked="0"/>
    </xf>
    <xf numFmtId="14" fontId="3" fillId="38" borderId="4" xfId="118" applyNumberFormat="1" applyFont="1" applyFill="1" applyBorder="1" applyProtection="1">
      <protection locked="0"/>
    </xf>
    <xf numFmtId="0" fontId="14" fillId="0" borderId="0" xfId="118" applyFont="1" applyFill="1" applyBorder="1" applyProtection="1">
      <protection locked="0"/>
    </xf>
    <xf numFmtId="14" fontId="3" fillId="42" borderId="13" xfId="118" applyNumberFormat="1" applyFont="1" applyFill="1" applyBorder="1" applyAlignment="1" applyProtection="1"/>
    <xf numFmtId="0" fontId="3" fillId="42" borderId="13" xfId="118" applyFont="1" applyFill="1" applyBorder="1" applyAlignment="1" applyProtection="1"/>
    <xf numFmtId="0" fontId="54" fillId="41" borderId="0" xfId="82" applyFont="1" applyFill="1" applyAlignment="1" applyProtection="1"/>
    <xf numFmtId="0" fontId="54" fillId="0" borderId="0" xfId="14" applyFont="1" applyBorder="1" applyProtection="1"/>
    <xf numFmtId="0" fontId="12" fillId="0" borderId="0" xfId="110" applyFont="1" applyAlignment="1"/>
    <xf numFmtId="0" fontId="3" fillId="0" borderId="0" xfId="110" applyFont="1" applyAlignment="1"/>
    <xf numFmtId="0" fontId="3" fillId="0" borderId="0" xfId="110" applyFont="1" applyAlignment="1">
      <alignment horizontal="center" wrapText="1"/>
    </xf>
    <xf numFmtId="0" fontId="12" fillId="0" borderId="0" xfId="110" applyFont="1" applyFill="1" applyBorder="1" applyAlignment="1" applyProtection="1">
      <alignment horizontal="left"/>
    </xf>
    <xf numFmtId="0" fontId="12" fillId="0" borderId="0" xfId="110" applyFont="1" applyAlignment="1">
      <alignment horizontal="center"/>
    </xf>
    <xf numFmtId="0" fontId="3" fillId="0" borderId="0" xfId="110" applyFont="1" applyAlignment="1">
      <alignment horizontal="center"/>
    </xf>
    <xf numFmtId="175" fontId="39" fillId="39" borderId="1" xfId="219" applyNumberFormat="1">
      <alignment vertical="center"/>
    </xf>
    <xf numFmtId="0" fontId="3" fillId="0" borderId="0" xfId="110" applyFont="1" applyFill="1" applyAlignment="1"/>
    <xf numFmtId="0" fontId="3" fillId="0" borderId="0" xfId="110" applyFont="1" applyAlignment="1">
      <alignment horizontal="left"/>
    </xf>
    <xf numFmtId="0" fontId="3" fillId="0" borderId="0" xfId="110" applyFont="1" applyAlignment="1">
      <alignment horizontal="left" indent="1"/>
    </xf>
    <xf numFmtId="0" fontId="3" fillId="0" borderId="5" xfId="110" applyFont="1" applyBorder="1" applyAlignment="1"/>
    <xf numFmtId="0" fontId="3" fillId="0" borderId="0" xfId="110" applyFont="1" applyAlignment="1">
      <alignment horizontal="right"/>
    </xf>
    <xf numFmtId="175" fontId="39" fillId="38" borderId="1" xfId="200" applyNumberFormat="1" applyFont="1">
      <alignment vertical="center"/>
      <protection locked="0"/>
    </xf>
    <xf numFmtId="0" fontId="3" fillId="0" borderId="5" xfId="110" applyFont="1" applyFill="1" applyBorder="1" applyAlignment="1"/>
    <xf numFmtId="0" fontId="12" fillId="0" borderId="0" xfId="110" applyFont="1" applyFill="1" applyBorder="1" applyAlignment="1" applyProtection="1">
      <alignment horizontal="right"/>
    </xf>
    <xf numFmtId="0" fontId="3" fillId="0" borderId="0" xfId="110" applyFont="1" applyBorder="1" applyAlignment="1" applyProtection="1"/>
    <xf numFmtId="175" fontId="39" fillId="40" borderId="1" xfId="238" applyNumberFormat="1">
      <alignment horizontal="right" vertical="center"/>
      <protection locked="0"/>
    </xf>
    <xf numFmtId="0" fontId="12" fillId="0" borderId="0" xfId="119" applyFont="1" applyBorder="1"/>
    <xf numFmtId="0" fontId="3" fillId="0" borderId="0" xfId="119" applyFont="1" applyBorder="1"/>
    <xf numFmtId="0" fontId="3" fillId="0" borderId="0" xfId="119" applyFont="1" applyBorder="1" applyProtection="1"/>
    <xf numFmtId="0" fontId="3" fillId="0" borderId="0" xfId="119" applyFont="1" applyBorder="1" applyAlignment="1"/>
    <xf numFmtId="0" fontId="3" fillId="0" borderId="0" xfId="119" applyFont="1" applyBorder="1" applyAlignment="1">
      <alignment horizontal="left" indent="1"/>
    </xf>
    <xf numFmtId="0" fontId="12" fillId="0" borderId="0" xfId="119" applyFont="1" applyBorder="1" applyAlignment="1">
      <alignment horizontal="right"/>
    </xf>
    <xf numFmtId="0" fontId="14" fillId="0" borderId="0" xfId="110" applyFont="1" applyFill="1" applyBorder="1" applyAlignment="1" applyProtection="1">
      <alignment horizontal="left" indent="1"/>
      <protection locked="0"/>
    </xf>
    <xf numFmtId="0" fontId="3" fillId="0" borderId="0" xfId="119" applyFont="1" applyFill="1" applyBorder="1"/>
    <xf numFmtId="165" fontId="3" fillId="0" borderId="0" xfId="110" applyNumberFormat="1" applyFont="1" applyBorder="1" applyAlignment="1"/>
    <xf numFmtId="0" fontId="12" fillId="0" borderId="0" xfId="110" applyFont="1" applyBorder="1" applyAlignment="1"/>
    <xf numFmtId="175" fontId="39" fillId="40" borderId="1" xfId="238" applyFont="1" applyProtection="1">
      <alignment horizontal="right" vertical="center"/>
    </xf>
    <xf numFmtId="0" fontId="50" fillId="41" borderId="0" xfId="0" applyFont="1" applyFill="1" applyAlignment="1" applyProtection="1">
      <alignment horizontal="center"/>
    </xf>
    <xf numFmtId="0" fontId="51" fillId="41" borderId="0" xfId="0" applyFont="1" applyFill="1" applyAlignment="1" applyProtection="1">
      <alignment horizontal="center"/>
    </xf>
    <xf numFmtId="0" fontId="39" fillId="0" borderId="0" xfId="117" applyFont="1" applyAlignment="1" applyProtection="1">
      <alignment horizontal="center"/>
    </xf>
    <xf numFmtId="0" fontId="39" fillId="0" borderId="0" xfId="120" applyFont="1" applyFill="1" applyBorder="1" applyAlignment="1" applyProtection="1">
      <alignment horizontal="center"/>
    </xf>
    <xf numFmtId="0" fontId="39" fillId="0" borderId="0" xfId="11" applyFont="1" applyFill="1" applyAlignment="1" applyProtection="1">
      <alignment horizontal="center"/>
    </xf>
    <xf numFmtId="0" fontId="45" fillId="0" borderId="0" xfId="0" applyFont="1" applyAlignment="1">
      <alignment horizontal="center"/>
    </xf>
    <xf numFmtId="0" fontId="55" fillId="0" borderId="0" xfId="0" applyFont="1" applyAlignment="1">
      <alignment horizontal="center"/>
    </xf>
    <xf numFmtId="168" fontId="43" fillId="42" borderId="1" xfId="0" applyNumberFormat="1" applyFont="1" applyFill="1" applyBorder="1"/>
    <xf numFmtId="174" fontId="39" fillId="38" borderId="1" xfId="200" applyNumberFormat="1" applyFont="1" applyAlignment="1">
      <alignment horizontal="center" vertical="center"/>
      <protection locked="0"/>
    </xf>
    <xf numFmtId="0" fontId="39" fillId="0" borderId="0" xfId="11" applyFont="1" applyAlignment="1" applyProtection="1">
      <alignment horizontal="center"/>
    </xf>
    <xf numFmtId="0" fontId="43" fillId="0" borderId="0" xfId="0" applyFont="1" applyFill="1" applyBorder="1" applyAlignment="1"/>
    <xf numFmtId="175" fontId="42" fillId="41" borderId="0" xfId="14" applyNumberFormat="1" applyFont="1" applyFill="1" applyProtection="1"/>
    <xf numFmtId="175" fontId="42" fillId="41" borderId="0" xfId="82" applyNumberFormat="1" applyFont="1" applyFill="1" applyProtection="1"/>
    <xf numFmtId="175" fontId="42" fillId="41" borderId="0" xfId="14" applyNumberFormat="1" applyFont="1" applyFill="1" applyBorder="1" applyProtection="1"/>
    <xf numFmtId="175" fontId="39" fillId="38" borderId="1" xfId="122" applyNumberFormat="1" applyFont="1" applyFill="1" applyBorder="1" applyAlignment="1" applyProtection="1">
      <alignment horizontal="right"/>
      <protection locked="0"/>
    </xf>
    <xf numFmtId="175" fontId="39" fillId="39" borderId="1" xfId="219" applyNumberFormat="1" applyFont="1" applyAlignment="1" applyProtection="1">
      <alignment horizontal="right"/>
    </xf>
    <xf numFmtId="175" fontId="0" fillId="41" borderId="0" xfId="0" applyNumberFormat="1" applyFill="1"/>
    <xf numFmtId="175" fontId="43" fillId="39" borderId="1" xfId="219" applyNumberFormat="1" applyFont="1" applyAlignment="1" applyProtection="1">
      <alignment horizontal="right"/>
    </xf>
    <xf numFmtId="175" fontId="39" fillId="38" borderId="12" xfId="200" applyBorder="1">
      <alignment vertical="center"/>
      <protection locked="0"/>
    </xf>
    <xf numFmtId="175" fontId="39" fillId="40" borderId="1" xfId="238" applyNumberFormat="1" applyBorder="1" applyProtection="1">
      <alignment horizontal="right" vertical="center"/>
    </xf>
    <xf numFmtId="175" fontId="39" fillId="39" borderId="1" xfId="219" applyNumberFormat="1" applyBorder="1" applyProtection="1">
      <alignment vertical="center"/>
    </xf>
    <xf numFmtId="175" fontId="39" fillId="0" borderId="6" xfId="114" applyNumberFormat="1" applyFont="1" applyFill="1" applyBorder="1"/>
    <xf numFmtId="175" fontId="39" fillId="0" borderId="12" xfId="114" applyNumberFormat="1" applyFont="1" applyFill="1" applyBorder="1"/>
    <xf numFmtId="175" fontId="39" fillId="0" borderId="6" xfId="114" applyNumberFormat="1" applyFont="1" applyFill="1" applyBorder="1" applyProtection="1"/>
    <xf numFmtId="175" fontId="39" fillId="0" borderId="0" xfId="114" applyNumberFormat="1" applyFont="1" applyBorder="1"/>
    <xf numFmtId="1" fontId="43" fillId="0" borderId="1" xfId="114" applyNumberFormat="1" applyFont="1" applyBorder="1" applyAlignment="1">
      <alignment horizontal="center"/>
    </xf>
    <xf numFmtId="0" fontId="49" fillId="41" borderId="0" xfId="0" applyFont="1" applyFill="1"/>
    <xf numFmtId="175" fontId="39" fillId="38" borderId="1" xfId="200" applyNumberFormat="1" applyAlignment="1">
      <alignment horizontal="right"/>
      <protection locked="0"/>
    </xf>
    <xf numFmtId="175" fontId="39" fillId="41" borderId="0" xfId="82" applyNumberFormat="1" applyFont="1" applyFill="1" applyAlignment="1" applyProtection="1">
      <alignment horizontal="right"/>
    </xf>
    <xf numFmtId="175" fontId="39" fillId="39" borderId="1" xfId="219" applyNumberFormat="1" applyAlignment="1" applyProtection="1">
      <alignment horizontal="right"/>
    </xf>
    <xf numFmtId="175" fontId="39" fillId="41" borderId="5" xfId="14" applyNumberFormat="1" applyFont="1" applyFill="1" applyBorder="1" applyAlignment="1" applyProtection="1">
      <alignment horizontal="right"/>
    </xf>
    <xf numFmtId="175" fontId="39" fillId="41" borderId="0" xfId="14" applyNumberFormat="1" applyFont="1" applyFill="1" applyAlignment="1" applyProtection="1">
      <alignment horizontal="right"/>
    </xf>
    <xf numFmtId="175" fontId="0" fillId="41" borderId="0" xfId="0" applyNumberFormat="1" applyFill="1" applyAlignment="1">
      <alignment horizontal="right"/>
    </xf>
    <xf numFmtId="175" fontId="0" fillId="0" borderId="0" xfId="0" applyNumberFormat="1"/>
    <xf numFmtId="175" fontId="39" fillId="0" borderId="0" xfId="82" applyNumberFormat="1" applyFont="1" applyProtection="1"/>
    <xf numFmtId="0" fontId="12" fillId="0" borderId="0" xfId="9" applyFont="1" applyFill="1" applyAlignment="1"/>
    <xf numFmtId="0" fontId="3" fillId="0" borderId="0" xfId="9" applyFont="1" applyFill="1" applyAlignment="1"/>
    <xf numFmtId="0" fontId="3" fillId="0" borderId="0" xfId="9" quotePrefix="1" applyFont="1" applyFill="1" applyAlignment="1"/>
    <xf numFmtId="175" fontId="3" fillId="38" borderId="13" xfId="118" applyNumberFormat="1" applyFont="1" applyFill="1" applyBorder="1" applyAlignment="1" applyProtection="1">
      <protection locked="0"/>
    </xf>
    <xf numFmtId="175" fontId="39" fillId="38" borderId="1" xfId="14" applyNumberFormat="1" applyFont="1" applyFill="1" applyBorder="1" applyAlignment="1" applyProtection="1">
      <alignment horizontal="right"/>
      <protection locked="0"/>
    </xf>
    <xf numFmtId="175" fontId="39" fillId="0" borderId="0" xfId="115" applyNumberFormat="1" applyFont="1" applyFill="1" applyBorder="1" applyProtection="1"/>
    <xf numFmtId="175" fontId="39" fillId="0" borderId="0" xfId="11" applyNumberFormat="1" applyFont="1" applyProtection="1"/>
    <xf numFmtId="175" fontId="39" fillId="40" borderId="1" xfId="238" applyNumberFormat="1" applyProtection="1">
      <alignment horizontal="right" vertical="center"/>
    </xf>
    <xf numFmtId="175" fontId="43" fillId="0" borderId="0" xfId="0" applyNumberFormat="1" applyFont="1"/>
    <xf numFmtId="175" fontId="39" fillId="39" borderId="1" xfId="219" applyNumberFormat="1" applyFont="1" applyProtection="1">
      <alignment vertical="center"/>
    </xf>
    <xf numFmtId="175" fontId="39" fillId="38" borderId="1" xfId="123" applyNumberFormat="1" applyFont="1" applyFill="1" applyBorder="1" applyAlignment="1" applyProtection="1">
      <alignment vertical="center"/>
      <protection locked="0"/>
    </xf>
    <xf numFmtId="175" fontId="39" fillId="0" borderId="0" xfId="11" applyNumberFormat="1" applyFont="1" applyAlignment="1" applyProtection="1">
      <alignment horizontal="center"/>
    </xf>
    <xf numFmtId="176" fontId="39" fillId="38" borderId="1" xfId="200" applyNumberFormat="1" applyFont="1">
      <alignment vertical="center"/>
      <protection locked="0"/>
    </xf>
    <xf numFmtId="0" fontId="39" fillId="0" borderId="0" xfId="120" applyFont="1" applyBorder="1" applyProtection="1"/>
    <xf numFmtId="0" fontId="39" fillId="0" borderId="0" xfId="120" applyFont="1" applyFill="1" applyBorder="1" applyProtection="1"/>
    <xf numFmtId="0" fontId="3" fillId="38" borderId="13" xfId="118" applyFont="1" applyFill="1" applyBorder="1" applyAlignment="1" applyProtection="1">
      <alignment horizontal="center"/>
      <protection locked="0"/>
    </xf>
    <xf numFmtId="0" fontId="3" fillId="38" borderId="14" xfId="118" applyFont="1" applyFill="1" applyBorder="1" applyAlignment="1" applyProtection="1">
      <alignment horizontal="center"/>
      <protection locked="0"/>
    </xf>
    <xf numFmtId="0" fontId="3" fillId="38" borderId="4" xfId="118" applyFont="1" applyFill="1" applyBorder="1" applyAlignment="1" applyProtection="1">
      <alignment horizontal="center"/>
      <protection locked="0"/>
    </xf>
    <xf numFmtId="0" fontId="43" fillId="0" borderId="0" xfId="11" applyFont="1" applyProtection="1"/>
    <xf numFmtId="0" fontId="3" fillId="0" borderId="0" xfId="116" applyFont="1" applyBorder="1" applyAlignment="1">
      <alignment horizontal="left"/>
    </xf>
    <xf numFmtId="0" fontId="3" fillId="0" borderId="0" xfId="116" applyFont="1" applyBorder="1" applyAlignment="1">
      <alignment horizontal="center"/>
    </xf>
    <xf numFmtId="175" fontId="39" fillId="38" borderId="1" xfId="200" applyNumberFormat="1" applyBorder="1">
      <alignment vertical="center"/>
      <protection locked="0"/>
    </xf>
    <xf numFmtId="0" fontId="3" fillId="0" borderId="1" xfId="118" quotePrefix="1" applyFont="1" applyBorder="1" applyAlignment="1">
      <alignment horizontal="center"/>
    </xf>
    <xf numFmtId="0" fontId="16" fillId="0" borderId="0" xfId="116" applyFont="1" applyBorder="1" applyAlignment="1">
      <alignment horizontal="left"/>
    </xf>
    <xf numFmtId="0" fontId="49" fillId="0" borderId="0" xfId="114" applyFont="1" applyBorder="1" applyAlignment="1">
      <alignment horizontal="left"/>
    </xf>
    <xf numFmtId="0" fontId="42" fillId="41" borderId="5" xfId="82" applyFont="1" applyFill="1" applyBorder="1" applyAlignment="1" applyProtection="1"/>
    <xf numFmtId="0" fontId="42" fillId="41" borderId="5" xfId="82" applyFont="1" applyFill="1" applyBorder="1" applyAlignment="1" applyProtection="1">
      <alignment horizontal="right"/>
    </xf>
    <xf numFmtId="0" fontId="46" fillId="41" borderId="5" xfId="82" applyFont="1" applyFill="1" applyBorder="1" applyAlignment="1" applyProtection="1">
      <alignment horizontal="right"/>
    </xf>
    <xf numFmtId="0" fontId="46" fillId="41" borderId="5" xfId="82" applyFont="1" applyFill="1" applyBorder="1" applyAlignment="1" applyProtection="1"/>
    <xf numFmtId="0" fontId="0" fillId="41" borderId="5" xfId="0" applyFill="1" applyBorder="1"/>
    <xf numFmtId="0" fontId="50" fillId="41" borderId="5" xfId="82" applyFont="1" applyFill="1" applyBorder="1" applyAlignment="1" applyProtection="1">
      <alignment horizontal="right"/>
    </xf>
    <xf numFmtId="175" fontId="39" fillId="40" borderId="1" xfId="238">
      <alignment horizontal="right" vertical="center"/>
      <protection locked="0"/>
    </xf>
    <xf numFmtId="0" fontId="39" fillId="41" borderId="0" xfId="14" applyFont="1" applyFill="1" applyProtection="1"/>
    <xf numFmtId="173" fontId="39" fillId="38" borderId="1" xfId="122" applyNumberFormat="1" applyFont="1" applyFill="1" applyBorder="1" applyAlignment="1" applyProtection="1">
      <alignment horizontal="left" vertical="center"/>
      <protection locked="0"/>
    </xf>
    <xf numFmtId="0" fontId="0" fillId="0" borderId="9" xfId="0" applyBorder="1"/>
    <xf numFmtId="0" fontId="39" fillId="0" borderId="10" xfId="114" applyFont="1" applyBorder="1" applyAlignment="1" applyProtection="1">
      <alignment horizontal="center"/>
    </xf>
    <xf numFmtId="0" fontId="39" fillId="0" borderId="12" xfId="114" applyFont="1" applyBorder="1" applyAlignment="1" applyProtection="1">
      <alignment horizontal="center"/>
    </xf>
    <xf numFmtId="0" fontId="18" fillId="0" borderId="0" xfId="116" applyFont="1" applyBorder="1"/>
    <xf numFmtId="175" fontId="39" fillId="38" borderId="1" xfId="200" applyFont="1">
      <alignment vertical="center"/>
      <protection locked="0"/>
    </xf>
    <xf numFmtId="0" fontId="39" fillId="0" borderId="0" xfId="114" applyFont="1" applyAlignment="1" applyProtection="1">
      <alignment horizontal="centerContinuous" wrapText="1"/>
    </xf>
    <xf numFmtId="0" fontId="39" fillId="0" borderId="0" xfId="114" applyFont="1" applyBorder="1" applyAlignment="1">
      <alignment horizontal="left"/>
    </xf>
    <xf numFmtId="1" fontId="49" fillId="0" borderId="0" xfId="114" applyNumberFormat="1" applyFont="1" applyBorder="1" applyAlignment="1">
      <alignment horizontal="left"/>
    </xf>
    <xf numFmtId="0" fontId="12" fillId="0" borderId="0" xfId="110" applyFont="1" applyAlignment="1">
      <alignment horizontal="left"/>
    </xf>
    <xf numFmtId="0" fontId="39" fillId="0" borderId="0" xfId="11" applyFont="1" applyAlignment="1" applyProtection="1">
      <alignment horizontal="center"/>
    </xf>
    <xf numFmtId="0" fontId="43" fillId="0" borderId="0" xfId="0" applyFont="1" applyBorder="1" applyAlignment="1" applyProtection="1"/>
    <xf numFmtId="0" fontId="0" fillId="0" borderId="0" xfId="0" applyFont="1"/>
    <xf numFmtId="0" fontId="39" fillId="0" borderId="0" xfId="107" applyFont="1"/>
    <xf numFmtId="0" fontId="43" fillId="0" borderId="0" xfId="15" applyFont="1" applyFill="1"/>
    <xf numFmtId="0" fontId="39" fillId="0" borderId="0" xfId="107" applyFont="1" applyAlignment="1">
      <alignment horizontal="center"/>
    </xf>
    <xf numFmtId="0" fontId="50" fillId="41" borderId="0" xfId="107" applyFont="1" applyFill="1"/>
    <xf numFmtId="0" fontId="50" fillId="41" borderId="0" xfId="107" applyFont="1" applyFill="1" applyAlignment="1">
      <alignment horizontal="center"/>
    </xf>
    <xf numFmtId="0" fontId="49" fillId="41" borderId="0" xfId="107" applyFont="1" applyFill="1"/>
    <xf numFmtId="0" fontId="0" fillId="0" borderId="5" xfId="0" applyBorder="1"/>
    <xf numFmtId="175" fontId="43" fillId="39" borderId="1" xfId="219" applyNumberFormat="1" applyFont="1">
      <alignment vertical="center"/>
    </xf>
    <xf numFmtId="175" fontId="43" fillId="39" borderId="1" xfId="219" applyFont="1">
      <alignment vertical="center"/>
    </xf>
    <xf numFmtId="175" fontId="43" fillId="39" borderId="1" xfId="219" applyFont="1" applyBorder="1">
      <alignment vertical="center"/>
    </xf>
    <xf numFmtId="0" fontId="12" fillId="0" borderId="12" xfId="110" applyFont="1" applyBorder="1" applyAlignment="1">
      <alignment horizontal="center" wrapText="1"/>
    </xf>
    <xf numFmtId="0" fontId="17" fillId="41" borderId="5" xfId="82" applyFont="1" applyFill="1" applyBorder="1" applyAlignment="1" applyProtection="1"/>
    <xf numFmtId="175" fontId="43" fillId="39" borderId="1" xfId="219" applyNumberFormat="1" applyFont="1" applyProtection="1">
      <alignment vertical="center"/>
    </xf>
    <xf numFmtId="175" fontId="43" fillId="39" borderId="1" xfId="219" applyFont="1" applyProtection="1">
      <alignment vertical="center"/>
    </xf>
    <xf numFmtId="175" fontId="39" fillId="38" borderId="1" xfId="200" applyFont="1" applyBorder="1">
      <alignment vertical="center"/>
      <protection locked="0"/>
    </xf>
    <xf numFmtId="0" fontId="3" fillId="38" borderId="14" xfId="118" applyFont="1" applyFill="1" applyBorder="1" applyAlignment="1" applyProtection="1">
      <protection locked="0"/>
    </xf>
    <xf numFmtId="0" fontId="39" fillId="41" borderId="5" xfId="14" applyFont="1" applyFill="1" applyBorder="1" applyProtection="1"/>
    <xf numFmtId="0" fontId="39" fillId="41" borderId="5" xfId="82" applyFont="1" applyFill="1" applyBorder="1" applyProtection="1"/>
    <xf numFmtId="175" fontId="39" fillId="41" borderId="5" xfId="82" applyNumberFormat="1" applyFont="1" applyFill="1" applyBorder="1" applyAlignment="1" applyProtection="1">
      <alignment horizontal="right"/>
    </xf>
    <xf numFmtId="175" fontId="0" fillId="41" borderId="5" xfId="0" applyNumberFormat="1" applyFill="1" applyBorder="1" applyAlignment="1">
      <alignment horizontal="right"/>
    </xf>
    <xf numFmtId="0" fontId="39" fillId="0" borderId="5" xfId="82" applyFont="1" applyBorder="1" applyProtection="1"/>
    <xf numFmtId="0" fontId="42" fillId="0" borderId="5" xfId="82" applyFont="1" applyBorder="1" applyProtection="1"/>
    <xf numFmtId="0" fontId="39" fillId="0" borderId="0" xfId="114" applyFont="1" applyBorder="1"/>
    <xf numFmtId="0" fontId="44" fillId="0" borderId="0" xfId="0" applyFont="1"/>
    <xf numFmtId="0" fontId="0" fillId="0" borderId="0" xfId="0" applyBorder="1" applyAlignment="1">
      <alignment horizontal="center"/>
    </xf>
    <xf numFmtId="9" fontId="0" fillId="0" borderId="0" xfId="0" applyNumberFormat="1" applyBorder="1" applyAlignment="1">
      <alignment horizontal="center"/>
    </xf>
    <xf numFmtId="165" fontId="0" fillId="0" borderId="0" xfId="0" applyNumberFormat="1" applyBorder="1"/>
    <xf numFmtId="2" fontId="0" fillId="0" borderId="0" xfId="0" applyNumberFormat="1" applyBorder="1"/>
    <xf numFmtId="167" fontId="0" fillId="0" borderId="0" xfId="0" applyNumberFormat="1" applyBorder="1"/>
    <xf numFmtId="0" fontId="43" fillId="0" borderId="9" xfId="0" applyFont="1" applyBorder="1"/>
    <xf numFmtId="0" fontId="0" fillId="0" borderId="0" xfId="0" applyFill="1" applyBorder="1"/>
    <xf numFmtId="167" fontId="0" fillId="0" borderId="0" xfId="0" applyNumberFormat="1" applyFill="1" applyBorder="1"/>
    <xf numFmtId="0" fontId="0" fillId="0" borderId="1" xfId="0" applyBorder="1" applyAlignment="1">
      <alignment horizontal="center"/>
    </xf>
    <xf numFmtId="2" fontId="0" fillId="0" borderId="0" xfId="0" applyNumberFormat="1" applyFont="1" applyBorder="1" applyAlignment="1">
      <alignment horizontal="center"/>
    </xf>
    <xf numFmtId="177" fontId="0" fillId="0" borderId="0" xfId="0" applyNumberFormat="1" applyBorder="1"/>
    <xf numFmtId="177" fontId="0" fillId="0" borderId="0" xfId="0" applyNumberFormat="1" applyBorder="1" applyAlignment="1">
      <alignment horizontal="center"/>
    </xf>
    <xf numFmtId="2" fontId="0" fillId="0" borderId="0" xfId="0" applyNumberFormat="1"/>
    <xf numFmtId="10" fontId="0" fillId="0" borderId="0" xfId="0" applyNumberFormat="1"/>
    <xf numFmtId="175" fontId="39" fillId="37" borderId="1" xfId="184">
      <alignment vertical="center"/>
    </xf>
    <xf numFmtId="175" fontId="39" fillId="37" borderId="1" xfId="184" applyAlignment="1">
      <alignment horizontal="center" vertical="center"/>
    </xf>
    <xf numFmtId="14" fontId="39" fillId="38" borderId="1" xfId="200" applyNumberFormat="1" applyFont="1">
      <alignment vertical="center"/>
      <protection locked="0"/>
    </xf>
    <xf numFmtId="175" fontId="39" fillId="0" borderId="0" xfId="200" applyFont="1" applyFill="1" applyBorder="1">
      <alignment vertical="center"/>
      <protection locked="0"/>
    </xf>
    <xf numFmtId="0" fontId="39" fillId="0" borderId="0" xfId="120" applyFont="1" applyBorder="1" applyProtection="1"/>
    <xf numFmtId="175" fontId="39" fillId="38" borderId="1" xfId="123" applyNumberFormat="1" applyFont="1" applyFill="1" applyBorder="1" applyAlignment="1" applyProtection="1">
      <alignment vertical="center"/>
    </xf>
    <xf numFmtId="0" fontId="0" fillId="41" borderId="0" xfId="0" applyFill="1" applyAlignment="1"/>
    <xf numFmtId="0" fontId="12" fillId="0" borderId="9" xfId="118" applyFont="1" applyBorder="1"/>
    <xf numFmtId="0" fontId="12" fillId="0" borderId="0" xfId="118" applyFont="1"/>
    <xf numFmtId="0" fontId="17" fillId="0" borderId="5" xfId="110" applyFont="1" applyBorder="1" applyAlignment="1"/>
    <xf numFmtId="0" fontId="39" fillId="41" borderId="1" xfId="14" applyFont="1" applyFill="1" applyBorder="1" applyProtection="1"/>
    <xf numFmtId="0" fontId="49" fillId="41" borderId="0" xfId="14" applyFont="1" applyFill="1" applyProtection="1"/>
    <xf numFmtId="0" fontId="49" fillId="41" borderId="0" xfId="14" applyFont="1" applyFill="1" applyBorder="1" applyProtection="1"/>
    <xf numFmtId="0" fontId="0" fillId="41" borderId="1" xfId="0" applyFill="1" applyBorder="1"/>
    <xf numFmtId="175" fontId="43" fillId="39" borderId="1" xfId="219" applyNumberFormat="1" applyFont="1" applyAlignment="1">
      <alignment horizontal="right"/>
    </xf>
    <xf numFmtId="0" fontId="43" fillId="41" borderId="1" xfId="14" applyFont="1" applyFill="1" applyBorder="1" applyProtection="1"/>
    <xf numFmtId="0" fontId="49" fillId="41" borderId="0" xfId="0" applyFont="1" applyFill="1" applyAlignment="1">
      <alignment wrapText="1"/>
    </xf>
    <xf numFmtId="1" fontId="39" fillId="41" borderId="1" xfId="114" applyNumberFormat="1" applyFont="1" applyFill="1" applyBorder="1" applyAlignment="1" applyProtection="1">
      <alignment horizontal="center"/>
    </xf>
    <xf numFmtId="0" fontId="3" fillId="0" borderId="13" xfId="122" applyFont="1" applyFill="1" applyBorder="1" applyAlignment="1" applyProtection="1">
      <alignment horizontal="center" vertical="center"/>
    </xf>
    <xf numFmtId="0" fontId="3" fillId="0" borderId="14" xfId="122" applyFont="1" applyFill="1" applyBorder="1" applyAlignment="1" applyProtection="1">
      <alignment horizontal="center" vertical="center"/>
    </xf>
    <xf numFmtId="0" fontId="3" fillId="0" borderId="4" xfId="122" applyFont="1" applyFill="1" applyBorder="1" applyAlignment="1" applyProtection="1">
      <alignment horizontal="center" vertical="center"/>
    </xf>
    <xf numFmtId="0" fontId="16" fillId="0" borderId="5" xfId="0" applyFont="1" applyFill="1" applyBorder="1" applyAlignment="1" applyProtection="1">
      <alignment horizontal="left" vertical="center"/>
    </xf>
    <xf numFmtId="0" fontId="3" fillId="0" borderId="1" xfId="110" applyFont="1" applyBorder="1" applyAlignment="1">
      <alignment horizontal="left" wrapText="1"/>
    </xf>
    <xf numFmtId="0" fontId="43" fillId="0" borderId="0" xfId="14" applyFont="1" applyBorder="1" applyProtection="1"/>
    <xf numFmtId="0" fontId="49" fillId="41" borderId="0" xfId="82" applyFont="1" applyFill="1" applyProtection="1"/>
    <xf numFmtId="1" fontId="42" fillId="41" borderId="1" xfId="114" applyNumberFormat="1" applyFont="1" applyFill="1" applyBorder="1" applyAlignment="1" applyProtection="1">
      <alignment horizontal="center"/>
    </xf>
    <xf numFmtId="0" fontId="0" fillId="0" borderId="1" xfId="0" applyBorder="1"/>
    <xf numFmtId="0" fontId="49" fillId="0" borderId="0" xfId="11" applyFont="1" applyProtection="1"/>
    <xf numFmtId="0" fontId="39" fillId="0" borderId="1" xfId="120" applyFont="1" applyFill="1" applyBorder="1" applyProtection="1"/>
    <xf numFmtId="0" fontId="39" fillId="0" borderId="1" xfId="117" applyFont="1" applyBorder="1" applyProtection="1"/>
    <xf numFmtId="166" fontId="0" fillId="0" borderId="1" xfId="0" applyNumberFormat="1" applyFont="1" applyFill="1" applyBorder="1" applyAlignment="1" applyProtection="1">
      <alignment wrapText="1"/>
    </xf>
    <xf numFmtId="0" fontId="0" fillId="0" borderId="1" xfId="0" applyFont="1" applyBorder="1" applyAlignment="1" applyProtection="1"/>
    <xf numFmtId="0" fontId="39" fillId="0" borderId="1" xfId="114" applyFont="1" applyFill="1" applyBorder="1" applyAlignment="1" applyProtection="1">
      <alignment horizontal="left"/>
    </xf>
    <xf numFmtId="0" fontId="39" fillId="0" borderId="1" xfId="114" applyFont="1" applyBorder="1" applyProtection="1"/>
    <xf numFmtId="0" fontId="43" fillId="0" borderId="0" xfId="114" applyFont="1" applyFill="1" applyBorder="1" applyAlignment="1" applyProtection="1"/>
    <xf numFmtId="0" fontId="39" fillId="0" borderId="1" xfId="114" applyFont="1" applyFill="1" applyBorder="1" applyProtection="1"/>
    <xf numFmtId="0" fontId="49" fillId="0" borderId="7" xfId="114" applyFont="1" applyBorder="1" applyAlignment="1" applyProtection="1"/>
    <xf numFmtId="0" fontId="39" fillId="0" borderId="0" xfId="114" applyFont="1" applyFill="1" applyBorder="1" applyAlignment="1" applyProtection="1">
      <alignment wrapText="1"/>
    </xf>
    <xf numFmtId="0" fontId="39" fillId="0" borderId="1" xfId="14" applyFont="1" applyBorder="1" applyAlignment="1" applyProtection="1">
      <alignment horizontal="left"/>
    </xf>
    <xf numFmtId="0" fontId="39" fillId="0" borderId="1" xfId="14" applyFont="1" applyBorder="1" applyAlignment="1" applyProtection="1"/>
    <xf numFmtId="0" fontId="39" fillId="0" borderId="1" xfId="114" quotePrefix="1" applyFont="1" applyBorder="1" applyProtection="1">
      <protection locked="0"/>
    </xf>
    <xf numFmtId="0" fontId="39" fillId="0" borderId="1" xfId="114" applyFont="1" applyBorder="1" applyAlignment="1" applyProtection="1">
      <alignment horizontal="left"/>
      <protection locked="0"/>
    </xf>
    <xf numFmtId="0" fontId="39" fillId="0" borderId="1" xfId="114" applyFont="1" applyBorder="1" applyProtection="1">
      <protection locked="0"/>
    </xf>
    <xf numFmtId="0" fontId="39" fillId="0" borderId="1" xfId="114" quotePrefix="1" applyFont="1" applyBorder="1" applyAlignment="1" applyProtection="1">
      <alignment horizontal="left"/>
      <protection locked="0"/>
    </xf>
    <xf numFmtId="0" fontId="0" fillId="0" borderId="1" xfId="0" applyFont="1" applyBorder="1" applyProtection="1"/>
    <xf numFmtId="0" fontId="39" fillId="38" borderId="1" xfId="114" applyFont="1" applyFill="1" applyBorder="1" applyProtection="1">
      <protection locked="0"/>
    </xf>
    <xf numFmtId="0" fontId="39" fillId="0" borderId="1" xfId="114" applyFont="1" applyBorder="1"/>
    <xf numFmtId="0" fontId="39" fillId="0" borderId="1" xfId="114" applyFont="1" applyBorder="1" applyAlignment="1">
      <alignment horizontal="left"/>
    </xf>
    <xf numFmtId="0" fontId="43" fillId="0" borderId="1" xfId="114" applyFont="1" applyBorder="1"/>
    <xf numFmtId="175" fontId="43" fillId="39" borderId="1" xfId="219" applyNumberFormat="1" applyFont="1" applyBorder="1" applyProtection="1">
      <alignment vertical="center"/>
    </xf>
    <xf numFmtId="0" fontId="49" fillId="0" borderId="0" xfId="114" applyFont="1" applyBorder="1" applyAlignment="1">
      <alignment wrapText="1"/>
    </xf>
    <xf numFmtId="167" fontId="39" fillId="41" borderId="1" xfId="131" applyNumberFormat="1" applyFont="1" applyFill="1" applyBorder="1" applyAlignment="1" applyProtection="1">
      <alignment horizontal="left"/>
      <protection locked="0"/>
    </xf>
    <xf numFmtId="0" fontId="0" fillId="0" borderId="1" xfId="0" applyFill="1" applyBorder="1"/>
    <xf numFmtId="0" fontId="3" fillId="0" borderId="1" xfId="0" applyFont="1" applyBorder="1"/>
    <xf numFmtId="0" fontId="43" fillId="0" borderId="0" xfId="11" applyFont="1" applyAlignment="1" applyProtection="1">
      <alignment horizontal="center"/>
    </xf>
    <xf numFmtId="0" fontId="49" fillId="0" borderId="9" xfId="0" applyFont="1" applyBorder="1"/>
    <xf numFmtId="0" fontId="43" fillId="0" borderId="0" xfId="0" applyFont="1" applyBorder="1" applyAlignment="1">
      <alignment horizontal="center"/>
    </xf>
    <xf numFmtId="0" fontId="3" fillId="0" borderId="1" xfId="119" applyFont="1" applyBorder="1" applyAlignment="1">
      <alignment horizontal="left" indent="1"/>
    </xf>
    <xf numFmtId="0" fontId="3" fillId="0" borderId="1" xfId="110" applyFont="1" applyBorder="1" applyAlignment="1"/>
    <xf numFmtId="0" fontId="3" fillId="0" borderId="1" xfId="110" applyFont="1" applyBorder="1" applyAlignment="1">
      <alignment horizontal="left"/>
    </xf>
    <xf numFmtId="2" fontId="0" fillId="0" borderId="1" xfId="0" applyNumberFormat="1" applyFont="1" applyBorder="1" applyAlignment="1">
      <alignment horizontal="center"/>
    </xf>
    <xf numFmtId="0" fontId="17" fillId="0" borderId="0" xfId="110" applyFont="1" applyBorder="1" applyAlignment="1"/>
    <xf numFmtId="0" fontId="50" fillId="41" borderId="0" xfId="82" applyFont="1" applyFill="1" applyBorder="1" applyAlignment="1" applyProtection="1">
      <alignment horizontal="right"/>
    </xf>
    <xf numFmtId="0" fontId="51" fillId="41" borderId="0" xfId="82" applyFont="1" applyFill="1" applyBorder="1" applyAlignment="1" applyProtection="1"/>
    <xf numFmtId="0" fontId="50" fillId="41" borderId="0" xfId="0" applyFont="1" applyFill="1" applyBorder="1" applyAlignment="1" applyProtection="1">
      <alignment horizontal="center"/>
    </xf>
    <xf numFmtId="0" fontId="39" fillId="0" borderId="0" xfId="114" applyFont="1" applyBorder="1"/>
    <xf numFmtId="14" fontId="39" fillId="38" borderId="1" xfId="200" applyNumberFormat="1">
      <alignment vertical="center"/>
      <protection locked="0"/>
    </xf>
    <xf numFmtId="0" fontId="3" fillId="0" borderId="1" xfId="110" applyFont="1" applyBorder="1" applyAlignment="1">
      <alignment horizontal="center" wrapText="1"/>
    </xf>
    <xf numFmtId="175" fontId="39" fillId="40" borderId="1" xfId="238" applyNumberFormat="1" applyFont="1" applyProtection="1">
      <alignment horizontal="right" vertical="center"/>
    </xf>
    <xf numFmtId="0" fontId="16" fillId="0" borderId="0" xfId="0" applyFont="1" applyBorder="1"/>
    <xf numFmtId="0" fontId="50" fillId="41" borderId="0" xfId="0" applyFont="1" applyFill="1" applyBorder="1" applyAlignment="1" applyProtection="1">
      <alignment horizontal="right"/>
    </xf>
    <xf numFmtId="0" fontId="50" fillId="41" borderId="0" xfId="0" applyFont="1" applyFill="1" applyBorder="1" applyProtection="1"/>
    <xf numFmtId="0" fontId="39" fillId="0" borderId="1" xfId="120" applyFont="1" applyFill="1" applyBorder="1" applyProtection="1"/>
    <xf numFmtId="165" fontId="0" fillId="0" borderId="0" xfId="0" applyNumberFormat="1"/>
    <xf numFmtId="0" fontId="56" fillId="0" borderId="0" xfId="0" applyFont="1"/>
    <xf numFmtId="0" fontId="43" fillId="41" borderId="14" xfId="14" applyFont="1" applyFill="1" applyBorder="1" applyProtection="1"/>
    <xf numFmtId="0" fontId="43" fillId="41" borderId="5" xfId="14" applyFont="1" applyFill="1" applyBorder="1" applyProtection="1"/>
    <xf numFmtId="0" fontId="39" fillId="41" borderId="1" xfId="14" applyFont="1" applyFill="1" applyBorder="1" applyProtection="1"/>
    <xf numFmtId="0" fontId="57" fillId="0" borderId="0" xfId="110" applyFont="1" applyAlignment="1"/>
    <xf numFmtId="0" fontId="39" fillId="0" borderId="0" xfId="11" applyFont="1" applyFill="1" applyBorder="1" applyProtection="1"/>
    <xf numFmtId="175" fontId="39" fillId="40" borderId="1" xfId="238" applyFont="1" applyProtection="1">
      <alignment horizontal="right" vertical="center"/>
    </xf>
    <xf numFmtId="0" fontId="0" fillId="0" borderId="0" xfId="0" applyFont="1" applyAlignment="1">
      <alignment horizontal="center"/>
    </xf>
    <xf numFmtId="0" fontId="0" fillId="0" borderId="0" xfId="0" applyFont="1" applyFill="1" applyBorder="1" applyAlignment="1" applyProtection="1">
      <alignment horizontal="center"/>
    </xf>
    <xf numFmtId="175" fontId="39" fillId="39" borderId="1" xfId="219" applyFont="1">
      <alignment vertical="center"/>
    </xf>
    <xf numFmtId="0" fontId="0" fillId="0" borderId="0" xfId="0" applyFont="1" applyFill="1" applyBorder="1" applyAlignment="1">
      <alignment horizontal="center"/>
    </xf>
    <xf numFmtId="175" fontId="39" fillId="0" borderId="0" xfId="219" applyFont="1" applyFill="1" applyBorder="1">
      <alignment vertical="center"/>
    </xf>
    <xf numFmtId="0" fontId="0" fillId="0" borderId="0" xfId="0" applyFont="1" applyBorder="1" applyAlignment="1" applyProtection="1"/>
    <xf numFmtId="166" fontId="0" fillId="0" borderId="1" xfId="0" applyNumberFormat="1" applyFont="1" applyFill="1" applyBorder="1" applyAlignment="1" applyProtection="1">
      <alignment wrapText="1"/>
    </xf>
    <xf numFmtId="0" fontId="0" fillId="0" borderId="1" xfId="0" applyFont="1" applyBorder="1" applyAlignment="1" applyProtection="1"/>
    <xf numFmtId="175" fontId="0" fillId="0" borderId="0" xfId="0" applyNumberFormat="1" applyFont="1"/>
    <xf numFmtId="0" fontId="0" fillId="0" borderId="1" xfId="0" applyFont="1" applyBorder="1"/>
    <xf numFmtId="0" fontId="0" fillId="0" borderId="0" xfId="0" applyFont="1"/>
    <xf numFmtId="0" fontId="0" fillId="0" borderId="0" xfId="0" quotePrefix="1" applyFont="1"/>
    <xf numFmtId="175" fontId="39" fillId="42" borderId="1" xfId="238" applyNumberFormat="1" applyFont="1" applyFill="1" applyProtection="1">
      <alignment horizontal="right" vertical="center"/>
    </xf>
    <xf numFmtId="175" fontId="39" fillId="42" borderId="1" xfId="238" applyFont="1" applyFill="1" applyProtection="1">
      <alignment horizontal="right" vertical="center"/>
    </xf>
    <xf numFmtId="175" fontId="0" fillId="0" borderId="0" xfId="0" applyNumberFormat="1" applyFont="1" applyAlignment="1">
      <alignment horizontal="center"/>
    </xf>
    <xf numFmtId="0" fontId="0" fillId="41" borderId="0" xfId="0" applyFont="1" applyFill="1"/>
    <xf numFmtId="0" fontId="0" fillId="41" borderId="0" xfId="0" applyFont="1" applyFill="1" applyBorder="1" applyAlignment="1">
      <alignment horizontal="centerContinuous"/>
    </xf>
    <xf numFmtId="0" fontId="0" fillId="41" borderId="0" xfId="0" applyFont="1" applyFill="1" applyBorder="1" applyAlignment="1">
      <alignment horizontal="right"/>
    </xf>
    <xf numFmtId="175" fontId="0" fillId="41" borderId="0" xfId="0" applyNumberFormat="1" applyFont="1" applyFill="1"/>
    <xf numFmtId="175" fontId="39" fillId="38" borderId="12" xfId="200" applyFont="1" applyBorder="1">
      <alignment vertical="center"/>
      <protection locked="0"/>
    </xf>
    <xf numFmtId="0" fontId="0" fillId="0" borderId="11" xfId="0" applyFont="1" applyBorder="1"/>
    <xf numFmtId="167" fontId="0" fillId="0" borderId="0" xfId="0" applyNumberFormat="1" applyFont="1"/>
    <xf numFmtId="0" fontId="0" fillId="0" borderId="1" xfId="0" applyFont="1" applyFill="1" applyBorder="1"/>
    <xf numFmtId="0" fontId="0" fillId="0" borderId="1" xfId="0" applyFont="1" applyFill="1" applyBorder="1" applyAlignment="1"/>
    <xf numFmtId="1" fontId="0" fillId="0" borderId="0" xfId="0" applyNumberFormat="1" applyFont="1"/>
    <xf numFmtId="0" fontId="0" fillId="0" borderId="1" xfId="0" applyFont="1" applyBorder="1" applyAlignment="1">
      <alignment horizontal="left" indent="1"/>
    </xf>
    <xf numFmtId="175" fontId="0" fillId="0" borderId="0" xfId="0" applyNumberFormat="1" applyFont="1" applyProtection="1"/>
    <xf numFmtId="175" fontId="39" fillId="38" borderId="1" xfId="200" applyNumberFormat="1" applyFont="1" applyProtection="1">
      <alignment vertical="center"/>
    </xf>
    <xf numFmtId="175" fontId="0" fillId="0" borderId="0" xfId="0" applyNumberFormat="1" applyFont="1" applyAlignment="1" applyProtection="1">
      <alignment horizontal="left" indent="1"/>
    </xf>
    <xf numFmtId="0" fontId="0" fillId="0" borderId="0" xfId="0" applyFont="1" applyFill="1"/>
    <xf numFmtId="0" fontId="0" fillId="0" borderId="1" xfId="0" applyFont="1" applyFill="1" applyBorder="1" applyAlignment="1">
      <alignment horizontal="left" indent="1"/>
    </xf>
    <xf numFmtId="0" fontId="0" fillId="0" borderId="0" xfId="0" applyFont="1" applyFill="1" applyBorder="1" applyAlignment="1">
      <alignment horizontal="left" indent="1"/>
    </xf>
    <xf numFmtId="0" fontId="0" fillId="0" borderId="1" xfId="0" applyFont="1" applyBorder="1" applyAlignment="1">
      <alignment wrapText="1"/>
    </xf>
    <xf numFmtId="0" fontId="0" fillId="0" borderId="1"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Fill="1" applyBorder="1"/>
    <xf numFmtId="174" fontId="39" fillId="38" borderId="1" xfId="200" applyNumberFormat="1" applyFont="1">
      <alignment vertical="center"/>
      <protection locked="0"/>
    </xf>
    <xf numFmtId="0" fontId="0" fillId="0" borderId="0" xfId="0" applyFont="1" applyAlignment="1">
      <alignment wrapText="1"/>
    </xf>
    <xf numFmtId="0" fontId="0" fillId="0" borderId="0" xfId="0" applyFont="1" applyAlignment="1"/>
    <xf numFmtId="9" fontId="39" fillId="37" borderId="1" xfId="123" applyFill="1" applyBorder="1" applyAlignment="1">
      <alignment vertical="center"/>
    </xf>
    <xf numFmtId="175" fontId="39" fillId="38" borderId="1" xfId="200" applyBorder="1" applyAlignment="1">
      <alignment vertical="center"/>
      <protection locked="0"/>
    </xf>
    <xf numFmtId="175" fontId="39" fillId="38" borderId="1" xfId="200" applyFont="1" applyBorder="1" applyAlignment="1">
      <alignment vertical="center"/>
      <protection locked="0"/>
    </xf>
    <xf numFmtId="175" fontId="39" fillId="39" borderId="1" xfId="219" applyNumberFormat="1" applyAlignment="1" applyProtection="1">
      <alignment horizontal="left"/>
    </xf>
    <xf numFmtId="0" fontId="58" fillId="0" borderId="0" xfId="0" applyFont="1" applyAlignment="1">
      <alignment horizontal="center"/>
    </xf>
    <xf numFmtId="0" fontId="39" fillId="41" borderId="1" xfId="14" applyFont="1" applyFill="1" applyBorder="1" applyProtection="1"/>
    <xf numFmtId="175" fontId="39" fillId="38" borderId="1" xfId="200" applyFont="1">
      <alignment vertical="center"/>
      <protection locked="0"/>
    </xf>
    <xf numFmtId="175" fontId="39" fillId="40" borderId="1" xfId="238" applyBorder="1" applyAlignment="1" applyProtection="1">
      <alignment horizontal="right"/>
    </xf>
    <xf numFmtId="0" fontId="39" fillId="0" borderId="0" xfId="114" applyFont="1" applyBorder="1"/>
    <xf numFmtId="178" fontId="39" fillId="39" borderId="1" xfId="123" applyNumberFormat="1" applyFill="1" applyBorder="1" applyAlignment="1">
      <alignment vertical="center"/>
    </xf>
    <xf numFmtId="178" fontId="39" fillId="37" borderId="1" xfId="123" applyNumberFormat="1" applyFill="1" applyBorder="1" applyAlignment="1" applyProtection="1">
      <alignment vertical="center"/>
      <protection locked="0"/>
    </xf>
    <xf numFmtId="10" fontId="39" fillId="37" borderId="1" xfId="123" applyNumberFormat="1" applyFill="1" applyBorder="1" applyAlignment="1" applyProtection="1">
      <alignment vertical="center"/>
      <protection locked="0"/>
    </xf>
    <xf numFmtId="10" fontId="39" fillId="37" borderId="1" xfId="184" applyNumberFormat="1">
      <alignment vertical="center"/>
    </xf>
    <xf numFmtId="10" fontId="39" fillId="39" borderId="1" xfId="123" applyNumberFormat="1" applyFill="1" applyBorder="1" applyAlignment="1" applyProtection="1">
      <alignment vertical="center"/>
    </xf>
    <xf numFmtId="0" fontId="43" fillId="41" borderId="1" xfId="0" applyFont="1" applyFill="1" applyBorder="1"/>
    <xf numFmtId="0" fontId="43" fillId="0" borderId="0" xfId="82" applyFont="1" applyProtection="1"/>
    <xf numFmtId="10" fontId="39" fillId="38" borderId="1" xfId="115" applyNumberFormat="1" applyFont="1" applyFill="1" applyBorder="1" applyProtection="1">
      <protection locked="0"/>
    </xf>
    <xf numFmtId="166" fontId="0" fillId="0" borderId="1" xfId="0" applyNumberFormat="1" applyFill="1" applyBorder="1" applyAlignment="1" applyProtection="1">
      <alignment wrapText="1"/>
    </xf>
    <xf numFmtId="175" fontId="39" fillId="38" borderId="1" xfId="200" applyNumberFormat="1" applyFont="1">
      <alignment vertical="center"/>
      <protection locked="0"/>
    </xf>
    <xf numFmtId="0" fontId="39" fillId="0" borderId="1" xfId="114" quotePrefix="1" applyFont="1" applyBorder="1" applyAlignment="1" applyProtection="1">
      <alignment horizontal="left"/>
      <protection locked="0"/>
    </xf>
    <xf numFmtId="10" fontId="39" fillId="39" borderId="1" xfId="123" applyNumberFormat="1" applyFont="1" applyFill="1" applyBorder="1" applyAlignment="1" applyProtection="1">
      <alignment vertical="center"/>
    </xf>
    <xf numFmtId="168" fontId="50" fillId="38" borderId="1" xfId="115" applyNumberFormat="1" applyFont="1" applyFill="1" applyBorder="1" applyAlignment="1" applyProtection="1">
      <alignment horizontal="left"/>
      <protection locked="0"/>
    </xf>
    <xf numFmtId="175" fontId="39" fillId="38" borderId="1" xfId="200" applyFont="1">
      <alignment vertical="center"/>
      <protection locked="0"/>
    </xf>
    <xf numFmtId="175" fontId="39" fillId="37" borderId="1" xfId="184" applyAlignment="1" applyProtection="1">
      <alignment horizontal="center" vertical="center"/>
    </xf>
    <xf numFmtId="0" fontId="39" fillId="41" borderId="12" xfId="14" applyFont="1" applyFill="1" applyBorder="1" applyProtection="1"/>
    <xf numFmtId="0" fontId="43" fillId="0" borderId="1" xfId="120" applyFont="1" applyBorder="1" applyProtection="1"/>
    <xf numFmtId="0" fontId="0" fillId="0" borderId="1" xfId="0" applyBorder="1" applyAlignment="1">
      <alignment wrapText="1"/>
    </xf>
    <xf numFmtId="0" fontId="0" fillId="0" borderId="0" xfId="0" applyAlignment="1">
      <alignment horizontal="left"/>
    </xf>
    <xf numFmtId="0" fontId="0" fillId="41" borderId="0" xfId="0" applyFont="1" applyFill="1" applyBorder="1" applyAlignment="1">
      <alignment horizontal="left" indent="1"/>
    </xf>
    <xf numFmtId="0" fontId="39" fillId="41" borderId="0" xfId="11" applyFont="1" applyFill="1" applyAlignment="1" applyProtection="1">
      <alignment horizontal="center"/>
    </xf>
    <xf numFmtId="175" fontId="39" fillId="41" borderId="0" xfId="123" applyNumberFormat="1" applyFont="1" applyFill="1" applyBorder="1" applyAlignment="1" applyProtection="1">
      <alignment vertical="center"/>
      <protection locked="0"/>
    </xf>
    <xf numFmtId="0" fontId="43" fillId="0" borderId="0" xfId="11" applyFont="1" applyFill="1" applyBorder="1" applyProtection="1"/>
    <xf numFmtId="0" fontId="39" fillId="0" borderId="1" xfId="120" applyFont="1" applyBorder="1" applyProtection="1"/>
    <xf numFmtId="175" fontId="39" fillId="40" borderId="1" xfId="238" applyNumberFormat="1" applyAlignment="1" applyProtection="1">
      <alignment horizontal="centerContinuous" vertical="center"/>
    </xf>
    <xf numFmtId="175" fontId="39" fillId="40" borderId="1" xfId="238" applyNumberFormat="1" applyBorder="1" applyAlignment="1" applyProtection="1">
      <alignment horizontal="centerContinuous" vertical="center"/>
    </xf>
    <xf numFmtId="175" fontId="39" fillId="40" borderId="1" xfId="238" applyNumberFormat="1" applyAlignment="1" applyProtection="1">
      <alignment horizontal="left" vertical="center"/>
    </xf>
    <xf numFmtId="166" fontId="43" fillId="0" borderId="1" xfId="0" applyNumberFormat="1" applyFont="1" applyFill="1" applyBorder="1" applyAlignment="1" applyProtection="1">
      <alignment wrapText="1"/>
    </xf>
    <xf numFmtId="179" fontId="39" fillId="38" borderId="1" xfId="131" applyNumberFormat="1" applyFont="1" applyFill="1" applyBorder="1" applyAlignment="1" applyProtection="1">
      <alignment horizontal="center"/>
      <protection locked="0"/>
    </xf>
    <xf numFmtId="10" fontId="39" fillId="40" borderId="1" xfId="123" applyNumberFormat="1" applyFill="1" applyBorder="1" applyAlignment="1" applyProtection="1">
      <alignment horizontal="right" vertical="center"/>
    </xf>
    <xf numFmtId="10" fontId="39" fillId="37" borderId="1" xfId="123" applyNumberFormat="1" applyFill="1" applyBorder="1" applyAlignment="1">
      <alignment vertical="center"/>
    </xf>
    <xf numFmtId="175" fontId="39" fillId="41" borderId="1" xfId="184" applyFill="1">
      <alignment vertical="center"/>
    </xf>
    <xf numFmtId="180" fontId="39" fillId="38" borderId="1" xfId="200" applyNumberFormat="1" applyFont="1">
      <alignment vertical="center"/>
      <protection locked="0"/>
    </xf>
    <xf numFmtId="10" fontId="39" fillId="38" borderId="1" xfId="123" applyNumberFormat="1" applyFont="1" applyFill="1" applyBorder="1" applyAlignment="1" applyProtection="1">
      <alignment vertical="center"/>
    </xf>
    <xf numFmtId="175" fontId="39" fillId="38" borderId="1" xfId="200" applyNumberFormat="1" applyFont="1">
      <alignment vertical="center"/>
      <protection locked="0"/>
    </xf>
    <xf numFmtId="181" fontId="39" fillId="38" borderId="1" xfId="200" applyNumberFormat="1" applyFont="1" applyAlignment="1">
      <alignment horizontal="center" vertical="center"/>
      <protection locked="0"/>
    </xf>
    <xf numFmtId="175" fontId="39" fillId="38" borderId="1" xfId="200" applyFont="1">
      <alignment vertical="center"/>
      <protection locked="0"/>
    </xf>
    <xf numFmtId="175" fontId="39" fillId="38" borderId="1" xfId="200" applyFont="1" applyBorder="1">
      <alignment vertical="center"/>
      <protection locked="0"/>
    </xf>
    <xf numFmtId="175" fontId="43" fillId="38" borderId="1" xfId="200" applyFont="1">
      <alignment vertical="center"/>
      <protection locked="0"/>
    </xf>
    <xf numFmtId="175" fontId="39" fillId="37" borderId="1" xfId="184" applyFont="1">
      <alignment vertical="center"/>
    </xf>
    <xf numFmtId="175" fontId="39" fillId="38" borderId="1" xfId="200" applyFont="1">
      <alignment vertical="center"/>
      <protection locked="0"/>
    </xf>
    <xf numFmtId="0" fontId="39" fillId="41" borderId="1" xfId="14" applyFont="1" applyFill="1" applyBorder="1" applyProtection="1"/>
    <xf numFmtId="0" fontId="3" fillId="38" borderId="13" xfId="118" applyFont="1" applyFill="1" applyBorder="1" applyAlignment="1" applyProtection="1">
      <alignment horizontal="center"/>
      <protection locked="0"/>
    </xf>
    <xf numFmtId="0" fontId="3" fillId="38" borderId="14" xfId="118" applyFont="1" applyFill="1" applyBorder="1" applyAlignment="1" applyProtection="1">
      <alignment horizontal="center"/>
      <protection locked="0"/>
    </xf>
    <xf numFmtId="0" fontId="3" fillId="38" borderId="4" xfId="118" applyFont="1" applyFill="1" applyBorder="1" applyAlignment="1" applyProtection="1">
      <alignment horizontal="center"/>
      <protection locked="0"/>
    </xf>
    <xf numFmtId="0" fontId="3" fillId="38" borderId="13" xfId="118" applyFont="1" applyFill="1" applyBorder="1" applyAlignment="1" applyProtection="1">
      <alignment horizontal="left"/>
      <protection locked="0"/>
    </xf>
    <xf numFmtId="0" fontId="3" fillId="38" borderId="14" xfId="118" applyFont="1" applyFill="1" applyBorder="1" applyAlignment="1" applyProtection="1">
      <alignment horizontal="left"/>
      <protection locked="0"/>
    </xf>
    <xf numFmtId="0" fontId="3" fillId="38" borderId="4" xfId="118" applyFont="1" applyFill="1" applyBorder="1" applyAlignment="1" applyProtection="1">
      <alignment horizontal="left"/>
      <protection locked="0"/>
    </xf>
    <xf numFmtId="0" fontId="39" fillId="0" borderId="1" xfId="120" applyFont="1" applyFill="1" applyBorder="1" applyProtection="1"/>
    <xf numFmtId="0" fontId="2" fillId="0" borderId="0" xfId="82" applyFont="1" applyProtection="1"/>
    <xf numFmtId="0" fontId="12" fillId="0" borderId="0" xfId="14" applyFont="1" applyBorder="1" applyProtection="1"/>
    <xf numFmtId="0" fontId="3" fillId="0" borderId="0" xfId="14" applyFont="1" applyProtection="1"/>
    <xf numFmtId="0" fontId="3" fillId="0" borderId="0" xfId="14" applyFont="1" applyBorder="1" applyProtection="1"/>
    <xf numFmtId="0" fontId="3" fillId="0" borderId="0" xfId="14" applyFont="1" applyFill="1" applyBorder="1" applyProtection="1"/>
    <xf numFmtId="0" fontId="3" fillId="0" borderId="0" xfId="82" applyFont="1" applyProtection="1"/>
    <xf numFmtId="0" fontId="3" fillId="0" borderId="0" xfId="82" applyFont="1" applyAlignment="1" applyProtection="1">
      <alignment horizontal="right"/>
    </xf>
    <xf numFmtId="0" fontId="16" fillId="0" borderId="0" xfId="14" applyFont="1" applyBorder="1" applyProtection="1"/>
    <xf numFmtId="0" fontId="19" fillId="0" borderId="0" xfId="14" applyFont="1" applyBorder="1" applyProtection="1"/>
    <xf numFmtId="175" fontId="39" fillId="39" borderId="1" xfId="219" applyNumberFormat="1" applyFont="1" applyAlignment="1">
      <alignment horizontal="right"/>
    </xf>
    <xf numFmtId="0" fontId="43" fillId="36" borderId="1" xfId="107" applyFont="1" applyFill="1" applyBorder="1" applyAlignment="1">
      <alignment horizontal="center" wrapText="1"/>
    </xf>
    <xf numFmtId="9" fontId="39" fillId="38" borderId="5" xfId="123" applyFill="1" applyBorder="1" applyAlignment="1" applyProtection="1">
      <alignment horizontal="center" vertical="center"/>
      <protection locked="0"/>
    </xf>
    <xf numFmtId="0" fontId="39" fillId="0" borderId="1" xfId="11" applyFont="1" applyBorder="1" applyProtection="1"/>
    <xf numFmtId="0" fontId="39" fillId="0" borderId="1" xfId="120" applyFont="1" applyFill="1" applyBorder="1" applyProtection="1"/>
    <xf numFmtId="0" fontId="39" fillId="0" borderId="0" xfId="11" applyFont="1" applyAlignment="1" applyProtection="1">
      <alignment horizontal="right"/>
    </xf>
    <xf numFmtId="0" fontId="3" fillId="0" borderId="1" xfId="121" applyFont="1" applyBorder="1" applyProtection="1"/>
    <xf numFmtId="0" fontId="3" fillId="0" borderId="1" xfId="0" applyFont="1" applyBorder="1" applyAlignment="1" applyProtection="1"/>
    <xf numFmtId="0" fontId="3" fillId="0" borderId="1" xfId="112" applyFont="1" applyBorder="1" applyProtection="1"/>
    <xf numFmtId="0" fontId="0" fillId="0" borderId="1" xfId="0" applyBorder="1" applyAlignment="1" applyProtection="1"/>
    <xf numFmtId="164" fontId="39" fillId="40" borderId="1" xfId="123" applyNumberFormat="1" applyFont="1" applyFill="1" applyBorder="1" applyAlignment="1" applyProtection="1">
      <alignment horizontal="right" vertical="center"/>
    </xf>
    <xf numFmtId="164" fontId="39" fillId="38" borderId="1" xfId="123" applyNumberFormat="1" applyFont="1" applyFill="1" applyBorder="1" applyAlignment="1" applyProtection="1">
      <alignment horizontal="center" vertical="center"/>
      <protection locked="0"/>
    </xf>
    <xf numFmtId="175" fontId="39" fillId="38" borderId="1" xfId="122" applyNumberFormat="1" applyFont="1" applyFill="1" applyBorder="1" applyAlignment="1" applyProtection="1">
      <alignment horizontal="right"/>
      <protection locked="0"/>
    </xf>
    <xf numFmtId="167" fontId="39" fillId="41" borderId="1" xfId="131" applyNumberFormat="1" applyFont="1" applyFill="1" applyBorder="1" applyAlignment="1" applyProtection="1">
      <alignment horizontal="left"/>
      <protection locked="0"/>
    </xf>
    <xf numFmtId="0" fontId="39" fillId="0" borderId="7" xfId="11" applyFont="1" applyBorder="1" applyProtection="1"/>
    <xf numFmtId="0" fontId="39" fillId="0" borderId="7" xfId="11" applyFont="1" applyBorder="1" applyAlignment="1" applyProtection="1">
      <alignment horizontal="center"/>
    </xf>
    <xf numFmtId="0" fontId="12" fillId="0" borderId="0" xfId="110" applyFont="1" applyFill="1" applyBorder="1" applyAlignment="1" applyProtection="1"/>
    <xf numFmtId="0" fontId="3" fillId="0" borderId="0" xfId="110" applyFont="1" applyAlignment="1" applyProtection="1"/>
    <xf numFmtId="0" fontId="12" fillId="0" borderId="0" xfId="110" applyFont="1" applyAlignment="1" applyProtection="1"/>
    <xf numFmtId="0" fontId="56" fillId="0" borderId="0" xfId="110" applyFont="1" applyAlignment="1" applyProtection="1"/>
    <xf numFmtId="0" fontId="3" fillId="0" borderId="1" xfId="110" applyFont="1" applyBorder="1" applyAlignment="1" applyProtection="1"/>
    <xf numFmtId="0" fontId="3" fillId="0" borderId="0" xfId="121" applyFont="1" applyBorder="1" applyProtection="1"/>
    <xf numFmtId="0" fontId="3" fillId="0" borderId="0" xfId="121" applyFont="1" applyBorder="1" applyAlignment="1" applyProtection="1">
      <alignment horizontal="right"/>
    </xf>
    <xf numFmtId="0" fontId="3" fillId="0" borderId="0" xfId="121" applyFont="1" applyBorder="1" applyAlignment="1" applyProtection="1">
      <alignment horizontal="right" wrapText="1"/>
    </xf>
    <xf numFmtId="0" fontId="3" fillId="0" borderId="1" xfId="121" applyNumberFormat="1" applyFont="1" applyBorder="1" applyProtection="1"/>
    <xf numFmtId="175" fontId="39" fillId="37" borderId="1" xfId="185" applyNumberFormat="1" applyFont="1" applyAlignment="1">
      <alignment horizontal="right" vertical="center"/>
      <protection locked="0"/>
    </xf>
    <xf numFmtId="0" fontId="3" fillId="0" borderId="0" xfId="121" applyFont="1" applyFill="1" applyBorder="1" applyProtection="1"/>
    <xf numFmtId="0" fontId="3" fillId="0" borderId="0" xfId="121" applyFont="1" applyProtection="1"/>
    <xf numFmtId="0" fontId="3" fillId="0" borderId="0" xfId="121" applyNumberFormat="1" applyFont="1" applyFill="1" applyBorder="1" applyProtection="1"/>
    <xf numFmtId="0" fontId="3" fillId="0" borderId="0" xfId="112" applyFont="1" applyFill="1" applyBorder="1" applyProtection="1"/>
    <xf numFmtId="0" fontId="3" fillId="0" borderId="0" xfId="121" applyFont="1" applyFill="1" applyBorder="1" applyAlignment="1" applyProtection="1">
      <alignment horizontal="right"/>
    </xf>
    <xf numFmtId="2" fontId="3" fillId="0" borderId="0" xfId="121" applyNumberFormat="1" applyFont="1" applyBorder="1" applyProtection="1"/>
    <xf numFmtId="0" fontId="3" fillId="0" borderId="0" xfId="121" applyFont="1" applyFill="1" applyProtection="1"/>
    <xf numFmtId="0" fontId="3" fillId="0" borderId="1" xfId="121" applyFont="1" applyBorder="1" applyAlignment="1" applyProtection="1">
      <alignment horizontal="center" vertical="center" wrapText="1"/>
    </xf>
    <xf numFmtId="0" fontId="3" fillId="0" borderId="1" xfId="121" applyFont="1" applyBorder="1" applyAlignment="1" applyProtection="1">
      <alignment horizontal="right" wrapText="1"/>
    </xf>
    <xf numFmtId="0" fontId="3" fillId="0" borderId="0" xfId="110" applyFont="1" applyBorder="1" applyAlignment="1" applyProtection="1">
      <alignment horizontal="right"/>
    </xf>
    <xf numFmtId="179" fontId="39" fillId="37" borderId="1" xfId="185" applyNumberFormat="1" applyFont="1" applyAlignment="1">
      <alignment horizontal="center" vertical="center"/>
      <protection locked="0"/>
    </xf>
    <xf numFmtId="175" fontId="39" fillId="37" borderId="1" xfId="185" applyNumberFormat="1" applyFont="1" applyBorder="1" applyAlignment="1">
      <alignment horizontal="right" vertical="center"/>
      <protection locked="0"/>
    </xf>
    <xf numFmtId="173" fontId="39" fillId="37" borderId="1" xfId="185" applyNumberFormat="1" applyFont="1" applyAlignment="1">
      <alignment horizontal="center" vertical="center"/>
      <protection locked="0"/>
    </xf>
    <xf numFmtId="0" fontId="3" fillId="0" borderId="0" xfId="121" applyFont="1" applyFill="1" applyBorder="1" applyAlignment="1" applyProtection="1">
      <alignment horizontal="center"/>
    </xf>
    <xf numFmtId="0" fontId="3" fillId="0" borderId="18" xfId="121" applyFont="1" applyBorder="1" applyProtection="1"/>
    <xf numFmtId="0" fontId="3" fillId="0" borderId="0" xfId="110" applyFont="1" applyAlignment="1" applyProtection="1">
      <alignment horizontal="right"/>
    </xf>
    <xf numFmtId="0" fontId="3" fillId="0" borderId="1" xfId="110" applyFont="1" applyBorder="1" applyAlignment="1" applyProtection="1">
      <alignment horizontal="center"/>
    </xf>
    <xf numFmtId="0" fontId="3" fillId="0" borderId="1" xfId="110" applyFont="1" applyBorder="1" applyAlignment="1" applyProtection="1">
      <alignment horizontal="right"/>
    </xf>
    <xf numFmtId="182" fontId="3" fillId="0" borderId="0" xfId="110" applyNumberFormat="1" applyFont="1" applyAlignment="1" applyProtection="1">
      <alignment horizontal="right"/>
    </xf>
    <xf numFmtId="2" fontId="3" fillId="0" borderId="0" xfId="110" applyNumberFormat="1" applyFont="1" applyAlignment="1" applyProtection="1"/>
    <xf numFmtId="0" fontId="3" fillId="0" borderId="1" xfId="121" applyFont="1" applyFill="1" applyBorder="1" applyAlignment="1" applyProtection="1">
      <alignment horizontal="center" wrapText="1"/>
    </xf>
    <xf numFmtId="1" fontId="3" fillId="0" borderId="1" xfId="121" applyNumberFormat="1" applyFont="1" applyFill="1" applyBorder="1" applyAlignment="1" applyProtection="1">
      <alignment horizontal="centerContinuous"/>
    </xf>
    <xf numFmtId="0" fontId="3" fillId="0" borderId="1" xfId="110" applyFont="1" applyBorder="1" applyAlignment="1" applyProtection="1">
      <alignment horizontal="centerContinuous"/>
    </xf>
    <xf numFmtId="175" fontId="39" fillId="37" borderId="1" xfId="185" applyNumberFormat="1" applyFont="1" applyBorder="1" applyAlignment="1">
      <alignment horizontal="center" vertical="center"/>
      <protection locked="0"/>
    </xf>
    <xf numFmtId="175" fontId="39" fillId="37" borderId="4" xfId="185" applyNumberFormat="1" applyFont="1" applyBorder="1" applyAlignment="1">
      <alignment horizontal="center" vertical="center"/>
      <protection locked="0"/>
    </xf>
    <xf numFmtId="2" fontId="3" fillId="0" borderId="0" xfId="110" applyNumberFormat="1" applyFont="1" applyFill="1" applyBorder="1" applyAlignment="1"/>
    <xf numFmtId="165" fontId="3" fillId="0" borderId="0" xfId="110" applyNumberFormat="1" applyFont="1" applyAlignment="1" applyProtection="1"/>
    <xf numFmtId="0" fontId="12" fillId="0" borderId="0" xfId="121" applyFont="1" applyBorder="1" applyAlignment="1" applyProtection="1">
      <alignment horizontal="left"/>
    </xf>
    <xf numFmtId="0" fontId="3" fillId="0" borderId="1" xfId="121" applyFont="1" applyFill="1" applyBorder="1" applyAlignment="1" applyProtection="1">
      <alignment horizontal="left"/>
    </xf>
    <xf numFmtId="0" fontId="3" fillId="0" borderId="14" xfId="121" applyFont="1" applyBorder="1" applyProtection="1"/>
    <xf numFmtId="166" fontId="3" fillId="0" borderId="4" xfId="121" applyNumberFormat="1" applyFont="1" applyFill="1" applyBorder="1" applyAlignment="1" applyProtection="1">
      <alignment horizontal="center"/>
    </xf>
    <xf numFmtId="175" fontId="39" fillId="37" borderId="1" xfId="185" applyNumberFormat="1" applyAlignment="1">
      <alignment horizontal="center" vertical="center"/>
      <protection locked="0"/>
    </xf>
    <xf numFmtId="0" fontId="3" fillId="0" borderId="0" xfId="110" applyFont="1" applyFill="1" applyAlignment="1">
      <alignment horizontal="left"/>
    </xf>
    <xf numFmtId="0" fontId="12" fillId="0" borderId="0" xfId="110" applyFont="1" applyFill="1" applyAlignment="1">
      <alignment horizontal="center"/>
    </xf>
    <xf numFmtId="0" fontId="12" fillId="0" borderId="0" xfId="110" applyFont="1" applyFill="1" applyBorder="1" applyAlignment="1"/>
    <xf numFmtId="0" fontId="12" fillId="0" borderId="0" xfId="110" applyFont="1" applyFill="1" applyAlignment="1"/>
    <xf numFmtId="0" fontId="3" fillId="0" borderId="0" xfId="110" applyFont="1" applyFill="1" applyBorder="1" applyAlignment="1"/>
    <xf numFmtId="0" fontId="18" fillId="0" borderId="0" xfId="110" applyFont="1" applyFill="1" applyAlignment="1">
      <alignment horizontal="left"/>
    </xf>
    <xf numFmtId="0" fontId="3" fillId="0" borderId="1" xfId="121" applyFont="1" applyFill="1" applyBorder="1" applyAlignment="1" applyProtection="1">
      <alignment horizontal="center"/>
    </xf>
    <xf numFmtId="1" fontId="3" fillId="0" borderId="1" xfId="121" applyNumberFormat="1" applyFont="1" applyFill="1" applyBorder="1" applyProtection="1"/>
    <xf numFmtId="0" fontId="3" fillId="0" borderId="11" xfId="122" applyFont="1" applyFill="1" applyBorder="1" applyAlignment="1" applyProtection="1">
      <alignment horizontal="center" vertical="center"/>
    </xf>
    <xf numFmtId="0" fontId="3" fillId="0" borderId="1" xfId="122" applyFont="1" applyFill="1" applyBorder="1" applyAlignment="1" applyProtection="1">
      <alignment horizontal="center" vertical="center"/>
    </xf>
    <xf numFmtId="0" fontId="18" fillId="0" borderId="0" xfId="121" applyFont="1" applyFill="1" applyBorder="1" applyAlignment="1" applyProtection="1">
      <alignment horizontal="center"/>
    </xf>
    <xf numFmtId="0" fontId="3" fillId="0" borderId="13" xfId="121" applyFont="1" applyFill="1" applyBorder="1" applyAlignment="1" applyProtection="1">
      <alignment horizontal="centerContinuous"/>
    </xf>
    <xf numFmtId="0" fontId="3" fillId="0" borderId="14" xfId="121" applyFont="1" applyFill="1" applyBorder="1" applyAlignment="1" applyProtection="1">
      <alignment horizontal="centerContinuous"/>
    </xf>
    <xf numFmtId="0" fontId="3" fillId="0" borderId="4" xfId="121" applyFont="1" applyFill="1" applyBorder="1" applyAlignment="1" applyProtection="1">
      <alignment horizontal="centerContinuous"/>
    </xf>
    <xf numFmtId="0" fontId="3" fillId="0" borderId="1" xfId="121" applyFont="1" applyFill="1" applyBorder="1" applyAlignment="1" applyProtection="1">
      <alignment horizontal="centerContinuous"/>
    </xf>
    <xf numFmtId="0" fontId="3" fillId="0" borderId="14" xfId="121" quotePrefix="1" applyFont="1" applyFill="1" applyBorder="1" applyAlignment="1" applyProtection="1">
      <alignment horizontal="centerContinuous"/>
    </xf>
    <xf numFmtId="0" fontId="18" fillId="0" borderId="0" xfId="121" applyFont="1" applyFill="1" applyBorder="1" applyAlignment="1" applyProtection="1">
      <alignment horizontal="left"/>
    </xf>
    <xf numFmtId="0" fontId="3" fillId="0" borderId="0" xfId="121" applyFont="1" applyAlignment="1" applyProtection="1">
      <alignment horizontal="center"/>
    </xf>
    <xf numFmtId="0" fontId="12" fillId="0" borderId="0" xfId="121" applyFont="1" applyFill="1" applyBorder="1" applyAlignment="1" applyProtection="1">
      <alignment horizontal="left"/>
    </xf>
    <xf numFmtId="0" fontId="18" fillId="0" borderId="0" xfId="121" applyFont="1" applyFill="1" applyBorder="1" applyAlignment="1" applyProtection="1">
      <alignment horizontal="right"/>
    </xf>
    <xf numFmtId="0" fontId="3" fillId="0" borderId="1" xfId="121" applyFont="1" applyBorder="1" applyAlignment="1" applyProtection="1">
      <alignment horizontal="left"/>
    </xf>
    <xf numFmtId="0" fontId="12" fillId="0" borderId="0" xfId="121" applyFont="1" applyProtection="1"/>
    <xf numFmtId="0" fontId="12" fillId="0" borderId="0" xfId="121" applyFont="1" applyAlignment="1" applyProtection="1">
      <alignment horizontal="center"/>
    </xf>
    <xf numFmtId="0" fontId="3" fillId="0" borderId="0" xfId="121" applyFont="1" applyFill="1" applyBorder="1" applyAlignment="1" applyProtection="1">
      <alignment horizontal="left"/>
    </xf>
    <xf numFmtId="166" fontId="3" fillId="0" borderId="0" xfId="121" applyNumberFormat="1" applyFont="1" applyFill="1" applyBorder="1" applyAlignment="1" applyProtection="1">
      <alignment horizontal="right"/>
    </xf>
    <xf numFmtId="175" fontId="3" fillId="0" borderId="0" xfId="121" applyNumberFormat="1" applyFont="1" applyFill="1" applyBorder="1" applyAlignment="1" applyProtection="1">
      <alignment horizontal="right"/>
    </xf>
    <xf numFmtId="0" fontId="12" fillId="0" borderId="1" xfId="121" applyFont="1" applyFill="1" applyBorder="1" applyAlignment="1" applyProtection="1">
      <alignment horizontal="left"/>
    </xf>
    <xf numFmtId="166" fontId="12" fillId="0" borderId="0" xfId="121" applyNumberFormat="1" applyFont="1" applyFill="1" applyBorder="1" applyAlignment="1" applyProtection="1">
      <alignment horizontal="right"/>
    </xf>
    <xf numFmtId="0" fontId="3" fillId="0" borderId="0" xfId="121" applyFont="1" applyFill="1" applyAlignment="1" applyProtection="1">
      <alignment horizontal="left"/>
    </xf>
    <xf numFmtId="0" fontId="3" fillId="0" borderId="0" xfId="121" applyFont="1" applyFill="1" applyAlignment="1" applyProtection="1">
      <alignment horizontal="center"/>
    </xf>
    <xf numFmtId="0" fontId="12" fillId="0" borderId="0" xfId="121" applyFont="1" applyAlignment="1" applyProtection="1">
      <alignment horizontal="left"/>
    </xf>
    <xf numFmtId="179" fontId="39" fillId="39" borderId="1" xfId="219" applyNumberFormat="1" applyBorder="1" applyAlignment="1">
      <alignment horizontal="center" vertical="center"/>
    </xf>
    <xf numFmtId="179" fontId="39" fillId="39" borderId="1" xfId="219" applyNumberFormat="1">
      <alignment vertical="center"/>
    </xf>
    <xf numFmtId="1" fontId="3" fillId="0" borderId="1" xfId="121" applyNumberFormat="1" applyFont="1" applyFill="1" applyBorder="1" applyAlignment="1" applyProtection="1">
      <alignment horizontal="center"/>
    </xf>
    <xf numFmtId="1" fontId="3" fillId="0" borderId="1" xfId="121" applyNumberFormat="1" applyFont="1" applyFill="1" applyBorder="1" applyAlignment="1" applyProtection="1">
      <alignment horizontal="left"/>
    </xf>
    <xf numFmtId="175" fontId="39" fillId="39" borderId="1" xfId="219" applyBorder="1" applyAlignment="1">
      <alignment horizontal="center" vertical="center"/>
    </xf>
    <xf numFmtId="166" fontId="3" fillId="0" borderId="0" xfId="121" applyNumberFormat="1" applyFont="1" applyFill="1" applyBorder="1" applyAlignment="1" applyProtection="1"/>
    <xf numFmtId="166" fontId="18" fillId="0" borderId="0" xfId="121" applyNumberFormat="1" applyFont="1" applyFill="1" applyBorder="1" applyAlignment="1" applyProtection="1">
      <alignment horizontal="center"/>
    </xf>
    <xf numFmtId="1" fontId="12" fillId="0" borderId="1" xfId="121" applyNumberFormat="1" applyFont="1" applyFill="1" applyBorder="1" applyAlignment="1" applyProtection="1">
      <alignment horizontal="left"/>
    </xf>
    <xf numFmtId="0" fontId="12" fillId="0" borderId="0" xfId="121" applyFont="1" applyBorder="1" applyProtection="1"/>
    <xf numFmtId="175" fontId="43" fillId="39" borderId="1" xfId="219" applyFont="1" applyBorder="1" applyAlignment="1">
      <alignment horizontal="center" vertical="center"/>
    </xf>
    <xf numFmtId="1" fontId="3" fillId="0" borderId="0" xfId="121" applyNumberFormat="1" applyFont="1" applyFill="1" applyBorder="1" applyAlignment="1" applyProtection="1">
      <alignment horizontal="left"/>
    </xf>
    <xf numFmtId="173" fontId="39" fillId="40" borderId="1" xfId="239" applyNumberFormat="1" applyBorder="1" applyAlignment="1">
      <alignment horizontal="center" vertical="center"/>
      <protection locked="0"/>
    </xf>
    <xf numFmtId="175" fontId="39" fillId="39" borderId="1" xfId="219" applyBorder="1" applyAlignment="1">
      <alignment horizontal="right" vertical="center"/>
    </xf>
    <xf numFmtId="173" fontId="39" fillId="39" borderId="1" xfId="219" applyNumberFormat="1" applyBorder="1" applyAlignment="1">
      <alignment horizontal="center" vertical="center"/>
    </xf>
    <xf numFmtId="165" fontId="3" fillId="0" borderId="1" xfId="121" applyNumberFormat="1" applyFont="1" applyFill="1" applyBorder="1" applyAlignment="1" applyProtection="1">
      <alignment horizontal="right"/>
    </xf>
    <xf numFmtId="175" fontId="39" fillId="0" borderId="1" xfId="219" applyFill="1" applyBorder="1" applyAlignment="1">
      <alignment horizontal="right" vertical="center"/>
    </xf>
    <xf numFmtId="173" fontId="3" fillId="0" borderId="0" xfId="121" applyNumberFormat="1" applyFont="1" applyFill="1" applyBorder="1" applyAlignment="1" applyProtection="1">
      <alignment horizontal="center"/>
    </xf>
    <xf numFmtId="165" fontId="3" fillId="0" borderId="0" xfId="121" applyNumberFormat="1" applyFont="1" applyFill="1" applyBorder="1" applyAlignment="1" applyProtection="1">
      <alignment horizontal="right"/>
    </xf>
    <xf numFmtId="0" fontId="12" fillId="0" borderId="0" xfId="121" applyFont="1" applyFill="1" applyBorder="1" applyProtection="1"/>
    <xf numFmtId="175" fontId="43" fillId="39" borderId="1" xfId="219" applyFont="1" applyAlignment="1">
      <alignment horizontal="center" vertical="center"/>
    </xf>
    <xf numFmtId="165" fontId="3" fillId="0" borderId="0" xfId="121" applyNumberFormat="1" applyFont="1" applyFill="1" applyAlignment="1" applyProtection="1">
      <alignment horizontal="center"/>
    </xf>
    <xf numFmtId="179" fontId="39" fillId="40" borderId="1" xfId="239" applyNumberFormat="1" applyBorder="1" applyAlignment="1">
      <alignment horizontal="center" vertical="center"/>
      <protection locked="0"/>
    </xf>
    <xf numFmtId="179" fontId="3" fillId="0" borderId="0" xfId="121" applyNumberFormat="1" applyFont="1" applyFill="1" applyBorder="1" applyAlignment="1" applyProtection="1">
      <alignment horizontal="center"/>
    </xf>
    <xf numFmtId="0" fontId="12" fillId="0" borderId="0" xfId="121" applyFont="1" applyFill="1" applyBorder="1" applyAlignment="1" applyProtection="1">
      <alignment horizontal="center"/>
    </xf>
    <xf numFmtId="175" fontId="43" fillId="39" borderId="1" xfId="219" applyFont="1" applyBorder="1" applyAlignment="1">
      <alignment horizontal="right" vertical="center"/>
    </xf>
    <xf numFmtId="166" fontId="3" fillId="0" borderId="0" xfId="121" applyNumberFormat="1" applyFont="1" applyFill="1" applyBorder="1" applyAlignment="1" applyProtection="1">
      <alignment horizontal="center"/>
    </xf>
    <xf numFmtId="0" fontId="12" fillId="0" borderId="0" xfId="121" applyFont="1" applyBorder="1" applyAlignment="1" applyProtection="1">
      <alignment horizontal="right"/>
    </xf>
    <xf numFmtId="166" fontId="12" fillId="0" borderId="0" xfId="121" applyNumberFormat="1" applyFont="1" applyFill="1" applyBorder="1" applyAlignment="1" applyProtection="1">
      <alignment horizontal="center"/>
    </xf>
    <xf numFmtId="179" fontId="39" fillId="40" borderId="1" xfId="239" applyNumberFormat="1" applyFont="1" applyAlignment="1">
      <alignment horizontal="center" vertical="center"/>
      <protection locked="0"/>
    </xf>
    <xf numFmtId="179" fontId="39" fillId="39" borderId="1" xfId="219" applyNumberFormat="1" applyFont="1" applyBorder="1" applyAlignment="1">
      <alignment horizontal="center" vertical="center"/>
    </xf>
    <xf numFmtId="166" fontId="3" fillId="0" borderId="1" xfId="121" applyNumberFormat="1" applyFont="1" applyFill="1" applyBorder="1" applyAlignment="1" applyProtection="1">
      <alignment horizontal="center"/>
    </xf>
    <xf numFmtId="175" fontId="39" fillId="40" borderId="1" xfId="239" applyNumberFormat="1" applyAlignment="1">
      <alignment horizontal="right" vertical="center"/>
      <protection locked="0"/>
    </xf>
    <xf numFmtId="175" fontId="39" fillId="40" borderId="1" xfId="239" applyNumberFormat="1" applyBorder="1" applyAlignment="1">
      <alignment horizontal="left" vertical="center"/>
      <protection locked="0"/>
    </xf>
    <xf numFmtId="175" fontId="39" fillId="40" borderId="1" xfId="239" applyNumberFormat="1" applyBorder="1" applyAlignment="1">
      <alignment horizontal="center" vertical="center"/>
      <protection locked="0"/>
    </xf>
    <xf numFmtId="0" fontId="12" fillId="0" borderId="0" xfId="112" applyFont="1" applyBorder="1" applyProtection="1"/>
    <xf numFmtId="166" fontId="3" fillId="0" borderId="0" xfId="121" applyNumberFormat="1" applyFont="1" applyFill="1" applyBorder="1" applyProtection="1"/>
    <xf numFmtId="183" fontId="3" fillId="0" borderId="0" xfId="121" applyNumberFormat="1" applyFont="1" applyFill="1" applyProtection="1"/>
    <xf numFmtId="184" fontId="3" fillId="0" borderId="0" xfId="121" applyNumberFormat="1" applyFont="1" applyFill="1" applyProtection="1"/>
    <xf numFmtId="185" fontId="3" fillId="0" borderId="0" xfId="121" applyNumberFormat="1" applyFont="1" applyFill="1" applyProtection="1"/>
    <xf numFmtId="0" fontId="49" fillId="41" borderId="5" xfId="0" applyFont="1" applyFill="1" applyBorder="1" applyAlignment="1" applyProtection="1">
      <alignment horizontal="left"/>
    </xf>
    <xf numFmtId="0" fontId="49" fillId="41" borderId="5" xfId="82" applyFont="1" applyFill="1" applyBorder="1" applyAlignment="1" applyProtection="1">
      <alignment horizontal="left"/>
    </xf>
    <xf numFmtId="0" fontId="49" fillId="41" borderId="5" xfId="0" applyFont="1" applyFill="1" applyBorder="1" applyAlignment="1" applyProtection="1">
      <alignment horizontal="left"/>
      <protection locked="0"/>
    </xf>
    <xf numFmtId="0" fontId="56" fillId="0" borderId="0" xfId="121" applyFont="1" applyFill="1" applyProtection="1"/>
    <xf numFmtId="186" fontId="39" fillId="38" borderId="1" xfId="200" applyNumberFormat="1">
      <alignment vertical="center"/>
      <protection locked="0"/>
    </xf>
    <xf numFmtId="0" fontId="21" fillId="0" borderId="0" xfId="122" applyFont="1" applyFill="1" applyBorder="1" applyAlignment="1" applyProtection="1">
      <alignment horizontal="left" vertical="center"/>
      <protection locked="0"/>
    </xf>
    <xf numFmtId="0" fontId="53" fillId="0" borderId="0" xfId="0" applyFont="1"/>
    <xf numFmtId="1" fontId="2" fillId="0" borderId="0" xfId="68" applyNumberFormat="1" applyFont="1" applyBorder="1" applyProtection="1">
      <protection locked="0"/>
    </xf>
    <xf numFmtId="164" fontId="39" fillId="39" borderId="1" xfId="123" applyNumberFormat="1" applyFill="1" applyBorder="1" applyAlignment="1">
      <alignment vertical="center"/>
    </xf>
    <xf numFmtId="179" fontId="39" fillId="40" borderId="1" xfId="239" applyNumberFormat="1" applyFont="1" applyAlignment="1" applyProtection="1">
      <alignment horizontal="center" vertical="center"/>
    </xf>
    <xf numFmtId="0" fontId="3" fillId="0" borderId="5" xfId="110" applyFont="1" applyFill="1" applyBorder="1" applyAlignment="1">
      <alignment horizontal="left"/>
    </xf>
    <xf numFmtId="0" fontId="18" fillId="0" borderId="17" xfId="121" applyFont="1" applyFill="1" applyBorder="1" applyAlignment="1" applyProtection="1">
      <alignment horizontal="center"/>
    </xf>
    <xf numFmtId="175" fontId="39" fillId="37" borderId="1" xfId="184" applyFont="1" applyBorder="1" applyAlignment="1" applyProtection="1">
      <alignment horizontal="right" vertical="center"/>
      <protection locked="0"/>
    </xf>
    <xf numFmtId="164" fontId="39" fillId="37" borderId="1" xfId="123" applyNumberFormat="1" applyFill="1" applyBorder="1" applyAlignment="1" applyProtection="1">
      <alignment horizontal="center" vertical="center"/>
      <protection locked="0"/>
    </xf>
    <xf numFmtId="0" fontId="39" fillId="41" borderId="1" xfId="14" applyFont="1" applyFill="1" applyBorder="1" applyProtection="1"/>
    <xf numFmtId="0" fontId="12" fillId="0" borderId="1" xfId="110" applyFont="1" applyFill="1" applyBorder="1" applyAlignment="1" applyProtection="1">
      <alignment horizontal="left"/>
    </xf>
    <xf numFmtId="175" fontId="39" fillId="38" borderId="11" xfId="200" applyBorder="1">
      <alignment vertical="center"/>
      <protection locked="0"/>
    </xf>
    <xf numFmtId="0" fontId="3" fillId="0" borderId="11" xfId="110" applyFont="1" applyBorder="1" applyAlignment="1">
      <alignment horizontal="left" wrapText="1"/>
    </xf>
    <xf numFmtId="0" fontId="12" fillId="0" borderId="1" xfId="110" applyFont="1" applyBorder="1" applyAlignment="1">
      <alignment horizontal="left"/>
    </xf>
    <xf numFmtId="175" fontId="39" fillId="40" borderId="1" xfId="238" applyAlignment="1">
      <alignment horizontal="left" vertical="center"/>
      <protection locked="0"/>
    </xf>
    <xf numFmtId="0" fontId="3" fillId="0" borderId="1" xfId="110" applyFont="1" applyBorder="1" applyAlignment="1">
      <alignment horizontal="center"/>
    </xf>
    <xf numFmtId="0" fontId="43" fillId="0" borderId="0" xfId="0" applyFont="1" applyAlignment="1">
      <alignment horizontal="right"/>
    </xf>
    <xf numFmtId="164" fontId="39" fillId="38" borderId="1" xfId="123" applyNumberFormat="1" applyFont="1" applyFill="1" applyBorder="1" applyProtection="1">
      <protection locked="0"/>
    </xf>
    <xf numFmtId="0" fontId="16" fillId="0" borderId="0" xfId="110" applyFont="1" applyAlignment="1"/>
    <xf numFmtId="0" fontId="12" fillId="0" borderId="1" xfId="110" applyFont="1" applyBorder="1" applyAlignment="1">
      <alignment horizontal="left" wrapText="1"/>
    </xf>
    <xf numFmtId="0" fontId="12" fillId="0" borderId="1" xfId="0" applyFont="1" applyBorder="1"/>
    <xf numFmtId="0" fontId="12" fillId="0" borderId="0" xfId="0" applyFont="1" applyFill="1" applyBorder="1"/>
    <xf numFmtId="175" fontId="39" fillId="40" borderId="1" xfId="238" applyAlignment="1">
      <alignment horizontal="right" vertical="center"/>
      <protection locked="0"/>
    </xf>
    <xf numFmtId="175" fontId="39" fillId="40" borderId="1" xfId="238" applyAlignment="1" applyProtection="1">
      <alignment horizontal="right" vertical="center"/>
    </xf>
    <xf numFmtId="0" fontId="0" fillId="0" borderId="1" xfId="0" applyBorder="1" applyAlignment="1">
      <alignment horizontal="center" wrapText="1"/>
    </xf>
    <xf numFmtId="0" fontId="59" fillId="0" borderId="1" xfId="0" applyFont="1" applyBorder="1" applyAlignment="1">
      <alignment vertical="top"/>
    </xf>
    <xf numFmtId="0" fontId="49" fillId="0" borderId="0" xfId="120" applyFont="1" applyFill="1" applyBorder="1" applyAlignment="1" applyProtection="1">
      <alignment vertical="top"/>
    </xf>
    <xf numFmtId="0" fontId="43" fillId="0" borderId="1" xfId="120" applyFont="1" applyFill="1" applyBorder="1" applyProtection="1"/>
    <xf numFmtId="175" fontId="44" fillId="0" borderId="0" xfId="11" applyNumberFormat="1" applyFont="1" applyProtection="1"/>
    <xf numFmtId="0" fontId="39" fillId="0" borderId="0" xfId="11" applyFont="1" applyAlignment="1" applyProtection="1">
      <alignment horizontal="center"/>
    </xf>
    <xf numFmtId="0" fontId="39" fillId="0" borderId="1" xfId="120" applyFont="1" applyBorder="1" applyProtection="1"/>
    <xf numFmtId="0" fontId="60" fillId="0" borderId="0" xfId="120" applyFont="1" applyFill="1" applyBorder="1" applyProtection="1"/>
    <xf numFmtId="175" fontId="39" fillId="37" borderId="1" xfId="184" applyAlignment="1">
      <alignment horizontal="right" vertical="center"/>
    </xf>
    <xf numFmtId="0" fontId="3" fillId="0" borderId="1" xfId="110" applyFont="1" applyFill="1" applyBorder="1" applyAlignment="1">
      <alignment horizontal="left" wrapText="1"/>
    </xf>
    <xf numFmtId="0" fontId="3" fillId="0" borderId="0" xfId="118" applyFont="1" applyAlignment="1">
      <alignment horizontal="center" wrapText="1"/>
    </xf>
    <xf numFmtId="175" fontId="50" fillId="40" borderId="1" xfId="238" applyNumberFormat="1" applyFont="1" applyAlignment="1" applyProtection="1">
      <alignment horizontal="center" vertical="center"/>
    </xf>
    <xf numFmtId="175" fontId="50" fillId="40" borderId="12" xfId="238" applyNumberFormat="1" applyFont="1" applyBorder="1" applyAlignment="1" applyProtection="1">
      <alignment horizontal="center" vertical="center"/>
    </xf>
    <xf numFmtId="0" fontId="39" fillId="41" borderId="1" xfId="14" applyFont="1" applyFill="1" applyBorder="1" applyProtection="1"/>
    <xf numFmtId="0" fontId="39" fillId="0" borderId="5" xfId="11" applyFont="1" applyBorder="1" applyProtection="1"/>
    <xf numFmtId="175" fontId="39" fillId="38" borderId="1" xfId="122" applyNumberFormat="1" applyFont="1" applyFill="1" applyBorder="1" applyAlignment="1" applyProtection="1">
      <alignment horizontal="right"/>
      <protection locked="0"/>
    </xf>
    <xf numFmtId="0" fontId="39" fillId="41" borderId="1" xfId="14" applyFont="1" applyFill="1" applyBorder="1" applyProtection="1"/>
    <xf numFmtId="0" fontId="3" fillId="38" borderId="13" xfId="118" applyFont="1" applyFill="1" applyBorder="1" applyAlignment="1" applyProtection="1">
      <alignment horizontal="left"/>
      <protection locked="0"/>
    </xf>
    <xf numFmtId="0" fontId="3" fillId="38" borderId="14" xfId="118" applyFont="1" applyFill="1" applyBorder="1" applyAlignment="1" applyProtection="1">
      <alignment horizontal="left"/>
      <protection locked="0"/>
    </xf>
    <xf numFmtId="0" fontId="3" fillId="38" borderId="4" xfId="118" applyFont="1" applyFill="1" applyBorder="1" applyAlignment="1" applyProtection="1">
      <alignment horizontal="left"/>
      <protection locked="0"/>
    </xf>
    <xf numFmtId="175" fontId="39" fillId="37" borderId="1" xfId="184" quotePrefix="1" applyFont="1" applyAlignment="1">
      <alignment horizontal="center" vertical="center"/>
    </xf>
    <xf numFmtId="177" fontId="39" fillId="37" borderId="1" xfId="123" applyNumberFormat="1" applyFill="1" applyBorder="1" applyAlignment="1">
      <alignment vertical="center"/>
    </xf>
    <xf numFmtId="177" fontId="0" fillId="0" borderId="0" xfId="0" applyNumberFormat="1"/>
    <xf numFmtId="0" fontId="49" fillId="0" borderId="5" xfId="0" applyFont="1" applyBorder="1"/>
    <xf numFmtId="0" fontId="49" fillId="0" borderId="0" xfId="0" applyFont="1" applyBorder="1"/>
    <xf numFmtId="1" fontId="39" fillId="0" borderId="0" xfId="114" applyNumberFormat="1" applyFont="1" applyBorder="1" applyAlignment="1" applyProtection="1">
      <alignment horizontal="center"/>
    </xf>
    <xf numFmtId="0" fontId="0" fillId="0" borderId="1" xfId="0" applyBorder="1" applyAlignment="1">
      <alignment wrapText="1"/>
    </xf>
    <xf numFmtId="0" fontId="0" fillId="0" borderId="1" xfId="0" applyFont="1" applyBorder="1" applyAlignment="1">
      <alignment wrapText="1"/>
    </xf>
    <xf numFmtId="0" fontId="40" fillId="0" borderId="0" xfId="51" applyAlignment="1" applyProtection="1"/>
    <xf numFmtId="0" fontId="0" fillId="0" borderId="0" xfId="0" applyAlignment="1">
      <alignment wrapText="1"/>
    </xf>
    <xf numFmtId="0" fontId="43" fillId="0" borderId="0" xfId="0" applyFont="1" applyAlignment="1">
      <alignment wrapText="1"/>
    </xf>
    <xf numFmtId="0" fontId="0" fillId="0" borderId="0" xfId="0" applyAlignment="1">
      <alignment horizontal="center" wrapText="1"/>
    </xf>
    <xf numFmtId="165" fontId="0" fillId="0" borderId="1" xfId="0" applyNumberFormat="1" applyBorder="1" applyAlignment="1">
      <alignment horizontal="center" wrapText="1"/>
    </xf>
    <xf numFmtId="0" fontId="53" fillId="0" borderId="0" xfId="0" applyFont="1" applyBorder="1"/>
    <xf numFmtId="175" fontId="39" fillId="44" borderId="1" xfId="219" applyFill="1">
      <alignment vertical="center"/>
    </xf>
    <xf numFmtId="0" fontId="0" fillId="44" borderId="13" xfId="0" applyFill="1" applyBorder="1"/>
    <xf numFmtId="0" fontId="0" fillId="44" borderId="4" xfId="0" applyFill="1" applyBorder="1"/>
    <xf numFmtId="0" fontId="0" fillId="0" borderId="4" xfId="0" applyBorder="1"/>
    <xf numFmtId="0" fontId="43" fillId="0" borderId="9" xfId="0" applyFont="1" applyBorder="1" applyAlignment="1">
      <alignment horizontal="right"/>
    </xf>
    <xf numFmtId="0" fontId="0" fillId="0" borderId="13" xfId="0" applyBorder="1"/>
    <xf numFmtId="0" fontId="0" fillId="0" borderId="9" xfId="0" applyFill="1" applyBorder="1"/>
    <xf numFmtId="190" fontId="3" fillId="45" borderId="1" xfId="15" applyNumberFormat="1" applyFont="1" applyFill="1" applyBorder="1"/>
    <xf numFmtId="190" fontId="3" fillId="45" borderId="1" xfId="15" applyNumberFormat="1" applyFont="1" applyFill="1" applyBorder="1" applyAlignment="1">
      <alignment horizontal="center"/>
    </xf>
    <xf numFmtId="1" fontId="39" fillId="0" borderId="11" xfId="114" applyNumberFormat="1" applyFont="1" applyBorder="1" applyAlignment="1" applyProtection="1">
      <alignment horizontal="center"/>
    </xf>
    <xf numFmtId="1" fontId="39" fillId="41" borderId="11" xfId="114" applyNumberFormat="1" applyFont="1" applyFill="1" applyBorder="1" applyAlignment="1" applyProtection="1">
      <alignment horizontal="center"/>
    </xf>
    <xf numFmtId="0" fontId="3" fillId="0" borderId="8" xfId="122" applyFont="1" applyFill="1" applyBorder="1" applyAlignment="1" applyProtection="1">
      <alignment horizontal="center" vertical="center"/>
    </xf>
    <xf numFmtId="0" fontId="3" fillId="0" borderId="15" xfId="122" applyFont="1" applyFill="1" applyBorder="1" applyAlignment="1" applyProtection="1">
      <alignment horizontal="center" vertical="center"/>
    </xf>
    <xf numFmtId="0" fontId="3" fillId="0" borderId="7" xfId="122" applyFont="1" applyFill="1" applyBorder="1" applyAlignment="1" applyProtection="1">
      <alignment horizontal="center" vertical="center"/>
    </xf>
    <xf numFmtId="0" fontId="0" fillId="0" borderId="11" xfId="0" applyBorder="1" applyAlignment="1">
      <alignment horizontal="center"/>
    </xf>
    <xf numFmtId="0" fontId="3" fillId="0" borderId="11" xfId="110" applyFont="1" applyBorder="1" applyAlignment="1">
      <alignment horizontal="center" wrapText="1"/>
    </xf>
    <xf numFmtId="0" fontId="12" fillId="0" borderId="6" xfId="110" applyFont="1" applyBorder="1" applyAlignment="1">
      <alignment horizontal="center" wrapText="1"/>
    </xf>
    <xf numFmtId="1" fontId="43" fillId="0" borderId="11" xfId="114" applyNumberFormat="1" applyFont="1" applyBorder="1" applyAlignment="1">
      <alignment horizontal="center"/>
    </xf>
    <xf numFmtId="1" fontId="43" fillId="0" borderId="11" xfId="114" applyNumberFormat="1" applyFont="1" applyBorder="1" applyAlignment="1">
      <alignment horizontal="center" wrapText="1"/>
    </xf>
    <xf numFmtId="0" fontId="39" fillId="0" borderId="9" xfId="114" applyFont="1" applyBorder="1" applyAlignment="1" applyProtection="1">
      <alignment horizontal="center"/>
    </xf>
    <xf numFmtId="186" fontId="39" fillId="38" borderId="11" xfId="200" applyNumberFormat="1" applyBorder="1">
      <alignment vertical="center"/>
      <protection locked="0"/>
    </xf>
    <xf numFmtId="175" fontId="39" fillId="40" borderId="12" xfId="238" applyBorder="1" applyAlignment="1">
      <alignment horizontal="center"/>
      <protection locked="0"/>
    </xf>
    <xf numFmtId="175" fontId="39" fillId="39" borderId="12" xfId="219" applyBorder="1">
      <alignment vertical="center"/>
    </xf>
    <xf numFmtId="175" fontId="39" fillId="40" borderId="12" xfId="238" applyNumberFormat="1" applyBorder="1">
      <alignment horizontal="right" vertical="center"/>
      <protection locked="0"/>
    </xf>
    <xf numFmtId="175" fontId="39" fillId="40" borderId="12" xfId="238" applyNumberFormat="1" applyFont="1" applyBorder="1" applyProtection="1">
      <alignment horizontal="right" vertical="center"/>
    </xf>
    <xf numFmtId="10" fontId="39" fillId="40" borderId="12" xfId="123" applyNumberFormat="1" applyFill="1" applyBorder="1" applyAlignment="1" applyProtection="1">
      <alignment horizontal="right" vertical="center"/>
    </xf>
    <xf numFmtId="171" fontId="39" fillId="42" borderId="12" xfId="122" applyNumberFormat="1" applyFont="1" applyFill="1" applyBorder="1" applyAlignment="1" applyProtection="1">
      <alignment horizontal="right" vertical="center"/>
    </xf>
    <xf numFmtId="175" fontId="39" fillId="38" borderId="12" xfId="14" applyNumberFormat="1" applyFont="1" applyFill="1" applyBorder="1" applyAlignment="1" applyProtection="1">
      <alignment horizontal="right"/>
      <protection locked="0"/>
    </xf>
    <xf numFmtId="175" fontId="3" fillId="38" borderId="10" xfId="118" applyNumberFormat="1" applyFont="1" applyFill="1" applyBorder="1" applyAlignment="1" applyProtection="1">
      <protection locked="0"/>
    </xf>
    <xf numFmtId="173" fontId="39" fillId="40" borderId="12" xfId="238" applyNumberFormat="1" applyBorder="1" applyProtection="1">
      <alignment horizontal="right" vertical="center"/>
    </xf>
    <xf numFmtId="175" fontId="39" fillId="40" borderId="12" xfId="238" applyBorder="1" applyAlignment="1" applyProtection="1">
      <alignment horizontal="right"/>
    </xf>
    <xf numFmtId="0" fontId="0" fillId="0" borderId="14" xfId="0" applyBorder="1"/>
    <xf numFmtId="0" fontId="18" fillId="0" borderId="13" xfId="121" applyFont="1" applyFill="1" applyBorder="1" applyAlignment="1" applyProtection="1">
      <alignment horizontal="right"/>
    </xf>
    <xf numFmtId="0" fontId="18" fillId="0" borderId="14" xfId="121" applyFont="1" applyFill="1" applyBorder="1" applyAlignment="1" applyProtection="1">
      <alignment horizontal="right"/>
    </xf>
    <xf numFmtId="0" fontId="43" fillId="0" borderId="14" xfId="0" applyFont="1" applyBorder="1"/>
    <xf numFmtId="165" fontId="3" fillId="0" borderId="13" xfId="110" applyNumberFormat="1" applyFont="1" applyBorder="1" applyAlignment="1"/>
    <xf numFmtId="165" fontId="3" fillId="0" borderId="14" xfId="110" applyNumberFormat="1" applyFont="1" applyBorder="1" applyAlignment="1"/>
    <xf numFmtId="165" fontId="3" fillId="0" borderId="4" xfId="110" applyNumberFormat="1" applyFont="1" applyBorder="1" applyAlignment="1"/>
    <xf numFmtId="0" fontId="39" fillId="0" borderId="13" xfId="11" applyFont="1" applyBorder="1" applyProtection="1"/>
    <xf numFmtId="0" fontId="39" fillId="0" borderId="14" xfId="11" applyFont="1" applyBorder="1" applyProtection="1"/>
    <xf numFmtId="0" fontId="39" fillId="0" borderId="4" xfId="11" applyFont="1" applyBorder="1" applyProtection="1"/>
    <xf numFmtId="0" fontId="3" fillId="0" borderId="13" xfId="122" applyFont="1" applyFill="1" applyBorder="1" applyAlignment="1" applyProtection="1">
      <alignment horizontal="centerContinuous" vertical="center"/>
    </xf>
    <xf numFmtId="0" fontId="3" fillId="0" borderId="14" xfId="122" applyFont="1" applyFill="1" applyBorder="1" applyAlignment="1" applyProtection="1">
      <alignment horizontal="centerContinuous" vertical="center"/>
    </xf>
    <xf numFmtId="0" fontId="3" fillId="0" borderId="4" xfId="122" applyFont="1" applyFill="1" applyBorder="1" applyAlignment="1" applyProtection="1">
      <alignment horizontal="centerContinuous" vertical="center"/>
    </xf>
    <xf numFmtId="0" fontId="0" fillId="0" borderId="13" xfId="0" applyBorder="1" applyAlignment="1">
      <alignment horizontal="centerContinuous"/>
    </xf>
    <xf numFmtId="0" fontId="0" fillId="0" borderId="14" xfId="0" applyBorder="1" applyAlignment="1">
      <alignment horizontal="centerContinuous"/>
    </xf>
    <xf numFmtId="0" fontId="0" fillId="0" borderId="4" xfId="0" applyBorder="1" applyAlignment="1">
      <alignment horizontal="centerContinuous"/>
    </xf>
    <xf numFmtId="0" fontId="18" fillId="0" borderId="13" xfId="121" applyFont="1" applyFill="1" applyBorder="1" applyAlignment="1" applyProtection="1">
      <alignment horizontal="centerContinuous"/>
    </xf>
    <xf numFmtId="0" fontId="18" fillId="0" borderId="14" xfId="121" applyFont="1" applyFill="1" applyBorder="1" applyAlignment="1" applyProtection="1">
      <alignment horizontal="centerContinuous"/>
    </xf>
    <xf numFmtId="165" fontId="3" fillId="0" borderId="13" xfId="110" applyNumberFormat="1" applyFont="1" applyBorder="1" applyAlignment="1">
      <alignment horizontal="centerContinuous"/>
    </xf>
    <xf numFmtId="165" fontId="3" fillId="0" borderId="14" xfId="110" applyNumberFormat="1" applyFont="1" applyBorder="1" applyAlignment="1">
      <alignment horizontal="centerContinuous"/>
    </xf>
    <xf numFmtId="165" fontId="3" fillId="0" borderId="4" xfId="110" applyNumberFormat="1" applyFont="1" applyBorder="1" applyAlignment="1">
      <alignment horizontal="centerContinuous"/>
    </xf>
    <xf numFmtId="0" fontId="39" fillId="0" borderId="13" xfId="11" applyFont="1" applyBorder="1" applyAlignment="1" applyProtection="1">
      <alignment horizontal="centerContinuous"/>
    </xf>
    <xf numFmtId="0" fontId="39" fillId="0" borderId="14" xfId="11" applyFont="1" applyBorder="1" applyAlignment="1" applyProtection="1">
      <alignment horizontal="centerContinuous"/>
    </xf>
    <xf numFmtId="0" fontId="39" fillId="0" borderId="4" xfId="11" applyFont="1" applyBorder="1" applyAlignment="1" applyProtection="1">
      <alignment horizontal="centerContinuous"/>
    </xf>
    <xf numFmtId="0" fontId="39" fillId="0" borderId="11" xfId="114" applyFont="1" applyBorder="1" applyAlignment="1" applyProtection="1">
      <alignment horizontal="center"/>
    </xf>
    <xf numFmtId="175" fontId="39" fillId="40" borderId="12" xfId="238" applyBorder="1" applyProtection="1">
      <alignment horizontal="right" vertical="center"/>
    </xf>
    <xf numFmtId="175" fontId="39" fillId="40" borderId="12" xfId="238" applyNumberFormat="1" applyBorder="1" applyAlignment="1" applyProtection="1">
      <alignment horizontal="centerContinuous" vertical="center"/>
    </xf>
    <xf numFmtId="0" fontId="18" fillId="0" borderId="4" xfId="121" applyFont="1" applyFill="1" applyBorder="1" applyAlignment="1" applyProtection="1">
      <alignment horizontal="right"/>
    </xf>
    <xf numFmtId="0" fontId="43" fillId="0" borderId="13" xfId="0" applyFont="1" applyBorder="1"/>
    <xf numFmtId="2" fontId="43" fillId="0" borderId="0" xfId="0" applyNumberFormat="1" applyFont="1" applyBorder="1" applyAlignment="1">
      <alignment horizontal="centerContinuous"/>
    </xf>
    <xf numFmtId="0" fontId="43" fillId="0" borderId="0" xfId="0" applyFont="1" applyBorder="1" applyAlignment="1">
      <alignment horizontal="centerContinuous"/>
    </xf>
    <xf numFmtId="0" fontId="0" fillId="0" borderId="0" xfId="0" applyBorder="1" applyAlignment="1">
      <alignment horizontal="centerContinuous"/>
    </xf>
    <xf numFmtId="175" fontId="39" fillId="39" borderId="1" xfId="219" applyBorder="1">
      <alignment vertical="center"/>
    </xf>
    <xf numFmtId="0" fontId="0" fillId="0" borderId="0" xfId="0" applyFont="1" applyBorder="1"/>
    <xf numFmtId="0" fontId="40" fillId="0" borderId="9" xfId="51" applyBorder="1" applyAlignment="1" applyProtection="1"/>
    <xf numFmtId="175" fontId="39" fillId="40" borderId="1" xfId="238" applyNumberFormat="1" applyBorder="1" applyAlignment="1" applyProtection="1">
      <alignment horizontal="left" vertical="center"/>
    </xf>
    <xf numFmtId="2" fontId="3" fillId="0" borderId="0" xfId="110" applyNumberFormat="1" applyFont="1" applyBorder="1" applyAlignment="1" applyProtection="1">
      <alignment horizontal="right"/>
    </xf>
    <xf numFmtId="0" fontId="39" fillId="0" borderId="9" xfId="67" applyFont="1" applyFill="1" applyBorder="1" applyAlignment="1">
      <alignment vertical="center" wrapText="1"/>
    </xf>
    <xf numFmtId="0" fontId="39" fillId="0" borderId="0" xfId="67" applyFont="1" applyFill="1" applyBorder="1" applyAlignment="1">
      <alignment vertical="center" wrapText="1"/>
    </xf>
    <xf numFmtId="0" fontId="49" fillId="41" borderId="0" xfId="120" applyFont="1" applyFill="1" applyBorder="1" applyAlignment="1" applyProtection="1">
      <alignment wrapText="1"/>
    </xf>
    <xf numFmtId="0" fontId="39" fillId="41" borderId="0" xfId="13" applyFont="1" applyFill="1" applyProtection="1"/>
    <xf numFmtId="0" fontId="39" fillId="41" borderId="0" xfId="78" applyFont="1" applyFill="1" applyBorder="1" applyAlignment="1" applyProtection="1">
      <alignment horizontal="center"/>
    </xf>
    <xf numFmtId="175" fontId="39" fillId="41" borderId="0" xfId="115" applyNumberFormat="1" applyFont="1" applyFill="1" applyBorder="1" applyProtection="1"/>
    <xf numFmtId="0" fontId="39" fillId="0" borderId="1" xfId="120" applyFont="1" applyFill="1" applyBorder="1" applyProtection="1"/>
    <xf numFmtId="0" fontId="0" fillId="46" borderId="1" xfId="0" applyFill="1" applyBorder="1"/>
    <xf numFmtId="0" fontId="59" fillId="38" borderId="0" xfId="12" applyFont="1" applyFill="1" applyBorder="1" applyAlignment="1" applyProtection="1">
      <alignment horizontal="center"/>
      <protection locked="0"/>
    </xf>
    <xf numFmtId="0" fontId="8" fillId="0" borderId="0" xfId="91" applyFont="1" applyProtection="1"/>
    <xf numFmtId="0" fontId="39" fillId="0" borderId="19" xfId="12" applyFont="1" applyBorder="1" applyProtection="1"/>
    <xf numFmtId="0" fontId="39" fillId="0" borderId="20" xfId="12" applyFont="1" applyBorder="1" applyProtection="1"/>
    <xf numFmtId="0" fontId="39" fillId="0" borderId="21" xfId="12" applyFont="1" applyBorder="1" applyProtection="1"/>
    <xf numFmtId="0" fontId="39" fillId="0" borderId="22" xfId="12" applyFont="1" applyBorder="1" applyProtection="1"/>
    <xf numFmtId="0" fontId="39" fillId="0" borderId="0" xfId="12" applyFont="1" applyBorder="1" applyProtection="1"/>
    <xf numFmtId="0" fontId="39" fillId="0" borderId="23" xfId="12" applyFont="1" applyBorder="1" applyProtection="1"/>
    <xf numFmtId="0" fontId="23" fillId="0" borderId="0" xfId="12" applyFont="1" applyAlignment="1" applyProtection="1">
      <alignment horizontal="center"/>
    </xf>
    <xf numFmtId="0" fontId="39" fillId="0" borderId="0" xfId="12" applyFont="1" applyAlignment="1" applyProtection="1">
      <alignment horizontal="center"/>
    </xf>
    <xf numFmtId="0" fontId="39" fillId="0" borderId="0" xfId="12" applyFont="1" applyBorder="1" applyAlignment="1" applyProtection="1">
      <alignment horizontal="right"/>
    </xf>
    <xf numFmtId="0" fontId="39" fillId="0" borderId="0" xfId="12" applyFont="1" applyBorder="1" applyAlignment="1" applyProtection="1">
      <alignment horizontal="right"/>
    </xf>
    <xf numFmtId="0" fontId="39" fillId="0" borderId="24" xfId="12" applyFont="1" applyBorder="1" applyProtection="1"/>
    <xf numFmtId="0" fontId="39" fillId="0" borderId="25" xfId="12" applyFont="1" applyBorder="1" applyProtection="1"/>
    <xf numFmtId="0" fontId="39" fillId="0" borderId="26" xfId="12" applyFont="1" applyBorder="1" applyProtection="1"/>
    <xf numFmtId="168" fontId="61" fillId="0" borderId="0" xfId="91" applyNumberFormat="1" applyFont="1" applyAlignment="1" applyProtection="1">
      <alignment horizontal="left"/>
    </xf>
    <xf numFmtId="0" fontId="0" fillId="0" borderId="0" xfId="0" applyFont="1" applyProtection="1"/>
    <xf numFmtId="0" fontId="0" fillId="0" borderId="0" xfId="0" applyProtection="1"/>
    <xf numFmtId="0" fontId="8" fillId="38" borderId="1" xfId="91" applyFont="1" applyFill="1" applyBorder="1" applyProtection="1"/>
    <xf numFmtId="0" fontId="8" fillId="42" borderId="1" xfId="91" applyFont="1" applyFill="1" applyBorder="1" applyProtection="1"/>
    <xf numFmtId="0" fontId="8" fillId="43" borderId="1" xfId="91" applyFont="1" applyFill="1" applyBorder="1" applyProtection="1"/>
    <xf numFmtId="0" fontId="8" fillId="47" borderId="1" xfId="91" applyFont="1" applyFill="1" applyBorder="1" applyProtection="1"/>
    <xf numFmtId="0" fontId="8" fillId="48" borderId="1" xfId="91" applyFont="1" applyFill="1" applyBorder="1" applyProtection="1"/>
    <xf numFmtId="0" fontId="8" fillId="49" borderId="1" xfId="91" applyFont="1" applyFill="1" applyBorder="1" applyProtection="1"/>
    <xf numFmtId="0" fontId="8" fillId="0" borderId="1" xfId="91" applyFont="1" applyBorder="1" applyProtection="1"/>
    <xf numFmtId="0" fontId="8" fillId="0" borderId="0" xfId="91" applyFont="1" applyFill="1" applyBorder="1" applyProtection="1"/>
    <xf numFmtId="0" fontId="8" fillId="0" borderId="0" xfId="91" quotePrefix="1" applyFont="1" applyFill="1" applyBorder="1" applyProtection="1"/>
    <xf numFmtId="0" fontId="12" fillId="0" borderId="11" xfId="91" applyFont="1" applyBorder="1" applyAlignment="1" applyProtection="1">
      <alignment horizontal="center"/>
    </xf>
    <xf numFmtId="0" fontId="24" fillId="0" borderId="0" xfId="91" applyFont="1" applyProtection="1"/>
    <xf numFmtId="0" fontId="12" fillId="0" borderId="6" xfId="91" applyFont="1" applyBorder="1" applyAlignment="1" applyProtection="1">
      <alignment horizontal="center"/>
    </xf>
    <xf numFmtId="0" fontId="3" fillId="0" borderId="1" xfId="91" applyFont="1" applyBorder="1" applyAlignment="1" applyProtection="1">
      <alignment horizontal="center"/>
    </xf>
    <xf numFmtId="3" fontId="3" fillId="0" borderId="1" xfId="82" applyNumberFormat="1" applyFont="1" applyFill="1" applyBorder="1" applyProtection="1"/>
    <xf numFmtId="0" fontId="25" fillId="0" borderId="0" xfId="91" applyFont="1" applyProtection="1"/>
    <xf numFmtId="0" fontId="8" fillId="0" borderId="0" xfId="91" applyFont="1" applyProtection="1">
      <protection locked="0"/>
    </xf>
    <xf numFmtId="0" fontId="22" fillId="0" borderId="0" xfId="12" applyFont="1" applyProtection="1">
      <protection locked="0"/>
    </xf>
    <xf numFmtId="175" fontId="3" fillId="0" borderId="0" xfId="121" applyNumberFormat="1" applyFont="1" applyProtection="1"/>
    <xf numFmtId="2" fontId="3" fillId="0" borderId="0" xfId="121" applyNumberFormat="1" applyFont="1" applyFill="1" applyProtection="1"/>
    <xf numFmtId="175" fontId="39" fillId="39" borderId="12" xfId="219" applyNumberFormat="1" applyBorder="1">
      <alignment vertical="center"/>
    </xf>
    <xf numFmtId="0" fontId="39" fillId="41" borderId="1" xfId="14" applyFont="1" applyFill="1" applyBorder="1" applyProtection="1"/>
    <xf numFmtId="3" fontId="3" fillId="0" borderId="1" xfId="82" applyNumberFormat="1" applyFont="1" applyFill="1" applyBorder="1"/>
    <xf numFmtId="175" fontId="0" fillId="40" borderId="1" xfId="238" applyFont="1">
      <alignment horizontal="right" vertical="center"/>
      <protection locked="0"/>
    </xf>
    <xf numFmtId="0" fontId="0" fillId="0" borderId="0" xfId="0" applyAlignment="1"/>
    <xf numFmtId="0" fontId="3" fillId="0" borderId="0" xfId="110" applyFont="1" applyBorder="1" applyAlignment="1"/>
    <xf numFmtId="1" fontId="3" fillId="0" borderId="1" xfId="118" applyNumberFormat="1" applyFont="1" applyBorder="1" applyAlignment="1">
      <alignment horizontal="center"/>
    </xf>
    <xf numFmtId="175" fontId="0" fillId="40" borderId="1" xfId="239" quotePrefix="1" applyNumberFormat="1" applyFont="1" applyAlignment="1">
      <alignment horizontal="right" vertical="center"/>
      <protection locked="0"/>
    </xf>
    <xf numFmtId="0" fontId="16" fillId="0" borderId="5" xfId="0" applyFont="1" applyFill="1" applyBorder="1" applyAlignment="1" applyProtection="1">
      <alignment horizontal="centerContinuous" vertical="center"/>
    </xf>
    <xf numFmtId="0" fontId="50" fillId="41" borderId="5" xfId="0" applyFont="1" applyFill="1" applyBorder="1" applyAlignment="1" applyProtection="1">
      <alignment horizontal="centerContinuous"/>
    </xf>
    <xf numFmtId="0" fontId="0" fillId="0" borderId="1" xfId="120" applyFont="1" applyFill="1" applyBorder="1" applyProtection="1"/>
    <xf numFmtId="0" fontId="0" fillId="0" borderId="1" xfId="120" applyFont="1" applyBorder="1" applyProtection="1"/>
    <xf numFmtId="9" fontId="39" fillId="40" borderId="1" xfId="123" applyFill="1" applyBorder="1" applyAlignment="1" applyProtection="1">
      <alignment horizontal="right" vertical="center"/>
    </xf>
    <xf numFmtId="164" fontId="39" fillId="38" borderId="1" xfId="123" applyNumberFormat="1" applyFont="1" applyFill="1" applyBorder="1" applyAlignment="1" applyProtection="1">
      <alignment horizontal="right"/>
      <protection locked="0"/>
    </xf>
    <xf numFmtId="175" fontId="39" fillId="40" borderId="1" xfId="238" applyBorder="1" applyAlignment="1" applyProtection="1">
      <alignment horizontal="left" vertical="center"/>
    </xf>
    <xf numFmtId="0" fontId="3" fillId="0" borderId="0" xfId="110" applyFont="1" applyBorder="1" applyAlignment="1"/>
    <xf numFmtId="9" fontId="39" fillId="39" borderId="1" xfId="123" applyFont="1" applyFill="1" applyBorder="1" applyAlignment="1" applyProtection="1">
      <alignment vertical="center"/>
    </xf>
    <xf numFmtId="175" fontId="39" fillId="37" borderId="1" xfId="185" applyNumberFormat="1" applyFont="1" applyAlignment="1" applyProtection="1">
      <alignment horizontal="right" vertical="center"/>
    </xf>
    <xf numFmtId="0" fontId="39" fillId="38" borderId="1" xfId="107" applyFont="1" applyFill="1" applyBorder="1" applyAlignment="1">
      <alignment horizontal="center"/>
    </xf>
    <xf numFmtId="0" fontId="0" fillId="38" borderId="1" xfId="107" applyFont="1" applyFill="1" applyBorder="1" applyAlignment="1">
      <alignment horizontal="left" wrapText="1"/>
    </xf>
    <xf numFmtId="0" fontId="39" fillId="38" borderId="1" xfId="107" applyFont="1" applyFill="1" applyBorder="1"/>
    <xf numFmtId="0" fontId="0" fillId="38" borderId="1" xfId="107" applyFont="1" applyFill="1" applyBorder="1" applyAlignment="1">
      <alignment horizontal="left"/>
    </xf>
    <xf numFmtId="0" fontId="0" fillId="38" borderId="1" xfId="0" applyFill="1" applyBorder="1" applyAlignment="1">
      <alignment vertical="top" wrapText="1"/>
    </xf>
    <xf numFmtId="0" fontId="3" fillId="38" borderId="1" xfId="0" applyFont="1" applyFill="1" applyBorder="1" applyAlignment="1">
      <alignment vertical="top" wrapText="1"/>
    </xf>
    <xf numFmtId="0" fontId="0" fillId="38" borderId="1" xfId="0" applyFont="1" applyFill="1" applyBorder="1" applyAlignment="1">
      <alignment vertical="top" wrapText="1"/>
    </xf>
    <xf numFmtId="179" fontId="39" fillId="39" borderId="1" xfId="219" applyNumberFormat="1" applyBorder="1" applyAlignment="1">
      <alignment horizontal="right" vertical="center"/>
    </xf>
    <xf numFmtId="0" fontId="0" fillId="0" borderId="0" xfId="107" applyFont="1" applyAlignment="1">
      <alignment horizontal="left"/>
    </xf>
    <xf numFmtId="0" fontId="0" fillId="0" borderId="0" xfId="120" applyFont="1" applyFill="1" applyBorder="1" applyAlignment="1" applyProtection="1">
      <alignment horizontal="center"/>
    </xf>
    <xf numFmtId="0" fontId="0" fillId="0" borderId="0" xfId="120" applyFont="1" applyBorder="1" applyProtection="1"/>
    <xf numFmtId="0" fontId="0" fillId="0" borderId="0" xfId="11" applyFont="1" applyAlignment="1" applyProtection="1">
      <alignment horizontal="center"/>
    </xf>
    <xf numFmtId="0" fontId="43" fillId="0" borderId="5" xfId="120" applyFont="1" applyBorder="1" applyProtection="1"/>
    <xf numFmtId="0" fontId="62" fillId="0" borderId="0" xfId="0" applyFont="1"/>
    <xf numFmtId="0" fontId="63" fillId="0" borderId="0" xfId="0" applyFont="1"/>
    <xf numFmtId="9" fontId="39" fillId="40" borderId="1" xfId="123" applyNumberFormat="1" applyFill="1" applyBorder="1" applyAlignment="1" applyProtection="1">
      <alignment horizontal="right" vertical="center"/>
    </xf>
    <xf numFmtId="0" fontId="0" fillId="38" borderId="1" xfId="107" applyFont="1" applyFill="1" applyBorder="1" applyAlignment="1">
      <alignment horizontal="center"/>
    </xf>
    <xf numFmtId="175" fontId="0" fillId="42" borderId="1" xfId="238" quotePrefix="1" applyNumberFormat="1" applyFont="1" applyFill="1" applyProtection="1">
      <alignment horizontal="right" vertical="center"/>
    </xf>
    <xf numFmtId="9" fontId="0" fillId="39" borderId="1" xfId="123" quotePrefix="1" applyFont="1" applyFill="1" applyBorder="1" applyAlignment="1" applyProtection="1">
      <alignment vertical="center"/>
    </xf>
    <xf numFmtId="0" fontId="3" fillId="38" borderId="13" xfId="118" applyFont="1" applyFill="1" applyBorder="1" applyAlignment="1" applyProtection="1">
      <alignment horizontal="left"/>
      <protection locked="0"/>
    </xf>
    <xf numFmtId="0" fontId="3" fillId="38" borderId="14" xfId="118" applyFont="1" applyFill="1" applyBorder="1" applyAlignment="1" applyProtection="1">
      <alignment horizontal="left"/>
      <protection locked="0"/>
    </xf>
    <xf numFmtId="0" fontId="3" fillId="38" borderId="4" xfId="118" applyFont="1" applyFill="1" applyBorder="1" applyAlignment="1" applyProtection="1">
      <alignment horizontal="left"/>
      <protection locked="0"/>
    </xf>
    <xf numFmtId="0" fontId="12" fillId="0" borderId="13" xfId="118" applyFont="1" applyBorder="1" applyAlignment="1">
      <alignment horizontal="center"/>
    </xf>
    <xf numFmtId="0" fontId="12" fillId="0" borderId="14" xfId="118" applyFont="1" applyBorder="1" applyAlignment="1">
      <alignment horizontal="center"/>
    </xf>
    <xf numFmtId="0" fontId="12" fillId="0" borderId="4" xfId="118" applyFont="1" applyBorder="1" applyAlignment="1">
      <alignment horizontal="center"/>
    </xf>
    <xf numFmtId="0" fontId="3" fillId="38" borderId="13" xfId="118" applyFont="1" applyFill="1" applyBorder="1" applyAlignment="1" applyProtection="1">
      <alignment horizontal="center"/>
      <protection locked="0"/>
    </xf>
    <xf numFmtId="0" fontId="3" fillId="38" borderId="14" xfId="118" applyFont="1" applyFill="1" applyBorder="1" applyAlignment="1" applyProtection="1">
      <alignment horizontal="center"/>
      <protection locked="0"/>
    </xf>
    <xf numFmtId="0" fontId="3" fillId="38" borderId="4" xfId="118" applyFont="1" applyFill="1" applyBorder="1" applyAlignment="1" applyProtection="1">
      <alignment horizontal="center"/>
      <protection locked="0"/>
    </xf>
    <xf numFmtId="0" fontId="12" fillId="0" borderId="13" xfId="118" applyFont="1" applyBorder="1" applyAlignment="1" applyProtection="1">
      <alignment horizontal="center"/>
    </xf>
    <xf numFmtId="0" fontId="12" fillId="0" borderId="14" xfId="118" applyFont="1" applyBorder="1" applyAlignment="1" applyProtection="1">
      <alignment horizontal="center"/>
    </xf>
    <xf numFmtId="0" fontId="12" fillId="0" borderId="4" xfId="118" applyFont="1" applyBorder="1" applyAlignment="1" applyProtection="1">
      <alignment horizontal="center"/>
    </xf>
    <xf numFmtId="0" fontId="3" fillId="0" borderId="0" xfId="118" applyFont="1" applyBorder="1" applyAlignment="1">
      <alignment horizontal="center"/>
    </xf>
    <xf numFmtId="0" fontId="3" fillId="0" borderId="0" xfId="110" applyFont="1" applyBorder="1" applyAlignment="1"/>
    <xf numFmtId="0" fontId="3" fillId="0" borderId="15" xfId="118" applyFont="1" applyBorder="1" applyAlignment="1" applyProtection="1">
      <alignment horizontal="center"/>
    </xf>
    <xf numFmtId="0" fontId="3" fillId="0" borderId="7" xfId="118" applyFont="1" applyBorder="1" applyAlignment="1" applyProtection="1">
      <alignment horizontal="center"/>
    </xf>
    <xf numFmtId="0" fontId="3" fillId="0" borderId="8" xfId="118" applyFont="1" applyBorder="1" applyAlignment="1" applyProtection="1">
      <alignment horizontal="center"/>
    </xf>
    <xf numFmtId="0" fontId="3" fillId="0" borderId="10" xfId="118" applyFont="1" applyBorder="1" applyAlignment="1" applyProtection="1">
      <alignment horizontal="center"/>
    </xf>
    <xf numFmtId="0" fontId="3" fillId="0" borderId="5" xfId="118" applyFont="1" applyBorder="1" applyAlignment="1" applyProtection="1">
      <alignment horizontal="center"/>
    </xf>
    <xf numFmtId="0" fontId="3" fillId="0" borderId="17" xfId="118" applyFont="1" applyBorder="1" applyAlignment="1" applyProtection="1">
      <alignment horizontal="center"/>
    </xf>
    <xf numFmtId="0" fontId="43" fillId="0" borderId="0" xfId="114" applyFont="1" applyFill="1" applyBorder="1" applyAlignment="1" applyProtection="1">
      <alignment horizontal="left" wrapText="1"/>
    </xf>
  </cellXfs>
  <cellStyles count="293">
    <cellStyle name="%" xfId="1"/>
    <cellStyle name="% 2" xfId="2"/>
    <cellStyle name="% 2 2" xfId="3"/>
    <cellStyle name="% 2 2 2" xfId="4"/>
    <cellStyle name="%_3.3 Tax" xfId="5"/>
    <cellStyle name="%_3.3 Tax 2" xfId="6"/>
    <cellStyle name="%_Transmission PCRRP tables_SPTL_200809 V1" xfId="7"/>
    <cellStyle name="_070323 - 5yr opex BPQ (Final)" xfId="8"/>
    <cellStyle name="=C:\WINNT\SYSTEM32\COMMAND.COM" xfId="9"/>
    <cellStyle name="=C:\WINNT\SYSTEM32\COMMAND.COM 2" xfId="10"/>
    <cellStyle name="=C:\WINNT\SYSTEM32\COMMAND.COM 2 2" xfId="11"/>
    <cellStyle name="=C:\WINNT\SYSTEM32\COMMAND.COM 2 2 2" xfId="12"/>
    <cellStyle name="=C:\WINNT\SYSTEM32\COMMAND.COM 2 2 3" xfId="13"/>
    <cellStyle name="=C:\WINNT\SYSTEM32\COMMAND.COM 3" xfId="14"/>
    <cellStyle name="=C:\WINNT\SYSTEM32\COMMAND.COM 4" xfId="15"/>
    <cellStyle name="=C:\WINNT\SYSTEM32\COMMAND.COM_A1_Total" xfId="16"/>
    <cellStyle name="=C:\WINNT35\SYSTEM32\COMMAND.COM" xfId="17"/>
    <cellStyle name="Accent1 - 20%" xfId="18"/>
    <cellStyle name="Accent1 - 40%" xfId="19"/>
    <cellStyle name="Accent1 - 60%" xfId="20"/>
    <cellStyle name="Accent2 - 20%" xfId="21"/>
    <cellStyle name="Accent2 - 40%" xfId="22"/>
    <cellStyle name="Accent2 - 60%" xfId="23"/>
    <cellStyle name="Accent3 - 20%" xfId="24"/>
    <cellStyle name="Accent3 - 40%" xfId="25"/>
    <cellStyle name="Accent3 - 60%" xfId="26"/>
    <cellStyle name="Accent4 - 20%" xfId="27"/>
    <cellStyle name="Accent4 - 40%" xfId="28"/>
    <cellStyle name="Accent4 - 60%" xfId="29"/>
    <cellStyle name="Accent5 - 20%" xfId="30"/>
    <cellStyle name="Accent5 - 40%" xfId="31"/>
    <cellStyle name="Accent5 - 60%" xfId="32"/>
    <cellStyle name="Accent6 - 20%" xfId="33"/>
    <cellStyle name="Accent6 - 40%" xfId="34"/>
    <cellStyle name="Accent6 - 60%" xfId="35"/>
    <cellStyle name="Comma 2" xfId="36"/>
    <cellStyle name="Comma 2 2" xfId="37"/>
    <cellStyle name="Comma 2 2 2" xfId="38"/>
    <cellStyle name="Comma 2 3" xfId="39"/>
    <cellStyle name="Comma 2 3 2" xfId="40"/>
    <cellStyle name="Comma 2 3 2 2" xfId="41"/>
    <cellStyle name="Comma 3" xfId="42"/>
    <cellStyle name="Comma 3 2" xfId="43"/>
    <cellStyle name="Comma 3 2 2" xfId="44"/>
    <cellStyle name="Comma 3 3" xfId="45"/>
    <cellStyle name="Comma 3 3 2" xfId="46"/>
    <cellStyle name="Emphasis 1" xfId="47"/>
    <cellStyle name="Emphasis 2" xfId="48"/>
    <cellStyle name="Emphasis 3" xfId="49"/>
    <cellStyle name="Euro" xfId="50"/>
    <cellStyle name="Hyperlink" xfId="51" builtinId="8"/>
    <cellStyle name="Hyperlink 2" xfId="52"/>
    <cellStyle name="Hyperlink 2 2" xfId="53"/>
    <cellStyle name="Hyperlink 2 3" xfId="54"/>
    <cellStyle name="Hyperlink 2 4" xfId="55"/>
    <cellStyle name="Hyperlink 2 5" xfId="56"/>
    <cellStyle name="Hyperlink 2 6" xfId="57"/>
    <cellStyle name="Hyperlink 2 7" xfId="58"/>
    <cellStyle name="Hyperlink 2 8" xfId="59"/>
    <cellStyle name="Hyperlink 2_Book1" xfId="60"/>
    <cellStyle name="Hyperlink 3" xfId="61"/>
    <cellStyle name="Hyperlink 4" xfId="62"/>
    <cellStyle name="Normal" xfId="0" builtinId="0"/>
    <cellStyle name="Normal 10" xfId="63"/>
    <cellStyle name="Normal 11 2" xfId="64"/>
    <cellStyle name="Normal 12" xfId="65"/>
    <cellStyle name="Normal 12 2" xfId="66"/>
    <cellStyle name="Normal 2" xfId="67"/>
    <cellStyle name="Normal 2 2" xfId="68"/>
    <cellStyle name="Normal 2 2 2" xfId="69"/>
    <cellStyle name="Normal 2 2 2 2" xfId="70"/>
    <cellStyle name="Normal 2 3" xfId="71"/>
    <cellStyle name="Normal 2 3 2" xfId="72"/>
    <cellStyle name="Normal 2 3 2 2" xfId="73"/>
    <cellStyle name="Normal 2 4" xfId="74"/>
    <cellStyle name="Normal 2 4 2" xfId="75"/>
    <cellStyle name="Normal 2 4 2 2" xfId="76"/>
    <cellStyle name="Normal 2 5" xfId="77"/>
    <cellStyle name="Normal 2 5 2" xfId="78"/>
    <cellStyle name="Normal 2 6" xfId="79"/>
    <cellStyle name="Normal 2 6 2" xfId="80"/>
    <cellStyle name="Normal 2_A1_Total" xfId="81"/>
    <cellStyle name="Normal 3" xfId="82"/>
    <cellStyle name="Normal 3 2" xfId="83"/>
    <cellStyle name="Normal 3 2 2" xfId="84"/>
    <cellStyle name="Normal 3 3" xfId="85"/>
    <cellStyle name="Normal 3 3 2" xfId="86"/>
    <cellStyle name="Normal 3 3 2 2" xfId="87"/>
    <cellStyle name="Normal 3 3 3" xfId="88"/>
    <cellStyle name="Normal 3 4" xfId="89"/>
    <cellStyle name="Normal 4" xfId="90"/>
    <cellStyle name="Normal 4 2" xfId="91"/>
    <cellStyle name="Normal 4 3" xfId="92"/>
    <cellStyle name="Normal 4 4" xfId="93"/>
    <cellStyle name="Normal 4 5" xfId="94"/>
    <cellStyle name="Normal 4 6" xfId="95"/>
    <cellStyle name="Normal 4 7" xfId="96"/>
    <cellStyle name="Normal 4 8" xfId="97"/>
    <cellStyle name="Normal 4_Book1" xfId="98"/>
    <cellStyle name="Normal 5" xfId="99"/>
    <cellStyle name="Normal 5 2" xfId="100"/>
    <cellStyle name="Normal 5 3" xfId="101"/>
    <cellStyle name="Normal 5 4" xfId="102"/>
    <cellStyle name="Normal 5 5" xfId="103"/>
    <cellStyle name="Normal 5 6" xfId="104"/>
    <cellStyle name="Normal 5 7" xfId="105"/>
    <cellStyle name="Normal 6" xfId="106"/>
    <cellStyle name="Normal 7" xfId="107"/>
    <cellStyle name="Normal 8" xfId="108"/>
    <cellStyle name="Normal 8 2" xfId="109"/>
    <cellStyle name="Normal 9" xfId="110"/>
    <cellStyle name="Normal 9 2" xfId="111"/>
    <cellStyle name="Normal_Allowances 250504" xfId="112"/>
    <cellStyle name="Normal_amended tax tables" xfId="113"/>
    <cellStyle name="Normal_amended tax tables 2" xfId="114"/>
    <cellStyle name="Normal_Copy of Draft opex HBPQ v3" xfId="115"/>
    <cellStyle name="Normal_Financial tables_NG" xfId="116"/>
    <cellStyle name="Normal_NGT HBPQ Final Version 5 " xfId="117"/>
    <cellStyle name="Normal_Opex Tables" xfId="118"/>
    <cellStyle name="Normal_Opex Tables 2" xfId="119"/>
    <cellStyle name="Normal_Opex Tables 2 2" xfId="120"/>
    <cellStyle name="Normal_RAV tables" xfId="121"/>
    <cellStyle name="Normal_risk table" xfId="122"/>
    <cellStyle name="Percent" xfId="123" builtinId="5"/>
    <cellStyle name="Percent 2" xfId="124"/>
    <cellStyle name="Percent 2 2" xfId="125"/>
    <cellStyle name="Percent 2 2 2" xfId="126"/>
    <cellStyle name="Percent 2 2 2 2" xfId="127"/>
    <cellStyle name="Percent 2 3" xfId="128"/>
    <cellStyle name="Percent 2 3 2" xfId="129"/>
    <cellStyle name="Percent 2 3 2 2" xfId="130"/>
    <cellStyle name="Percent 3" xfId="131"/>
    <cellStyle name="Percent 4" xfId="132"/>
    <cellStyle name="Percent 4 10" xfId="133"/>
    <cellStyle name="Percent 4 11" xfId="134"/>
    <cellStyle name="Percent 4 12" xfId="135"/>
    <cellStyle name="Percent 4 13" xfId="136"/>
    <cellStyle name="Percent 4 14" xfId="137"/>
    <cellStyle name="Percent 4 15" xfId="138"/>
    <cellStyle name="Percent 4 16" xfId="139"/>
    <cellStyle name="Percent 4 17" xfId="140"/>
    <cellStyle name="Percent 4 2" xfId="141"/>
    <cellStyle name="Percent 4 2 10" xfId="142"/>
    <cellStyle name="Percent 4 2 11" xfId="143"/>
    <cellStyle name="Percent 4 2 12" xfId="144"/>
    <cellStyle name="Percent 4 2 13" xfId="145"/>
    <cellStyle name="Percent 4 2 2" xfId="146"/>
    <cellStyle name="Percent 4 2 3" xfId="147"/>
    <cellStyle name="Percent 4 2 4" xfId="148"/>
    <cellStyle name="Percent 4 2 5" xfId="149"/>
    <cellStyle name="Percent 4 2 6" xfId="150"/>
    <cellStyle name="Percent 4 2 7" xfId="151"/>
    <cellStyle name="Percent 4 2 8" xfId="152"/>
    <cellStyle name="Percent 4 2 9" xfId="153"/>
    <cellStyle name="Percent 4 3" xfId="154"/>
    <cellStyle name="Percent 4 3 2" xfId="155"/>
    <cellStyle name="Percent 4 3 3" xfId="156"/>
    <cellStyle name="Percent 4 3 4" xfId="157"/>
    <cellStyle name="Percent 4 3 5" xfId="158"/>
    <cellStyle name="Percent 4 3 6" xfId="159"/>
    <cellStyle name="Percent 4 3 7" xfId="160"/>
    <cellStyle name="Percent 4 4" xfId="161"/>
    <cellStyle name="Percent 4 4 2" xfId="162"/>
    <cellStyle name="Percent 4 4 3" xfId="163"/>
    <cellStyle name="Percent 4 4 4" xfId="164"/>
    <cellStyle name="Percent 4 4 5" xfId="165"/>
    <cellStyle name="Percent 4 4 6" xfId="166"/>
    <cellStyle name="Percent 4 4 7" xfId="167"/>
    <cellStyle name="Percent 4 5" xfId="168"/>
    <cellStyle name="Percent 4 5 2" xfId="169"/>
    <cellStyle name="Percent 4 5 3" xfId="170"/>
    <cellStyle name="Percent 4 5 4" xfId="171"/>
    <cellStyle name="Percent 4 5 5" xfId="172"/>
    <cellStyle name="Percent 4 5 6" xfId="173"/>
    <cellStyle name="Percent 4 5 7" xfId="174"/>
    <cellStyle name="Percent 4 6" xfId="175"/>
    <cellStyle name="Percent 4 7" xfId="176"/>
    <cellStyle name="Percent 4 8" xfId="177"/>
    <cellStyle name="Percent 4 9" xfId="178"/>
    <cellStyle name="Percent 5" xfId="179"/>
    <cellStyle name="Percent 6" xfId="180"/>
    <cellStyle name="Percent 7" xfId="181"/>
    <cellStyle name="Percent 7 2" xfId="182"/>
    <cellStyle name="Percent 8 2" xfId="183"/>
    <cellStyle name="Pre-inputted cells" xfId="184"/>
    <cellStyle name="Pre-inputted cells 2" xfId="185"/>
    <cellStyle name="Pre-inputted cells 2 2" xfId="186"/>
    <cellStyle name="Pre-inputted cells 3" xfId="187"/>
    <cellStyle name="Pre-inputted cells 3 2" xfId="188"/>
    <cellStyle name="Pre-inputted cells 4" xfId="189"/>
    <cellStyle name="Pre-inputted cells 4 2" xfId="190"/>
    <cellStyle name="Pre-inputted cells 5" xfId="191"/>
    <cellStyle name="Pre-inputted cells 5 2" xfId="192"/>
    <cellStyle name="Pre-inputted cells 5 2 2" xfId="193"/>
    <cellStyle name="Pre-inputted cells 6" xfId="194"/>
    <cellStyle name="Pre-inputted cells 6 2" xfId="195"/>
    <cellStyle name="Pre-inputted cells 7" xfId="196"/>
    <cellStyle name="Pre-inputted cells 7 2" xfId="197"/>
    <cellStyle name="RIGs" xfId="198"/>
    <cellStyle name="RIGs 2" xfId="199"/>
    <cellStyle name="RIGs input cells" xfId="200"/>
    <cellStyle name="RIGs input cells 2" xfId="201"/>
    <cellStyle name="RIGs input cells 2 2" xfId="202"/>
    <cellStyle name="RIGs input cells 2 2 2" xfId="203"/>
    <cellStyle name="RIGs input cells 2 3" xfId="204"/>
    <cellStyle name="RIGs input cells 3" xfId="205"/>
    <cellStyle name="RIGs input cells 3 2" xfId="206"/>
    <cellStyle name="RIGs input cells 3 2 2" xfId="207"/>
    <cellStyle name="RIGs input cells 3 3" xfId="208"/>
    <cellStyle name="RIGs input cells 4" xfId="209"/>
    <cellStyle name="RIGs input cells 4 2" xfId="210"/>
    <cellStyle name="RIGs input cells 4 2 2" xfId="211"/>
    <cellStyle name="RIGs input cells 5" xfId="212"/>
    <cellStyle name="RIGs input cells 5 2" xfId="213"/>
    <cellStyle name="RIGs input cells 6" xfId="214"/>
    <cellStyle name="RIGs input cells 6 2" xfId="215"/>
    <cellStyle name="RIGs input cells 7" xfId="216"/>
    <cellStyle name="RIGs input cells 7 2" xfId="217"/>
    <cellStyle name="RIGs input cells 8" xfId="218"/>
    <cellStyle name="RIGs input totals" xfId="219"/>
    <cellStyle name="RIGs input totals 2" xfId="220"/>
    <cellStyle name="RIGs input totals 2 2" xfId="221"/>
    <cellStyle name="RIGs input totals 2 2 2" xfId="222"/>
    <cellStyle name="RIGs input totals 2 3" xfId="223"/>
    <cellStyle name="RIGs input totals 2 3 2" xfId="224"/>
    <cellStyle name="RIGs input totals 2 4" xfId="225"/>
    <cellStyle name="RIGs input totals 2 4 2" xfId="226"/>
    <cellStyle name="RIGs input totals 2 4 3" xfId="227"/>
    <cellStyle name="RIGs input totals 2 5" xfId="228"/>
    <cellStyle name="RIGs input totals 2 5 2" xfId="229"/>
    <cellStyle name="RIGs input totals 3" xfId="230"/>
    <cellStyle name="RIGs input totals 3 2" xfId="231"/>
    <cellStyle name="RIGs input totals 4" xfId="232"/>
    <cellStyle name="RIGs input totals 4 2" xfId="233"/>
    <cellStyle name="RIGs input totals 5" xfId="234"/>
    <cellStyle name="RIGs input totals 5 2" xfId="235"/>
    <cellStyle name="RIGs input totals 5 2 2" xfId="236"/>
    <cellStyle name="RIGs input totals 6" xfId="237"/>
    <cellStyle name="RIGs linked cells" xfId="238"/>
    <cellStyle name="RIGs linked cells 2" xfId="239"/>
    <cellStyle name="RIGs linked cells 2 2" xfId="240"/>
    <cellStyle name="RIGs linked cells 3" xfId="241"/>
    <cellStyle name="RIGs linked cells 3 2" xfId="242"/>
    <cellStyle name="RIGs linked cells 3 2 2" xfId="243"/>
    <cellStyle name="RIGs linked cells 3 3" xfId="244"/>
    <cellStyle name="RIGs linked cells 3 3 2" xfId="245"/>
    <cellStyle name="RIGs linked cells 4" xfId="246"/>
    <cellStyle name="RIGs linked cells 4 2" xfId="247"/>
    <cellStyle name="RIGs linked cells 4 2 2" xfId="248"/>
    <cellStyle name="RIGs linked cells 5" xfId="249"/>
    <cellStyle name="RIGs linked cells 6" xfId="250"/>
    <cellStyle name="RIGs linked cells 7" xfId="251"/>
    <cellStyle name="SAPBEXaggData" xfId="252"/>
    <cellStyle name="SAPBEXaggDataEmph" xfId="253"/>
    <cellStyle name="SAPBEXaggItem" xfId="254"/>
    <cellStyle name="SAPBEXaggItemX" xfId="255"/>
    <cellStyle name="SAPBEXchaText" xfId="256"/>
    <cellStyle name="SAPBEXexcBad7" xfId="257"/>
    <cellStyle name="SAPBEXexcBad8" xfId="258"/>
    <cellStyle name="SAPBEXexcBad9" xfId="259"/>
    <cellStyle name="SAPBEXexcCritical4" xfId="260"/>
    <cellStyle name="SAPBEXexcCritical5" xfId="261"/>
    <cellStyle name="SAPBEXexcCritical6" xfId="262"/>
    <cellStyle name="SAPBEXexcGood1" xfId="263"/>
    <cellStyle name="SAPBEXexcGood2" xfId="264"/>
    <cellStyle name="SAPBEXexcGood3" xfId="265"/>
    <cellStyle name="SAPBEXfilterDrill" xfId="266"/>
    <cellStyle name="SAPBEXfilterItem" xfId="267"/>
    <cellStyle name="SAPBEXfilterText" xfId="268"/>
    <cellStyle name="SAPBEXformats" xfId="269"/>
    <cellStyle name="SAPBEXheaderItem" xfId="270"/>
    <cellStyle name="SAPBEXheaderText" xfId="271"/>
    <cellStyle name="SAPBEXHLevel0" xfId="272"/>
    <cellStyle name="SAPBEXHLevel0X" xfId="273"/>
    <cellStyle name="SAPBEXHLevel1" xfId="274"/>
    <cellStyle name="SAPBEXHLevel1X" xfId="275"/>
    <cellStyle name="SAPBEXHLevel2" xfId="276"/>
    <cellStyle name="SAPBEXHLevel2X" xfId="277"/>
    <cellStyle name="SAPBEXHLevel3" xfId="278"/>
    <cellStyle name="SAPBEXHLevel3X" xfId="279"/>
    <cellStyle name="SAPBEXinputData" xfId="280"/>
    <cellStyle name="SAPBEXresData" xfId="281"/>
    <cellStyle name="SAPBEXresDataEmph" xfId="282"/>
    <cellStyle name="SAPBEXresItem" xfId="283"/>
    <cellStyle name="SAPBEXresItemX" xfId="284"/>
    <cellStyle name="SAPBEXstdData" xfId="285"/>
    <cellStyle name="SAPBEXstdDataEmph" xfId="286"/>
    <cellStyle name="SAPBEXstdItem" xfId="287"/>
    <cellStyle name="SAPBEXstdItemX" xfId="288"/>
    <cellStyle name="SAPBEXtitle" xfId="289"/>
    <cellStyle name="SAPBEXundefined" xfId="290"/>
    <cellStyle name="Sheet Title" xfId="291"/>
    <cellStyle name="Style 1" xfId="292"/>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3</xdr:col>
      <xdr:colOff>0</xdr:colOff>
      <xdr:row>20</xdr:row>
      <xdr:rowOff>0</xdr:rowOff>
    </xdr:from>
    <xdr:to>
      <xdr:col>4</xdr:col>
      <xdr:colOff>9525</xdr:colOff>
      <xdr:row>21</xdr:row>
      <xdr:rowOff>78160</xdr:rowOff>
    </xdr:to>
    <xdr:sp macro="" textlink="">
      <xdr:nvSpPr>
        <xdr:cNvPr id="2" name="Rounded Rectangle 1">
          <a:hlinkClick xmlns:r="http://schemas.openxmlformats.org/officeDocument/2006/relationships" r:id="rId1"/>
        </xdr:cNvPr>
        <xdr:cNvSpPr/>
      </xdr:nvSpPr>
      <xdr:spPr>
        <a:xfrm>
          <a:off x="2886075" y="4010025"/>
          <a:ext cx="1466850" cy="25913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266997</xdr:colOff>
      <xdr:row>0</xdr:row>
      <xdr:rowOff>42825</xdr:rowOff>
    </xdr:from>
    <xdr:to>
      <xdr:col>10</xdr:col>
      <xdr:colOff>775290</xdr:colOff>
      <xdr:row>1</xdr:row>
      <xdr:rowOff>22151</xdr:rowOff>
    </xdr:to>
    <xdr:sp macro="" textlink="">
      <xdr:nvSpPr>
        <xdr:cNvPr id="2" name="Rounded Rectangle 1">
          <a:hlinkClick xmlns:r="http://schemas.openxmlformats.org/officeDocument/2006/relationships" r:id="rId1"/>
        </xdr:cNvPr>
        <xdr:cNvSpPr/>
      </xdr:nvSpPr>
      <xdr:spPr>
        <a:xfrm>
          <a:off x="7377520" y="42825"/>
          <a:ext cx="1239282" cy="16761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1182</xdr:colOff>
      <xdr:row>0</xdr:row>
      <xdr:rowOff>31750</xdr:rowOff>
    </xdr:from>
    <xdr:to>
      <xdr:col>10</xdr:col>
      <xdr:colOff>44302</xdr:colOff>
      <xdr:row>1</xdr:row>
      <xdr:rowOff>22151</xdr:rowOff>
    </xdr:to>
    <xdr:sp macro="" textlink="">
      <xdr:nvSpPr>
        <xdr:cNvPr id="2" name="Rounded Rectangle 1">
          <a:hlinkClick xmlns:r="http://schemas.openxmlformats.org/officeDocument/2006/relationships" r:id="rId1"/>
        </xdr:cNvPr>
        <xdr:cNvSpPr/>
      </xdr:nvSpPr>
      <xdr:spPr>
        <a:xfrm>
          <a:off x="6469322" y="31750"/>
          <a:ext cx="1416492" cy="1786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4708526</xdr:colOff>
      <xdr:row>0</xdr:row>
      <xdr:rowOff>31750</xdr:rowOff>
    </xdr:from>
    <xdr:to>
      <xdr:col>5</xdr:col>
      <xdr:colOff>533400</xdr:colOff>
      <xdr:row>1</xdr:row>
      <xdr:rowOff>23247</xdr:rowOff>
    </xdr:to>
    <xdr:sp macro="" textlink="">
      <xdr:nvSpPr>
        <xdr:cNvPr id="2" name="Rounded Rectangle 1">
          <a:hlinkClick xmlns:r="http://schemas.openxmlformats.org/officeDocument/2006/relationships" r:id="rId1"/>
        </xdr:cNvPr>
        <xdr:cNvSpPr/>
      </xdr:nvSpPr>
      <xdr:spPr>
        <a:xfrm>
          <a:off x="6470651" y="31750"/>
          <a:ext cx="1177924" cy="18199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632490</xdr:colOff>
      <xdr:row>0</xdr:row>
      <xdr:rowOff>53902</xdr:rowOff>
    </xdr:from>
    <xdr:to>
      <xdr:col>11</xdr:col>
      <xdr:colOff>232587</xdr:colOff>
      <xdr:row>1</xdr:row>
      <xdr:rowOff>33227</xdr:rowOff>
    </xdr:to>
    <xdr:sp macro="" textlink="">
      <xdr:nvSpPr>
        <xdr:cNvPr id="2" name="Rounded Rectangle 1">
          <a:hlinkClick xmlns:r="http://schemas.openxmlformats.org/officeDocument/2006/relationships" r:id="rId1"/>
        </xdr:cNvPr>
        <xdr:cNvSpPr/>
      </xdr:nvSpPr>
      <xdr:spPr>
        <a:xfrm>
          <a:off x="7100630" y="53902"/>
          <a:ext cx="1759835" cy="16761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11906</xdr:colOff>
      <xdr:row>0</xdr:row>
      <xdr:rowOff>47625</xdr:rowOff>
    </xdr:from>
    <xdr:to>
      <xdr:col>11</xdr:col>
      <xdr:colOff>583406</xdr:colOff>
      <xdr:row>1</xdr:row>
      <xdr:rowOff>47625</xdr:rowOff>
    </xdr:to>
    <xdr:sp macro="" textlink="">
      <xdr:nvSpPr>
        <xdr:cNvPr id="2" name="Rounded Rectangle 1">
          <a:hlinkClick xmlns:r="http://schemas.openxmlformats.org/officeDocument/2006/relationships" r:id="rId1"/>
        </xdr:cNvPr>
        <xdr:cNvSpPr/>
      </xdr:nvSpPr>
      <xdr:spPr>
        <a:xfrm>
          <a:off x="7167562" y="47625"/>
          <a:ext cx="1262063"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566738</xdr:colOff>
      <xdr:row>0</xdr:row>
      <xdr:rowOff>47625</xdr:rowOff>
    </xdr:from>
    <xdr:to>
      <xdr:col>11</xdr:col>
      <xdr:colOff>443137</xdr:colOff>
      <xdr:row>1</xdr:row>
      <xdr:rowOff>39122</xdr:rowOff>
    </xdr:to>
    <xdr:sp macro="" textlink="">
      <xdr:nvSpPr>
        <xdr:cNvPr id="2" name="Rounded Rectangle 1">
          <a:hlinkClick xmlns:r="http://schemas.openxmlformats.org/officeDocument/2006/relationships" r:id="rId1"/>
        </xdr:cNvPr>
        <xdr:cNvSpPr/>
      </xdr:nvSpPr>
      <xdr:spPr>
        <a:xfrm>
          <a:off x="9532144" y="47625"/>
          <a:ext cx="1186087" cy="18199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0</xdr:row>
      <xdr:rowOff>47625</xdr:rowOff>
    </xdr:from>
    <xdr:to>
      <xdr:col>11</xdr:col>
      <xdr:colOff>119063</xdr:colOff>
      <xdr:row>1</xdr:row>
      <xdr:rowOff>47625</xdr:rowOff>
    </xdr:to>
    <xdr:sp macro="" textlink="">
      <xdr:nvSpPr>
        <xdr:cNvPr id="2" name="Rounded Rectangle 1">
          <a:hlinkClick xmlns:r="http://schemas.openxmlformats.org/officeDocument/2006/relationships" r:id="rId1"/>
        </xdr:cNvPr>
        <xdr:cNvSpPr/>
      </xdr:nvSpPr>
      <xdr:spPr>
        <a:xfrm>
          <a:off x="6393656" y="47625"/>
          <a:ext cx="1393032"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0</xdr:row>
      <xdr:rowOff>47625</xdr:rowOff>
    </xdr:from>
    <xdr:to>
      <xdr:col>10</xdr:col>
      <xdr:colOff>557438</xdr:colOff>
      <xdr:row>1</xdr:row>
      <xdr:rowOff>29597</xdr:rowOff>
    </xdr:to>
    <xdr:sp macro="" textlink="">
      <xdr:nvSpPr>
        <xdr:cNvPr id="2" name="Rounded Rectangle 1">
          <a:hlinkClick xmlns:r="http://schemas.openxmlformats.org/officeDocument/2006/relationships" r:id="rId1"/>
        </xdr:cNvPr>
        <xdr:cNvSpPr/>
      </xdr:nvSpPr>
      <xdr:spPr>
        <a:xfrm>
          <a:off x="6924675" y="47625"/>
          <a:ext cx="1186088" cy="18199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0</xdr:row>
      <xdr:rowOff>47625</xdr:rowOff>
    </xdr:from>
    <xdr:to>
      <xdr:col>10</xdr:col>
      <xdr:colOff>557438</xdr:colOff>
      <xdr:row>1</xdr:row>
      <xdr:rowOff>29597</xdr:rowOff>
    </xdr:to>
    <xdr:sp macro="" textlink="">
      <xdr:nvSpPr>
        <xdr:cNvPr id="2" name="Rounded Rectangle 1">
          <a:hlinkClick xmlns:r="http://schemas.openxmlformats.org/officeDocument/2006/relationships" r:id="rId1"/>
        </xdr:cNvPr>
        <xdr:cNvSpPr/>
      </xdr:nvSpPr>
      <xdr:spPr>
        <a:xfrm>
          <a:off x="6115050" y="47625"/>
          <a:ext cx="1328963" cy="18199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777128</xdr:colOff>
      <xdr:row>0</xdr:row>
      <xdr:rowOff>85724</xdr:rowOff>
    </xdr:from>
    <xdr:to>
      <xdr:col>13</xdr:col>
      <xdr:colOff>613682</xdr:colOff>
      <xdr:row>1</xdr:row>
      <xdr:rowOff>69395</xdr:rowOff>
    </xdr:to>
    <xdr:sp macro="" textlink="">
      <xdr:nvSpPr>
        <xdr:cNvPr id="2" name="Rounded Rectangle 1">
          <a:hlinkClick xmlns:r="http://schemas.openxmlformats.org/officeDocument/2006/relationships" r:id="rId1"/>
        </xdr:cNvPr>
        <xdr:cNvSpPr/>
      </xdr:nvSpPr>
      <xdr:spPr>
        <a:xfrm>
          <a:off x="10582275" y="85724"/>
          <a:ext cx="2492348" cy="1741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-1</xdr:rowOff>
    </xdr:from>
    <xdr:to>
      <xdr:col>3</xdr:col>
      <xdr:colOff>1224643</xdr:colOff>
      <xdr:row>2</xdr:row>
      <xdr:rowOff>136071</xdr:rowOff>
    </xdr:to>
    <xdr:sp macro="" textlink="">
      <xdr:nvSpPr>
        <xdr:cNvPr id="2" name="Rounded Rectangle 1">
          <a:hlinkClick xmlns:r="http://schemas.openxmlformats.org/officeDocument/2006/relationships" r:id="rId1"/>
        </xdr:cNvPr>
        <xdr:cNvSpPr/>
      </xdr:nvSpPr>
      <xdr:spPr>
        <a:xfrm>
          <a:off x="5200650" y="257174"/>
          <a:ext cx="1224643" cy="39324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728382</xdr:colOff>
      <xdr:row>0</xdr:row>
      <xdr:rowOff>123265</xdr:rowOff>
    </xdr:from>
    <xdr:to>
      <xdr:col>7</xdr:col>
      <xdr:colOff>465604</xdr:colOff>
      <xdr:row>2</xdr:row>
      <xdr:rowOff>9525</xdr:rowOff>
    </xdr:to>
    <xdr:sp macro="" textlink="">
      <xdr:nvSpPr>
        <xdr:cNvPr id="4" name="Rounded Rectangle 3">
          <a:hlinkClick xmlns:r="http://schemas.openxmlformats.org/officeDocument/2006/relationships" r:id="rId1"/>
        </xdr:cNvPr>
        <xdr:cNvSpPr/>
      </xdr:nvSpPr>
      <xdr:spPr>
        <a:xfrm>
          <a:off x="6891617" y="123265"/>
          <a:ext cx="1328458" cy="26726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728382</xdr:colOff>
      <xdr:row>0</xdr:row>
      <xdr:rowOff>123265</xdr:rowOff>
    </xdr:from>
    <xdr:to>
      <xdr:col>7</xdr:col>
      <xdr:colOff>465604</xdr:colOff>
      <xdr:row>2</xdr:row>
      <xdr:rowOff>9525</xdr:rowOff>
    </xdr:to>
    <xdr:sp macro="" textlink="">
      <xdr:nvSpPr>
        <xdr:cNvPr id="2" name="Rounded Rectangle 1">
          <a:hlinkClick xmlns:r="http://schemas.openxmlformats.org/officeDocument/2006/relationships" r:id="rId1"/>
        </xdr:cNvPr>
        <xdr:cNvSpPr/>
      </xdr:nvSpPr>
      <xdr:spPr>
        <a:xfrm>
          <a:off x="6881532" y="123265"/>
          <a:ext cx="1318372" cy="26726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573421</xdr:colOff>
      <xdr:row>2</xdr:row>
      <xdr:rowOff>599</xdr:rowOff>
    </xdr:to>
    <xdr:sp macro="" textlink="">
      <xdr:nvSpPr>
        <xdr:cNvPr id="3" name="Rounded Rectangle 2">
          <a:hlinkClick xmlns:r="http://schemas.openxmlformats.org/officeDocument/2006/relationships" r:id="rId1"/>
        </xdr:cNvPr>
        <xdr:cNvSpPr/>
      </xdr:nvSpPr>
      <xdr:spPr>
        <a:xfrm>
          <a:off x="7642412" y="190500"/>
          <a:ext cx="1940538" cy="191099"/>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1</xdr:row>
      <xdr:rowOff>0</xdr:rowOff>
    </xdr:from>
    <xdr:to>
      <xdr:col>14</xdr:col>
      <xdr:colOff>434948</xdr:colOff>
      <xdr:row>1</xdr:row>
      <xdr:rowOff>174171</xdr:rowOff>
    </xdr:to>
    <xdr:sp macro="" textlink="">
      <xdr:nvSpPr>
        <xdr:cNvPr id="2" name="Rounded Rectangle 1">
          <a:hlinkClick xmlns:r="http://schemas.openxmlformats.org/officeDocument/2006/relationships" r:id="rId1"/>
        </xdr:cNvPr>
        <xdr:cNvSpPr/>
      </xdr:nvSpPr>
      <xdr:spPr>
        <a:xfrm>
          <a:off x="7610475" y="190500"/>
          <a:ext cx="2492348" cy="1741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673719</xdr:colOff>
      <xdr:row>0</xdr:row>
      <xdr:rowOff>174238</xdr:rowOff>
    </xdr:from>
    <xdr:to>
      <xdr:col>12</xdr:col>
      <xdr:colOff>436342</xdr:colOff>
      <xdr:row>1</xdr:row>
      <xdr:rowOff>174171</xdr:rowOff>
    </xdr:to>
    <xdr:sp macro="" textlink="">
      <xdr:nvSpPr>
        <xdr:cNvPr id="2" name="Rounded Rectangle 1">
          <a:hlinkClick xmlns:r="http://schemas.openxmlformats.org/officeDocument/2006/relationships" r:id="rId1"/>
        </xdr:cNvPr>
        <xdr:cNvSpPr/>
      </xdr:nvSpPr>
      <xdr:spPr>
        <a:xfrm>
          <a:off x="8003323" y="174238"/>
          <a:ext cx="2503964" cy="1857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0</xdr:colOff>
      <xdr:row>1</xdr:row>
      <xdr:rowOff>0</xdr:rowOff>
    </xdr:from>
    <xdr:to>
      <xdr:col>16</xdr:col>
      <xdr:colOff>1825171</xdr:colOff>
      <xdr:row>1</xdr:row>
      <xdr:rowOff>185787</xdr:rowOff>
    </xdr:to>
    <xdr:sp macro="" textlink="">
      <xdr:nvSpPr>
        <xdr:cNvPr id="2" name="Rounded Rectangle 1">
          <a:hlinkClick xmlns:r="http://schemas.openxmlformats.org/officeDocument/2006/relationships" r:id="rId1"/>
        </xdr:cNvPr>
        <xdr:cNvSpPr/>
      </xdr:nvSpPr>
      <xdr:spPr>
        <a:xfrm>
          <a:off x="7203966" y="186121"/>
          <a:ext cx="2503964" cy="1857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15</xdr:col>
      <xdr:colOff>0</xdr:colOff>
      <xdr:row>1</xdr:row>
      <xdr:rowOff>0</xdr:rowOff>
    </xdr:from>
    <xdr:to>
      <xdr:col>16</xdr:col>
      <xdr:colOff>1825171</xdr:colOff>
      <xdr:row>1</xdr:row>
      <xdr:rowOff>185787</xdr:rowOff>
    </xdr:to>
    <xdr:sp macro="" textlink="">
      <xdr:nvSpPr>
        <xdr:cNvPr id="2" name="Rounded Rectangle 1">
          <a:hlinkClick xmlns:r="http://schemas.openxmlformats.org/officeDocument/2006/relationships" r:id="rId1"/>
        </xdr:cNvPr>
        <xdr:cNvSpPr/>
      </xdr:nvSpPr>
      <xdr:spPr>
        <a:xfrm>
          <a:off x="7200900" y="190500"/>
          <a:ext cx="2501446" cy="1857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114300</xdr:colOff>
      <xdr:row>1</xdr:row>
      <xdr:rowOff>0</xdr:rowOff>
    </xdr:from>
    <xdr:to>
      <xdr:col>13</xdr:col>
      <xdr:colOff>2481</xdr:colOff>
      <xdr:row>2</xdr:row>
      <xdr:rowOff>599</xdr:rowOff>
    </xdr:to>
    <xdr:sp macro="" textlink="">
      <xdr:nvSpPr>
        <xdr:cNvPr id="2" name="Rounded Rectangle 1">
          <a:hlinkClick xmlns:r="http://schemas.openxmlformats.org/officeDocument/2006/relationships" r:id="rId1"/>
        </xdr:cNvPr>
        <xdr:cNvSpPr/>
      </xdr:nvSpPr>
      <xdr:spPr>
        <a:xfrm>
          <a:off x="7086600" y="190500"/>
          <a:ext cx="1945581" cy="191099"/>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86286</xdr:colOff>
      <xdr:row>0</xdr:row>
      <xdr:rowOff>162486</xdr:rowOff>
    </xdr:from>
    <xdr:to>
      <xdr:col>8</xdr:col>
      <xdr:colOff>537882</xdr:colOff>
      <xdr:row>2</xdr:row>
      <xdr:rowOff>11206</xdr:rowOff>
    </xdr:to>
    <xdr:sp macro="" textlink="">
      <xdr:nvSpPr>
        <xdr:cNvPr id="2" name="Rounded Rectangle 1">
          <a:hlinkClick xmlns:r="http://schemas.openxmlformats.org/officeDocument/2006/relationships" r:id="rId1"/>
        </xdr:cNvPr>
        <xdr:cNvSpPr/>
      </xdr:nvSpPr>
      <xdr:spPr>
        <a:xfrm>
          <a:off x="5162550" y="162486"/>
          <a:ext cx="0" cy="22972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86286</xdr:colOff>
      <xdr:row>0</xdr:row>
      <xdr:rowOff>162486</xdr:rowOff>
    </xdr:from>
    <xdr:to>
      <xdr:col>8</xdr:col>
      <xdr:colOff>537882</xdr:colOff>
      <xdr:row>2</xdr:row>
      <xdr:rowOff>11206</xdr:rowOff>
    </xdr:to>
    <xdr:sp macro="" textlink="">
      <xdr:nvSpPr>
        <xdr:cNvPr id="3" name="Rounded Rectangle 2">
          <a:hlinkClick xmlns:r="http://schemas.openxmlformats.org/officeDocument/2006/relationships" r:id="rId1"/>
        </xdr:cNvPr>
        <xdr:cNvSpPr/>
      </xdr:nvSpPr>
      <xdr:spPr>
        <a:xfrm>
          <a:off x="5655610" y="162486"/>
          <a:ext cx="1841125" cy="22972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twoCellAnchor>
    <xdr:from>
      <xdr:col>10</xdr:col>
      <xdr:colOff>0</xdr:colOff>
      <xdr:row>1</xdr:row>
      <xdr:rowOff>0</xdr:rowOff>
    </xdr:from>
    <xdr:to>
      <xdr:col>11</xdr:col>
      <xdr:colOff>191621</xdr:colOff>
      <xdr:row>2</xdr:row>
      <xdr:rowOff>68635</xdr:rowOff>
    </xdr:to>
    <xdr:sp macro="" textlink="">
      <xdr:nvSpPr>
        <xdr:cNvPr id="4" name="Rounded Rectangle 3">
          <a:hlinkClick xmlns:r="http://schemas.openxmlformats.org/officeDocument/2006/relationships" r:id="rId2"/>
        </xdr:cNvPr>
        <xdr:cNvSpPr/>
      </xdr:nvSpPr>
      <xdr:spPr>
        <a:xfrm>
          <a:off x="5838265" y="190500"/>
          <a:ext cx="875180" cy="25913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34738</xdr:colOff>
      <xdr:row>2</xdr:row>
      <xdr:rowOff>68635</xdr:rowOff>
    </xdr:to>
    <xdr:sp macro="" textlink="">
      <xdr:nvSpPr>
        <xdr:cNvPr id="2" name="Rounded Rectangle 1">
          <a:hlinkClick xmlns:r="http://schemas.openxmlformats.org/officeDocument/2006/relationships" r:id="rId1"/>
        </xdr:cNvPr>
        <xdr:cNvSpPr/>
      </xdr:nvSpPr>
      <xdr:spPr>
        <a:xfrm>
          <a:off x="5029200" y="333375"/>
          <a:ext cx="1711138" cy="40201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573981</xdr:colOff>
      <xdr:row>2</xdr:row>
      <xdr:rowOff>599</xdr:rowOff>
    </xdr:to>
    <xdr:sp macro="" textlink="">
      <xdr:nvSpPr>
        <xdr:cNvPr id="2" name="Rounded Rectangle 1">
          <a:hlinkClick xmlns:r="http://schemas.openxmlformats.org/officeDocument/2006/relationships" r:id="rId1"/>
        </xdr:cNvPr>
        <xdr:cNvSpPr/>
      </xdr:nvSpPr>
      <xdr:spPr>
        <a:xfrm>
          <a:off x="5600700" y="190500"/>
          <a:ext cx="1945581" cy="191099"/>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10</xdr:col>
      <xdr:colOff>776729</xdr:colOff>
      <xdr:row>2</xdr:row>
      <xdr:rowOff>64634</xdr:rowOff>
    </xdr:to>
    <xdr:sp macro="" textlink="">
      <xdr:nvSpPr>
        <xdr:cNvPr id="2" name="Rounded Rectangle 1">
          <a:hlinkClick xmlns:r="http://schemas.openxmlformats.org/officeDocument/2006/relationships" r:id="rId1"/>
        </xdr:cNvPr>
        <xdr:cNvSpPr/>
      </xdr:nvSpPr>
      <xdr:spPr>
        <a:xfrm>
          <a:off x="6438900" y="171450"/>
          <a:ext cx="1710179" cy="255134"/>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843775</xdr:colOff>
      <xdr:row>0</xdr:row>
      <xdr:rowOff>31363</xdr:rowOff>
    </xdr:from>
    <xdr:to>
      <xdr:col>9</xdr:col>
      <xdr:colOff>772548</xdr:colOff>
      <xdr:row>1</xdr:row>
      <xdr:rowOff>107612</xdr:rowOff>
    </xdr:to>
    <xdr:sp macro="" textlink="">
      <xdr:nvSpPr>
        <xdr:cNvPr id="2" name="Rounded Rectangle 1">
          <a:hlinkClick xmlns:r="http://schemas.openxmlformats.org/officeDocument/2006/relationships" r:id="rId1"/>
        </xdr:cNvPr>
        <xdr:cNvSpPr/>
      </xdr:nvSpPr>
      <xdr:spPr>
        <a:xfrm>
          <a:off x="5141641" y="31363"/>
          <a:ext cx="1705998" cy="250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114300</xdr:colOff>
      <xdr:row>0</xdr:row>
      <xdr:rowOff>123825</xdr:rowOff>
    </xdr:from>
    <xdr:to>
      <xdr:col>11</xdr:col>
      <xdr:colOff>448698</xdr:colOff>
      <xdr:row>1</xdr:row>
      <xdr:rowOff>183812</xdr:rowOff>
    </xdr:to>
    <xdr:sp macro="" textlink="">
      <xdr:nvSpPr>
        <xdr:cNvPr id="3" name="Rounded Rectangle 2">
          <a:hlinkClick xmlns:r="http://schemas.openxmlformats.org/officeDocument/2006/relationships" r:id="rId1"/>
        </xdr:cNvPr>
        <xdr:cNvSpPr/>
      </xdr:nvSpPr>
      <xdr:spPr>
        <a:xfrm>
          <a:off x="4248150" y="123825"/>
          <a:ext cx="1705998" cy="250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marL="0" indent="0" algn="ctr"/>
          <a:r>
            <a:rPr lang="en-GB" sz="1100">
              <a:solidFill>
                <a:schemeClr val="dk1"/>
              </a:solidFill>
              <a:latin typeface="+mn-lt"/>
              <a:ea typeface="+mn-ea"/>
              <a:cs typeface="+mn-cs"/>
            </a:rPr>
            <a:t>Navigation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tworks/Transmission/Transmission_Price_Controls_Lib/Regulatory_Reporting/RRP_2008/RRP_Guidelines_Forms/Transmission%20PCRRP%20tables_SHETL_200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tworks/ElecDistrib/Elec_Distrib_Lib/Technical%20Team/Cost%20Reporting/Master_0607_RRP_v2%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tworks/ElecDistrib/Elec_Distrib_Lib/Regulatory_Reporting/Cost_Reporting_/Models_and_Spreadsheets/2006-07RAV/CE-NEDL_0607_RRP_R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daveyb\HLFBPQ%20draft%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tworks/ElecDistrib/Elec_Distrib_Lib/Regulatory_Reporting/Cost_Reporting_/Cost_Reporting_Rules/Rules%202007-08%20development/Master%20RRP%200708%20v7-1-PR%20(inc%20LPN%20test%20data)%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etworks/GasDistrib/Gas_Distrib_Lib/Cost%20Reporting/Comparability/GDN%20cost%20Packs/Cost%20Packs%20sent/2008-09/Southern%20GDPCR%20RRP%202008-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etworks/ElecDistrib/DPCR5_Lib/Financial_issues/Financial%20Modelling/DPCR4%20model%20analysis/DPCR4%20Final%20Licence%20Mod%20Model%20reworked%20v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st_and_Volumes_Late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1.8 Cash Flow"/>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3.1s Pensions Scots"/>
      <sheetName val="3.2 Net Debt"/>
      <sheetName val="3.3 Tax"/>
      <sheetName val="3.4 Fixed Asset Disposals"/>
      <sheetName val="4.1  System Info"/>
      <sheetName val="4.2  Activity indicators"/>
      <sheetName val="4.3  System performance"/>
      <sheetName val="4.4  Defects SHETL"/>
      <sheetName val="4.5  Faults"/>
      <sheetName val="4.6  Failures SHETL"/>
      <sheetName val="4.7B Condition Assessment SHETL"/>
      <sheetName val="4.8  Boundary Transfers"/>
      <sheetName val="4.9  Demand &amp; Supply at subs"/>
      <sheetName val="4.10 Reactive compensation"/>
      <sheetName val="4.11 Asset description SHETL"/>
      <sheetName val="4.12 Asset age 2007"/>
      <sheetName val="4.12 Asset age 2008"/>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 Capex Price Vol Var"/>
    </sheetNames>
    <sheetDataSet>
      <sheetData sheetId="0"/>
      <sheetData sheetId="1"/>
      <sheetData sheetId="2" refreshError="1">
        <row r="8">
          <cell r="C8" t="str">
            <v>Scottish Hydro Electric Transmission Ltd</v>
          </cell>
        </row>
        <row r="9">
          <cell r="C9" t="str">
            <v>SHETL</v>
          </cell>
        </row>
        <row r="20">
          <cell r="C20" t="str">
            <v>2006/07</v>
          </cell>
        </row>
        <row r="21">
          <cell r="C21" t="str">
            <v>2007/08</v>
          </cell>
        </row>
        <row r="22">
          <cell r="C22" t="str">
            <v>2008/09</v>
          </cell>
        </row>
        <row r="26">
          <cell r="C26" t="str">
            <v>2012/13</v>
          </cell>
        </row>
        <row r="29">
          <cell r="C29">
            <v>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1a Activity Analysis"/>
      <sheetName val="1.1b Full Activity costs"/>
      <sheetName val="1.2 RAV rollforward"/>
      <sheetName val="1.3 Indirect Cost Adjustment"/>
      <sheetName val="1.4 RP Margin Adjustment"/>
      <sheetName val="1.5 DPCR4 basi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ash Pension contributions"/>
      <sheetName val="2.13 Tax Capital allowances"/>
      <sheetName val="2.14 Tax computation"/>
      <sheetName val="2.15 Capex scheme analysis"/>
      <sheetName val="3.1 Asset data"/>
      <sheetName val="3.2 Asset age profile"/>
      <sheetName val="3.3 Net Debt and Borrowings"/>
      <sheetName val="4.1 Cost Mapping"/>
      <sheetName val="4.2 Year movement"/>
      <sheetName val="4.3 Network Analysis Load"/>
      <sheetName val="4.4 Network Analysis Non-Load"/>
      <sheetName val="2.2p Detailed Cos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1a Activity Analysis"/>
      <sheetName val="1.1b Full Activity costs"/>
      <sheetName val="1.2 RAV rollforward"/>
      <sheetName val="1.3 Indirect Cost Adjustment"/>
      <sheetName val="1.4 RP Margin Adjustment"/>
      <sheetName val="1.5 DPCR4 basi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ash Pension contributions"/>
      <sheetName val="2.13 Tax Capital allowances"/>
      <sheetName val="2.14 Tax computation"/>
      <sheetName val="2.15 Capex scheme analysis"/>
      <sheetName val="3.1 Asset data"/>
      <sheetName val="3.2 Asset age profile"/>
      <sheetName val="3.3 Net Debt and Borrowings"/>
      <sheetName val="4.1 Cost Mapping"/>
      <sheetName val="4.2 Year movement"/>
      <sheetName val="4.3 Network Analysis Load"/>
      <sheetName val="4.4 Network Analysis Non-Load"/>
      <sheetName val="2.2p Detailed Cost Matrix"/>
    </sheetNames>
    <sheetDataSet>
      <sheetData sheetId="0"/>
      <sheetData sheetId="1"/>
      <sheetData sheetId="2"/>
      <sheetData sheetId="3"/>
      <sheetData sheetId="4"/>
      <sheetData sheetId="5"/>
      <sheetData sheetId="6"/>
      <sheetData sheetId="7"/>
      <sheetData sheetId="8"/>
      <sheetData sheetId="9"/>
      <sheetData sheetId="10"/>
      <sheetData sheetId="11">
        <row r="12">
          <cell r="F12">
            <v>69.100000000000009</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sion control"/>
      <sheetName val="Contents"/>
      <sheetName val="Summary for publishing"/>
      <sheetName val="Totals"/>
      <sheetName val="T1 - Summary"/>
      <sheetName val="T1A - Network costs summary"/>
      <sheetName val="T2 - Total Network Costs"/>
      <sheetName val="T2A - T2 including indirects"/>
      <sheetName val="T3 - Total Business Costs"/>
      <sheetName val="T4 - Volume Summary"/>
      <sheetName val="T5 - Major schemes"/>
      <sheetName val="Finance"/>
      <sheetName val="F1 - Metrics"/>
      <sheetName val="F2 - P&amp;L"/>
      <sheetName val="F3 - Bal Sht"/>
      <sheetName val="F4 - Debt"/>
      <sheetName val="F5 - Cashflow"/>
      <sheetName val="F6 - Revenue"/>
      <sheetName val="F7 - Pension Data"/>
      <sheetName val="F8 - Tax allocations"/>
      <sheetName val="F8a - Tax adds"/>
      <sheetName val="F9 - Tax pools"/>
      <sheetName val="F10 - Tax comp"/>
      <sheetName val="F11 - RP Tax pools"/>
      <sheetName val="F12 - Disclaimed allowances"/>
      <sheetName val="F13 - RAV adjustments"/>
      <sheetName val="F14 - DPCR4 RAV"/>
      <sheetName val="Business Costs"/>
      <sheetName val="BC1 - Labour"/>
      <sheetName val="BC2 - Pensions"/>
      <sheetName val="BC3 - Contractors"/>
      <sheetName val="BC4 - Materials"/>
      <sheetName val="BC5 - Margins"/>
      <sheetName val="BC6 - Cost Recoveries"/>
      <sheetName val="BC7 - Other"/>
      <sheetName val="BC8 - Adjustments"/>
      <sheetName val="Cash atypicals"/>
      <sheetName val="AT1 - Cash atypicals"/>
      <sheetName val="Load Related"/>
      <sheetName val="LR1 - Demand"/>
      <sheetName val="LR2 - Generation"/>
      <sheetName val="LR3 - Diversions"/>
      <sheetName val="LR4 - General reinforcement"/>
      <sheetName val="LR5 - System utilisation"/>
      <sheetName val="LR6 - Fault levels"/>
      <sheetName val="LR7 - DNO discretionary"/>
      <sheetName val="LR8 - LRE Volume"/>
      <sheetName val="Non Load"/>
      <sheetName val="NL1 - Condition based exp"/>
      <sheetName val="NL1a - NL1 Including Indirect"/>
      <sheetName val="NL2 - Condition based QoS"/>
      <sheetName val="NL3 - Condition based vol"/>
      <sheetName val="NL3a - Non-load other vol"/>
      <sheetName val="NL4 - Remaining useful life"/>
      <sheetName val="NL5 - QoS (DNO IIS)"/>
      <sheetName val="NL5a - QoS (Ofgem IIS)"/>
      <sheetName val="NL6 - QoS (Non IIS)"/>
      <sheetName val="NL7 - Major Sys Risks "/>
      <sheetName val="NL8 - Operatnl IT &amp; Telecoms"/>
      <sheetName val="NL9 - Legal &amp; Safety"/>
      <sheetName val="NL10 - Environmental"/>
      <sheetName val="NL11 - Losses"/>
      <sheetName val="Network Operating Costs"/>
      <sheetName val="NOC1 - I&amp;M"/>
      <sheetName val="NOC1a - I&amp;M by Cost Type"/>
      <sheetName val="NOC2 - Fault Costs"/>
      <sheetName val="NOC2a Faults by Cost Type"/>
      <sheetName val="NOC2b Non QofS by Cost Type"/>
      <sheetName val="NOC3 - Tree cutting"/>
      <sheetName val="NOC3a Tree Cutting by Cost Type"/>
      <sheetName val="NOC4 - Other Network costs"/>
      <sheetName val="NOC5 - TMA"/>
      <sheetName val="Costs"/>
      <sheetName val="C1 - Cost increase"/>
      <sheetName val="C2 - Unit Costs"/>
      <sheetName val="C3 - Unit Fault Costs"/>
      <sheetName val="C4 - Workforce Renewal"/>
      <sheetName val="Reconciliation"/>
      <sheetName val="RR1 T2-RRP"/>
      <sheetName val="Other"/>
      <sheetName val="OC1 - Pass Through and Other"/>
      <sheetName val="OC2 - IT Systems Overview"/>
      <sheetName val="OC3 - Non-Operational Property"/>
    </sheetNames>
    <sheetDataSet>
      <sheetData sheetId="0" refreshError="1">
        <row r="33">
          <cell r="B33">
            <v>1</v>
          </cell>
          <cell r="C33" t="str">
            <v>CN West</v>
          </cell>
        </row>
        <row r="34">
          <cell r="B34">
            <v>2</v>
          </cell>
          <cell r="C34" t="str">
            <v>CN East</v>
          </cell>
        </row>
        <row r="35">
          <cell r="B35">
            <v>3</v>
          </cell>
          <cell r="C35" t="str">
            <v>ENW</v>
          </cell>
        </row>
        <row r="36">
          <cell r="B36">
            <v>4</v>
          </cell>
          <cell r="C36" t="str">
            <v>CE NEDL</v>
          </cell>
        </row>
        <row r="37">
          <cell r="B37">
            <v>5</v>
          </cell>
          <cell r="C37" t="str">
            <v>CE YEDL</v>
          </cell>
        </row>
        <row r="38">
          <cell r="B38">
            <v>6</v>
          </cell>
          <cell r="C38" t="str">
            <v>WPD SWales</v>
          </cell>
        </row>
        <row r="39">
          <cell r="B39">
            <v>7</v>
          </cell>
          <cell r="C39" t="str">
            <v>WPD SWest</v>
          </cell>
        </row>
        <row r="40">
          <cell r="B40">
            <v>8</v>
          </cell>
          <cell r="C40" t="str">
            <v>EDFE LPN</v>
          </cell>
        </row>
        <row r="41">
          <cell r="B41">
            <v>9</v>
          </cell>
          <cell r="C41" t="str">
            <v>EDFE SPN</v>
          </cell>
        </row>
        <row r="42">
          <cell r="B42">
            <v>10</v>
          </cell>
          <cell r="C42" t="str">
            <v>EDFE EPN</v>
          </cell>
        </row>
        <row r="43">
          <cell r="B43">
            <v>11</v>
          </cell>
          <cell r="C43" t="str">
            <v>SP Distribution</v>
          </cell>
        </row>
        <row r="44">
          <cell r="B44">
            <v>12</v>
          </cell>
          <cell r="C44" t="str">
            <v>SP Manweb</v>
          </cell>
        </row>
        <row r="45">
          <cell r="B45">
            <v>13</v>
          </cell>
          <cell r="C45" t="str">
            <v>SSE Hydro</v>
          </cell>
        </row>
        <row r="46">
          <cell r="B46">
            <v>14</v>
          </cell>
          <cell r="C46" t="str">
            <v>SSE Southern</v>
          </cell>
        </row>
      </sheetData>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sheetData sheetId="41"/>
      <sheetData sheetId="42"/>
      <sheetData sheetId="43" refreshError="1"/>
      <sheetData sheetId="44"/>
      <sheetData sheetId="45"/>
      <sheetData sheetId="46" refreshError="1"/>
      <sheetData sheetId="47" refreshError="1"/>
      <sheetData sheetId="48"/>
      <sheetData sheetId="49" refreshError="1"/>
      <sheetData sheetId="50" refreshError="1"/>
      <sheetData sheetId="51" refreshError="1"/>
      <sheetData sheetId="52" refreshError="1"/>
      <sheetData sheetId="53" refreshError="1"/>
      <sheetData sheetId="54"/>
      <sheetData sheetId="55" refreshError="1"/>
      <sheetData sheetId="56"/>
      <sheetData sheetId="57"/>
      <sheetData sheetId="58"/>
      <sheetData sheetId="59"/>
      <sheetData sheetId="60"/>
      <sheetData sheetId="61" refreshError="1"/>
      <sheetData sheetId="62" refreshError="1"/>
      <sheetData sheetId="63"/>
      <sheetData sheetId="64" refreshError="1"/>
      <sheetData sheetId="65"/>
      <sheetData sheetId="66" refreshError="1"/>
      <sheetData sheetId="67" refreshError="1"/>
      <sheetData sheetId="68"/>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 val="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Changes Log"/>
      <sheetName val="Fixed Data"/>
      <sheetName val="Check&amp;Bal report"/>
      <sheetName val="Contents"/>
      <sheetName val="1.1 Summary"/>
      <sheetName val=" 1.2 Rec to Reg Accts"/>
      <sheetName val="1.3 Net Debt "/>
      <sheetName val="1.4 Tax comp"/>
      <sheetName val="1.5 Capital allowances"/>
      <sheetName val="1.6 Fixed asset disposals"/>
      <sheetName val="1.7 RAV"/>
      <sheetName val="2.1 Op Cost Matrix"/>
      <sheetName val="2.2 Maintenance"/>
      <sheetName val="2.3  Related Party"/>
      <sheetName val=" 2.4 Exc &amp; Demin "/>
      <sheetName val="2.5a YOY movements"/>
      <sheetName val="2.5b YOY movements "/>
      <sheetName val=" 2.6 Cost mapping"/>
      <sheetName val=" 2.7 Labour Costs &amp; FTEs"/>
      <sheetName val="2.8 Apprentices &amp; Training"/>
      <sheetName val="2.9 Pension data"/>
      <sheetName val="2.10 Provisions"/>
      <sheetName val=" 2.11 Accruals "/>
      <sheetName val=" 2.12 Shrinkage"/>
      <sheetName val="2.13 TMA &amp; NRSWA Costs"/>
      <sheetName val="3.1 Capex Summary"/>
      <sheetName val="3.2 LTS"/>
      <sheetName val="3.3 Mains"/>
      <sheetName val="3.4 Governors"/>
      <sheetName val="3.5 Connections"/>
      <sheetName val="3.6 Other Capex"/>
      <sheetName val="3.7 Breakdown of Cap. OHs"/>
      <sheetName val="3.8 Cap Expenditure Analysis"/>
      <sheetName val="3.9 Repex Summary"/>
      <sheetName val="3.9a Repex to RAV"/>
      <sheetName val="3.10 Repex Mains "/>
      <sheetName val="3.11 Repex Services "/>
      <sheetName val="3.11a Expenditure analysis "/>
      <sheetName val="3.12 LTS Asset Data"/>
      <sheetName val="3.13 Capacity&amp;Storage "/>
      <sheetName val="3.14 Mains&amp;Governors "/>
      <sheetName val="3.15 Additional Data"/>
      <sheetName val="3.16 Capacity &amp; Demand Dat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row r="8">
          <cell r="N8" t="str">
            <v>Mains</v>
          </cell>
          <cell r="O8" t="str">
            <v>Services</v>
          </cell>
          <cell r="P8" t="str">
            <v>Other</v>
          </cell>
          <cell r="Q8" t="str">
            <v>Total</v>
          </cell>
        </row>
        <row r="9">
          <cell r="M9">
            <v>1</v>
          </cell>
          <cell r="N9">
            <v>63.3</v>
          </cell>
          <cell r="O9">
            <v>28.1</v>
          </cell>
          <cell r="P9">
            <v>1.66</v>
          </cell>
          <cell r="Q9">
            <v>93.06</v>
          </cell>
        </row>
        <row r="10">
          <cell r="M10">
            <v>2</v>
          </cell>
          <cell r="N10">
            <v>73.099999999999994</v>
          </cell>
          <cell r="O10">
            <v>21.6</v>
          </cell>
          <cell r="P10">
            <v>5.0999999999999996</v>
          </cell>
          <cell r="Q10">
            <v>99.799999999999983</v>
          </cell>
        </row>
        <row r="11">
          <cell r="M11">
            <v>3</v>
          </cell>
          <cell r="N11">
            <v>68.819999999999993</v>
          </cell>
          <cell r="O11">
            <v>24.72</v>
          </cell>
          <cell r="P11">
            <v>1.36</v>
          </cell>
          <cell r="Q11">
            <v>94.899999999999991</v>
          </cell>
        </row>
        <row r="12">
          <cell r="M12">
            <v>4</v>
          </cell>
          <cell r="N12">
            <v>54.9</v>
          </cell>
          <cell r="O12">
            <v>18.48</v>
          </cell>
          <cell r="P12">
            <v>0.9</v>
          </cell>
          <cell r="Q12">
            <v>74.28</v>
          </cell>
        </row>
        <row r="13">
          <cell r="M13">
            <v>5</v>
          </cell>
          <cell r="N13">
            <v>45.28</v>
          </cell>
          <cell r="O13">
            <v>24.44</v>
          </cell>
          <cell r="P13">
            <v>6.9</v>
          </cell>
          <cell r="Q13">
            <v>76.62</v>
          </cell>
        </row>
        <row r="14">
          <cell r="M14">
            <v>6</v>
          </cell>
          <cell r="N14">
            <v>32.200000000000003</v>
          </cell>
          <cell r="O14">
            <v>15.94</v>
          </cell>
          <cell r="P14">
            <v>0.8</v>
          </cell>
          <cell r="Q14">
            <v>48.94</v>
          </cell>
        </row>
        <row r="15">
          <cell r="M15">
            <v>7</v>
          </cell>
          <cell r="N15">
            <v>83.38</v>
          </cell>
          <cell r="O15">
            <v>46.2</v>
          </cell>
          <cell r="P15">
            <v>4.9000000000000004</v>
          </cell>
          <cell r="Q15">
            <v>134.47999999999999</v>
          </cell>
        </row>
        <row r="16">
          <cell r="M16">
            <v>8</v>
          </cell>
          <cell r="N16">
            <v>36.5</v>
          </cell>
          <cell r="O16">
            <v>23.3</v>
          </cell>
          <cell r="P16">
            <v>4.3</v>
          </cell>
          <cell r="Q16">
            <v>64.099999999999994</v>
          </cell>
        </row>
      </sheetData>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ser Interface"/>
      <sheetName val="Formula Inputs"/>
      <sheetName val="market debt data"/>
      <sheetName val="Financial reports (Nominal)"/>
      <sheetName val="Financial reports (Nom) EDFE"/>
      <sheetName val="Financial reports (Nom) CNE"/>
      <sheetName val="Financial reports (Nom) EDFL"/>
      <sheetName val="Financial reports (Nom) SPM"/>
      <sheetName val="Financial reports (Nom) CNW"/>
      <sheetName val="Financial reports (Nom) NEDL"/>
      <sheetName val="Financial reports (Nom) ENW"/>
      <sheetName val="Financial reports (Nom) EDFS"/>
      <sheetName val="Financial reports (Nom) SSEH"/>
      <sheetName val="Financial reports (Nom) SPdist"/>
      <sheetName val="Financial reports (Nom) SSES"/>
      <sheetName val="Financial reports (Nom) SWales"/>
      <sheetName val="Financial reports (Nom) SWest"/>
      <sheetName val="Financial reports (Nom) YEDL"/>
      <sheetName val="Financial reports (Real)"/>
      <sheetName val="Financial reports (Real) EDFE"/>
      <sheetName val="Financial reports (Real) CNE"/>
      <sheetName val="Financial reports (Real) EDFL"/>
      <sheetName val="Financial reports (Real) SPM"/>
      <sheetName val="Financial reports (Real) CNW"/>
      <sheetName val="Financial reports (Real) NEDL"/>
      <sheetName val="Financial reports (Real) ENW"/>
      <sheetName val="Financial reports (Real) EDFS"/>
      <sheetName val="Financial reports (Real) SSEH"/>
      <sheetName val="Financial reports (Real) SPdist"/>
      <sheetName val="Financial reports (Real) SSES"/>
      <sheetName val="Financial reports (Real) SWales"/>
      <sheetName val="Financial reports (Real) SWest"/>
      <sheetName val="Financial reports (Real) YEDL"/>
      <sheetName val="Results_SelectedDNO"/>
      <sheetName val="Results_SelectedDNO EDFE"/>
      <sheetName val="Results_SelectedDNO CNE"/>
      <sheetName val="Results_SelectedDNO EDFL"/>
      <sheetName val="Results_SelectedDNO SPM"/>
      <sheetName val="Results_SelectedDNO CNW"/>
      <sheetName val="Results_SelectedDNO NEDL"/>
      <sheetName val="Results_SelectedDNO ENW"/>
      <sheetName val="Results_SelectedDNO EDFS"/>
      <sheetName val="Results_SelectedDNO SSEH"/>
      <sheetName val="Results_SelectedDNO SPdist"/>
      <sheetName val="Results_SelectedDNO SSES"/>
      <sheetName val="Results_SelectedDNO SWales"/>
      <sheetName val="Results_SelectedDNO SWest"/>
      <sheetName val="Results_SelectedDNO YEDL"/>
      <sheetName val="NotesToFinReps"/>
      <sheetName val="NotesToFinReps EDFE"/>
      <sheetName val="NotesToFinReps CNE"/>
      <sheetName val="NotesToFinReps EDFL"/>
      <sheetName val="NotesToFinReps SPM"/>
      <sheetName val="NotesToFinReps CNW"/>
      <sheetName val="NotesToFinReps NEDL"/>
      <sheetName val="NotesToFinReps ENW"/>
      <sheetName val="NotesToFinReps EDFS"/>
      <sheetName val="NotesToFinReps SSEH"/>
      <sheetName val="NotesToFinReps SPdist"/>
      <sheetName val="NotesToFinReps SSES"/>
      <sheetName val="NotesToFinReps SWales"/>
      <sheetName val="NotesToFinReps SWest"/>
      <sheetName val="NotesToFinReps YEDL"/>
      <sheetName val="Selected Inputs"/>
      <sheetName val="Price Control Calcs"/>
      <sheetName val="Price Control Calcs EDFE"/>
      <sheetName val="Price Control Calcs CNE"/>
      <sheetName val="Price Control Calcs EDFL"/>
      <sheetName val="Price Control Calcs SPM"/>
      <sheetName val="Price Control Calcs CNW"/>
      <sheetName val="Price Control Calcs NEDL"/>
      <sheetName val="Price Control Calcs ENW"/>
      <sheetName val="Price Control Calcs EDFS"/>
      <sheetName val="Price Control Calcs SSEH"/>
      <sheetName val="Price Control Calcs SPD"/>
      <sheetName val="Price Control Calcs SSES"/>
      <sheetName val="Price Control Calcs SWales"/>
      <sheetName val="Price Control Calcs SWest"/>
      <sheetName val="Price Control Calcs YEDL"/>
      <sheetName val="Rav roll forward"/>
      <sheetName val="Rav roll forward EDFE"/>
      <sheetName val="Rav roll forward CNE"/>
      <sheetName val="Rav roll forward EDFL"/>
      <sheetName val="Rav roll forward SPM"/>
      <sheetName val="Rav roll forward CNW"/>
      <sheetName val="Rav roll forward NEDL"/>
      <sheetName val="Rav roll forward ENW"/>
      <sheetName val="Rav roll forward EDFS"/>
      <sheetName val="Rav roll forward SSEH"/>
      <sheetName val="Rav roll forward SPdist"/>
      <sheetName val="Rav roll forward SSES"/>
      <sheetName val="Rav roll forward SWales"/>
      <sheetName val="Rav roll forward SWest"/>
      <sheetName val="Rav roll forward YEDL"/>
      <sheetName val="Capex Incentive Scheme"/>
      <sheetName val="Capex Incentive Scheme EDFE"/>
      <sheetName val="Capex Incentive Scheme CNE"/>
      <sheetName val="Capex Incentive Scheme EDFL"/>
      <sheetName val="Capex Incentive Scheme SPM"/>
      <sheetName val="Capex Incentive Scheme CNW"/>
      <sheetName val="Capex Incentive Scheme NEDL"/>
      <sheetName val="Capex Incentive Scheme ENW"/>
      <sheetName val="Capex Incentive Scheme EDFS"/>
      <sheetName val="Capex Incentive Scheme SSEH"/>
      <sheetName val="Capex Incentive Scheme SPdist"/>
      <sheetName val="Capex Incentive Scheme SSES"/>
      <sheetName val="Capex Incentive Scheme SWales"/>
      <sheetName val="Capex Incentive Scheme SWest"/>
      <sheetName val="Capex Incentive Scheme YEDL"/>
      <sheetName val="CNW"/>
      <sheetName val="CNE"/>
      <sheetName val="ENW"/>
      <sheetName val="NEDL"/>
      <sheetName val="YEDL"/>
      <sheetName val="SWest"/>
      <sheetName val="SWales"/>
      <sheetName val="EDFL"/>
      <sheetName val="EDFS"/>
      <sheetName val="EDFE"/>
      <sheetName val="SPD"/>
      <sheetName val="SPM"/>
      <sheetName val="SSEH"/>
      <sheetName val="SSES"/>
      <sheetName val="ChangeHistory"/>
      <sheetName val="Chart var 3yr bridge"/>
      <sheetName val="Chart var 3yr bridge (2)"/>
      <sheetName val="Chart var 3yr bridge (3)"/>
      <sheetName val="Chart var 3yr bridge (4)"/>
      <sheetName val="Chart var 3yr bridge (5)"/>
      <sheetName val="Chart var 3yr bridge (6)"/>
      <sheetName val="var 3yr bridge"/>
      <sheetName val="Chart var 3yr by dno"/>
      <sheetName val="Chart var 3yr by dno (2)"/>
      <sheetName val="Chart var 3yr by dno (3)"/>
      <sheetName val="Chart var 5yr by dno"/>
      <sheetName val="var 3yr bridge by DNO"/>
      <sheetName val="Chart Po for DPCR5"/>
      <sheetName val="Split cost of capital"/>
      <sheetName val="Interest rate tagged to market "/>
      <sheetName val="Finissues"/>
      <sheetName val="check totals"/>
      <sheetName val="cost per customer DPCR4 model"/>
      <sheetName val="Results_AllDNOs"/>
    </sheetNames>
    <sheetDataSet>
      <sheetData sheetId="0" refreshError="1">
        <row r="45">
          <cell r="Z45">
            <v>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sheetData sheetId="136" refreshError="1"/>
      <sheetData sheetId="137" refreshError="1"/>
      <sheetData sheetId="138" refreshError="1"/>
      <sheetData sheetId="139"/>
      <sheetData sheetId="140"/>
      <sheetData sheetId="141" refreshError="1"/>
      <sheetData sheetId="14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avigation"/>
      <sheetName val="Costs Matrix 2010"/>
      <sheetName val="C1 - Costs Matrix 2011"/>
      <sheetName val="C1 - Costs Matrix 2012"/>
      <sheetName val="C1 - Costs Matrix 2013"/>
      <sheetName val="C1 - Costs Matrix 2014"/>
      <sheetName val="C1 - Costs Matrix 2015"/>
      <sheetName val="C2 - Check Sheet"/>
      <sheetName val="C3 - Yr on yr Comp 2011"/>
      <sheetName val="C3 - Yr on yr Comp 2012"/>
      <sheetName val="C3 - Yr on yr Comp 2013"/>
      <sheetName val="C3 - Yr on yr Comp 2014"/>
      <sheetName val="C3 - Yr on yr Comp 2015"/>
      <sheetName val="C4 - RAV "/>
      <sheetName val="C5 - Summary - Tax Pool &amp; Se"/>
      <sheetName val="C6 - Contractor Adj Memo"/>
      <sheetName val="C7 - Related Party Analysis"/>
      <sheetName val="C8 - Related Party Cross Sub"/>
      <sheetName val="C9 - Related Party dis Marg"/>
      <sheetName val="C10 - NI"/>
      <sheetName val="C11 - Summary - Core (CT)"/>
      <sheetName val="C12 - Reinforcements &amp; DSM"/>
      <sheetName val="C13 - Asset Rep, Refurb, Civil"/>
      <sheetName val="C14 - Operational IT &amp; Telecoms"/>
      <sheetName val="C15 - QoS"/>
      <sheetName val="C16 - Summary-Non-Core Ex Ante"/>
      <sheetName val="C17 - Summary - Non-Core Reopen"/>
      <sheetName val="C18 - HILP "/>
      <sheetName val="C19 - CNI"/>
      <sheetName val="C20 - Summary - SAF not RAV(CT)"/>
      <sheetName val="C21 - IFI"/>
      <sheetName val="C22 - LCN Fund First Tier"/>
      <sheetName val="C23 - LCN Fund Second Tier"/>
      <sheetName val="C24 - Summary - NOC (CT)"/>
      <sheetName val="C25-Atypicals-Sev Weath 1-in-20"/>
      <sheetName val="C26 - NOCs Other"/>
      <sheetName val="C27 - Summary-Non Price Control"/>
      <sheetName val="C28 - Ex Services (exc conns)"/>
      <sheetName val="C29 - Legacy Metering"/>
      <sheetName val="C30 - Out Of Area Networks"/>
      <sheetName val="C31 - de minimis"/>
      <sheetName val="C32 - Other (cons) activities"/>
      <sheetName val="C33 - Atypicals 2010"/>
      <sheetName val="C33 - Atypicals 2011"/>
      <sheetName val="C33 - Atypicals 2012"/>
      <sheetName val="C33 - Atypicals 2013"/>
      <sheetName val="C33 - Atypicals 2014"/>
      <sheetName val="C33 - Atypicals 2015"/>
      <sheetName val="C34 - Non Activity Based Costs"/>
      <sheetName val="C35 - Non-Op Capex"/>
      <sheetName val="C36 - Indirects total"/>
      <sheetName val="C37 - Finance and Reg"/>
      <sheetName val="CV1 - Diversions"/>
      <sheetName val="CV2 - ESQCR"/>
      <sheetName val="CV3 - Asset Replacement"/>
      <sheetName val="CV4 - Asset_Repl_(Memo)"/>
      <sheetName val="CV5 - Refurbishment"/>
      <sheetName val="CV6 - Civil Works"/>
      <sheetName val="CV7 - Undergrounding Des Areas"/>
      <sheetName val="CV8 - Legal &amp; Safety"/>
      <sheetName val="CV9 - High Value Proj (Scheme)"/>
      <sheetName val="CV10 - BT21CN"/>
      <sheetName val="CV11 - Flood mitigation"/>
      <sheetName val="CV12 - Environmental Reporting"/>
      <sheetName val="CV13 - I&amp;M"/>
      <sheetName val="CV14 - Tree_Cutting"/>
      <sheetName val="CV15 - MTP all incidents"/>
      <sheetName val="CV 16 - WSC Schemes"/>
      <sheetName val="CV17 - Connections Summary"/>
      <sheetName val="CV18 - Black Start"/>
      <sheetName val="NADPR Navigation"/>
      <sheetName val="V1 - Total Asset Movement"/>
      <sheetName val="V2 - AR - Connection projects"/>
      <sheetName val="V3 - AR - Gen Reinforcement"/>
      <sheetName val="V4 - AR - Other Movements"/>
      <sheetName val="V5 - AR - Age profile"/>
      <sheetName val="V6 - Fault Levels"/>
      <sheetName val="V7 - Flood mitigation (site)"/>
      <sheetName val="V8 - Streetworks"/>
      <sheetName val="V9 - MTP one-off EEs only"/>
      <sheetName val="V10-MTP sev weather EEs only"/>
      <sheetName val="V10a-MTP sev weather 1-in-20"/>
      <sheetName val="V11 - MTP excluding all EEs"/>
      <sheetName val="V12 - BCF"/>
      <sheetName val="V13 - TCP"/>
      <sheetName val="V14 - RPZ"/>
      <sheetName val="V15 - Losses"/>
      <sheetName val="V16 - Losses DG Adj. (LAG)"/>
      <sheetName val="V17 - Losses DG Adj. (DGA)"/>
      <sheetName val="V18 - QoS Acivity Placeholder"/>
    </sheetNames>
    <sheetDataSet>
      <sheetData sheetId="0"/>
      <sheetData sheetId="1"/>
      <sheetData sheetId="2">
        <row r="54">
          <cell r="BC54">
            <v>0</v>
          </cell>
        </row>
        <row r="124">
          <cell r="AS124">
            <v>0</v>
          </cell>
          <cell r="AT124">
            <v>0</v>
          </cell>
          <cell r="AU124">
            <v>0</v>
          </cell>
          <cell r="AV124">
            <v>0</v>
          </cell>
          <cell r="AW124">
            <v>0</v>
          </cell>
          <cell r="AX124">
            <v>0</v>
          </cell>
          <cell r="AZ124">
            <v>0</v>
          </cell>
          <cell r="BB124">
            <v>0</v>
          </cell>
        </row>
      </sheetData>
      <sheetData sheetId="3">
        <row r="79">
          <cell r="BC79">
            <v>0</v>
          </cell>
        </row>
        <row r="159">
          <cell r="AX159">
            <v>0</v>
          </cell>
        </row>
        <row r="170">
          <cell r="AS170">
            <v>0</v>
          </cell>
          <cell r="AT170">
            <v>0</v>
          </cell>
        </row>
      </sheetData>
      <sheetData sheetId="4">
        <row r="79">
          <cell r="BC79">
            <v>0</v>
          </cell>
        </row>
        <row r="159">
          <cell r="AX159">
            <v>0</v>
          </cell>
        </row>
        <row r="170">
          <cell r="AS170">
            <v>0</v>
          </cell>
          <cell r="AT170">
            <v>0</v>
          </cell>
        </row>
      </sheetData>
      <sheetData sheetId="5">
        <row r="79">
          <cell r="BC79">
            <v>0</v>
          </cell>
        </row>
        <row r="159">
          <cell r="AX159">
            <v>0</v>
          </cell>
        </row>
        <row r="170">
          <cell r="AS170">
            <v>0</v>
          </cell>
          <cell r="AT170">
            <v>0</v>
          </cell>
        </row>
      </sheetData>
      <sheetData sheetId="6">
        <row r="79">
          <cell r="BC79">
            <v>0</v>
          </cell>
        </row>
        <row r="159">
          <cell r="AX159">
            <v>0</v>
          </cell>
        </row>
        <row r="170">
          <cell r="AS170">
            <v>0</v>
          </cell>
          <cell r="AT170">
            <v>0</v>
          </cell>
        </row>
      </sheetData>
      <sheetData sheetId="7">
        <row r="79">
          <cell r="BC79">
            <v>0</v>
          </cell>
        </row>
        <row r="159">
          <cell r="AX159">
            <v>0</v>
          </cell>
        </row>
        <row r="170">
          <cell r="AS170">
            <v>0</v>
          </cell>
          <cell r="AT170">
            <v>0</v>
          </cell>
        </row>
      </sheetData>
      <sheetData sheetId="8"/>
      <sheetData sheetId="9"/>
      <sheetData sheetId="10"/>
      <sheetData sheetId="11"/>
      <sheetData sheetId="12"/>
      <sheetData sheetId="13"/>
      <sheetData sheetId="14">
        <row r="5">
          <cell r="G5">
            <v>0</v>
          </cell>
          <cell r="H5">
            <v>0</v>
          </cell>
          <cell r="I5">
            <v>0</v>
          </cell>
          <cell r="J5">
            <v>0</v>
          </cell>
          <cell r="K5">
            <v>0</v>
          </cell>
        </row>
      </sheetData>
      <sheetData sheetId="15">
        <row r="38">
          <cell r="F38">
            <v>0</v>
          </cell>
          <cell r="G38">
            <v>0</v>
          </cell>
          <cell r="H38">
            <v>0</v>
          </cell>
          <cell r="I38">
            <v>0</v>
          </cell>
          <cell r="J38">
            <v>0</v>
          </cell>
          <cell r="K38">
            <v>0</v>
          </cell>
        </row>
        <row r="39">
          <cell r="F39">
            <v>0</v>
          </cell>
          <cell r="G39">
            <v>0</v>
          </cell>
          <cell r="H39">
            <v>0</v>
          </cell>
        </row>
        <row r="40">
          <cell r="F40">
            <v>0</v>
          </cell>
          <cell r="G40">
            <v>0</v>
          </cell>
          <cell r="H40">
            <v>0</v>
          </cell>
        </row>
        <row r="41">
          <cell r="F41">
            <v>0</v>
          </cell>
          <cell r="G41">
            <v>0</v>
          </cell>
          <cell r="H41">
            <v>0</v>
          </cell>
        </row>
        <row r="43">
          <cell r="F43">
            <v>0</v>
          </cell>
          <cell r="G43">
            <v>0</v>
          </cell>
          <cell r="H43">
            <v>0</v>
          </cell>
        </row>
        <row r="44">
          <cell r="F44">
            <v>0</v>
          </cell>
          <cell r="G44">
            <v>0</v>
          </cell>
          <cell r="H44">
            <v>0</v>
          </cell>
        </row>
        <row r="45">
          <cell r="F45">
            <v>0</v>
          </cell>
          <cell r="G45">
            <v>0</v>
          </cell>
          <cell r="H45">
            <v>0</v>
          </cell>
        </row>
        <row r="46">
          <cell r="F46">
            <v>0</v>
          </cell>
          <cell r="G46">
            <v>0</v>
          </cell>
          <cell r="H46">
            <v>0</v>
          </cell>
        </row>
        <row r="47">
          <cell r="F47">
            <v>0</v>
          </cell>
          <cell r="G47">
            <v>0</v>
          </cell>
          <cell r="H47">
            <v>0</v>
          </cell>
        </row>
        <row r="48">
          <cell r="F48">
            <v>0</v>
          </cell>
          <cell r="G48">
            <v>0</v>
          </cell>
          <cell r="H48">
            <v>0</v>
          </cell>
        </row>
        <row r="49">
          <cell r="F49">
            <v>0</v>
          </cell>
          <cell r="G49">
            <v>0</v>
          </cell>
          <cell r="H49">
            <v>0</v>
          </cell>
        </row>
        <row r="50">
          <cell r="F50">
            <v>0</v>
          </cell>
          <cell r="G50">
            <v>0</v>
          </cell>
          <cell r="H50">
            <v>0</v>
          </cell>
        </row>
        <row r="51">
          <cell r="F51">
            <v>0</v>
          </cell>
          <cell r="G51">
            <v>0</v>
          </cell>
          <cell r="H51">
            <v>0</v>
          </cell>
        </row>
        <row r="52">
          <cell r="F52">
            <v>0</v>
          </cell>
          <cell r="G52">
            <v>0</v>
          </cell>
          <cell r="H52">
            <v>0</v>
          </cell>
        </row>
        <row r="62">
          <cell r="F62">
            <v>0</v>
          </cell>
          <cell r="G62">
            <v>0</v>
          </cell>
          <cell r="H62">
            <v>0</v>
          </cell>
        </row>
        <row r="63">
          <cell r="F63">
            <v>0</v>
          </cell>
          <cell r="G63">
            <v>0</v>
          </cell>
          <cell r="H63">
            <v>0</v>
          </cell>
        </row>
        <row r="64">
          <cell r="F64">
            <v>0</v>
          </cell>
          <cell r="G64">
            <v>0</v>
          </cell>
          <cell r="H64">
            <v>0</v>
          </cell>
        </row>
        <row r="65">
          <cell r="F65">
            <v>0</v>
          </cell>
          <cell r="G65">
            <v>0</v>
          </cell>
          <cell r="H65">
            <v>0</v>
          </cell>
        </row>
        <row r="66">
          <cell r="F66">
            <v>0</v>
          </cell>
          <cell r="G66">
            <v>0</v>
          </cell>
          <cell r="H66">
            <v>0</v>
          </cell>
        </row>
        <row r="67">
          <cell r="F67">
            <v>0</v>
          </cell>
          <cell r="G67">
            <v>0</v>
          </cell>
          <cell r="H67">
            <v>0</v>
          </cell>
        </row>
        <row r="68">
          <cell r="F68">
            <v>0</v>
          </cell>
          <cell r="G68">
            <v>0</v>
          </cell>
          <cell r="H68">
            <v>0</v>
          </cell>
        </row>
        <row r="69">
          <cell r="F69">
            <v>0</v>
          </cell>
          <cell r="G69">
            <v>0</v>
          </cell>
          <cell r="H69">
            <v>0</v>
          </cell>
        </row>
        <row r="70">
          <cell r="F70">
            <v>0</v>
          </cell>
          <cell r="G70">
            <v>0</v>
          </cell>
          <cell r="H70">
            <v>0</v>
          </cell>
        </row>
        <row r="74">
          <cell r="F74">
            <v>0</v>
          </cell>
          <cell r="G74">
            <v>0</v>
          </cell>
          <cell r="H74">
            <v>0</v>
          </cell>
          <cell r="I74">
            <v>0</v>
          </cell>
          <cell r="J74">
            <v>0</v>
          </cell>
          <cell r="K74">
            <v>0</v>
          </cell>
        </row>
        <row r="78">
          <cell r="F78">
            <v>0</v>
          </cell>
          <cell r="G78">
            <v>0</v>
          </cell>
          <cell r="H78">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
          <cell r="F6">
            <v>0</v>
          </cell>
          <cell r="G6">
            <v>0</v>
          </cell>
          <cell r="H6">
            <v>0</v>
          </cell>
        </row>
        <row r="7">
          <cell r="F7">
            <v>0</v>
          </cell>
          <cell r="G7">
            <v>0</v>
          </cell>
          <cell r="H7">
            <v>0</v>
          </cell>
        </row>
        <row r="8">
          <cell r="F8">
            <v>0</v>
          </cell>
          <cell r="G8">
            <v>0</v>
          </cell>
          <cell r="H8">
            <v>0</v>
          </cell>
        </row>
      </sheetData>
      <sheetData sheetId="31"/>
      <sheetData sheetId="32"/>
      <sheetData sheetId="33"/>
      <sheetData sheetId="34"/>
      <sheetData sheetId="35"/>
      <sheetData sheetId="36"/>
      <sheetData sheetId="37"/>
      <sheetData sheetId="38">
        <row r="132">
          <cell r="F132">
            <v>0</v>
          </cell>
          <cell r="G132">
            <v>0</v>
          </cell>
          <cell r="H132">
            <v>0</v>
          </cell>
          <cell r="I132">
            <v>0</v>
          </cell>
          <cell r="J132">
            <v>0</v>
          </cell>
          <cell r="K132">
            <v>0</v>
          </cell>
        </row>
        <row r="147">
          <cell r="F147">
            <v>0</v>
          </cell>
          <cell r="G147">
            <v>0</v>
          </cell>
          <cell r="H147">
            <v>0</v>
          </cell>
          <cell r="I147">
            <v>0</v>
          </cell>
          <cell r="J147">
            <v>0</v>
          </cell>
          <cell r="K147">
            <v>0</v>
          </cell>
        </row>
        <row r="162">
          <cell r="F162">
            <v>0</v>
          </cell>
          <cell r="G162">
            <v>0</v>
          </cell>
          <cell r="H162">
            <v>0</v>
          </cell>
          <cell r="I162">
            <v>0</v>
          </cell>
          <cell r="J162">
            <v>0</v>
          </cell>
          <cell r="K162">
            <v>0</v>
          </cell>
        </row>
      </sheetData>
      <sheetData sheetId="39">
        <row r="53">
          <cell r="F53">
            <v>0</v>
          </cell>
          <cell r="G53">
            <v>0</v>
          </cell>
          <cell r="H53">
            <v>0</v>
          </cell>
          <cell r="I53">
            <v>0</v>
          </cell>
          <cell r="J53">
            <v>0</v>
          </cell>
          <cell r="K53">
            <v>0</v>
          </cell>
        </row>
      </sheetData>
      <sheetData sheetId="40">
        <row r="53">
          <cell r="F53">
            <v>0</v>
          </cell>
          <cell r="G53">
            <v>0</v>
          </cell>
        </row>
      </sheetData>
      <sheetData sheetId="41">
        <row r="56">
          <cell r="F56">
            <v>0</v>
          </cell>
          <cell r="G56">
            <v>0</v>
          </cell>
        </row>
      </sheetData>
      <sheetData sheetId="42">
        <row r="56">
          <cell r="F56">
            <v>0</v>
          </cell>
          <cell r="G56">
            <v>0</v>
          </cell>
          <cell r="H56">
            <v>0</v>
          </cell>
          <cell r="I56">
            <v>0</v>
          </cell>
          <cell r="J56">
            <v>0</v>
          </cell>
          <cell r="K56">
            <v>0</v>
          </cell>
        </row>
      </sheetData>
      <sheetData sheetId="43"/>
      <sheetData sheetId="44"/>
      <sheetData sheetId="45"/>
      <sheetData sheetId="46"/>
      <sheetData sheetId="47"/>
      <sheetData sheetId="48"/>
      <sheetData sheetId="49">
        <row r="50">
          <cell r="F50">
            <v>0</v>
          </cell>
          <cell r="G50">
            <v>0</v>
          </cell>
          <cell r="H50">
            <v>0</v>
          </cell>
          <cell r="I50">
            <v>0</v>
          </cell>
          <cell r="J50">
            <v>0</v>
          </cell>
          <cell r="K50">
            <v>0</v>
          </cell>
        </row>
        <row r="51">
          <cell r="F51">
            <v>0</v>
          </cell>
          <cell r="G51">
            <v>0</v>
          </cell>
          <cell r="H51">
            <v>0</v>
          </cell>
          <cell r="I51">
            <v>0</v>
          </cell>
          <cell r="J51">
            <v>0</v>
          </cell>
          <cell r="K51">
            <v>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mailto:WDA@%2025%25" TargetMode="External"/><Relationship Id="rId1" Type="http://schemas.openxmlformats.org/officeDocument/2006/relationships/hyperlink" Target="mailto:WDA@%2025%25" TargetMode="External"/><Relationship Id="rId4"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K66"/>
  <sheetViews>
    <sheetView tabSelected="1" workbookViewId="0">
      <selection activeCell="B21" sqref="B21"/>
    </sheetView>
  </sheetViews>
  <sheetFormatPr defaultRowHeight="14.25"/>
  <cols>
    <col min="1" max="1" width="9" style="845"/>
    <col min="2" max="2" width="14.625" style="845" customWidth="1"/>
    <col min="3" max="3" width="14.25" style="845" customWidth="1"/>
    <col min="4" max="4" width="19.125" style="877" customWidth="1"/>
    <col min="5" max="7" width="9" style="845"/>
    <col min="8" max="16384" width="9" style="877"/>
  </cols>
  <sheetData>
    <row r="1" spans="2:37">
      <c r="D1" s="845"/>
    </row>
    <row r="2" spans="2:37">
      <c r="D2" s="845"/>
    </row>
    <row r="3" spans="2:37">
      <c r="D3" s="845"/>
    </row>
    <row r="4" spans="2:37" ht="15" thickBot="1">
      <c r="D4" s="845"/>
    </row>
    <row r="5" spans="2:37" ht="15" thickTop="1">
      <c r="B5" s="846"/>
      <c r="C5" s="847"/>
      <c r="D5" s="847"/>
      <c r="E5" s="847"/>
      <c r="F5" s="847"/>
      <c r="G5" s="848"/>
    </row>
    <row r="6" spans="2:37">
      <c r="B6" s="849"/>
      <c r="C6" s="850"/>
      <c r="D6" s="850"/>
      <c r="E6" s="850"/>
      <c r="F6" s="850"/>
      <c r="G6" s="851"/>
      <c r="AK6" s="878"/>
    </row>
    <row r="7" spans="2:37" ht="19.5">
      <c r="B7" s="849"/>
      <c r="C7" s="850"/>
      <c r="D7" s="852" t="s">
        <v>1640</v>
      </c>
      <c r="E7" s="850"/>
      <c r="F7" s="850"/>
      <c r="G7" s="851"/>
    </row>
    <row r="8" spans="2:37">
      <c r="B8" s="849"/>
      <c r="C8" s="850"/>
      <c r="D8" s="845"/>
      <c r="E8" s="850"/>
      <c r="F8" s="850"/>
      <c r="G8" s="851"/>
    </row>
    <row r="9" spans="2:37">
      <c r="B9" s="849"/>
      <c r="C9" s="850"/>
      <c r="D9" s="853" t="s">
        <v>1622</v>
      </c>
      <c r="E9" s="850"/>
      <c r="F9" s="850"/>
      <c r="G9" s="851"/>
    </row>
    <row r="10" spans="2:37" ht="19.5">
      <c r="B10" s="849"/>
      <c r="C10" s="850"/>
      <c r="D10" s="852" t="s">
        <v>1623</v>
      </c>
      <c r="E10" s="850"/>
      <c r="F10" s="850"/>
      <c r="G10" s="851"/>
    </row>
    <row r="11" spans="2:37">
      <c r="B11" s="849"/>
      <c r="C11" s="850"/>
      <c r="D11" s="850"/>
      <c r="E11" s="850"/>
      <c r="F11" s="850"/>
      <c r="G11" s="851"/>
    </row>
    <row r="12" spans="2:37" ht="19.5">
      <c r="B12" s="849"/>
      <c r="C12" s="854" t="s">
        <v>1638</v>
      </c>
      <c r="D12" s="844">
        <v>1</v>
      </c>
      <c r="E12" s="850"/>
      <c r="F12" s="850"/>
      <c r="G12" s="851"/>
    </row>
    <row r="13" spans="2:37" ht="19.5">
      <c r="B13" s="849"/>
      <c r="C13" s="855" t="s">
        <v>1624</v>
      </c>
      <c r="D13" s="852" t="str">
        <f>+'Version control'!B8</f>
        <v>LPN</v>
      </c>
      <c r="E13" s="850"/>
      <c r="F13" s="850"/>
      <c r="G13" s="851"/>
    </row>
    <row r="14" spans="2:37">
      <c r="B14" s="849"/>
      <c r="C14" s="855"/>
      <c r="D14" s="850"/>
      <c r="E14" s="850"/>
      <c r="F14" s="850"/>
      <c r="G14" s="851"/>
    </row>
    <row r="15" spans="2:37" ht="19.5">
      <c r="B15" s="849"/>
      <c r="C15" s="855" t="s">
        <v>1626</v>
      </c>
      <c r="D15" s="844">
        <v>2012</v>
      </c>
      <c r="E15" s="850"/>
      <c r="F15" s="850"/>
      <c r="G15" s="851"/>
    </row>
    <row r="16" spans="2:37" ht="15" thickBot="1">
      <c r="B16" s="856"/>
      <c r="C16" s="857"/>
      <c r="D16" s="857"/>
      <c r="E16" s="857"/>
      <c r="F16" s="857"/>
      <c r="G16" s="858"/>
    </row>
    <row r="17" spans="2:6" ht="15" thickTop="1">
      <c r="D17" s="845"/>
    </row>
    <row r="18" spans="2:6" ht="15">
      <c r="B18" s="845" t="str">
        <f>IF(C18&lt;&gt;0,"2010 error check","")</f>
        <v/>
      </c>
      <c r="C18" s="859">
        <f>+Checks!J76</f>
        <v>0</v>
      </c>
      <c r="D18" s="845"/>
    </row>
    <row r="19" spans="2:6" ht="15">
      <c r="B19" s="845" t="str">
        <f>IF(C19&lt;&gt;0,"2010 error check","")</f>
        <v/>
      </c>
      <c r="C19" s="859">
        <f>+Checks!K76</f>
        <v>0</v>
      </c>
      <c r="D19" s="845"/>
    </row>
    <row r="20" spans="2:6">
      <c r="D20" s="845"/>
    </row>
    <row r="21" spans="2:6">
      <c r="D21" s="845"/>
    </row>
    <row r="22" spans="2:6">
      <c r="D22" s="845"/>
    </row>
    <row r="23" spans="2:6">
      <c r="D23" s="845"/>
    </row>
    <row r="24" spans="2:6">
      <c r="B24" s="860">
        <v>0</v>
      </c>
      <c r="C24" s="861" t="s">
        <v>973</v>
      </c>
      <c r="D24" s="845"/>
    </row>
    <row r="25" spans="2:6">
      <c r="B25" s="860">
        <v>1</v>
      </c>
      <c r="C25" s="883" t="s">
        <v>1654</v>
      </c>
      <c r="D25" s="845"/>
    </row>
    <row r="26" spans="2:6">
      <c r="B26" s="860">
        <v>2</v>
      </c>
      <c r="C26" s="883" t="s">
        <v>1655</v>
      </c>
      <c r="D26" s="845"/>
    </row>
    <row r="27" spans="2:6">
      <c r="B27" s="860">
        <v>3</v>
      </c>
      <c r="C27" s="883" t="s">
        <v>1637</v>
      </c>
      <c r="D27" s="845"/>
    </row>
    <row r="28" spans="2:6">
      <c r="B28" s="860">
        <v>4</v>
      </c>
      <c r="C28" s="883" t="s">
        <v>1667</v>
      </c>
      <c r="D28" s="845"/>
      <c r="E28" s="862"/>
      <c r="F28" s="845" t="s">
        <v>1628</v>
      </c>
    </row>
    <row r="29" spans="2:6">
      <c r="B29" s="860">
        <v>5</v>
      </c>
      <c r="C29" s="883" t="s">
        <v>1671</v>
      </c>
      <c r="D29" s="845"/>
      <c r="E29" s="863"/>
      <c r="F29" s="845" t="s">
        <v>1629</v>
      </c>
    </row>
    <row r="30" spans="2:6">
      <c r="B30" s="860">
        <v>6</v>
      </c>
      <c r="C30" s="883" t="s">
        <v>1656</v>
      </c>
      <c r="D30" s="845"/>
      <c r="E30" s="864"/>
      <c r="F30" s="845" t="s">
        <v>1630</v>
      </c>
    </row>
    <row r="31" spans="2:6">
      <c r="B31" s="860">
        <v>7</v>
      </c>
      <c r="C31" s="883" t="s">
        <v>1657</v>
      </c>
      <c r="D31" s="845"/>
      <c r="E31" s="865"/>
      <c r="F31" s="845" t="s">
        <v>1631</v>
      </c>
    </row>
    <row r="32" spans="2:6">
      <c r="B32" s="860">
        <v>8</v>
      </c>
      <c r="C32" s="883" t="s">
        <v>1658</v>
      </c>
      <c r="D32" s="845"/>
      <c r="E32" s="866"/>
      <c r="F32" s="845" t="s">
        <v>1632</v>
      </c>
    </row>
    <row r="33" spans="2:6">
      <c r="B33" s="860">
        <v>9</v>
      </c>
      <c r="C33" s="883" t="s">
        <v>1659</v>
      </c>
      <c r="D33" s="845"/>
      <c r="E33" s="867"/>
      <c r="F33" s="845" t="s">
        <v>1633</v>
      </c>
    </row>
    <row r="34" spans="2:6">
      <c r="B34" s="860">
        <v>10</v>
      </c>
      <c r="C34" s="883" t="s">
        <v>1660</v>
      </c>
      <c r="D34" s="845"/>
      <c r="E34" s="868"/>
      <c r="F34" s="845" t="s">
        <v>1634</v>
      </c>
    </row>
    <row r="35" spans="2:6">
      <c r="B35" s="860">
        <v>11</v>
      </c>
      <c r="C35" s="883" t="s">
        <v>1661</v>
      </c>
      <c r="D35" s="845"/>
    </row>
    <row r="36" spans="2:6">
      <c r="B36" s="860">
        <v>12</v>
      </c>
      <c r="C36" s="883" t="s">
        <v>1662</v>
      </c>
      <c r="D36" s="845"/>
    </row>
    <row r="37" spans="2:6">
      <c r="B37" s="860">
        <v>13</v>
      </c>
      <c r="C37" s="883" t="s">
        <v>1663</v>
      </c>
      <c r="D37" s="845"/>
    </row>
    <row r="38" spans="2:6">
      <c r="B38" s="860">
        <v>14</v>
      </c>
      <c r="C38" s="883" t="s">
        <v>1664</v>
      </c>
      <c r="D38" s="845"/>
    </row>
    <row r="39" spans="2:6">
      <c r="B39" s="869"/>
      <c r="C39" s="870"/>
      <c r="D39" s="845"/>
    </row>
    <row r="40" spans="2:6">
      <c r="B40" s="869"/>
      <c r="C40" s="870"/>
      <c r="D40" s="845"/>
    </row>
    <row r="41" spans="2:6">
      <c r="B41" s="869"/>
      <c r="C41" s="869"/>
      <c r="D41" s="845"/>
    </row>
    <row r="42" spans="2:6">
      <c r="D42" s="845"/>
    </row>
    <row r="43" spans="2:6">
      <c r="D43" s="845"/>
    </row>
    <row r="44" spans="2:6">
      <c r="B44" s="871" t="s">
        <v>1635</v>
      </c>
      <c r="C44" s="871" t="s">
        <v>1636</v>
      </c>
      <c r="D44" s="872"/>
    </row>
    <row r="45" spans="2:6">
      <c r="B45" s="873" t="s">
        <v>1627</v>
      </c>
      <c r="C45" s="873" t="s">
        <v>1625</v>
      </c>
      <c r="D45" s="872"/>
    </row>
    <row r="46" spans="2:6">
      <c r="B46" s="874">
        <v>2010</v>
      </c>
      <c r="C46" s="875" t="s">
        <v>1654</v>
      </c>
      <c r="D46" s="872"/>
    </row>
    <row r="47" spans="2:6">
      <c r="B47" s="874">
        <v>2011</v>
      </c>
      <c r="C47" s="875" t="s">
        <v>1655</v>
      </c>
      <c r="D47" s="872"/>
    </row>
    <row r="48" spans="2:6">
      <c r="B48" s="874">
        <v>2012</v>
      </c>
      <c r="C48" s="875" t="s">
        <v>1637</v>
      </c>
      <c r="D48" s="872"/>
    </row>
    <row r="49" spans="2:4">
      <c r="B49" s="874">
        <v>2013</v>
      </c>
      <c r="C49" s="875" t="s">
        <v>1667</v>
      </c>
      <c r="D49" s="872"/>
    </row>
    <row r="50" spans="2:4">
      <c r="B50" s="874">
        <v>2014</v>
      </c>
      <c r="C50" s="875" t="s">
        <v>1671</v>
      </c>
      <c r="D50" s="872"/>
    </row>
    <row r="51" spans="2:4">
      <c r="B51" s="874">
        <v>2015</v>
      </c>
      <c r="C51" s="875" t="s">
        <v>1656</v>
      </c>
      <c r="D51" s="872"/>
    </row>
    <row r="52" spans="2:4">
      <c r="B52" s="874">
        <v>2016</v>
      </c>
      <c r="C52" s="875" t="s">
        <v>1657</v>
      </c>
      <c r="D52" s="872"/>
    </row>
    <row r="53" spans="2:4">
      <c r="B53" s="874">
        <v>2017</v>
      </c>
      <c r="C53" s="875" t="s">
        <v>1658</v>
      </c>
      <c r="D53" s="872"/>
    </row>
    <row r="54" spans="2:4">
      <c r="B54" s="874">
        <v>2018</v>
      </c>
      <c r="C54" s="875" t="s">
        <v>1659</v>
      </c>
      <c r="D54" s="872"/>
    </row>
    <row r="55" spans="2:4">
      <c r="B55" s="874">
        <v>2019</v>
      </c>
      <c r="C55" s="875" t="s">
        <v>1660</v>
      </c>
      <c r="D55" s="872"/>
    </row>
    <row r="56" spans="2:4">
      <c r="B56" s="874">
        <v>2020</v>
      </c>
      <c r="C56" s="875" t="s">
        <v>1661</v>
      </c>
      <c r="D56" s="872"/>
    </row>
    <row r="57" spans="2:4">
      <c r="B57" s="874">
        <v>2021</v>
      </c>
      <c r="C57" s="875" t="s">
        <v>1662</v>
      </c>
      <c r="D57" s="872"/>
    </row>
    <row r="58" spans="2:4">
      <c r="B58" s="874">
        <v>2022</v>
      </c>
      <c r="C58" s="875" t="s">
        <v>1663</v>
      </c>
      <c r="D58" s="872"/>
    </row>
    <row r="59" spans="2:4">
      <c r="B59" s="874">
        <v>2023</v>
      </c>
      <c r="C59" s="875" t="s">
        <v>1664</v>
      </c>
      <c r="D59" s="872"/>
    </row>
    <row r="60" spans="2:4">
      <c r="B60" s="874">
        <v>2024</v>
      </c>
      <c r="C60" s="876"/>
      <c r="D60" s="845"/>
    </row>
    <row r="61" spans="2:4">
      <c r="B61" s="874">
        <v>2025</v>
      </c>
      <c r="C61" s="876"/>
      <c r="D61" s="845"/>
    </row>
    <row r="62" spans="2:4">
      <c r="D62" s="845"/>
    </row>
    <row r="63" spans="2:4">
      <c r="D63" s="845"/>
    </row>
    <row r="64" spans="2:4">
      <c r="D64" s="845"/>
    </row>
    <row r="65" spans="4:4">
      <c r="D65" s="845"/>
    </row>
    <row r="66" spans="4:4">
      <c r="D66" s="845"/>
    </row>
  </sheetData>
  <dataValidations count="1">
    <dataValidation type="list" allowBlank="1" showInputMessage="1" showErrorMessage="1" sqref="D15">
      <formula1>$B$45:$B$61</formula1>
    </dataValidation>
  </dataValidations>
  <pageMargins left="0.70866141732283472" right="0.70866141732283472" top="0.74803149606299213" bottom="0.74803149606299213" header="0.31496062992125984" footer="0.31496062992125984"/>
  <pageSetup paperSize="8" orientation="portrait" r:id="rId1"/>
  <drawing r:id="rId2"/>
</worksheet>
</file>

<file path=xl/worksheets/sheet10.xml><?xml version="1.0" encoding="utf-8"?>
<worksheet xmlns="http://schemas.openxmlformats.org/spreadsheetml/2006/main" xmlns:r="http://schemas.openxmlformats.org/officeDocument/2006/relationships">
  <sheetPr codeName="Sheet27">
    <pageSetUpPr fitToPage="1"/>
  </sheetPr>
  <dimension ref="A1:AG459"/>
  <sheetViews>
    <sheetView workbookViewId="0">
      <selection activeCell="J411" sqref="J411"/>
    </sheetView>
  </sheetViews>
  <sheetFormatPr defaultRowHeight="12.75" outlineLevelCol="1"/>
  <cols>
    <col min="1" max="1" width="4" style="87" customWidth="1"/>
    <col min="2" max="2" width="13.25" style="88" customWidth="1"/>
    <col min="3" max="3" width="39.125" style="87" customWidth="1"/>
    <col min="4" max="4" width="11.125" style="87" customWidth="1"/>
    <col min="5" max="5" width="8" style="87" customWidth="1"/>
    <col min="6" max="9" width="12.125" style="87" hidden="1" customWidth="1" outlineLevel="1"/>
    <col min="10" max="10" width="12.125" style="88" customWidth="1" collapsed="1"/>
    <col min="11" max="12" width="12.125" style="88" customWidth="1"/>
    <col min="13" max="15" width="12.125" style="153" customWidth="1"/>
    <col min="16" max="17" width="12.125" style="153" hidden="1" customWidth="1" outlineLevel="1"/>
    <col min="18" max="19" width="12.125" style="88" hidden="1" customWidth="1" outlineLevel="1"/>
    <col min="20" max="25" width="12.125" style="87" hidden="1" customWidth="1" outlineLevel="1"/>
    <col min="26" max="26" width="9" style="87" collapsed="1"/>
    <col min="27" max="16384" width="9" style="87"/>
  </cols>
  <sheetData>
    <row r="1" spans="1:25" s="58" customFormat="1" ht="13.5" customHeight="1">
      <c r="A1" s="13" t="s">
        <v>1061</v>
      </c>
      <c r="B1" s="57"/>
      <c r="C1" s="57"/>
      <c r="D1" s="57"/>
      <c r="E1" s="56"/>
      <c r="F1" s="56"/>
      <c r="G1" s="56"/>
      <c r="H1" s="56"/>
      <c r="I1" s="56"/>
      <c r="J1" s="57"/>
      <c r="K1" s="56"/>
      <c r="L1" s="57"/>
      <c r="M1" s="151"/>
      <c r="N1" s="151"/>
      <c r="O1" s="151"/>
      <c r="P1" s="151"/>
      <c r="Q1" s="151"/>
      <c r="R1" s="57"/>
      <c r="S1" s="57"/>
    </row>
    <row r="2" spans="1:25" s="58" customFormat="1" ht="15">
      <c r="A2" s="59" t="str">
        <f>'Version control'!A2</f>
        <v>LPN</v>
      </c>
      <c r="B2" s="57"/>
      <c r="C2" s="57"/>
      <c r="D2" s="61"/>
      <c r="E2" s="62"/>
      <c r="F2" s="62"/>
      <c r="G2" s="62"/>
      <c r="H2" s="62"/>
      <c r="I2" s="62"/>
      <c r="J2" s="60"/>
      <c r="K2" s="62"/>
      <c r="L2" s="60"/>
      <c r="M2" s="152"/>
      <c r="N2" s="152"/>
      <c r="O2" s="152"/>
      <c r="P2" s="152"/>
      <c r="Q2" s="152"/>
      <c r="R2" s="60"/>
      <c r="S2" s="60"/>
    </row>
    <row r="3" spans="1:25" s="77" customFormat="1" ht="15">
      <c r="A3" s="707">
        <f>'Version control'!A3</f>
        <v>2012</v>
      </c>
      <c r="B3" s="60"/>
      <c r="C3" s="60"/>
      <c r="D3" s="76"/>
      <c r="E3" s="62"/>
      <c r="F3" s="78">
        <v>2006</v>
      </c>
      <c r="G3" s="78">
        <f t="shared" ref="G3:Y3" si="0">+F3+1</f>
        <v>2007</v>
      </c>
      <c r="H3" s="78">
        <f t="shared" si="0"/>
        <v>2008</v>
      </c>
      <c r="I3" s="78">
        <f t="shared" si="0"/>
        <v>2009</v>
      </c>
      <c r="J3" s="78">
        <f t="shared" si="0"/>
        <v>2010</v>
      </c>
      <c r="K3" s="78">
        <f t="shared" si="0"/>
        <v>2011</v>
      </c>
      <c r="L3" s="78">
        <f t="shared" si="0"/>
        <v>2012</v>
      </c>
      <c r="M3" s="78">
        <f t="shared" si="0"/>
        <v>2013</v>
      </c>
      <c r="N3" s="78">
        <f t="shared" si="0"/>
        <v>2014</v>
      </c>
      <c r="O3" s="78">
        <f t="shared" si="0"/>
        <v>2015</v>
      </c>
      <c r="P3" s="78">
        <f t="shared" si="0"/>
        <v>2016</v>
      </c>
      <c r="Q3" s="78">
        <f t="shared" si="0"/>
        <v>2017</v>
      </c>
      <c r="R3" s="78">
        <f t="shared" si="0"/>
        <v>2018</v>
      </c>
      <c r="S3" s="78">
        <f t="shared" si="0"/>
        <v>2019</v>
      </c>
      <c r="T3" s="78">
        <f t="shared" si="0"/>
        <v>2020</v>
      </c>
      <c r="U3" s="78">
        <f t="shared" si="0"/>
        <v>2021</v>
      </c>
      <c r="V3" s="78">
        <f t="shared" si="0"/>
        <v>2022</v>
      </c>
      <c r="W3" s="78">
        <f t="shared" si="0"/>
        <v>2023</v>
      </c>
      <c r="X3" s="78">
        <f t="shared" si="0"/>
        <v>2024</v>
      </c>
      <c r="Y3" s="78">
        <f t="shared" si="0"/>
        <v>2025</v>
      </c>
    </row>
    <row r="4" spans="1:25">
      <c r="A4" s="101" t="s">
        <v>45</v>
      </c>
      <c r="B4" s="100" t="s">
        <v>539</v>
      </c>
      <c r="J4" s="93"/>
      <c r="K4" s="93"/>
      <c r="R4" s="89"/>
      <c r="S4" s="89"/>
      <c r="T4" s="88"/>
      <c r="U4" s="88"/>
      <c r="W4" s="89"/>
    </row>
    <row r="5" spans="1:25">
      <c r="A5" s="109" t="s">
        <v>281</v>
      </c>
      <c r="B5" s="87" t="s">
        <v>538</v>
      </c>
      <c r="C5" s="109" t="s">
        <v>42</v>
      </c>
      <c r="D5" s="102" t="s">
        <v>572</v>
      </c>
      <c r="E5" s="90"/>
      <c r="F5" s="327" t="s">
        <v>5</v>
      </c>
      <c r="G5" s="327" t="s">
        <v>5</v>
      </c>
      <c r="H5" s="327" t="s">
        <v>5</v>
      </c>
      <c r="I5" s="327" t="s">
        <v>5</v>
      </c>
      <c r="J5" s="327" t="s">
        <v>5</v>
      </c>
      <c r="K5" s="327" t="s">
        <v>5</v>
      </c>
      <c r="L5" s="327" t="s">
        <v>5</v>
      </c>
      <c r="M5" s="327" t="s">
        <v>5</v>
      </c>
      <c r="N5" s="327" t="s">
        <v>5</v>
      </c>
      <c r="O5" s="327" t="s">
        <v>5</v>
      </c>
      <c r="P5" s="327" t="s">
        <v>5</v>
      </c>
      <c r="Q5" s="327" t="s">
        <v>5</v>
      </c>
      <c r="R5" s="327" t="s">
        <v>5</v>
      </c>
      <c r="S5" s="327" t="s">
        <v>5</v>
      </c>
      <c r="T5" s="327" t="s">
        <v>5</v>
      </c>
      <c r="U5" s="327" t="s">
        <v>5</v>
      </c>
      <c r="V5" s="327" t="s">
        <v>5</v>
      </c>
      <c r="W5" s="327" t="s">
        <v>5</v>
      </c>
      <c r="X5" s="327" t="s">
        <v>5</v>
      </c>
      <c r="Y5" s="327" t="s">
        <v>5</v>
      </c>
    </row>
    <row r="6" spans="1:25">
      <c r="A6" s="220" t="s">
        <v>404</v>
      </c>
      <c r="B6" s="103"/>
      <c r="C6" s="238">
        <f>'F4 Net Debt'!C34</f>
        <v>0</v>
      </c>
      <c r="D6" s="228" t="s">
        <v>568</v>
      </c>
      <c r="E6" s="103"/>
      <c r="F6" s="796"/>
      <c r="G6" s="796"/>
      <c r="H6" s="796"/>
      <c r="I6" s="796"/>
      <c r="J6" s="796"/>
      <c r="K6" s="796"/>
      <c r="L6" s="796"/>
      <c r="M6" s="796"/>
      <c r="N6" s="796"/>
      <c r="O6" s="796"/>
      <c r="P6" s="796"/>
      <c r="Q6" s="796"/>
      <c r="R6" s="796"/>
      <c r="S6" s="796"/>
      <c r="T6" s="796"/>
      <c r="U6" s="796"/>
      <c r="V6" s="796"/>
      <c r="W6" s="796"/>
      <c r="X6" s="796"/>
      <c r="Y6" s="796"/>
    </row>
    <row r="7" spans="1:25">
      <c r="A7" s="218" t="s">
        <v>405</v>
      </c>
      <c r="B7" s="103"/>
      <c r="C7" s="238">
        <f>'F4 Net Debt'!C35</f>
        <v>0</v>
      </c>
      <c r="D7" s="228"/>
      <c r="E7" s="103"/>
      <c r="F7" s="308"/>
      <c r="G7" s="308"/>
      <c r="H7" s="308"/>
      <c r="I7" s="308"/>
      <c r="J7" s="308"/>
      <c r="K7" s="308"/>
      <c r="L7" s="308"/>
      <c r="M7" s="308"/>
      <c r="N7" s="308"/>
      <c r="O7" s="308"/>
      <c r="P7" s="308"/>
      <c r="Q7" s="308"/>
      <c r="R7" s="308"/>
      <c r="S7" s="308"/>
      <c r="T7" s="308"/>
      <c r="U7" s="308"/>
      <c r="V7" s="308"/>
      <c r="W7" s="308"/>
      <c r="X7" s="308"/>
      <c r="Y7" s="308"/>
    </row>
    <row r="8" spans="1:25">
      <c r="A8" s="220" t="s">
        <v>406</v>
      </c>
      <c r="B8" s="103"/>
      <c r="C8" s="238">
        <f>'F4 Net Debt'!C36</f>
        <v>0</v>
      </c>
      <c r="D8" s="228"/>
      <c r="E8" s="103"/>
      <c r="F8" s="308"/>
      <c r="G8" s="308"/>
      <c r="H8" s="308"/>
      <c r="I8" s="308"/>
      <c r="J8" s="308"/>
      <c r="K8" s="308"/>
      <c r="L8" s="308"/>
      <c r="M8" s="308"/>
      <c r="N8" s="308"/>
      <c r="O8" s="308"/>
      <c r="P8" s="308"/>
      <c r="Q8" s="308"/>
      <c r="R8" s="308"/>
      <c r="S8" s="308"/>
      <c r="T8" s="308"/>
      <c r="U8" s="308"/>
      <c r="V8" s="308"/>
      <c r="W8" s="308"/>
      <c r="X8" s="308"/>
      <c r="Y8" s="308"/>
    </row>
    <row r="9" spans="1:25">
      <c r="A9" s="218" t="s">
        <v>407</v>
      </c>
      <c r="B9" s="103"/>
      <c r="C9" s="238">
        <f>'F4 Net Debt'!C37</f>
        <v>0</v>
      </c>
      <c r="D9" s="228"/>
      <c r="E9" s="103"/>
      <c r="F9" s="308"/>
      <c r="G9" s="308"/>
      <c r="H9" s="308"/>
      <c r="I9" s="308"/>
      <c r="J9" s="308"/>
      <c r="K9" s="308"/>
      <c r="L9" s="308"/>
      <c r="M9" s="308"/>
      <c r="N9" s="308"/>
      <c r="O9" s="308"/>
      <c r="P9" s="308"/>
      <c r="Q9" s="308"/>
      <c r="R9" s="308"/>
      <c r="S9" s="308"/>
      <c r="T9" s="308"/>
      <c r="U9" s="308"/>
      <c r="V9" s="308"/>
      <c r="W9" s="308"/>
      <c r="X9" s="308"/>
      <c r="Y9" s="308"/>
    </row>
    <row r="10" spans="1:25">
      <c r="A10" s="220" t="s">
        <v>408</v>
      </c>
      <c r="B10" s="103"/>
      <c r="C10" s="238">
        <f>'F4 Net Debt'!C38</f>
        <v>0</v>
      </c>
      <c r="D10" s="228"/>
      <c r="E10" s="103"/>
      <c r="F10" s="308"/>
      <c r="G10" s="308"/>
      <c r="H10" s="308"/>
      <c r="I10" s="308"/>
      <c r="J10" s="308"/>
      <c r="K10" s="308"/>
      <c r="L10" s="308"/>
      <c r="M10" s="308"/>
      <c r="N10" s="308"/>
      <c r="O10" s="308"/>
      <c r="P10" s="308"/>
      <c r="Q10" s="308"/>
      <c r="R10" s="308"/>
      <c r="S10" s="308"/>
      <c r="T10" s="308"/>
      <c r="U10" s="308"/>
      <c r="V10" s="308"/>
      <c r="W10" s="308"/>
      <c r="X10" s="308"/>
      <c r="Y10" s="308"/>
    </row>
    <row r="11" spans="1:25">
      <c r="A11" s="218" t="s">
        <v>409</v>
      </c>
      <c r="B11" s="103"/>
      <c r="C11" s="238">
        <f>'F4 Net Debt'!C39</f>
        <v>0</v>
      </c>
      <c r="D11" s="228"/>
      <c r="E11" s="103"/>
      <c r="F11" s="308"/>
      <c r="G11" s="308"/>
      <c r="H11" s="308"/>
      <c r="I11" s="308"/>
      <c r="J11" s="308"/>
      <c r="K11" s="308"/>
      <c r="L11" s="308"/>
      <c r="M11" s="308"/>
      <c r="N11" s="308"/>
      <c r="O11" s="308"/>
      <c r="P11" s="308"/>
      <c r="Q11" s="308"/>
      <c r="R11" s="308"/>
      <c r="S11" s="308"/>
      <c r="T11" s="308"/>
      <c r="U11" s="308"/>
      <c r="V11" s="308"/>
      <c r="W11" s="308"/>
      <c r="X11" s="308"/>
      <c r="Y11" s="308"/>
    </row>
    <row r="12" spans="1:25">
      <c r="A12" s="220" t="s">
        <v>410</v>
      </c>
      <c r="B12" s="103"/>
      <c r="C12" s="238">
        <f>'F4 Net Debt'!C40</f>
        <v>0</v>
      </c>
      <c r="D12" s="228"/>
      <c r="E12" s="103"/>
      <c r="F12" s="308"/>
      <c r="G12" s="308"/>
      <c r="H12" s="308"/>
      <c r="I12" s="308"/>
      <c r="J12" s="308"/>
      <c r="K12" s="308"/>
      <c r="L12" s="308"/>
      <c r="M12" s="308"/>
      <c r="N12" s="308"/>
      <c r="O12" s="308"/>
      <c r="P12" s="308"/>
      <c r="Q12" s="308"/>
      <c r="R12" s="308"/>
      <c r="S12" s="308"/>
      <c r="T12" s="308"/>
      <c r="U12" s="308"/>
      <c r="V12" s="308"/>
      <c r="W12" s="308"/>
      <c r="X12" s="308"/>
      <c r="Y12" s="308"/>
    </row>
    <row r="13" spans="1:25">
      <c r="A13" s="218" t="s">
        <v>411</v>
      </c>
      <c r="B13" s="103"/>
      <c r="C13" s="238">
        <f>'F4 Net Debt'!C41</f>
        <v>0</v>
      </c>
      <c r="D13" s="228"/>
      <c r="E13" s="103"/>
      <c r="F13" s="308"/>
      <c r="G13" s="308"/>
      <c r="H13" s="308"/>
      <c r="I13" s="308"/>
      <c r="J13" s="308"/>
      <c r="K13" s="308"/>
      <c r="L13" s="308"/>
      <c r="M13" s="308"/>
      <c r="N13" s="308"/>
      <c r="O13" s="308"/>
      <c r="P13" s="308"/>
      <c r="Q13" s="308"/>
      <c r="R13" s="308"/>
      <c r="S13" s="308"/>
      <c r="T13" s="308"/>
      <c r="U13" s="308"/>
      <c r="V13" s="308"/>
      <c r="W13" s="308"/>
      <c r="X13" s="308"/>
      <c r="Y13" s="308"/>
    </row>
    <row r="14" spans="1:25">
      <c r="A14" s="220" t="s">
        <v>412</v>
      </c>
      <c r="B14" s="103"/>
      <c r="C14" s="238">
        <f>'F4 Net Debt'!C42</f>
        <v>0</v>
      </c>
      <c r="D14" s="228"/>
      <c r="E14" s="103"/>
      <c r="F14" s="308"/>
      <c r="G14" s="308"/>
      <c r="H14" s="308"/>
      <c r="I14" s="308"/>
      <c r="J14" s="308"/>
      <c r="K14" s="308"/>
      <c r="L14" s="308"/>
      <c r="M14" s="308"/>
      <c r="N14" s="308"/>
      <c r="O14" s="308"/>
      <c r="P14" s="308"/>
      <c r="Q14" s="308"/>
      <c r="R14" s="308"/>
      <c r="S14" s="308"/>
      <c r="T14" s="308"/>
      <c r="U14" s="308"/>
      <c r="V14" s="308"/>
      <c r="W14" s="308"/>
      <c r="X14" s="308"/>
      <c r="Y14" s="308"/>
    </row>
    <row r="15" spans="1:25">
      <c r="A15" s="218" t="s">
        <v>413</v>
      </c>
      <c r="B15" s="103"/>
      <c r="C15" s="238">
        <f>'F4 Net Debt'!C43</f>
        <v>0</v>
      </c>
      <c r="D15" s="228"/>
      <c r="E15" s="103"/>
      <c r="F15" s="308"/>
      <c r="G15" s="308"/>
      <c r="H15" s="308"/>
      <c r="I15" s="308"/>
      <c r="J15" s="308"/>
      <c r="K15" s="308"/>
      <c r="L15" s="308"/>
      <c r="M15" s="308"/>
      <c r="N15" s="308"/>
      <c r="O15" s="308"/>
      <c r="P15" s="308"/>
      <c r="Q15" s="308"/>
      <c r="R15" s="308"/>
      <c r="S15" s="308"/>
      <c r="T15" s="308"/>
      <c r="U15" s="308"/>
      <c r="V15" s="308"/>
      <c r="W15" s="308"/>
      <c r="X15" s="308"/>
      <c r="Y15" s="308"/>
    </row>
    <row r="16" spans="1:25" hidden="1">
      <c r="A16" s="120" t="s">
        <v>414</v>
      </c>
      <c r="B16" s="103"/>
      <c r="C16" s="238">
        <f>'F4 Net Debt'!C44</f>
        <v>0</v>
      </c>
      <c r="D16" s="228"/>
      <c r="E16" s="103"/>
      <c r="F16" s="308"/>
      <c r="G16" s="308"/>
      <c r="H16" s="308"/>
      <c r="I16" s="308"/>
      <c r="J16" s="308"/>
      <c r="K16" s="308"/>
      <c r="L16" s="308"/>
      <c r="M16" s="308"/>
      <c r="N16" s="308"/>
      <c r="O16" s="308"/>
      <c r="P16" s="308"/>
      <c r="Q16" s="308"/>
      <c r="R16" s="308"/>
      <c r="S16" s="308"/>
      <c r="T16" s="308"/>
      <c r="U16" s="308"/>
      <c r="V16" s="308"/>
      <c r="W16" s="308"/>
      <c r="X16" s="308"/>
      <c r="Y16" s="308"/>
    </row>
    <row r="17" spans="1:25" hidden="1">
      <c r="A17" s="120" t="s">
        <v>605</v>
      </c>
      <c r="B17" s="103"/>
      <c r="C17" s="238">
        <f>'F4 Net Debt'!C45</f>
        <v>0</v>
      </c>
      <c r="D17" s="228"/>
      <c r="E17" s="103"/>
      <c r="F17" s="308"/>
      <c r="G17" s="308"/>
      <c r="H17" s="308"/>
      <c r="I17" s="308"/>
      <c r="J17" s="308"/>
      <c r="K17" s="308"/>
      <c r="L17" s="308"/>
      <c r="M17" s="308"/>
      <c r="N17" s="308"/>
      <c r="O17" s="308"/>
      <c r="P17" s="308"/>
      <c r="Q17" s="308"/>
      <c r="R17" s="308"/>
      <c r="S17" s="308"/>
      <c r="T17" s="308"/>
      <c r="U17" s="308"/>
      <c r="V17" s="308"/>
      <c r="W17" s="308"/>
      <c r="X17" s="308"/>
      <c r="Y17" s="308"/>
    </row>
    <row r="18" spans="1:25" hidden="1">
      <c r="A18" s="120" t="s">
        <v>606</v>
      </c>
      <c r="B18" s="103"/>
      <c r="C18" s="238">
        <f>'F4 Net Debt'!C46</f>
        <v>0</v>
      </c>
      <c r="D18" s="228"/>
      <c r="E18" s="103"/>
      <c r="F18" s="308"/>
      <c r="G18" s="308"/>
      <c r="H18" s="308"/>
      <c r="I18" s="308"/>
      <c r="J18" s="308"/>
      <c r="K18" s="308"/>
      <c r="L18" s="308"/>
      <c r="M18" s="308"/>
      <c r="N18" s="308"/>
      <c r="O18" s="308"/>
      <c r="P18" s="308"/>
      <c r="Q18" s="308"/>
      <c r="R18" s="308"/>
      <c r="S18" s="308"/>
      <c r="T18" s="308"/>
      <c r="U18" s="308"/>
      <c r="V18" s="308"/>
      <c r="W18" s="308"/>
      <c r="X18" s="308"/>
      <c r="Y18" s="308"/>
    </row>
    <row r="19" spans="1:25" hidden="1">
      <c r="A19" s="120" t="s">
        <v>607</v>
      </c>
      <c r="B19" s="103"/>
      <c r="C19" s="238"/>
      <c r="D19" s="228"/>
      <c r="E19" s="103"/>
      <c r="F19" s="308"/>
      <c r="G19" s="308"/>
      <c r="H19" s="308"/>
      <c r="I19" s="308"/>
      <c r="J19" s="308"/>
      <c r="K19" s="308"/>
      <c r="L19" s="308"/>
      <c r="M19" s="308"/>
      <c r="N19" s="308"/>
      <c r="O19" s="308"/>
      <c r="P19" s="308"/>
      <c r="Q19" s="308"/>
      <c r="R19" s="308"/>
      <c r="S19" s="308"/>
      <c r="T19" s="308"/>
      <c r="U19" s="308"/>
      <c r="V19" s="308"/>
      <c r="W19" s="308"/>
      <c r="X19" s="308"/>
      <c r="Y19" s="308"/>
    </row>
    <row r="20" spans="1:25" hidden="1">
      <c r="A20" s="120" t="s">
        <v>608</v>
      </c>
      <c r="B20" s="103"/>
      <c r="C20" s="238"/>
      <c r="D20" s="228"/>
      <c r="E20" s="103"/>
      <c r="F20" s="308"/>
      <c r="G20" s="308"/>
      <c r="H20" s="308"/>
      <c r="I20" s="308"/>
      <c r="J20" s="308"/>
      <c r="K20" s="308"/>
      <c r="L20" s="308"/>
      <c r="M20" s="308"/>
      <c r="N20" s="308"/>
      <c r="O20" s="308"/>
      <c r="P20" s="308"/>
      <c r="Q20" s="308"/>
      <c r="R20" s="308"/>
      <c r="S20" s="308"/>
      <c r="T20" s="308"/>
      <c r="U20" s="308"/>
      <c r="V20" s="308"/>
      <c r="W20" s="308"/>
      <c r="X20" s="308"/>
      <c r="Y20" s="308"/>
    </row>
    <row r="21" spans="1:25" hidden="1">
      <c r="A21" s="120" t="s">
        <v>609</v>
      </c>
      <c r="B21" s="103"/>
      <c r="C21" s="238"/>
      <c r="D21" s="228"/>
      <c r="E21" s="103"/>
      <c r="F21" s="308"/>
      <c r="G21" s="308"/>
      <c r="H21" s="308"/>
      <c r="I21" s="308"/>
      <c r="J21" s="308"/>
      <c r="K21" s="308"/>
      <c r="L21" s="308"/>
      <c r="M21" s="308"/>
      <c r="N21" s="308"/>
      <c r="O21" s="308"/>
      <c r="P21" s="308"/>
      <c r="Q21" s="308"/>
      <c r="R21" s="308"/>
      <c r="S21" s="308"/>
      <c r="T21" s="308"/>
      <c r="U21" s="308"/>
      <c r="V21" s="308"/>
      <c r="W21" s="308"/>
      <c r="X21" s="308"/>
      <c r="Y21" s="308"/>
    </row>
    <row r="22" spans="1:25" hidden="1">
      <c r="A22" s="120" t="s">
        <v>610</v>
      </c>
      <c r="B22" s="103"/>
      <c r="C22" s="238"/>
      <c r="D22" s="228"/>
      <c r="E22" s="103"/>
      <c r="F22" s="308"/>
      <c r="G22" s="308"/>
      <c r="H22" s="308"/>
      <c r="I22" s="308"/>
      <c r="J22" s="308"/>
      <c r="K22" s="308"/>
      <c r="L22" s="308"/>
      <c r="M22" s="308"/>
      <c r="N22" s="308"/>
      <c r="O22" s="308"/>
      <c r="P22" s="308"/>
      <c r="Q22" s="308"/>
      <c r="R22" s="308"/>
      <c r="S22" s="308"/>
      <c r="T22" s="308"/>
      <c r="U22" s="308"/>
      <c r="V22" s="308"/>
      <c r="W22" s="308"/>
      <c r="X22" s="308"/>
      <c r="Y22" s="308"/>
    </row>
    <row r="23" spans="1:25" hidden="1">
      <c r="A23" s="120" t="s">
        <v>611</v>
      </c>
      <c r="B23" s="103"/>
      <c r="C23" s="238"/>
      <c r="D23" s="228"/>
      <c r="E23" s="103"/>
      <c r="F23" s="308"/>
      <c r="G23" s="308"/>
      <c r="H23" s="308"/>
      <c r="I23" s="308"/>
      <c r="J23" s="308"/>
      <c r="K23" s="308"/>
      <c r="L23" s="308"/>
      <c r="M23" s="308"/>
      <c r="N23" s="308"/>
      <c r="O23" s="308"/>
      <c r="P23" s="308"/>
      <c r="Q23" s="308"/>
      <c r="R23" s="308"/>
      <c r="S23" s="308"/>
      <c r="T23" s="308"/>
      <c r="U23" s="308"/>
      <c r="V23" s="308"/>
      <c r="W23" s="308"/>
      <c r="X23" s="308"/>
      <c r="Y23" s="308"/>
    </row>
    <row r="24" spans="1:25" hidden="1">
      <c r="A24" s="120" t="s">
        <v>612</v>
      </c>
      <c r="B24" s="103"/>
      <c r="C24" s="238"/>
      <c r="D24" s="228"/>
      <c r="E24" s="103"/>
      <c r="F24" s="308"/>
      <c r="G24" s="308"/>
      <c r="H24" s="308"/>
      <c r="I24" s="308"/>
      <c r="J24" s="308"/>
      <c r="K24" s="308"/>
      <c r="L24" s="308"/>
      <c r="M24" s="308"/>
      <c r="N24" s="308"/>
      <c r="O24" s="308"/>
      <c r="P24" s="308"/>
      <c r="Q24" s="308"/>
      <c r="R24" s="308"/>
      <c r="S24" s="308"/>
      <c r="T24" s="308"/>
      <c r="U24" s="308"/>
      <c r="V24" s="308"/>
      <c r="W24" s="308"/>
      <c r="X24" s="308"/>
      <c r="Y24" s="308"/>
    </row>
    <row r="25" spans="1:25" hidden="1">
      <c r="A25" s="120" t="s">
        <v>613</v>
      </c>
      <c r="B25" s="103"/>
      <c r="C25" s="238"/>
      <c r="D25" s="228"/>
      <c r="E25" s="103"/>
      <c r="F25" s="308"/>
      <c r="G25" s="308"/>
      <c r="H25" s="308"/>
      <c r="I25" s="308"/>
      <c r="J25" s="308"/>
      <c r="K25" s="308"/>
      <c r="L25" s="308"/>
      <c r="M25" s="308"/>
      <c r="N25" s="308"/>
      <c r="O25" s="308"/>
      <c r="P25" s="308"/>
      <c r="Q25" s="308"/>
      <c r="R25" s="308"/>
      <c r="S25" s="308"/>
      <c r="T25" s="308"/>
      <c r="U25" s="308"/>
      <c r="V25" s="308"/>
      <c r="W25" s="308"/>
      <c r="X25" s="308"/>
      <c r="Y25" s="308"/>
    </row>
    <row r="26" spans="1:25" hidden="1">
      <c r="A26" s="120" t="s">
        <v>1067</v>
      </c>
      <c r="B26" s="103"/>
      <c r="C26" s="238"/>
      <c r="D26" s="228"/>
      <c r="E26" s="103"/>
      <c r="F26" s="308"/>
      <c r="G26" s="308"/>
      <c r="H26" s="308"/>
      <c r="I26" s="308"/>
      <c r="J26" s="308"/>
      <c r="K26" s="308"/>
      <c r="L26" s="308"/>
      <c r="M26" s="308"/>
      <c r="N26" s="308"/>
      <c r="O26" s="308"/>
      <c r="P26" s="308"/>
      <c r="Q26" s="308"/>
      <c r="R26" s="308"/>
      <c r="S26" s="308"/>
      <c r="T26" s="308"/>
      <c r="U26" s="308"/>
      <c r="V26" s="308"/>
      <c r="W26" s="308"/>
      <c r="X26" s="308"/>
      <c r="Y26" s="308"/>
    </row>
    <row r="27" spans="1:25" hidden="1">
      <c r="A27" s="120" t="s">
        <v>1068</v>
      </c>
      <c r="B27" s="103"/>
      <c r="C27" s="238"/>
      <c r="D27" s="228"/>
      <c r="E27" s="103"/>
      <c r="F27" s="308"/>
      <c r="G27" s="308"/>
      <c r="H27" s="308"/>
      <c r="I27" s="308"/>
      <c r="J27" s="308"/>
      <c r="K27" s="308"/>
      <c r="L27" s="308"/>
      <c r="M27" s="308"/>
      <c r="N27" s="308"/>
      <c r="O27" s="308"/>
      <c r="P27" s="308"/>
      <c r="Q27" s="308"/>
      <c r="R27" s="308"/>
      <c r="S27" s="308"/>
      <c r="T27" s="308"/>
      <c r="U27" s="308"/>
      <c r="V27" s="308"/>
      <c r="W27" s="308"/>
      <c r="X27" s="308"/>
      <c r="Y27" s="308"/>
    </row>
    <row r="28" spans="1:25" hidden="1">
      <c r="A28" s="120" t="s">
        <v>1069</v>
      </c>
      <c r="B28" s="103"/>
      <c r="C28" s="238"/>
      <c r="D28" s="228"/>
      <c r="E28" s="103"/>
      <c r="F28" s="308"/>
      <c r="G28" s="308"/>
      <c r="H28" s="308"/>
      <c r="I28" s="308"/>
      <c r="J28" s="308"/>
      <c r="K28" s="308"/>
      <c r="L28" s="308"/>
      <c r="M28" s="308"/>
      <c r="N28" s="308"/>
      <c r="O28" s="308"/>
      <c r="P28" s="308"/>
      <c r="Q28" s="308"/>
      <c r="R28" s="308"/>
      <c r="S28" s="308"/>
      <c r="T28" s="308"/>
      <c r="U28" s="308"/>
      <c r="V28" s="308"/>
      <c r="W28" s="308"/>
      <c r="X28" s="308"/>
      <c r="Y28" s="308"/>
    </row>
    <row r="29" spans="1:25" hidden="1">
      <c r="A29" s="120" t="s">
        <v>1070</v>
      </c>
      <c r="B29" s="103"/>
      <c r="C29" s="238"/>
      <c r="D29" s="228"/>
      <c r="E29" s="103"/>
      <c r="F29" s="308"/>
      <c r="G29" s="308"/>
      <c r="H29" s="308"/>
      <c r="I29" s="308"/>
      <c r="J29" s="308"/>
      <c r="K29" s="308"/>
      <c r="L29" s="308"/>
      <c r="M29" s="308"/>
      <c r="N29" s="308"/>
      <c r="O29" s="308"/>
      <c r="P29" s="308"/>
      <c r="Q29" s="308"/>
      <c r="R29" s="308"/>
      <c r="S29" s="308"/>
      <c r="T29" s="308"/>
      <c r="U29" s="308"/>
      <c r="V29" s="308"/>
      <c r="W29" s="308"/>
      <c r="X29" s="308"/>
      <c r="Y29" s="308"/>
    </row>
    <row r="30" spans="1:25" hidden="1">
      <c r="A30" s="120" t="s">
        <v>1071</v>
      </c>
      <c r="B30" s="103"/>
      <c r="C30" s="238"/>
      <c r="D30" s="228"/>
      <c r="E30" s="103"/>
      <c r="F30" s="308"/>
      <c r="G30" s="308"/>
      <c r="H30" s="308"/>
      <c r="I30" s="308"/>
      <c r="J30" s="308"/>
      <c r="K30" s="308"/>
      <c r="L30" s="308"/>
      <c r="M30" s="308"/>
      <c r="N30" s="308"/>
      <c r="O30" s="308"/>
      <c r="P30" s="308"/>
      <c r="Q30" s="308"/>
      <c r="R30" s="308"/>
      <c r="S30" s="308"/>
      <c r="T30" s="308"/>
      <c r="U30" s="308"/>
      <c r="V30" s="308"/>
      <c r="W30" s="308"/>
      <c r="X30" s="308"/>
      <c r="Y30" s="308"/>
    </row>
    <row r="31" spans="1:25" hidden="1">
      <c r="A31" s="120" t="s">
        <v>1072</v>
      </c>
      <c r="B31" s="103"/>
      <c r="C31" s="238"/>
      <c r="D31" s="228"/>
      <c r="E31" s="103"/>
      <c r="F31" s="308"/>
      <c r="G31" s="308"/>
      <c r="H31" s="308"/>
      <c r="I31" s="308"/>
      <c r="J31" s="308"/>
      <c r="K31" s="308"/>
      <c r="L31" s="308"/>
      <c r="M31" s="308"/>
      <c r="N31" s="308"/>
      <c r="O31" s="308"/>
      <c r="P31" s="308"/>
      <c r="Q31" s="308"/>
      <c r="R31" s="308"/>
      <c r="S31" s="308"/>
      <c r="T31" s="308"/>
      <c r="U31" s="308"/>
      <c r="V31" s="308"/>
      <c r="W31" s="308"/>
      <c r="X31" s="308"/>
      <c r="Y31" s="308"/>
    </row>
    <row r="32" spans="1:25" hidden="1">
      <c r="A32" s="120" t="s">
        <v>1073</v>
      </c>
      <c r="B32" s="103"/>
      <c r="C32" s="238"/>
      <c r="D32" s="228"/>
      <c r="E32" s="103"/>
      <c r="F32" s="308"/>
      <c r="G32" s="308"/>
      <c r="H32" s="308"/>
      <c r="I32" s="308"/>
      <c r="J32" s="308"/>
      <c r="K32" s="308"/>
      <c r="L32" s="308"/>
      <c r="M32" s="308"/>
      <c r="N32" s="308"/>
      <c r="O32" s="308"/>
      <c r="P32" s="308"/>
      <c r="Q32" s="308"/>
      <c r="R32" s="308"/>
      <c r="S32" s="308"/>
      <c r="T32" s="308"/>
      <c r="U32" s="308"/>
      <c r="V32" s="308"/>
      <c r="W32" s="308"/>
      <c r="X32" s="308"/>
      <c r="Y32" s="308"/>
    </row>
    <row r="33" spans="1:25" hidden="1">
      <c r="A33" s="120" t="s">
        <v>1074</v>
      </c>
      <c r="B33" s="103"/>
      <c r="C33" s="238"/>
      <c r="D33" s="228"/>
      <c r="E33" s="103"/>
      <c r="F33" s="308"/>
      <c r="G33" s="308"/>
      <c r="H33" s="308"/>
      <c r="I33" s="308"/>
      <c r="J33" s="308"/>
      <c r="K33" s="308"/>
      <c r="L33" s="308"/>
      <c r="M33" s="308"/>
      <c r="N33" s="308"/>
      <c r="O33" s="308"/>
      <c r="P33" s="308"/>
      <c r="Q33" s="308"/>
      <c r="R33" s="308"/>
      <c r="S33" s="308"/>
      <c r="T33" s="308"/>
      <c r="U33" s="308"/>
      <c r="V33" s="308"/>
      <c r="W33" s="308"/>
      <c r="X33" s="308"/>
      <c r="Y33" s="308"/>
    </row>
    <row r="34" spans="1:25" hidden="1">
      <c r="A34" s="120" t="s">
        <v>1075</v>
      </c>
      <c r="B34" s="103"/>
      <c r="C34" s="238"/>
      <c r="D34" s="228"/>
      <c r="E34" s="103"/>
      <c r="F34" s="308"/>
      <c r="G34" s="308"/>
      <c r="H34" s="308"/>
      <c r="I34" s="308"/>
      <c r="J34" s="308"/>
      <c r="K34" s="308"/>
      <c r="L34" s="308"/>
      <c r="M34" s="308"/>
      <c r="N34" s="308"/>
      <c r="O34" s="308"/>
      <c r="P34" s="308"/>
      <c r="Q34" s="308"/>
      <c r="R34" s="308"/>
      <c r="S34" s="308"/>
      <c r="T34" s="308"/>
      <c r="U34" s="308"/>
      <c r="V34" s="308"/>
      <c r="W34" s="308"/>
      <c r="X34" s="308"/>
      <c r="Y34" s="308"/>
    </row>
    <row r="35" spans="1:25" hidden="1">
      <c r="A35" s="120" t="s">
        <v>1076</v>
      </c>
      <c r="B35" s="103"/>
      <c r="C35" s="238"/>
      <c r="D35" s="228"/>
      <c r="E35" s="103"/>
      <c r="F35" s="308"/>
      <c r="G35" s="308"/>
      <c r="H35" s="308"/>
      <c r="I35" s="308"/>
      <c r="J35" s="308"/>
      <c r="K35" s="308"/>
      <c r="L35" s="308"/>
      <c r="M35" s="308"/>
      <c r="N35" s="308"/>
      <c r="O35" s="308"/>
      <c r="P35" s="308"/>
      <c r="Q35" s="308"/>
      <c r="R35" s="308"/>
      <c r="S35" s="308"/>
      <c r="T35" s="308"/>
      <c r="U35" s="308"/>
      <c r="V35" s="308"/>
      <c r="W35" s="308"/>
      <c r="X35" s="308"/>
      <c r="Y35" s="308"/>
    </row>
    <row r="36" spans="1:25" hidden="1">
      <c r="A36" s="120" t="s">
        <v>1077</v>
      </c>
      <c r="B36" s="103"/>
      <c r="C36" s="238"/>
      <c r="D36" s="228"/>
      <c r="E36" s="103"/>
      <c r="F36" s="308"/>
      <c r="G36" s="308"/>
      <c r="H36" s="308"/>
      <c r="I36" s="308"/>
      <c r="J36" s="308"/>
      <c r="K36" s="308"/>
      <c r="L36" s="308"/>
      <c r="M36" s="308"/>
      <c r="N36" s="308"/>
      <c r="O36" s="308"/>
      <c r="P36" s="308"/>
      <c r="Q36" s="308"/>
      <c r="R36" s="308"/>
      <c r="S36" s="308"/>
      <c r="T36" s="308"/>
      <c r="U36" s="308"/>
      <c r="V36" s="308"/>
      <c r="W36" s="308"/>
      <c r="X36" s="308"/>
      <c r="Y36" s="308"/>
    </row>
    <row r="37" spans="1:25" hidden="1">
      <c r="A37" s="120" t="s">
        <v>1078</v>
      </c>
      <c r="B37" s="103"/>
      <c r="C37" s="238"/>
      <c r="D37" s="228"/>
      <c r="E37" s="103"/>
      <c r="F37" s="308"/>
      <c r="G37" s="308"/>
      <c r="H37" s="308"/>
      <c r="I37" s="308"/>
      <c r="J37" s="308"/>
      <c r="K37" s="308"/>
      <c r="L37" s="308"/>
      <c r="M37" s="308"/>
      <c r="N37" s="308"/>
      <c r="O37" s="308"/>
      <c r="P37" s="308"/>
      <c r="Q37" s="308"/>
      <c r="R37" s="308"/>
      <c r="S37" s="308"/>
      <c r="T37" s="308"/>
      <c r="U37" s="308"/>
      <c r="V37" s="308"/>
      <c r="W37" s="308"/>
      <c r="X37" s="308"/>
      <c r="Y37" s="308"/>
    </row>
    <row r="38" spans="1:25" hidden="1">
      <c r="A38" s="120" t="s">
        <v>1079</v>
      </c>
      <c r="B38" s="103"/>
      <c r="C38" s="238"/>
      <c r="D38" s="228"/>
      <c r="E38" s="103"/>
      <c r="F38" s="308"/>
      <c r="G38" s="308"/>
      <c r="H38" s="308"/>
      <c r="I38" s="308"/>
      <c r="J38" s="308"/>
      <c r="K38" s="308"/>
      <c r="L38" s="308"/>
      <c r="M38" s="308"/>
      <c r="N38" s="308"/>
      <c r="O38" s="308"/>
      <c r="P38" s="308"/>
      <c r="Q38" s="308"/>
      <c r="R38" s="308"/>
      <c r="S38" s="308"/>
      <c r="T38" s="308"/>
      <c r="U38" s="308"/>
      <c r="V38" s="308"/>
      <c r="W38" s="308"/>
      <c r="X38" s="308"/>
      <c r="Y38" s="308"/>
    </row>
    <row r="39" spans="1:25" hidden="1">
      <c r="A39" s="120" t="s">
        <v>1080</v>
      </c>
      <c r="B39" s="103"/>
      <c r="C39" s="238"/>
      <c r="D39" s="228"/>
      <c r="E39" s="103"/>
      <c r="F39" s="308"/>
      <c r="G39" s="308"/>
      <c r="H39" s="308"/>
      <c r="I39" s="308"/>
      <c r="J39" s="308"/>
      <c r="K39" s="308"/>
      <c r="L39" s="308"/>
      <c r="M39" s="308"/>
      <c r="N39" s="308"/>
      <c r="O39" s="308"/>
      <c r="P39" s="308"/>
      <c r="Q39" s="308"/>
      <c r="R39" s="308"/>
      <c r="S39" s="308"/>
      <c r="T39" s="308"/>
      <c r="U39" s="308"/>
      <c r="V39" s="308"/>
      <c r="W39" s="308"/>
      <c r="X39" s="308"/>
      <c r="Y39" s="308"/>
    </row>
    <row r="40" spans="1:25" hidden="1">
      <c r="A40" s="120" t="s">
        <v>1081</v>
      </c>
      <c r="B40" s="103"/>
      <c r="C40" s="238"/>
      <c r="D40" s="228"/>
      <c r="E40" s="103"/>
      <c r="F40" s="308"/>
      <c r="G40" s="308"/>
      <c r="H40" s="308"/>
      <c r="I40" s="308"/>
      <c r="J40" s="308"/>
      <c r="K40" s="308"/>
      <c r="L40" s="308"/>
      <c r="M40" s="308"/>
      <c r="N40" s="308"/>
      <c r="O40" s="308"/>
      <c r="P40" s="308"/>
      <c r="Q40" s="308"/>
      <c r="R40" s="308"/>
      <c r="S40" s="308"/>
      <c r="T40" s="308"/>
      <c r="U40" s="308"/>
      <c r="V40" s="308"/>
      <c r="W40" s="308"/>
      <c r="X40" s="308"/>
      <c r="Y40" s="308"/>
    </row>
    <row r="41" spans="1:25" hidden="1">
      <c r="A41" s="120" t="s">
        <v>1082</v>
      </c>
      <c r="B41" s="103"/>
      <c r="C41" s="238"/>
      <c r="D41" s="228"/>
      <c r="E41" s="103"/>
      <c r="F41" s="308"/>
      <c r="G41" s="308"/>
      <c r="H41" s="308"/>
      <c r="I41" s="308"/>
      <c r="J41" s="308"/>
      <c r="K41" s="308"/>
      <c r="L41" s="308"/>
      <c r="M41" s="308"/>
      <c r="N41" s="308"/>
      <c r="O41" s="308"/>
      <c r="P41" s="308"/>
      <c r="Q41" s="308"/>
      <c r="R41" s="308"/>
      <c r="S41" s="308"/>
      <c r="T41" s="308"/>
      <c r="U41" s="308"/>
      <c r="V41" s="308"/>
      <c r="W41" s="308"/>
      <c r="X41" s="308"/>
      <c r="Y41" s="308"/>
    </row>
    <row r="42" spans="1:25" hidden="1">
      <c r="A42" s="120" t="s">
        <v>1083</v>
      </c>
      <c r="B42" s="103"/>
      <c r="C42" s="238"/>
      <c r="D42" s="228"/>
      <c r="E42" s="103"/>
      <c r="F42" s="308"/>
      <c r="G42" s="308"/>
      <c r="H42" s="308"/>
      <c r="I42" s="308"/>
      <c r="J42" s="308"/>
      <c r="K42" s="308"/>
      <c r="L42" s="308"/>
      <c r="M42" s="308"/>
      <c r="N42" s="308"/>
      <c r="O42" s="308"/>
      <c r="P42" s="308"/>
      <c r="Q42" s="308"/>
      <c r="R42" s="308"/>
      <c r="S42" s="308"/>
      <c r="T42" s="308"/>
      <c r="U42" s="308"/>
      <c r="V42" s="308"/>
      <c r="W42" s="308"/>
      <c r="X42" s="308"/>
      <c r="Y42" s="308"/>
    </row>
    <row r="43" spans="1:25" hidden="1">
      <c r="A43" s="120" t="s">
        <v>1084</v>
      </c>
      <c r="B43" s="103"/>
      <c r="C43" s="238"/>
      <c r="D43" s="228"/>
      <c r="E43" s="103"/>
      <c r="F43" s="308"/>
      <c r="G43" s="308"/>
      <c r="H43" s="308"/>
      <c r="I43" s="308"/>
      <c r="J43" s="308"/>
      <c r="K43" s="308"/>
      <c r="L43" s="308"/>
      <c r="M43" s="308"/>
      <c r="N43" s="308"/>
      <c r="O43" s="308"/>
      <c r="P43" s="308"/>
      <c r="Q43" s="308"/>
      <c r="R43" s="308"/>
      <c r="S43" s="308"/>
      <c r="T43" s="308"/>
      <c r="U43" s="308"/>
      <c r="V43" s="308"/>
      <c r="W43" s="308"/>
      <c r="X43" s="308"/>
      <c r="Y43" s="308"/>
    </row>
    <row r="44" spans="1:25" hidden="1">
      <c r="A44" s="120" t="s">
        <v>1085</v>
      </c>
      <c r="B44" s="103"/>
      <c r="C44" s="238"/>
      <c r="D44" s="228"/>
      <c r="E44" s="103"/>
      <c r="F44" s="308"/>
      <c r="G44" s="308"/>
      <c r="H44" s="308"/>
      <c r="I44" s="308"/>
      <c r="J44" s="308"/>
      <c r="K44" s="308"/>
      <c r="L44" s="308"/>
      <c r="M44" s="308"/>
      <c r="N44" s="308"/>
      <c r="O44" s="308"/>
      <c r="P44" s="308"/>
      <c r="Q44" s="308"/>
      <c r="R44" s="308"/>
      <c r="S44" s="308"/>
      <c r="T44" s="308"/>
      <c r="U44" s="308"/>
      <c r="V44" s="308"/>
      <c r="W44" s="308"/>
      <c r="X44" s="308"/>
      <c r="Y44" s="308"/>
    </row>
    <row r="45" spans="1:25" hidden="1">
      <c r="A45" s="120" t="s">
        <v>1086</v>
      </c>
      <c r="B45" s="103"/>
      <c r="C45" s="238"/>
      <c r="D45" s="228"/>
      <c r="E45" s="103"/>
      <c r="F45" s="308"/>
      <c r="G45" s="308"/>
      <c r="H45" s="308"/>
      <c r="I45" s="308"/>
      <c r="J45" s="308"/>
      <c r="K45" s="308"/>
      <c r="L45" s="308"/>
      <c r="M45" s="308"/>
      <c r="N45" s="308"/>
      <c r="O45" s="308"/>
      <c r="P45" s="308"/>
      <c r="Q45" s="308"/>
      <c r="R45" s="308"/>
      <c r="S45" s="308"/>
      <c r="T45" s="308"/>
      <c r="U45" s="308"/>
      <c r="V45" s="308"/>
      <c r="W45" s="308"/>
      <c r="X45" s="308"/>
      <c r="Y45" s="308"/>
    </row>
    <row r="46" spans="1:25" hidden="1">
      <c r="A46" s="120" t="s">
        <v>1087</v>
      </c>
      <c r="B46" s="103"/>
      <c r="C46" s="238"/>
      <c r="D46" s="228"/>
      <c r="E46" s="103"/>
      <c r="F46" s="308"/>
      <c r="G46" s="308"/>
      <c r="H46" s="308"/>
      <c r="I46" s="308"/>
      <c r="J46" s="308"/>
      <c r="K46" s="308"/>
      <c r="L46" s="308"/>
      <c r="M46" s="308"/>
      <c r="N46" s="308"/>
      <c r="O46" s="308"/>
      <c r="P46" s="308"/>
      <c r="Q46" s="308"/>
      <c r="R46" s="308"/>
      <c r="S46" s="308"/>
      <c r="T46" s="308"/>
      <c r="U46" s="308"/>
      <c r="V46" s="308"/>
      <c r="W46" s="308"/>
      <c r="X46" s="308"/>
      <c r="Y46" s="308"/>
    </row>
    <row r="47" spans="1:25" hidden="1">
      <c r="A47" s="120" t="s">
        <v>1088</v>
      </c>
      <c r="B47" s="103"/>
      <c r="C47" s="238"/>
      <c r="D47" s="228"/>
      <c r="E47" s="103"/>
      <c r="F47" s="308"/>
      <c r="G47" s="308"/>
      <c r="H47" s="308"/>
      <c r="I47" s="308"/>
      <c r="J47" s="308"/>
      <c r="K47" s="308"/>
      <c r="L47" s="308"/>
      <c r="M47" s="308"/>
      <c r="N47" s="308"/>
      <c r="O47" s="308"/>
      <c r="P47" s="308"/>
      <c r="Q47" s="308"/>
      <c r="R47" s="308"/>
      <c r="S47" s="308"/>
      <c r="T47" s="308"/>
      <c r="U47" s="308"/>
      <c r="V47" s="308"/>
      <c r="W47" s="308"/>
      <c r="X47" s="308"/>
      <c r="Y47" s="308"/>
    </row>
    <row r="48" spans="1:25" hidden="1">
      <c r="A48" s="120" t="s">
        <v>1089</v>
      </c>
      <c r="B48" s="103"/>
      <c r="C48" s="238"/>
      <c r="D48" s="228"/>
      <c r="E48" s="103"/>
      <c r="F48" s="308"/>
      <c r="G48" s="308"/>
      <c r="H48" s="308"/>
      <c r="I48" s="308"/>
      <c r="J48" s="308"/>
      <c r="K48" s="308"/>
      <c r="L48" s="308"/>
      <c r="M48" s="308"/>
      <c r="N48" s="308"/>
      <c r="O48" s="308"/>
      <c r="P48" s="308"/>
      <c r="Q48" s="308"/>
      <c r="R48" s="308"/>
      <c r="S48" s="308"/>
      <c r="T48" s="308"/>
      <c r="U48" s="308"/>
      <c r="V48" s="308"/>
      <c r="W48" s="308"/>
      <c r="X48" s="308"/>
      <c r="Y48" s="308"/>
    </row>
    <row r="49" spans="1:32" hidden="1">
      <c r="A49" s="120" t="s">
        <v>1090</v>
      </c>
      <c r="B49" s="103"/>
      <c r="C49" s="238">
        <f>'F4 Net Debt'!C47</f>
        <v>0</v>
      </c>
      <c r="D49" s="228"/>
      <c r="E49" s="103"/>
      <c r="F49" s="308"/>
      <c r="G49" s="308"/>
      <c r="H49" s="308"/>
      <c r="I49" s="308"/>
      <c r="J49" s="308"/>
      <c r="K49" s="308"/>
      <c r="L49" s="308"/>
      <c r="M49" s="308"/>
      <c r="N49" s="308"/>
      <c r="O49" s="308"/>
      <c r="P49" s="308"/>
      <c r="Q49" s="308"/>
      <c r="R49" s="308"/>
      <c r="S49" s="308"/>
      <c r="T49" s="308"/>
      <c r="U49" s="308"/>
      <c r="V49" s="308"/>
      <c r="W49" s="308"/>
      <c r="X49" s="308"/>
      <c r="Y49" s="308"/>
    </row>
    <row r="50" spans="1:32" hidden="1">
      <c r="A50" s="120" t="s">
        <v>1091</v>
      </c>
      <c r="B50" s="103"/>
      <c r="C50" s="238">
        <f>'F4 Net Debt'!C48</f>
        <v>0</v>
      </c>
      <c r="D50" s="228"/>
      <c r="E50" s="103"/>
      <c r="F50" s="308"/>
      <c r="G50" s="308"/>
      <c r="H50" s="308"/>
      <c r="I50" s="308"/>
      <c r="J50" s="308"/>
      <c r="K50" s="308"/>
      <c r="L50" s="308"/>
      <c r="M50" s="308"/>
      <c r="N50" s="308"/>
      <c r="O50" s="308"/>
      <c r="P50" s="308"/>
      <c r="Q50" s="308"/>
      <c r="R50" s="308"/>
      <c r="S50" s="308"/>
      <c r="T50" s="308"/>
      <c r="U50" s="308"/>
      <c r="V50" s="308"/>
      <c r="W50" s="308"/>
      <c r="X50" s="308"/>
      <c r="Y50" s="308"/>
    </row>
    <row r="51" spans="1:32" hidden="1">
      <c r="A51" s="120" t="s">
        <v>1092</v>
      </c>
      <c r="B51" s="103"/>
      <c r="C51" s="238">
        <f>'F4 Net Debt'!C49</f>
        <v>0</v>
      </c>
      <c r="D51" s="228"/>
      <c r="E51" s="103"/>
      <c r="F51" s="308"/>
      <c r="G51" s="308"/>
      <c r="H51" s="308"/>
      <c r="I51" s="308"/>
      <c r="J51" s="308"/>
      <c r="K51" s="308"/>
      <c r="L51" s="308"/>
      <c r="M51" s="308"/>
      <c r="N51" s="308"/>
      <c r="O51" s="308"/>
      <c r="P51" s="308"/>
      <c r="Q51" s="308"/>
      <c r="R51" s="308"/>
      <c r="S51" s="308"/>
      <c r="T51" s="308"/>
      <c r="U51" s="308"/>
      <c r="V51" s="308"/>
      <c r="W51" s="308"/>
      <c r="X51" s="308"/>
      <c r="Y51" s="308"/>
    </row>
    <row r="52" spans="1:32" hidden="1">
      <c r="A52" s="120" t="s">
        <v>1093</v>
      </c>
      <c r="B52" s="103"/>
      <c r="C52" s="238">
        <f>'F4 Net Debt'!C50</f>
        <v>0</v>
      </c>
      <c r="D52" s="228"/>
      <c r="E52" s="103"/>
      <c r="F52" s="308"/>
      <c r="G52" s="308"/>
      <c r="H52" s="308"/>
      <c r="I52" s="308"/>
      <c r="J52" s="308"/>
      <c r="K52" s="308"/>
      <c r="L52" s="308"/>
      <c r="M52" s="308"/>
      <c r="N52" s="308"/>
      <c r="O52" s="308"/>
      <c r="P52" s="308"/>
      <c r="Q52" s="308"/>
      <c r="R52" s="308"/>
      <c r="S52" s="308"/>
      <c r="T52" s="308"/>
      <c r="U52" s="308"/>
      <c r="V52" s="308"/>
      <c r="W52" s="308"/>
      <c r="X52" s="308"/>
      <c r="Y52" s="308"/>
    </row>
    <row r="53" spans="1:32" hidden="1">
      <c r="A53" s="120" t="s">
        <v>1094</v>
      </c>
      <c r="B53" s="103"/>
      <c r="C53" s="238">
        <f>'F4 Net Debt'!C51</f>
        <v>0</v>
      </c>
      <c r="D53" s="228"/>
      <c r="E53" s="103"/>
      <c r="F53" s="308"/>
      <c r="G53" s="308"/>
      <c r="H53" s="308"/>
      <c r="I53" s="308"/>
      <c r="J53" s="308"/>
      <c r="K53" s="308"/>
      <c r="L53" s="308"/>
      <c r="M53" s="308"/>
      <c r="N53" s="308"/>
      <c r="O53" s="308"/>
      <c r="P53" s="308"/>
      <c r="Q53" s="308"/>
      <c r="R53" s="308"/>
      <c r="S53" s="308"/>
      <c r="T53" s="308"/>
      <c r="U53" s="308"/>
      <c r="V53" s="308"/>
      <c r="W53" s="308"/>
      <c r="X53" s="308"/>
      <c r="Y53" s="308"/>
    </row>
    <row r="54" spans="1:32" hidden="1">
      <c r="A54" s="120" t="s">
        <v>1095</v>
      </c>
      <c r="B54" s="103"/>
      <c r="C54" s="238">
        <f>'F4 Net Debt'!C52</f>
        <v>0</v>
      </c>
      <c r="D54" s="228"/>
      <c r="E54" s="103"/>
      <c r="F54" s="308"/>
      <c r="G54" s="308"/>
      <c r="H54" s="308"/>
      <c r="I54" s="308"/>
      <c r="J54" s="308"/>
      <c r="K54" s="308"/>
      <c r="L54" s="308"/>
      <c r="M54" s="308"/>
      <c r="N54" s="308"/>
      <c r="O54" s="308"/>
      <c r="P54" s="308"/>
      <c r="Q54" s="308"/>
      <c r="R54" s="308"/>
      <c r="S54" s="308"/>
      <c r="T54" s="308"/>
      <c r="U54" s="308"/>
      <c r="V54" s="308"/>
      <c r="W54" s="308"/>
      <c r="X54" s="308"/>
      <c r="Y54" s="308"/>
    </row>
    <row r="55" spans="1:32" hidden="1">
      <c r="A55" s="120" t="s">
        <v>1096</v>
      </c>
      <c r="B55" s="103"/>
      <c r="C55" s="238">
        <f>'F4 Net Debt'!C83</f>
        <v>0</v>
      </c>
      <c r="D55" s="228"/>
      <c r="E55" s="103"/>
      <c r="F55" s="308"/>
      <c r="G55" s="308"/>
      <c r="H55" s="308"/>
      <c r="I55" s="308"/>
      <c r="J55" s="308"/>
      <c r="K55" s="308"/>
      <c r="L55" s="308"/>
      <c r="M55" s="308"/>
      <c r="N55" s="308"/>
      <c r="O55" s="308"/>
      <c r="P55" s="308"/>
      <c r="Q55" s="308"/>
      <c r="R55" s="308"/>
      <c r="S55" s="308"/>
      <c r="T55" s="308"/>
      <c r="U55" s="308"/>
      <c r="V55" s="308"/>
      <c r="W55" s="308"/>
      <c r="X55" s="308"/>
      <c r="Y55" s="308"/>
    </row>
    <row r="56" spans="1:32">
      <c r="A56" s="88"/>
      <c r="B56" s="100"/>
      <c r="C56" s="112"/>
      <c r="D56" s="113"/>
      <c r="E56" s="114" t="s">
        <v>44</v>
      </c>
      <c r="F56" s="227">
        <f t="shared" ref="F56:J56" si="1">SUM(F6:F55)</f>
        <v>0</v>
      </c>
      <c r="G56" s="227">
        <f t="shared" si="1"/>
        <v>0</v>
      </c>
      <c r="H56" s="227">
        <f t="shared" si="1"/>
        <v>0</v>
      </c>
      <c r="I56" s="227">
        <f t="shared" si="1"/>
        <v>0</v>
      </c>
      <c r="J56" s="227">
        <f t="shared" si="1"/>
        <v>0</v>
      </c>
      <c r="K56" s="227">
        <f t="shared" ref="K56" si="2">SUM(K6:K55)</f>
        <v>0</v>
      </c>
      <c r="L56" s="227">
        <f t="shared" ref="L56:Y56" si="3">SUM(L6:L55)</f>
        <v>0</v>
      </c>
      <c r="M56" s="227">
        <f t="shared" si="3"/>
        <v>0</v>
      </c>
      <c r="N56" s="227">
        <f t="shared" si="3"/>
        <v>0</v>
      </c>
      <c r="O56" s="227">
        <f t="shared" si="3"/>
        <v>0</v>
      </c>
      <c r="P56" s="227">
        <f t="shared" si="3"/>
        <v>0</v>
      </c>
      <c r="Q56" s="227">
        <f t="shared" si="3"/>
        <v>0</v>
      </c>
      <c r="R56" s="227">
        <f t="shared" si="3"/>
        <v>0</v>
      </c>
      <c r="S56" s="227">
        <f t="shared" si="3"/>
        <v>0</v>
      </c>
      <c r="T56" s="227">
        <f t="shared" si="3"/>
        <v>0</v>
      </c>
      <c r="U56" s="227">
        <f t="shared" si="3"/>
        <v>0</v>
      </c>
      <c r="V56" s="227">
        <f t="shared" si="3"/>
        <v>0</v>
      </c>
      <c r="W56" s="227">
        <f t="shared" si="3"/>
        <v>0</v>
      </c>
      <c r="X56" s="227">
        <f t="shared" si="3"/>
        <v>0</v>
      </c>
      <c r="Y56" s="227">
        <f t="shared" si="3"/>
        <v>0</v>
      </c>
    </row>
    <row r="57" spans="1:32">
      <c r="A57" s="88"/>
      <c r="B57" s="100"/>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row>
    <row r="58" spans="1:32">
      <c r="B58" s="100"/>
      <c r="C58" s="87" t="s">
        <v>547</v>
      </c>
      <c r="J58" s="87"/>
      <c r="K58" s="87"/>
      <c r="L58" s="87"/>
      <c r="M58" s="87"/>
      <c r="N58" s="87"/>
      <c r="O58" s="87"/>
      <c r="P58" s="87"/>
      <c r="Q58" s="87"/>
      <c r="R58" s="87"/>
      <c r="S58" s="87"/>
    </row>
    <row r="59" spans="1:32">
      <c r="A59" s="109"/>
      <c r="B59" s="87" t="s">
        <v>547</v>
      </c>
      <c r="C59" s="109" t="s">
        <v>41</v>
      </c>
      <c r="D59" s="102"/>
      <c r="E59" s="102"/>
      <c r="F59" s="109"/>
      <c r="G59" s="109"/>
      <c r="H59" s="109"/>
      <c r="I59" s="109"/>
      <c r="J59" s="109"/>
      <c r="K59" s="109"/>
      <c r="L59" s="109"/>
      <c r="M59" s="109"/>
      <c r="N59" s="109"/>
      <c r="O59" s="109"/>
      <c r="P59" s="109"/>
      <c r="Q59" s="109"/>
      <c r="R59" s="109"/>
      <c r="S59" s="109"/>
      <c r="T59" s="109"/>
      <c r="U59" s="109"/>
      <c r="V59" s="109"/>
      <c r="W59" s="109"/>
      <c r="X59" s="109"/>
      <c r="Y59" s="109"/>
    </row>
    <row r="60" spans="1:32">
      <c r="A60" s="110" t="s">
        <v>281</v>
      </c>
      <c r="B60" s="103"/>
      <c r="C60" s="110" t="s">
        <v>42</v>
      </c>
      <c r="D60" s="103"/>
      <c r="F60" s="106" t="s">
        <v>5</v>
      </c>
      <c r="G60" s="106" t="s">
        <v>5</v>
      </c>
      <c r="H60" s="106" t="s">
        <v>5</v>
      </c>
      <c r="I60" s="106" t="s">
        <v>5</v>
      </c>
      <c r="J60" s="106" t="s">
        <v>5</v>
      </c>
      <c r="K60" s="106" t="s">
        <v>5</v>
      </c>
      <c r="L60" s="106" t="s">
        <v>5</v>
      </c>
      <c r="M60" s="106" t="s">
        <v>5</v>
      </c>
      <c r="N60" s="106" t="s">
        <v>5</v>
      </c>
      <c r="O60" s="106" t="s">
        <v>5</v>
      </c>
      <c r="P60" s="106" t="s">
        <v>5</v>
      </c>
      <c r="Q60" s="106" t="s">
        <v>5</v>
      </c>
      <c r="R60" s="106" t="s">
        <v>5</v>
      </c>
      <c r="S60" s="106" t="s">
        <v>5</v>
      </c>
      <c r="T60" s="106" t="s">
        <v>5</v>
      </c>
      <c r="U60" s="106" t="s">
        <v>5</v>
      </c>
      <c r="V60" s="106" t="s">
        <v>5</v>
      </c>
      <c r="W60" s="106" t="s">
        <v>5</v>
      </c>
      <c r="X60" s="106" t="s">
        <v>5</v>
      </c>
      <c r="Y60" s="106" t="s">
        <v>5</v>
      </c>
    </row>
    <row r="61" spans="1:32">
      <c r="A61" s="220" t="s">
        <v>404</v>
      </c>
      <c r="B61" s="103"/>
      <c r="C61" s="238">
        <f t="shared" ref="C61:C73" si="4">C6</f>
        <v>0</v>
      </c>
      <c r="D61" s="103"/>
      <c r="E61" s="103"/>
      <c r="F61" s="308"/>
      <c r="G61" s="308"/>
      <c r="H61" s="308"/>
      <c r="I61" s="308"/>
      <c r="J61" s="308"/>
      <c r="K61" s="308"/>
      <c r="L61" s="308"/>
      <c r="M61" s="308"/>
      <c r="N61" s="308"/>
      <c r="O61" s="308"/>
      <c r="P61" s="308"/>
      <c r="Q61" s="308"/>
      <c r="R61" s="308"/>
      <c r="S61" s="308"/>
      <c r="T61" s="308"/>
      <c r="U61" s="308"/>
      <c r="V61" s="308"/>
      <c r="W61" s="308"/>
      <c r="X61" s="308"/>
      <c r="Y61" s="308"/>
    </row>
    <row r="62" spans="1:32">
      <c r="A62" s="218" t="s">
        <v>405</v>
      </c>
      <c r="B62" s="103"/>
      <c r="C62" s="238">
        <f t="shared" si="4"/>
        <v>0</v>
      </c>
      <c r="D62" s="103"/>
      <c r="E62" s="103"/>
      <c r="F62" s="308"/>
      <c r="G62" s="308"/>
      <c r="H62" s="308"/>
      <c r="I62" s="308"/>
      <c r="J62" s="308"/>
      <c r="K62" s="308"/>
      <c r="L62" s="308"/>
      <c r="M62" s="308"/>
      <c r="N62" s="308"/>
      <c r="O62" s="308"/>
      <c r="P62" s="308"/>
      <c r="Q62" s="308"/>
      <c r="R62" s="308"/>
      <c r="S62" s="308"/>
      <c r="T62" s="308"/>
      <c r="U62" s="308"/>
      <c r="V62" s="308"/>
      <c r="W62" s="308"/>
      <c r="X62" s="308"/>
      <c r="Y62" s="308"/>
    </row>
    <row r="63" spans="1:32">
      <c r="A63" s="220" t="s">
        <v>406</v>
      </c>
      <c r="B63" s="103"/>
      <c r="C63" s="238">
        <f t="shared" si="4"/>
        <v>0</v>
      </c>
      <c r="D63" s="103"/>
      <c r="E63" s="103"/>
      <c r="F63" s="308"/>
      <c r="G63" s="308"/>
      <c r="H63" s="308"/>
      <c r="I63" s="308"/>
      <c r="J63" s="308"/>
      <c r="K63" s="308"/>
      <c r="L63" s="308"/>
      <c r="M63" s="308"/>
      <c r="N63" s="308"/>
      <c r="O63" s="308"/>
      <c r="P63" s="308"/>
      <c r="Q63" s="308"/>
      <c r="R63" s="308"/>
      <c r="S63" s="308"/>
      <c r="T63" s="308"/>
      <c r="U63" s="308"/>
      <c r="V63" s="308"/>
      <c r="W63" s="308"/>
      <c r="X63" s="308"/>
      <c r="Y63" s="308"/>
    </row>
    <row r="64" spans="1:32">
      <c r="A64" s="218" t="s">
        <v>407</v>
      </c>
      <c r="B64" s="103"/>
      <c r="C64" s="238">
        <f t="shared" si="4"/>
        <v>0</v>
      </c>
      <c r="D64" s="103"/>
      <c r="E64" s="103"/>
      <c r="F64" s="308"/>
      <c r="G64" s="308"/>
      <c r="H64" s="308"/>
      <c r="I64" s="308"/>
      <c r="J64" s="308"/>
      <c r="K64" s="308"/>
      <c r="L64" s="308"/>
      <c r="M64" s="308"/>
      <c r="N64" s="308"/>
      <c r="O64" s="308"/>
      <c r="P64" s="308"/>
      <c r="Q64" s="308"/>
      <c r="R64" s="308"/>
      <c r="S64" s="308"/>
      <c r="T64" s="308"/>
      <c r="U64" s="308"/>
      <c r="V64" s="308"/>
      <c r="W64" s="308"/>
      <c r="X64" s="308"/>
      <c r="Y64" s="308"/>
    </row>
    <row r="65" spans="1:25">
      <c r="A65" s="220" t="s">
        <v>408</v>
      </c>
      <c r="B65" s="103"/>
      <c r="C65" s="238">
        <f t="shared" si="4"/>
        <v>0</v>
      </c>
      <c r="D65" s="103"/>
      <c r="E65" s="103"/>
      <c r="F65" s="308"/>
      <c r="G65" s="308"/>
      <c r="H65" s="308"/>
      <c r="I65" s="308"/>
      <c r="J65" s="308"/>
      <c r="K65" s="308"/>
      <c r="L65" s="308"/>
      <c r="M65" s="308"/>
      <c r="N65" s="308"/>
      <c r="O65" s="308"/>
      <c r="P65" s="308"/>
      <c r="Q65" s="308"/>
      <c r="R65" s="308"/>
      <c r="S65" s="308"/>
      <c r="T65" s="308"/>
      <c r="U65" s="308"/>
      <c r="V65" s="308"/>
      <c r="W65" s="308"/>
      <c r="X65" s="308"/>
      <c r="Y65" s="308"/>
    </row>
    <row r="66" spans="1:25">
      <c r="A66" s="218" t="s">
        <v>409</v>
      </c>
      <c r="B66" s="103"/>
      <c r="C66" s="238">
        <f t="shared" si="4"/>
        <v>0</v>
      </c>
      <c r="D66" s="103"/>
      <c r="E66" s="103"/>
      <c r="F66" s="308"/>
      <c r="G66" s="308"/>
      <c r="H66" s="308"/>
      <c r="I66" s="308"/>
      <c r="J66" s="308"/>
      <c r="K66" s="308"/>
      <c r="L66" s="308"/>
      <c r="M66" s="308"/>
      <c r="N66" s="308"/>
      <c r="O66" s="308"/>
      <c r="P66" s="308"/>
      <c r="Q66" s="308"/>
      <c r="R66" s="308"/>
      <c r="S66" s="308"/>
      <c r="T66" s="308"/>
      <c r="U66" s="308"/>
      <c r="V66" s="308"/>
      <c r="W66" s="308"/>
      <c r="X66" s="308"/>
      <c r="Y66" s="308"/>
    </row>
    <row r="67" spans="1:25">
      <c r="A67" s="220" t="s">
        <v>410</v>
      </c>
      <c r="B67" s="103"/>
      <c r="C67" s="238">
        <f t="shared" si="4"/>
        <v>0</v>
      </c>
      <c r="D67" s="103"/>
      <c r="E67" s="103"/>
      <c r="F67" s="308"/>
      <c r="G67" s="308"/>
      <c r="H67" s="308"/>
      <c r="I67" s="308"/>
      <c r="J67" s="308"/>
      <c r="K67" s="308"/>
      <c r="L67" s="308"/>
      <c r="M67" s="308"/>
      <c r="N67" s="308"/>
      <c r="O67" s="308"/>
      <c r="P67" s="308"/>
      <c r="Q67" s="308"/>
      <c r="R67" s="308"/>
      <c r="S67" s="308"/>
      <c r="T67" s="308"/>
      <c r="U67" s="308"/>
      <c r="V67" s="308"/>
      <c r="W67" s="308"/>
      <c r="X67" s="308"/>
      <c r="Y67" s="308"/>
    </row>
    <row r="68" spans="1:25">
      <c r="A68" s="218" t="s">
        <v>411</v>
      </c>
      <c r="B68" s="103"/>
      <c r="C68" s="238">
        <f t="shared" si="4"/>
        <v>0</v>
      </c>
      <c r="D68" s="103"/>
      <c r="E68" s="103"/>
      <c r="F68" s="308"/>
      <c r="G68" s="308"/>
      <c r="H68" s="308"/>
      <c r="I68" s="308"/>
      <c r="J68" s="308"/>
      <c r="K68" s="308"/>
      <c r="L68" s="308"/>
      <c r="M68" s="308"/>
      <c r="N68" s="308"/>
      <c r="O68" s="308"/>
      <c r="P68" s="308"/>
      <c r="Q68" s="308"/>
      <c r="R68" s="308"/>
      <c r="S68" s="308"/>
      <c r="T68" s="308"/>
      <c r="U68" s="308"/>
      <c r="V68" s="308"/>
      <c r="W68" s="308"/>
      <c r="X68" s="308"/>
      <c r="Y68" s="308"/>
    </row>
    <row r="69" spans="1:25">
      <c r="A69" s="220" t="s">
        <v>412</v>
      </c>
      <c r="B69" s="103"/>
      <c r="C69" s="238">
        <f t="shared" si="4"/>
        <v>0</v>
      </c>
      <c r="D69" s="103"/>
      <c r="E69" s="103"/>
      <c r="F69" s="308"/>
      <c r="G69" s="308"/>
      <c r="H69" s="308"/>
      <c r="I69" s="308"/>
      <c r="J69" s="308"/>
      <c r="K69" s="308"/>
      <c r="L69" s="308"/>
      <c r="M69" s="308"/>
      <c r="N69" s="308"/>
      <c r="O69" s="308"/>
      <c r="P69" s="308"/>
      <c r="Q69" s="308"/>
      <c r="R69" s="308"/>
      <c r="S69" s="308"/>
      <c r="T69" s="308"/>
      <c r="U69" s="308"/>
      <c r="V69" s="308"/>
      <c r="W69" s="308"/>
      <c r="X69" s="308"/>
      <c r="Y69" s="308"/>
    </row>
    <row r="70" spans="1:25">
      <c r="A70" s="220" t="s">
        <v>413</v>
      </c>
      <c r="B70" s="103"/>
      <c r="C70" s="238">
        <f t="shared" si="4"/>
        <v>0</v>
      </c>
      <c r="D70" s="103"/>
      <c r="E70" s="103"/>
      <c r="F70" s="308"/>
      <c r="G70" s="308"/>
      <c r="H70" s="308"/>
      <c r="I70" s="308"/>
      <c r="J70" s="308"/>
      <c r="K70" s="308"/>
      <c r="L70" s="308"/>
      <c r="M70" s="308"/>
      <c r="N70" s="308"/>
      <c r="O70" s="308"/>
      <c r="P70" s="308"/>
      <c r="Q70" s="308"/>
      <c r="R70" s="308"/>
      <c r="S70" s="308"/>
      <c r="T70" s="308"/>
      <c r="U70" s="308"/>
      <c r="V70" s="308"/>
      <c r="W70" s="308"/>
      <c r="X70" s="308"/>
      <c r="Y70" s="308"/>
    </row>
    <row r="71" spans="1:25" hidden="1">
      <c r="A71" s="220" t="s">
        <v>414</v>
      </c>
      <c r="B71" s="103"/>
      <c r="C71" s="238">
        <f t="shared" si="4"/>
        <v>0</v>
      </c>
      <c r="D71" s="103"/>
      <c r="E71" s="103"/>
      <c r="F71" s="308"/>
      <c r="G71" s="308"/>
      <c r="H71" s="308"/>
      <c r="I71" s="308"/>
      <c r="J71" s="308"/>
      <c r="K71" s="308"/>
      <c r="L71" s="308"/>
      <c r="M71" s="308"/>
      <c r="N71" s="308"/>
      <c r="O71" s="308"/>
      <c r="P71" s="308"/>
      <c r="Q71" s="308"/>
      <c r="R71" s="308"/>
      <c r="S71" s="308"/>
      <c r="T71" s="308"/>
      <c r="U71" s="308"/>
      <c r="V71" s="308"/>
      <c r="W71" s="308"/>
      <c r="X71" s="308"/>
      <c r="Y71" s="308"/>
    </row>
    <row r="72" spans="1:25" hidden="1">
      <c r="A72" s="220" t="s">
        <v>605</v>
      </c>
      <c r="B72" s="103"/>
      <c r="C72" s="238">
        <f t="shared" si="4"/>
        <v>0</v>
      </c>
      <c r="D72" s="103"/>
      <c r="E72" s="103"/>
      <c r="F72" s="308"/>
      <c r="G72" s="308"/>
      <c r="H72" s="308"/>
      <c r="I72" s="308"/>
      <c r="J72" s="308"/>
      <c r="K72" s="308"/>
      <c r="L72" s="308"/>
      <c r="M72" s="308"/>
      <c r="N72" s="308"/>
      <c r="O72" s="308"/>
      <c r="P72" s="308"/>
      <c r="Q72" s="308"/>
      <c r="R72" s="308"/>
      <c r="S72" s="308"/>
      <c r="T72" s="308"/>
      <c r="U72" s="308"/>
      <c r="V72" s="308"/>
      <c r="W72" s="308"/>
      <c r="X72" s="308"/>
      <c r="Y72" s="308"/>
    </row>
    <row r="73" spans="1:25" hidden="1">
      <c r="A73" s="220" t="s">
        <v>606</v>
      </c>
      <c r="B73" s="103"/>
      <c r="C73" s="238">
        <f t="shared" si="4"/>
        <v>0</v>
      </c>
      <c r="D73" s="103"/>
      <c r="E73" s="103"/>
      <c r="F73" s="308"/>
      <c r="G73" s="308"/>
      <c r="H73" s="308"/>
      <c r="I73" s="308"/>
      <c r="J73" s="308"/>
      <c r="K73" s="308"/>
      <c r="L73" s="308"/>
      <c r="M73" s="308"/>
      <c r="N73" s="308"/>
      <c r="O73" s="308"/>
      <c r="P73" s="308"/>
      <c r="Q73" s="308"/>
      <c r="R73" s="308"/>
      <c r="S73" s="308"/>
      <c r="T73" s="308"/>
      <c r="U73" s="308"/>
      <c r="V73" s="308"/>
      <c r="W73" s="308"/>
      <c r="X73" s="308"/>
      <c r="Y73" s="308"/>
    </row>
    <row r="74" spans="1:25" hidden="1">
      <c r="A74" s="220" t="s">
        <v>607</v>
      </c>
      <c r="B74" s="103"/>
      <c r="C74" s="238">
        <f t="shared" ref="C74:C79" si="5">C49</f>
        <v>0</v>
      </c>
      <c r="D74" s="103"/>
      <c r="E74" s="103"/>
      <c r="F74" s="308"/>
      <c r="G74" s="308"/>
      <c r="H74" s="308"/>
      <c r="I74" s="308"/>
      <c r="J74" s="308"/>
      <c r="K74" s="308"/>
      <c r="L74" s="308"/>
      <c r="M74" s="308"/>
      <c r="N74" s="308"/>
      <c r="O74" s="308"/>
      <c r="P74" s="308"/>
      <c r="Q74" s="308"/>
      <c r="R74" s="308"/>
      <c r="S74" s="308"/>
      <c r="T74" s="308"/>
      <c r="U74" s="308"/>
      <c r="V74" s="308"/>
      <c r="W74" s="308"/>
      <c r="X74" s="308"/>
      <c r="Y74" s="308"/>
    </row>
    <row r="75" spans="1:25" hidden="1">
      <c r="A75" s="220" t="s">
        <v>608</v>
      </c>
      <c r="B75" s="103"/>
      <c r="C75" s="238">
        <f t="shared" si="5"/>
        <v>0</v>
      </c>
      <c r="D75" s="103"/>
      <c r="E75" s="103"/>
      <c r="F75" s="308"/>
      <c r="G75" s="308"/>
      <c r="H75" s="308"/>
      <c r="I75" s="308"/>
      <c r="J75" s="308"/>
      <c r="K75" s="308"/>
      <c r="L75" s="308"/>
      <c r="M75" s="308"/>
      <c r="N75" s="308"/>
      <c r="O75" s="308"/>
      <c r="P75" s="308"/>
      <c r="Q75" s="308"/>
      <c r="R75" s="308"/>
      <c r="S75" s="308"/>
      <c r="T75" s="308"/>
      <c r="U75" s="308"/>
      <c r="V75" s="308"/>
      <c r="W75" s="308"/>
      <c r="X75" s="308"/>
      <c r="Y75" s="308"/>
    </row>
    <row r="76" spans="1:25" hidden="1">
      <c r="A76" s="220" t="s">
        <v>609</v>
      </c>
      <c r="B76" s="103"/>
      <c r="C76" s="238">
        <f t="shared" si="5"/>
        <v>0</v>
      </c>
      <c r="D76" s="103"/>
      <c r="E76" s="103"/>
      <c r="F76" s="308"/>
      <c r="G76" s="308"/>
      <c r="H76" s="308"/>
      <c r="I76" s="308"/>
      <c r="J76" s="308"/>
      <c r="K76" s="308"/>
      <c r="L76" s="308"/>
      <c r="M76" s="308"/>
      <c r="N76" s="308"/>
      <c r="O76" s="308"/>
      <c r="P76" s="308"/>
      <c r="Q76" s="308"/>
      <c r="R76" s="308"/>
      <c r="S76" s="308"/>
      <c r="T76" s="308"/>
      <c r="U76" s="308"/>
      <c r="V76" s="308"/>
      <c r="W76" s="308"/>
      <c r="X76" s="308"/>
      <c r="Y76" s="308"/>
    </row>
    <row r="77" spans="1:25" hidden="1">
      <c r="A77" s="220" t="s">
        <v>610</v>
      </c>
      <c r="B77" s="103"/>
      <c r="C77" s="238">
        <f t="shared" si="5"/>
        <v>0</v>
      </c>
      <c r="D77" s="103"/>
      <c r="E77" s="103"/>
      <c r="F77" s="308"/>
      <c r="G77" s="308"/>
      <c r="H77" s="308"/>
      <c r="I77" s="308"/>
      <c r="J77" s="308"/>
      <c r="K77" s="308"/>
      <c r="L77" s="308"/>
      <c r="M77" s="308"/>
      <c r="N77" s="308"/>
      <c r="O77" s="308"/>
      <c r="P77" s="308"/>
      <c r="Q77" s="308"/>
      <c r="R77" s="308"/>
      <c r="S77" s="308"/>
      <c r="T77" s="308"/>
      <c r="U77" s="308"/>
      <c r="V77" s="308"/>
      <c r="W77" s="308"/>
      <c r="X77" s="308"/>
      <c r="Y77" s="308"/>
    </row>
    <row r="78" spans="1:25" hidden="1">
      <c r="A78" s="220" t="s">
        <v>611</v>
      </c>
      <c r="B78" s="103"/>
      <c r="C78" s="238">
        <f t="shared" si="5"/>
        <v>0</v>
      </c>
      <c r="D78" s="103"/>
      <c r="E78" s="103"/>
      <c r="F78" s="308"/>
      <c r="G78" s="308"/>
      <c r="H78" s="308"/>
      <c r="I78" s="308"/>
      <c r="J78" s="308"/>
      <c r="K78" s="308"/>
      <c r="L78" s="308"/>
      <c r="M78" s="308"/>
      <c r="N78" s="308"/>
      <c r="O78" s="308"/>
      <c r="P78" s="308"/>
      <c r="Q78" s="308"/>
      <c r="R78" s="308"/>
      <c r="S78" s="308"/>
      <c r="T78" s="308"/>
      <c r="U78" s="308"/>
      <c r="V78" s="308"/>
      <c r="W78" s="308"/>
      <c r="X78" s="308"/>
      <c r="Y78" s="308"/>
    </row>
    <row r="79" spans="1:25" hidden="1">
      <c r="A79" s="220" t="s">
        <v>612</v>
      </c>
      <c r="B79" s="103"/>
      <c r="C79" s="238">
        <f t="shared" si="5"/>
        <v>0</v>
      </c>
      <c r="D79" s="103"/>
      <c r="E79" s="103"/>
      <c r="F79" s="308"/>
      <c r="G79" s="308"/>
      <c r="H79" s="308"/>
      <c r="I79" s="308"/>
      <c r="J79" s="308"/>
      <c r="K79" s="308"/>
      <c r="L79" s="308"/>
      <c r="M79" s="308"/>
      <c r="N79" s="308"/>
      <c r="O79" s="308"/>
      <c r="P79" s="308"/>
      <c r="Q79" s="308"/>
      <c r="R79" s="308"/>
      <c r="S79" s="308"/>
      <c r="T79" s="308"/>
      <c r="U79" s="308"/>
      <c r="V79" s="308"/>
      <c r="W79" s="308"/>
      <c r="X79" s="308"/>
      <c r="Y79" s="308"/>
    </row>
    <row r="80" spans="1:25" hidden="1">
      <c r="A80" s="220" t="s">
        <v>613</v>
      </c>
      <c r="B80" s="103"/>
      <c r="C80" s="238"/>
      <c r="D80" s="103"/>
      <c r="E80" s="103"/>
      <c r="F80" s="308"/>
      <c r="G80" s="308"/>
      <c r="H80" s="308"/>
      <c r="I80" s="308"/>
      <c r="J80" s="308"/>
      <c r="K80" s="308"/>
      <c r="L80" s="308"/>
      <c r="M80" s="308"/>
      <c r="N80" s="308"/>
      <c r="O80" s="308"/>
      <c r="P80" s="308"/>
      <c r="Q80" s="308"/>
      <c r="R80" s="308"/>
      <c r="S80" s="308"/>
      <c r="T80" s="308"/>
      <c r="U80" s="308"/>
      <c r="V80" s="308"/>
      <c r="W80" s="308"/>
      <c r="X80" s="308"/>
      <c r="Y80" s="308"/>
    </row>
    <row r="81" spans="1:25" hidden="1">
      <c r="A81" s="220" t="s">
        <v>1067</v>
      </c>
      <c r="B81" s="103"/>
      <c r="C81" s="238"/>
      <c r="D81" s="103"/>
      <c r="E81" s="103"/>
      <c r="F81" s="308"/>
      <c r="G81" s="308"/>
      <c r="H81" s="308"/>
      <c r="I81" s="308"/>
      <c r="J81" s="308"/>
      <c r="K81" s="308"/>
      <c r="L81" s="308"/>
      <c r="M81" s="308"/>
      <c r="N81" s="308"/>
      <c r="O81" s="308"/>
      <c r="P81" s="308"/>
      <c r="Q81" s="308"/>
      <c r="R81" s="308"/>
      <c r="S81" s="308"/>
      <c r="T81" s="308"/>
      <c r="U81" s="308"/>
      <c r="V81" s="308"/>
      <c r="W81" s="308"/>
      <c r="X81" s="308"/>
      <c r="Y81" s="308"/>
    </row>
    <row r="82" spans="1:25" hidden="1">
      <c r="A82" s="220" t="s">
        <v>1068</v>
      </c>
      <c r="B82" s="103"/>
      <c r="C82" s="238"/>
      <c r="D82" s="103"/>
      <c r="E82" s="103"/>
      <c r="F82" s="308"/>
      <c r="G82" s="308"/>
      <c r="H82" s="308"/>
      <c r="I82" s="308"/>
      <c r="J82" s="308"/>
      <c r="K82" s="308"/>
      <c r="L82" s="308"/>
      <c r="M82" s="308"/>
      <c r="N82" s="308"/>
      <c r="O82" s="308"/>
      <c r="P82" s="308"/>
      <c r="Q82" s="308"/>
      <c r="R82" s="308"/>
      <c r="S82" s="308"/>
      <c r="T82" s="308"/>
      <c r="U82" s="308"/>
      <c r="V82" s="308"/>
      <c r="W82" s="308"/>
      <c r="X82" s="308"/>
      <c r="Y82" s="308"/>
    </row>
    <row r="83" spans="1:25" hidden="1">
      <c r="A83" s="220" t="s">
        <v>1069</v>
      </c>
      <c r="B83" s="103"/>
      <c r="C83" s="238"/>
      <c r="D83" s="103"/>
      <c r="E83" s="103"/>
      <c r="F83" s="308"/>
      <c r="G83" s="308"/>
      <c r="H83" s="308"/>
      <c r="I83" s="308"/>
      <c r="J83" s="308"/>
      <c r="K83" s="308"/>
      <c r="L83" s="308"/>
      <c r="M83" s="308"/>
      <c r="N83" s="308"/>
      <c r="O83" s="308"/>
      <c r="P83" s="308"/>
      <c r="Q83" s="308"/>
      <c r="R83" s="308"/>
      <c r="S83" s="308"/>
      <c r="T83" s="308"/>
      <c r="U83" s="308"/>
      <c r="V83" s="308"/>
      <c r="W83" s="308"/>
      <c r="X83" s="308"/>
      <c r="Y83" s="308"/>
    </row>
    <row r="84" spans="1:25" hidden="1">
      <c r="A84" s="220" t="s">
        <v>1070</v>
      </c>
      <c r="B84" s="103"/>
      <c r="C84" s="238"/>
      <c r="D84" s="103"/>
      <c r="E84" s="103"/>
      <c r="F84" s="308"/>
      <c r="G84" s="308"/>
      <c r="H84" s="308"/>
      <c r="I84" s="308"/>
      <c r="J84" s="308"/>
      <c r="K84" s="308"/>
      <c r="L84" s="308"/>
      <c r="M84" s="308"/>
      <c r="N84" s="308"/>
      <c r="O84" s="308"/>
      <c r="P84" s="308"/>
      <c r="Q84" s="308"/>
      <c r="R84" s="308"/>
      <c r="S84" s="308"/>
      <c r="T84" s="308"/>
      <c r="U84" s="308"/>
      <c r="V84" s="308"/>
      <c r="W84" s="308"/>
      <c r="X84" s="308"/>
      <c r="Y84" s="308"/>
    </row>
    <row r="85" spans="1:25" hidden="1">
      <c r="A85" s="220" t="s">
        <v>1071</v>
      </c>
      <c r="B85" s="103"/>
      <c r="C85" s="238"/>
      <c r="D85" s="103"/>
      <c r="E85" s="103"/>
      <c r="F85" s="308"/>
      <c r="G85" s="308"/>
      <c r="H85" s="308"/>
      <c r="I85" s="308"/>
      <c r="J85" s="308"/>
      <c r="K85" s="308"/>
      <c r="L85" s="308"/>
      <c r="M85" s="308"/>
      <c r="N85" s="308"/>
      <c r="O85" s="308"/>
      <c r="P85" s="308"/>
      <c r="Q85" s="308"/>
      <c r="R85" s="308"/>
      <c r="S85" s="308"/>
      <c r="T85" s="308"/>
      <c r="U85" s="308"/>
      <c r="V85" s="308"/>
      <c r="W85" s="308"/>
      <c r="X85" s="308"/>
      <c r="Y85" s="308"/>
    </row>
    <row r="86" spans="1:25" hidden="1">
      <c r="A86" s="220" t="s">
        <v>1072</v>
      </c>
      <c r="B86" s="103"/>
      <c r="C86" s="238"/>
      <c r="D86" s="103"/>
      <c r="E86" s="103"/>
      <c r="F86" s="308"/>
      <c r="G86" s="308"/>
      <c r="H86" s="308"/>
      <c r="I86" s="308"/>
      <c r="J86" s="308"/>
      <c r="K86" s="308"/>
      <c r="L86" s="308"/>
      <c r="M86" s="308"/>
      <c r="N86" s="308"/>
      <c r="O86" s="308"/>
      <c r="P86" s="308"/>
      <c r="Q86" s="308"/>
      <c r="R86" s="308"/>
      <c r="S86" s="308"/>
      <c r="T86" s="308"/>
      <c r="U86" s="308"/>
      <c r="V86" s="308"/>
      <c r="W86" s="308"/>
      <c r="X86" s="308"/>
      <c r="Y86" s="308"/>
    </row>
    <row r="87" spans="1:25" hidden="1">
      <c r="A87" s="220" t="s">
        <v>1073</v>
      </c>
      <c r="B87" s="103"/>
      <c r="C87" s="238"/>
      <c r="D87" s="103"/>
      <c r="E87" s="103"/>
      <c r="F87" s="308"/>
      <c r="G87" s="308"/>
      <c r="H87" s="308"/>
      <c r="I87" s="308"/>
      <c r="J87" s="308"/>
      <c r="K87" s="308"/>
      <c r="L87" s="308"/>
      <c r="M87" s="308"/>
      <c r="N87" s="308"/>
      <c r="O87" s="308"/>
      <c r="P87" s="308"/>
      <c r="Q87" s="308"/>
      <c r="R87" s="308"/>
      <c r="S87" s="308"/>
      <c r="T87" s="308"/>
      <c r="U87" s="308"/>
      <c r="V87" s="308"/>
      <c r="W87" s="308"/>
      <c r="X87" s="308"/>
      <c r="Y87" s="308"/>
    </row>
    <row r="88" spans="1:25" hidden="1">
      <c r="A88" s="220" t="s">
        <v>1074</v>
      </c>
      <c r="B88" s="103"/>
      <c r="C88" s="238"/>
      <c r="D88" s="103"/>
      <c r="E88" s="103"/>
      <c r="F88" s="308"/>
      <c r="G88" s="308"/>
      <c r="H88" s="308"/>
      <c r="I88" s="308"/>
      <c r="J88" s="308"/>
      <c r="K88" s="308"/>
      <c r="L88" s="308"/>
      <c r="M88" s="308"/>
      <c r="N88" s="308"/>
      <c r="O88" s="308"/>
      <c r="P88" s="308"/>
      <c r="Q88" s="308"/>
      <c r="R88" s="308"/>
      <c r="S88" s="308"/>
      <c r="T88" s="308"/>
      <c r="U88" s="308"/>
      <c r="V88" s="308"/>
      <c r="W88" s="308"/>
      <c r="X88" s="308"/>
      <c r="Y88" s="308"/>
    </row>
    <row r="89" spans="1:25" hidden="1">
      <c r="A89" s="220" t="s">
        <v>1075</v>
      </c>
      <c r="B89" s="103"/>
      <c r="C89" s="238"/>
      <c r="D89" s="103"/>
      <c r="E89" s="103"/>
      <c r="F89" s="308"/>
      <c r="G89" s="308"/>
      <c r="H89" s="308"/>
      <c r="I89" s="308"/>
      <c r="J89" s="308"/>
      <c r="K89" s="308"/>
      <c r="L89" s="308"/>
      <c r="M89" s="308"/>
      <c r="N89" s="308"/>
      <c r="O89" s="308"/>
      <c r="P89" s="308"/>
      <c r="Q89" s="308"/>
      <c r="R89" s="308"/>
      <c r="S89" s="308"/>
      <c r="T89" s="308"/>
      <c r="U89" s="308"/>
      <c r="V89" s="308"/>
      <c r="W89" s="308"/>
      <c r="X89" s="308"/>
      <c r="Y89" s="308"/>
    </row>
    <row r="90" spans="1:25" hidden="1">
      <c r="A90" s="220" t="s">
        <v>1076</v>
      </c>
      <c r="B90" s="103"/>
      <c r="C90" s="238"/>
      <c r="D90" s="103"/>
      <c r="E90" s="103"/>
      <c r="F90" s="308"/>
      <c r="G90" s="308"/>
      <c r="H90" s="308"/>
      <c r="I90" s="308"/>
      <c r="J90" s="308"/>
      <c r="K90" s="308"/>
      <c r="L90" s="308"/>
      <c r="M90" s="308"/>
      <c r="N90" s="308"/>
      <c r="O90" s="308"/>
      <c r="P90" s="308"/>
      <c r="Q90" s="308"/>
      <c r="R90" s="308"/>
      <c r="S90" s="308"/>
      <c r="T90" s="308"/>
      <c r="U90" s="308"/>
      <c r="V90" s="308"/>
      <c r="W90" s="308"/>
      <c r="X90" s="308"/>
      <c r="Y90" s="308"/>
    </row>
    <row r="91" spans="1:25" hidden="1">
      <c r="A91" s="220" t="s">
        <v>1077</v>
      </c>
      <c r="B91" s="103"/>
      <c r="C91" s="238"/>
      <c r="D91" s="103"/>
      <c r="E91" s="103"/>
      <c r="F91" s="308"/>
      <c r="G91" s="308"/>
      <c r="H91" s="308"/>
      <c r="I91" s="308"/>
      <c r="J91" s="308"/>
      <c r="K91" s="308"/>
      <c r="L91" s="308"/>
      <c r="M91" s="308"/>
      <c r="N91" s="308"/>
      <c r="O91" s="308"/>
      <c r="P91" s="308"/>
      <c r="Q91" s="308"/>
      <c r="R91" s="308"/>
      <c r="S91" s="308"/>
      <c r="T91" s="308"/>
      <c r="U91" s="308"/>
      <c r="V91" s="308"/>
      <c r="W91" s="308"/>
      <c r="X91" s="308"/>
      <c r="Y91" s="308"/>
    </row>
    <row r="92" spans="1:25" hidden="1">
      <c r="A92" s="220" t="s">
        <v>1078</v>
      </c>
      <c r="B92" s="103"/>
      <c r="C92" s="238"/>
      <c r="D92" s="103"/>
      <c r="E92" s="103"/>
      <c r="F92" s="308"/>
      <c r="G92" s="308"/>
      <c r="H92" s="308"/>
      <c r="I92" s="308"/>
      <c r="J92" s="308"/>
      <c r="K92" s="308"/>
      <c r="L92" s="308"/>
      <c r="M92" s="308"/>
      <c r="N92" s="308"/>
      <c r="O92" s="308"/>
      <c r="P92" s="308"/>
      <c r="Q92" s="308"/>
      <c r="R92" s="308"/>
      <c r="S92" s="308"/>
      <c r="T92" s="308"/>
      <c r="U92" s="308"/>
      <c r="V92" s="308"/>
      <c r="W92" s="308"/>
      <c r="X92" s="308"/>
      <c r="Y92" s="308"/>
    </row>
    <row r="93" spans="1:25" hidden="1">
      <c r="A93" s="220" t="s">
        <v>1079</v>
      </c>
      <c r="B93" s="103"/>
      <c r="C93" s="238"/>
      <c r="D93" s="103"/>
      <c r="E93" s="103"/>
      <c r="F93" s="308"/>
      <c r="G93" s="308"/>
      <c r="H93" s="308"/>
      <c r="I93" s="308"/>
      <c r="J93" s="308"/>
      <c r="K93" s="308"/>
      <c r="L93" s="308"/>
      <c r="M93" s="308"/>
      <c r="N93" s="308"/>
      <c r="O93" s="308"/>
      <c r="P93" s="308"/>
      <c r="Q93" s="308"/>
      <c r="R93" s="308"/>
      <c r="S93" s="308"/>
      <c r="T93" s="308"/>
      <c r="U93" s="308"/>
      <c r="V93" s="308"/>
      <c r="W93" s="308"/>
      <c r="X93" s="308"/>
      <c r="Y93" s="308"/>
    </row>
    <row r="94" spans="1:25" hidden="1">
      <c r="A94" s="220" t="s">
        <v>1080</v>
      </c>
      <c r="B94" s="103"/>
      <c r="C94" s="238"/>
      <c r="D94" s="103"/>
      <c r="E94" s="103"/>
      <c r="F94" s="308"/>
      <c r="G94" s="308"/>
      <c r="H94" s="308"/>
      <c r="I94" s="308"/>
      <c r="J94" s="308"/>
      <c r="K94" s="308"/>
      <c r="L94" s="308"/>
      <c r="M94" s="308"/>
      <c r="N94" s="308"/>
      <c r="O94" s="308"/>
      <c r="P94" s="308"/>
      <c r="Q94" s="308"/>
      <c r="R94" s="308"/>
      <c r="S94" s="308"/>
      <c r="T94" s="308"/>
      <c r="U94" s="308"/>
      <c r="V94" s="308"/>
      <c r="W94" s="308"/>
      <c r="X94" s="308"/>
      <c r="Y94" s="308"/>
    </row>
    <row r="95" spans="1:25" hidden="1">
      <c r="A95" s="220" t="s">
        <v>1081</v>
      </c>
      <c r="B95" s="103"/>
      <c r="C95" s="238"/>
      <c r="D95" s="103"/>
      <c r="E95" s="103"/>
      <c r="F95" s="308"/>
      <c r="G95" s="308"/>
      <c r="H95" s="308"/>
      <c r="I95" s="308"/>
      <c r="J95" s="308"/>
      <c r="K95" s="308"/>
      <c r="L95" s="308"/>
      <c r="M95" s="308"/>
      <c r="N95" s="308"/>
      <c r="O95" s="308"/>
      <c r="P95" s="308"/>
      <c r="Q95" s="308"/>
      <c r="R95" s="308"/>
      <c r="S95" s="308"/>
      <c r="T95" s="308"/>
      <c r="U95" s="308"/>
      <c r="V95" s="308"/>
      <c r="W95" s="308"/>
      <c r="X95" s="308"/>
      <c r="Y95" s="308"/>
    </row>
    <row r="96" spans="1:25" hidden="1">
      <c r="A96" s="220" t="s">
        <v>1082</v>
      </c>
      <c r="B96" s="103"/>
      <c r="C96" s="238"/>
      <c r="D96" s="103"/>
      <c r="E96" s="103"/>
      <c r="F96" s="308"/>
      <c r="G96" s="308"/>
      <c r="H96" s="308"/>
      <c r="I96" s="308"/>
      <c r="J96" s="308"/>
      <c r="K96" s="308"/>
      <c r="L96" s="308"/>
      <c r="M96" s="308"/>
      <c r="N96" s="308"/>
      <c r="O96" s="308"/>
      <c r="P96" s="308"/>
      <c r="Q96" s="308"/>
      <c r="R96" s="308"/>
      <c r="S96" s="308"/>
      <c r="T96" s="308"/>
      <c r="U96" s="308"/>
      <c r="V96" s="308"/>
      <c r="W96" s="308"/>
      <c r="X96" s="308"/>
      <c r="Y96" s="308"/>
    </row>
    <row r="97" spans="1:32" hidden="1">
      <c r="A97" s="220" t="s">
        <v>1083</v>
      </c>
      <c r="B97" s="103"/>
      <c r="C97" s="238"/>
      <c r="D97" s="103"/>
      <c r="E97" s="103"/>
      <c r="F97" s="308"/>
      <c r="G97" s="308"/>
      <c r="H97" s="308"/>
      <c r="I97" s="308"/>
      <c r="J97" s="308"/>
      <c r="K97" s="308"/>
      <c r="L97" s="308"/>
      <c r="M97" s="308"/>
      <c r="N97" s="308"/>
      <c r="O97" s="308"/>
      <c r="P97" s="308"/>
      <c r="Q97" s="308"/>
      <c r="R97" s="308"/>
      <c r="S97" s="308"/>
      <c r="T97" s="308"/>
      <c r="U97" s="308"/>
      <c r="V97" s="308"/>
      <c r="W97" s="308"/>
      <c r="X97" s="308"/>
      <c r="Y97" s="308"/>
    </row>
    <row r="98" spans="1:32" hidden="1">
      <c r="A98" s="220" t="s">
        <v>1084</v>
      </c>
      <c r="B98" s="103"/>
      <c r="C98" s="238"/>
      <c r="D98" s="103"/>
      <c r="E98" s="103"/>
      <c r="F98" s="308"/>
      <c r="G98" s="308"/>
      <c r="H98" s="308"/>
      <c r="I98" s="308"/>
      <c r="J98" s="308"/>
      <c r="K98" s="308"/>
      <c r="L98" s="308"/>
      <c r="M98" s="308"/>
      <c r="N98" s="308"/>
      <c r="O98" s="308"/>
      <c r="P98" s="308"/>
      <c r="Q98" s="308"/>
      <c r="R98" s="308"/>
      <c r="S98" s="308"/>
      <c r="T98" s="308"/>
      <c r="U98" s="308"/>
      <c r="V98" s="308"/>
      <c r="W98" s="308"/>
      <c r="X98" s="308"/>
      <c r="Y98" s="308"/>
    </row>
    <row r="99" spans="1:32" hidden="1">
      <c r="A99" s="220" t="s">
        <v>1085</v>
      </c>
      <c r="B99" s="103"/>
      <c r="C99" s="238"/>
      <c r="D99" s="103"/>
      <c r="E99" s="103"/>
      <c r="F99" s="308"/>
      <c r="G99" s="308"/>
      <c r="H99" s="308"/>
      <c r="I99" s="308"/>
      <c r="J99" s="308"/>
      <c r="K99" s="308"/>
      <c r="L99" s="308"/>
      <c r="M99" s="308"/>
      <c r="N99" s="308"/>
      <c r="O99" s="308"/>
      <c r="P99" s="308"/>
      <c r="Q99" s="308"/>
      <c r="R99" s="308"/>
      <c r="S99" s="308"/>
      <c r="T99" s="308"/>
      <c r="U99" s="308"/>
      <c r="V99" s="308"/>
      <c r="W99" s="308"/>
      <c r="X99" s="308"/>
      <c r="Y99" s="308"/>
    </row>
    <row r="100" spans="1:32" hidden="1">
      <c r="A100" s="220" t="s">
        <v>1086</v>
      </c>
      <c r="B100" s="103"/>
      <c r="C100" s="238"/>
      <c r="D100" s="103"/>
      <c r="E100" s="103"/>
      <c r="F100" s="308"/>
      <c r="G100" s="308"/>
      <c r="H100" s="308"/>
      <c r="I100" s="308"/>
      <c r="J100" s="308"/>
      <c r="K100" s="308"/>
      <c r="L100" s="308"/>
      <c r="M100" s="308"/>
      <c r="N100" s="308"/>
      <c r="O100" s="308"/>
      <c r="P100" s="308"/>
      <c r="Q100" s="308"/>
      <c r="R100" s="308"/>
      <c r="S100" s="308"/>
      <c r="T100" s="308"/>
      <c r="U100" s="308"/>
      <c r="V100" s="308"/>
      <c r="W100" s="308"/>
      <c r="X100" s="308"/>
      <c r="Y100" s="308"/>
    </row>
    <row r="101" spans="1:32" hidden="1">
      <c r="A101" s="220" t="s">
        <v>1087</v>
      </c>
      <c r="B101" s="103"/>
      <c r="C101" s="238"/>
      <c r="D101" s="103"/>
      <c r="E101" s="103"/>
      <c r="F101" s="308"/>
      <c r="G101" s="308"/>
      <c r="H101" s="308"/>
      <c r="I101" s="308"/>
      <c r="J101" s="308"/>
      <c r="K101" s="308"/>
      <c r="L101" s="308"/>
      <c r="M101" s="308"/>
      <c r="N101" s="308"/>
      <c r="O101" s="308"/>
      <c r="P101" s="308"/>
      <c r="Q101" s="308"/>
      <c r="R101" s="308"/>
      <c r="S101" s="308"/>
      <c r="T101" s="308"/>
      <c r="U101" s="308"/>
      <c r="V101" s="308"/>
      <c r="W101" s="308"/>
      <c r="X101" s="308"/>
      <c r="Y101" s="308"/>
    </row>
    <row r="102" spans="1:32" hidden="1">
      <c r="A102" s="220" t="s">
        <v>1088</v>
      </c>
      <c r="B102" s="103"/>
      <c r="C102" s="238"/>
      <c r="D102" s="103"/>
      <c r="E102" s="103"/>
      <c r="F102" s="308"/>
      <c r="G102" s="308"/>
      <c r="H102" s="308"/>
      <c r="I102" s="308"/>
      <c r="J102" s="308"/>
      <c r="K102" s="308"/>
      <c r="L102" s="308"/>
      <c r="M102" s="308"/>
      <c r="N102" s="308"/>
      <c r="O102" s="308"/>
      <c r="P102" s="308"/>
      <c r="Q102" s="308"/>
      <c r="R102" s="308"/>
      <c r="S102" s="308"/>
      <c r="T102" s="308"/>
      <c r="U102" s="308"/>
      <c r="V102" s="308"/>
      <c r="W102" s="308"/>
      <c r="X102" s="308"/>
      <c r="Y102" s="308"/>
    </row>
    <row r="103" spans="1:32" hidden="1">
      <c r="A103" s="220" t="s">
        <v>1089</v>
      </c>
      <c r="B103" s="103"/>
      <c r="C103" s="238"/>
      <c r="D103" s="103"/>
      <c r="E103" s="103"/>
      <c r="F103" s="308"/>
      <c r="G103" s="308"/>
      <c r="H103" s="308"/>
      <c r="I103" s="308"/>
      <c r="J103" s="308"/>
      <c r="K103" s="308"/>
      <c r="L103" s="308"/>
      <c r="M103" s="308"/>
      <c r="N103" s="308"/>
      <c r="O103" s="308"/>
      <c r="P103" s="308"/>
      <c r="Q103" s="308"/>
      <c r="R103" s="308"/>
      <c r="S103" s="308"/>
      <c r="T103" s="308"/>
      <c r="U103" s="308"/>
      <c r="V103" s="308"/>
      <c r="W103" s="308"/>
      <c r="X103" s="308"/>
      <c r="Y103" s="308"/>
    </row>
    <row r="104" spans="1:32" hidden="1">
      <c r="A104" s="220" t="s">
        <v>1090</v>
      </c>
      <c r="B104" s="103"/>
      <c r="C104" s="238"/>
      <c r="D104" s="103"/>
      <c r="E104" s="103"/>
      <c r="F104" s="308"/>
      <c r="G104" s="308"/>
      <c r="H104" s="308"/>
      <c r="I104" s="308"/>
      <c r="J104" s="308"/>
      <c r="K104" s="308"/>
      <c r="L104" s="308"/>
      <c r="M104" s="308"/>
      <c r="N104" s="308"/>
      <c r="O104" s="308"/>
      <c r="P104" s="308"/>
      <c r="Q104" s="308"/>
      <c r="R104" s="308"/>
      <c r="S104" s="308"/>
      <c r="T104" s="308"/>
      <c r="U104" s="308"/>
      <c r="V104" s="308"/>
      <c r="W104" s="308"/>
      <c r="X104" s="308"/>
      <c r="Y104" s="308"/>
    </row>
    <row r="105" spans="1:32" hidden="1">
      <c r="A105" s="220" t="s">
        <v>1091</v>
      </c>
      <c r="B105" s="103"/>
      <c r="C105" s="238"/>
      <c r="D105" s="103"/>
      <c r="E105" s="103"/>
      <c r="F105" s="308"/>
      <c r="G105" s="308"/>
      <c r="H105" s="308"/>
      <c r="I105" s="308"/>
      <c r="J105" s="308"/>
      <c r="K105" s="308"/>
      <c r="L105" s="308"/>
      <c r="M105" s="308"/>
      <c r="N105" s="308"/>
      <c r="O105" s="308"/>
      <c r="P105" s="308"/>
      <c r="Q105" s="308"/>
      <c r="R105" s="308"/>
      <c r="S105" s="308"/>
      <c r="T105" s="308"/>
      <c r="U105" s="308"/>
      <c r="V105" s="308"/>
      <c r="W105" s="308"/>
      <c r="X105" s="308"/>
      <c r="Y105" s="308"/>
    </row>
    <row r="106" spans="1:32" hidden="1">
      <c r="A106" s="220" t="s">
        <v>1092</v>
      </c>
      <c r="B106" s="103"/>
      <c r="C106" s="238"/>
      <c r="D106" s="103"/>
      <c r="E106" s="103"/>
      <c r="F106" s="308"/>
      <c r="G106" s="308"/>
      <c r="H106" s="308"/>
      <c r="I106" s="308"/>
      <c r="J106" s="308"/>
      <c r="K106" s="308"/>
      <c r="L106" s="308"/>
      <c r="M106" s="308"/>
      <c r="N106" s="308"/>
      <c r="O106" s="308"/>
      <c r="P106" s="308"/>
      <c r="Q106" s="308"/>
      <c r="R106" s="308"/>
      <c r="S106" s="308"/>
      <c r="T106" s="308"/>
      <c r="U106" s="308"/>
      <c r="V106" s="308"/>
      <c r="W106" s="308"/>
      <c r="X106" s="308"/>
      <c r="Y106" s="308"/>
    </row>
    <row r="107" spans="1:32" hidden="1">
      <c r="A107" s="220" t="s">
        <v>1093</v>
      </c>
      <c r="B107" s="103"/>
      <c r="C107" s="238"/>
      <c r="D107" s="103"/>
      <c r="E107" s="103"/>
      <c r="F107" s="308"/>
      <c r="G107" s="308"/>
      <c r="H107" s="308"/>
      <c r="I107" s="308"/>
      <c r="J107" s="308"/>
      <c r="K107" s="308"/>
      <c r="L107" s="308"/>
      <c r="M107" s="308"/>
      <c r="N107" s="308"/>
      <c r="O107" s="308"/>
      <c r="P107" s="308"/>
      <c r="Q107" s="308"/>
      <c r="R107" s="308"/>
      <c r="S107" s="308"/>
      <c r="T107" s="308"/>
      <c r="U107" s="308"/>
      <c r="V107" s="308"/>
      <c r="W107" s="308"/>
      <c r="X107" s="308"/>
      <c r="Y107" s="308"/>
    </row>
    <row r="108" spans="1:32" hidden="1">
      <c r="A108" s="220" t="s">
        <v>1094</v>
      </c>
      <c r="B108" s="103"/>
      <c r="C108" s="238"/>
      <c r="D108" s="103"/>
      <c r="E108" s="103"/>
      <c r="F108" s="308"/>
      <c r="G108" s="308"/>
      <c r="H108" s="308"/>
      <c r="I108" s="308"/>
      <c r="J108" s="308"/>
      <c r="K108" s="308"/>
      <c r="L108" s="308"/>
      <c r="M108" s="308"/>
      <c r="N108" s="308"/>
      <c r="O108" s="308"/>
      <c r="P108" s="308"/>
      <c r="Q108" s="308"/>
      <c r="R108" s="308"/>
      <c r="S108" s="308"/>
      <c r="T108" s="308"/>
      <c r="U108" s="308"/>
      <c r="V108" s="308"/>
      <c r="W108" s="308"/>
      <c r="X108" s="308"/>
      <c r="Y108" s="308"/>
    </row>
    <row r="109" spans="1:32" hidden="1">
      <c r="A109" s="220" t="s">
        <v>1095</v>
      </c>
      <c r="B109" s="103"/>
      <c r="C109" s="238"/>
      <c r="D109" s="103"/>
      <c r="E109" s="103"/>
      <c r="F109" s="308"/>
      <c r="G109" s="308"/>
      <c r="H109" s="308"/>
      <c r="I109" s="308"/>
      <c r="J109" s="308"/>
      <c r="K109" s="308"/>
      <c r="L109" s="308"/>
      <c r="M109" s="308"/>
      <c r="N109" s="308"/>
      <c r="O109" s="308"/>
      <c r="P109" s="308"/>
      <c r="Q109" s="308"/>
      <c r="R109" s="308"/>
      <c r="S109" s="308"/>
      <c r="T109" s="308"/>
      <c r="U109" s="308"/>
      <c r="V109" s="308"/>
      <c r="W109" s="308"/>
      <c r="X109" s="308"/>
      <c r="Y109" s="308"/>
    </row>
    <row r="110" spans="1:32" hidden="1">
      <c r="A110" s="220" t="s">
        <v>1096</v>
      </c>
      <c r="B110" s="103"/>
      <c r="C110" s="238"/>
      <c r="D110" s="103"/>
      <c r="E110" s="103"/>
      <c r="F110" s="308"/>
      <c r="G110" s="308"/>
      <c r="H110" s="308"/>
      <c r="I110" s="308"/>
      <c r="J110" s="308"/>
      <c r="K110" s="308"/>
      <c r="L110" s="308"/>
      <c r="M110" s="308"/>
      <c r="N110" s="308"/>
      <c r="O110" s="308"/>
      <c r="P110" s="308"/>
      <c r="Q110" s="308"/>
      <c r="R110" s="308"/>
      <c r="S110" s="308"/>
      <c r="T110" s="308"/>
      <c r="U110" s="308"/>
      <c r="V110" s="308"/>
      <c r="W110" s="308"/>
      <c r="X110" s="308"/>
      <c r="Y110" s="308"/>
    </row>
    <row r="111" spans="1:32">
      <c r="A111" s="88"/>
      <c r="B111" s="100"/>
      <c r="C111" s="112"/>
      <c r="D111" s="113"/>
      <c r="E111" s="114" t="s">
        <v>44</v>
      </c>
      <c r="F111" s="80">
        <f t="shared" ref="F111:J111" si="6">SUM(F61:F110)</f>
        <v>0</v>
      </c>
      <c r="G111" s="80">
        <f t="shared" si="6"/>
        <v>0</v>
      </c>
      <c r="H111" s="80">
        <f t="shared" si="6"/>
        <v>0</v>
      </c>
      <c r="I111" s="80">
        <f t="shared" si="6"/>
        <v>0</v>
      </c>
      <c r="J111" s="80">
        <f t="shared" si="6"/>
        <v>0</v>
      </c>
      <c r="K111" s="80">
        <f t="shared" ref="K111" si="7">SUM(K61:K110)</f>
        <v>0</v>
      </c>
      <c r="L111" s="80">
        <f t="shared" ref="L111:Y111" si="8">SUM(L61:L110)</f>
        <v>0</v>
      </c>
      <c r="M111" s="80">
        <f t="shared" si="8"/>
        <v>0</v>
      </c>
      <c r="N111" s="80">
        <f t="shared" si="8"/>
        <v>0</v>
      </c>
      <c r="O111" s="80">
        <f t="shared" si="8"/>
        <v>0</v>
      </c>
      <c r="P111" s="80">
        <f t="shared" si="8"/>
        <v>0</v>
      </c>
      <c r="Q111" s="80">
        <f t="shared" si="8"/>
        <v>0</v>
      </c>
      <c r="R111" s="80">
        <f t="shared" si="8"/>
        <v>0</v>
      </c>
      <c r="S111" s="80">
        <f t="shared" si="8"/>
        <v>0</v>
      </c>
      <c r="T111" s="80">
        <f t="shared" si="8"/>
        <v>0</v>
      </c>
      <c r="U111" s="80">
        <f t="shared" si="8"/>
        <v>0</v>
      </c>
      <c r="V111" s="80">
        <f t="shared" si="8"/>
        <v>0</v>
      </c>
      <c r="W111" s="80">
        <f t="shared" si="8"/>
        <v>0</v>
      </c>
      <c r="X111" s="80">
        <f t="shared" si="8"/>
        <v>0</v>
      </c>
      <c r="Y111" s="80">
        <f t="shared" si="8"/>
        <v>0</v>
      </c>
    </row>
    <row r="112" spans="1:32">
      <c r="A112" s="88"/>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row>
    <row r="113" spans="1:32">
      <c r="A113" s="101" t="s">
        <v>46</v>
      </c>
      <c r="B113" s="100" t="s">
        <v>540</v>
      </c>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row>
    <row r="114" spans="1:32">
      <c r="C114" s="87" t="s">
        <v>538</v>
      </c>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row>
    <row r="115" spans="1:32">
      <c r="A115" s="109" t="s">
        <v>281</v>
      </c>
      <c r="B115" s="87" t="s">
        <v>538</v>
      </c>
      <c r="C115" s="109" t="s">
        <v>41</v>
      </c>
      <c r="D115" s="102"/>
      <c r="E115" s="102"/>
      <c r="F115" s="109"/>
      <c r="G115" s="109"/>
      <c r="H115" s="109"/>
      <c r="I115" s="109"/>
      <c r="J115" s="109"/>
      <c r="K115" s="109"/>
      <c r="L115" s="109"/>
      <c r="M115" s="109"/>
      <c r="N115" s="109"/>
      <c r="O115" s="109"/>
      <c r="P115" s="109"/>
      <c r="Q115" s="109"/>
      <c r="R115" s="109"/>
      <c r="S115" s="109"/>
      <c r="T115" s="109"/>
      <c r="U115" s="109"/>
      <c r="V115" s="109"/>
      <c r="W115" s="109"/>
      <c r="X115" s="109"/>
      <c r="Y115" s="109"/>
    </row>
    <row r="116" spans="1:32">
      <c r="A116" s="110"/>
      <c r="B116" s="103"/>
      <c r="C116" s="110" t="s">
        <v>42</v>
      </c>
      <c r="D116" s="103" t="s">
        <v>572</v>
      </c>
      <c r="F116" s="106" t="s">
        <v>5</v>
      </c>
      <c r="G116" s="106" t="s">
        <v>5</v>
      </c>
      <c r="H116" s="106" t="s">
        <v>5</v>
      </c>
      <c r="I116" s="106" t="s">
        <v>5</v>
      </c>
      <c r="J116" s="106" t="s">
        <v>5</v>
      </c>
      <c r="K116" s="106" t="s">
        <v>5</v>
      </c>
      <c r="L116" s="106" t="s">
        <v>5</v>
      </c>
      <c r="M116" s="106" t="s">
        <v>5</v>
      </c>
      <c r="N116" s="106" t="s">
        <v>5</v>
      </c>
      <c r="O116" s="106" t="s">
        <v>5</v>
      </c>
      <c r="P116" s="106" t="s">
        <v>5</v>
      </c>
      <c r="Q116" s="106" t="s">
        <v>5</v>
      </c>
      <c r="R116" s="106" t="s">
        <v>5</v>
      </c>
      <c r="S116" s="106" t="s">
        <v>5</v>
      </c>
      <c r="T116" s="106" t="s">
        <v>5</v>
      </c>
      <c r="U116" s="106" t="s">
        <v>5</v>
      </c>
      <c r="V116" s="106" t="s">
        <v>5</v>
      </c>
      <c r="W116" s="106" t="s">
        <v>5</v>
      </c>
      <c r="X116" s="106" t="s">
        <v>5</v>
      </c>
      <c r="Y116" s="106" t="s">
        <v>5</v>
      </c>
    </row>
    <row r="117" spans="1:32">
      <c r="A117" s="220" t="s">
        <v>415</v>
      </c>
      <c r="B117" s="103"/>
      <c r="C117" s="239">
        <f>'F4 Net Debt'!C89</f>
        <v>0</v>
      </c>
      <c r="D117" s="228"/>
      <c r="E117" s="103"/>
      <c r="F117" s="308"/>
      <c r="G117" s="308"/>
      <c r="H117" s="308"/>
      <c r="I117" s="308"/>
      <c r="J117" s="308"/>
      <c r="K117" s="308"/>
      <c r="L117" s="308"/>
      <c r="M117" s="308"/>
      <c r="N117" s="308"/>
      <c r="O117" s="308"/>
      <c r="P117" s="308"/>
      <c r="Q117" s="308"/>
      <c r="R117" s="308"/>
      <c r="S117" s="308"/>
      <c r="T117" s="308"/>
      <c r="U117" s="308"/>
      <c r="V117" s="308"/>
      <c r="W117" s="308"/>
      <c r="X117" s="308"/>
      <c r="Y117" s="308"/>
    </row>
    <row r="118" spans="1:32">
      <c r="A118" s="218" t="s">
        <v>416</v>
      </c>
      <c r="B118" s="103"/>
      <c r="C118" s="239">
        <f>'F4 Net Debt'!C90</f>
        <v>0</v>
      </c>
      <c r="D118" s="228"/>
      <c r="E118" s="103"/>
      <c r="F118" s="308"/>
      <c r="G118" s="308"/>
      <c r="H118" s="308"/>
      <c r="I118" s="308"/>
      <c r="J118" s="308"/>
      <c r="K118" s="308"/>
      <c r="L118" s="308"/>
      <c r="M118" s="308"/>
      <c r="N118" s="308"/>
      <c r="O118" s="308"/>
      <c r="P118" s="308"/>
      <c r="Q118" s="308"/>
      <c r="R118" s="308"/>
      <c r="S118" s="308"/>
      <c r="T118" s="308"/>
      <c r="U118" s="308"/>
      <c r="V118" s="308"/>
      <c r="W118" s="308"/>
      <c r="X118" s="308"/>
      <c r="Y118" s="308"/>
    </row>
    <row r="119" spans="1:32">
      <c r="A119" s="220" t="s">
        <v>417</v>
      </c>
      <c r="B119" s="103"/>
      <c r="C119" s="239">
        <f>'F4 Net Debt'!C91</f>
        <v>0</v>
      </c>
      <c r="D119" s="228"/>
      <c r="E119" s="103"/>
      <c r="F119" s="308"/>
      <c r="G119" s="308"/>
      <c r="H119" s="308"/>
      <c r="I119" s="308"/>
      <c r="J119" s="308"/>
      <c r="K119" s="308"/>
      <c r="L119" s="308"/>
      <c r="M119" s="308"/>
      <c r="N119" s="308"/>
      <c r="O119" s="308"/>
      <c r="P119" s="308"/>
      <c r="Q119" s="308"/>
      <c r="R119" s="308"/>
      <c r="S119" s="308"/>
      <c r="T119" s="308"/>
      <c r="U119" s="308"/>
      <c r="V119" s="308"/>
      <c r="W119" s="308"/>
      <c r="X119" s="308"/>
      <c r="Y119" s="308"/>
    </row>
    <row r="120" spans="1:32">
      <c r="A120" s="218" t="s">
        <v>418</v>
      </c>
      <c r="B120" s="103"/>
      <c r="C120" s="239">
        <f>'F4 Net Debt'!C92</f>
        <v>0</v>
      </c>
      <c r="D120" s="228"/>
      <c r="E120" s="103"/>
      <c r="F120" s="308"/>
      <c r="G120" s="308"/>
      <c r="H120" s="308"/>
      <c r="I120" s="308"/>
      <c r="J120" s="308"/>
      <c r="K120" s="308"/>
      <c r="L120" s="308"/>
      <c r="M120" s="308"/>
      <c r="N120" s="308"/>
      <c r="O120" s="308"/>
      <c r="P120" s="308"/>
      <c r="Q120" s="308"/>
      <c r="R120" s="308"/>
      <c r="S120" s="308"/>
      <c r="T120" s="308"/>
      <c r="U120" s="308"/>
      <c r="V120" s="308"/>
      <c r="W120" s="308"/>
      <c r="X120" s="308"/>
      <c r="Y120" s="308"/>
    </row>
    <row r="121" spans="1:32">
      <c r="A121" s="220" t="s">
        <v>419</v>
      </c>
      <c r="B121" s="103"/>
      <c r="C121" s="239">
        <f>'F4 Net Debt'!C93</f>
        <v>0</v>
      </c>
      <c r="D121" s="228"/>
      <c r="E121" s="103"/>
      <c r="F121" s="308"/>
      <c r="G121" s="308"/>
      <c r="H121" s="308"/>
      <c r="I121" s="308"/>
      <c r="J121" s="308"/>
      <c r="K121" s="308"/>
      <c r="L121" s="308"/>
      <c r="M121" s="308"/>
      <c r="N121" s="308"/>
      <c r="O121" s="308"/>
      <c r="P121" s="308"/>
      <c r="Q121" s="308"/>
      <c r="R121" s="308"/>
      <c r="S121" s="308"/>
      <c r="T121" s="308"/>
      <c r="U121" s="308"/>
      <c r="V121" s="308"/>
      <c r="W121" s="308"/>
      <c r="X121" s="308"/>
      <c r="Y121" s="308"/>
    </row>
    <row r="122" spans="1:32">
      <c r="A122" s="218" t="s">
        <v>420</v>
      </c>
      <c r="B122" s="103"/>
      <c r="C122" s="239">
        <f>'F4 Net Debt'!C94</f>
        <v>0</v>
      </c>
      <c r="D122" s="228"/>
      <c r="E122" s="103"/>
      <c r="F122" s="308"/>
      <c r="G122" s="308"/>
      <c r="H122" s="308"/>
      <c r="I122" s="308"/>
      <c r="J122" s="308"/>
      <c r="K122" s="308"/>
      <c r="L122" s="308"/>
      <c r="M122" s="308"/>
      <c r="N122" s="308"/>
      <c r="O122" s="308"/>
      <c r="P122" s="308"/>
      <c r="Q122" s="308"/>
      <c r="R122" s="308"/>
      <c r="S122" s="308"/>
      <c r="T122" s="308"/>
      <c r="U122" s="308"/>
      <c r="V122" s="308"/>
      <c r="W122" s="308"/>
      <c r="X122" s="308"/>
      <c r="Y122" s="308"/>
    </row>
    <row r="123" spans="1:32">
      <c r="A123" s="220" t="s">
        <v>421</v>
      </c>
      <c r="B123" s="103"/>
      <c r="C123" s="239">
        <f>'F4 Net Debt'!C95</f>
        <v>0</v>
      </c>
      <c r="D123" s="228"/>
      <c r="E123" s="103"/>
      <c r="F123" s="308"/>
      <c r="G123" s="308"/>
      <c r="H123" s="308"/>
      <c r="I123" s="308"/>
      <c r="J123" s="308"/>
      <c r="K123" s="308"/>
      <c r="L123" s="308"/>
      <c r="M123" s="308"/>
      <c r="N123" s="308"/>
      <c r="O123" s="308"/>
      <c r="P123" s="308"/>
      <c r="Q123" s="308"/>
      <c r="R123" s="308"/>
      <c r="S123" s="308"/>
      <c r="T123" s="308"/>
      <c r="U123" s="308"/>
      <c r="V123" s="308"/>
      <c r="W123" s="308"/>
      <c r="X123" s="308"/>
      <c r="Y123" s="308"/>
    </row>
    <row r="124" spans="1:32">
      <c r="A124" s="218" t="s">
        <v>422</v>
      </c>
      <c r="B124" s="103"/>
      <c r="C124" s="239">
        <f>'F4 Net Debt'!C96</f>
        <v>0</v>
      </c>
      <c r="D124" s="228"/>
      <c r="E124" s="103"/>
      <c r="F124" s="308"/>
      <c r="G124" s="308"/>
      <c r="H124" s="308"/>
      <c r="I124" s="308"/>
      <c r="J124" s="308"/>
      <c r="K124" s="308"/>
      <c r="L124" s="308"/>
      <c r="M124" s="308"/>
      <c r="N124" s="308"/>
      <c r="O124" s="308"/>
      <c r="P124" s="308"/>
      <c r="Q124" s="308"/>
      <c r="R124" s="308"/>
      <c r="S124" s="308"/>
      <c r="T124" s="308"/>
      <c r="U124" s="308"/>
      <c r="V124" s="308"/>
      <c r="W124" s="308"/>
      <c r="X124" s="308"/>
      <c r="Y124" s="308"/>
    </row>
    <row r="125" spans="1:32">
      <c r="A125" s="220" t="s">
        <v>423</v>
      </c>
      <c r="B125" s="103"/>
      <c r="C125" s="239">
        <f>'F4 Net Debt'!C97</f>
        <v>0</v>
      </c>
      <c r="D125" s="228"/>
      <c r="E125" s="103"/>
      <c r="F125" s="308"/>
      <c r="G125" s="308"/>
      <c r="H125" s="308"/>
      <c r="I125" s="308"/>
      <c r="J125" s="308"/>
      <c r="K125" s="308"/>
      <c r="L125" s="308"/>
      <c r="M125" s="308"/>
      <c r="N125" s="308"/>
      <c r="O125" s="308"/>
      <c r="P125" s="308"/>
      <c r="Q125" s="308"/>
      <c r="R125" s="308"/>
      <c r="S125" s="308"/>
      <c r="T125" s="308"/>
      <c r="U125" s="308"/>
      <c r="V125" s="308"/>
      <c r="W125" s="308"/>
      <c r="X125" s="308"/>
      <c r="Y125" s="308"/>
    </row>
    <row r="126" spans="1:32">
      <c r="A126" s="218" t="s">
        <v>424</v>
      </c>
      <c r="B126" s="103"/>
      <c r="C126" s="239">
        <f>'F4 Net Debt'!C98</f>
        <v>0</v>
      </c>
      <c r="D126" s="228"/>
      <c r="E126" s="103"/>
      <c r="F126" s="308"/>
      <c r="G126" s="308"/>
      <c r="H126" s="308"/>
      <c r="I126" s="308"/>
      <c r="J126" s="308"/>
      <c r="K126" s="308"/>
      <c r="L126" s="308"/>
      <c r="M126" s="308"/>
      <c r="N126" s="308"/>
      <c r="O126" s="308"/>
      <c r="P126" s="308"/>
      <c r="Q126" s="308"/>
      <c r="R126" s="308"/>
      <c r="S126" s="308"/>
      <c r="T126" s="308"/>
      <c r="U126" s="308"/>
      <c r="V126" s="308"/>
      <c r="W126" s="308"/>
      <c r="X126" s="308"/>
      <c r="Y126" s="308"/>
    </row>
    <row r="127" spans="1:32" hidden="1">
      <c r="A127" s="120" t="s">
        <v>425</v>
      </c>
      <c r="B127" s="103"/>
      <c r="C127" s="239">
        <f>'F4 Net Debt'!C99</f>
        <v>0</v>
      </c>
      <c r="D127" s="228"/>
      <c r="E127" s="103"/>
      <c r="F127" s="308"/>
      <c r="G127" s="308"/>
      <c r="H127" s="308"/>
      <c r="I127" s="308"/>
      <c r="J127" s="308"/>
      <c r="K127" s="308"/>
      <c r="L127" s="308"/>
      <c r="M127" s="308"/>
      <c r="N127" s="308"/>
      <c r="O127" s="308"/>
      <c r="P127" s="308"/>
      <c r="Q127" s="308"/>
      <c r="R127" s="308"/>
      <c r="S127" s="308"/>
      <c r="T127" s="308"/>
      <c r="U127" s="308"/>
      <c r="V127" s="308"/>
      <c r="W127" s="308"/>
      <c r="X127" s="308"/>
      <c r="Y127" s="308"/>
    </row>
    <row r="128" spans="1:32" hidden="1">
      <c r="A128" s="120" t="s">
        <v>614</v>
      </c>
      <c r="B128" s="103"/>
      <c r="C128" s="239">
        <f>'F4 Net Debt'!C100</f>
        <v>0</v>
      </c>
      <c r="D128" s="228"/>
      <c r="E128" s="103"/>
      <c r="F128" s="308"/>
      <c r="G128" s="308"/>
      <c r="H128" s="308"/>
      <c r="I128" s="308"/>
      <c r="J128" s="308"/>
      <c r="K128" s="308"/>
      <c r="L128" s="308"/>
      <c r="M128" s="308"/>
      <c r="N128" s="308"/>
      <c r="O128" s="308"/>
      <c r="P128" s="308"/>
      <c r="Q128" s="308"/>
      <c r="R128" s="308"/>
      <c r="S128" s="308"/>
      <c r="T128" s="308"/>
      <c r="U128" s="308"/>
      <c r="V128" s="308"/>
      <c r="W128" s="308"/>
      <c r="X128" s="308"/>
      <c r="Y128" s="308"/>
    </row>
    <row r="129" spans="1:25" hidden="1">
      <c r="A129" s="120" t="s">
        <v>615</v>
      </c>
      <c r="B129" s="103"/>
      <c r="C129" s="239">
        <f>'F4 Net Debt'!C101</f>
        <v>0</v>
      </c>
      <c r="D129" s="228"/>
      <c r="E129" s="103"/>
      <c r="F129" s="308"/>
      <c r="G129" s="308"/>
      <c r="H129" s="308"/>
      <c r="I129" s="308"/>
      <c r="J129" s="308"/>
      <c r="K129" s="308"/>
      <c r="L129" s="308"/>
      <c r="M129" s="308"/>
      <c r="N129" s="308"/>
      <c r="O129" s="308"/>
      <c r="P129" s="308"/>
      <c r="Q129" s="308"/>
      <c r="R129" s="308"/>
      <c r="S129" s="308"/>
      <c r="T129" s="308"/>
      <c r="U129" s="308"/>
      <c r="V129" s="308"/>
      <c r="W129" s="308"/>
      <c r="X129" s="308"/>
      <c r="Y129" s="308"/>
    </row>
    <row r="130" spans="1:25" hidden="1">
      <c r="A130" s="120" t="s">
        <v>616</v>
      </c>
      <c r="B130" s="103"/>
      <c r="C130" s="239">
        <f>'F4 Net Debt'!C102</f>
        <v>0</v>
      </c>
      <c r="D130" s="228"/>
      <c r="E130" s="103"/>
      <c r="F130" s="308"/>
      <c r="G130" s="308"/>
      <c r="H130" s="308"/>
      <c r="I130" s="308"/>
      <c r="J130" s="308"/>
      <c r="K130" s="308"/>
      <c r="L130" s="308"/>
      <c r="M130" s="308"/>
      <c r="N130" s="308"/>
      <c r="O130" s="308"/>
      <c r="P130" s="308"/>
      <c r="Q130" s="308"/>
      <c r="R130" s="308"/>
      <c r="S130" s="308"/>
      <c r="T130" s="308"/>
      <c r="U130" s="308"/>
      <c r="V130" s="308"/>
      <c r="W130" s="308"/>
      <c r="X130" s="308"/>
      <c r="Y130" s="308"/>
    </row>
    <row r="131" spans="1:25" hidden="1">
      <c r="A131" s="120" t="s">
        <v>617</v>
      </c>
      <c r="B131" s="103"/>
      <c r="C131" s="239">
        <f>'F4 Net Debt'!C103</f>
        <v>0</v>
      </c>
      <c r="D131" s="228"/>
      <c r="E131" s="103"/>
      <c r="F131" s="308"/>
      <c r="G131" s="308"/>
      <c r="H131" s="308"/>
      <c r="I131" s="308"/>
      <c r="J131" s="308"/>
      <c r="K131" s="308"/>
      <c r="L131" s="308"/>
      <c r="M131" s="308"/>
      <c r="N131" s="308"/>
      <c r="O131" s="308"/>
      <c r="P131" s="308"/>
      <c r="Q131" s="308"/>
      <c r="R131" s="308"/>
      <c r="S131" s="308"/>
      <c r="T131" s="308"/>
      <c r="U131" s="308"/>
      <c r="V131" s="308"/>
      <c r="W131" s="308"/>
      <c r="X131" s="308"/>
      <c r="Y131" s="308"/>
    </row>
    <row r="132" spans="1:25" hidden="1">
      <c r="A132" s="120" t="s">
        <v>618</v>
      </c>
      <c r="B132" s="103"/>
      <c r="C132" s="239">
        <f>'F4 Net Debt'!C104</f>
        <v>0</v>
      </c>
      <c r="D132" s="228"/>
      <c r="E132" s="103"/>
      <c r="F132" s="308"/>
      <c r="G132" s="308"/>
      <c r="H132" s="308"/>
      <c r="I132" s="308"/>
      <c r="J132" s="308"/>
      <c r="K132" s="308"/>
      <c r="L132" s="308"/>
      <c r="M132" s="308"/>
      <c r="N132" s="308"/>
      <c r="O132" s="308"/>
      <c r="P132" s="308"/>
      <c r="Q132" s="308"/>
      <c r="R132" s="308"/>
      <c r="S132" s="308"/>
      <c r="T132" s="308"/>
      <c r="U132" s="308"/>
      <c r="V132" s="308"/>
      <c r="W132" s="308"/>
      <c r="X132" s="308"/>
      <c r="Y132" s="308"/>
    </row>
    <row r="133" spans="1:25" hidden="1">
      <c r="A133" s="120" t="s">
        <v>619</v>
      </c>
      <c r="B133" s="103"/>
      <c r="C133" s="239">
        <f>'F4 Net Debt'!C105</f>
        <v>0</v>
      </c>
      <c r="D133" s="228"/>
      <c r="E133" s="103"/>
      <c r="F133" s="308"/>
      <c r="G133" s="308"/>
      <c r="H133" s="308"/>
      <c r="I133" s="308"/>
      <c r="J133" s="308"/>
      <c r="K133" s="308"/>
      <c r="L133" s="308"/>
      <c r="M133" s="308"/>
      <c r="N133" s="308"/>
      <c r="O133" s="308"/>
      <c r="P133" s="308"/>
      <c r="Q133" s="308"/>
      <c r="R133" s="308"/>
      <c r="S133" s="308"/>
      <c r="T133" s="308"/>
      <c r="U133" s="308"/>
      <c r="V133" s="308"/>
      <c r="W133" s="308"/>
      <c r="X133" s="308"/>
      <c r="Y133" s="308"/>
    </row>
    <row r="134" spans="1:25" hidden="1">
      <c r="A134" s="120" t="s">
        <v>620</v>
      </c>
      <c r="B134" s="103"/>
      <c r="C134" s="239">
        <f>'F4 Net Debt'!C106</f>
        <v>0</v>
      </c>
      <c r="D134" s="228"/>
      <c r="E134" s="103"/>
      <c r="F134" s="308"/>
      <c r="G134" s="308"/>
      <c r="H134" s="308"/>
      <c r="I134" s="308"/>
      <c r="J134" s="308"/>
      <c r="K134" s="308"/>
      <c r="L134" s="308"/>
      <c r="M134" s="308"/>
      <c r="N134" s="308"/>
      <c r="O134" s="308"/>
      <c r="P134" s="308"/>
      <c r="Q134" s="308"/>
      <c r="R134" s="308"/>
      <c r="S134" s="308"/>
      <c r="T134" s="308"/>
      <c r="U134" s="308"/>
      <c r="V134" s="308"/>
      <c r="W134" s="308"/>
      <c r="X134" s="308"/>
      <c r="Y134" s="308"/>
    </row>
    <row r="135" spans="1:25" hidden="1">
      <c r="A135" s="120" t="s">
        <v>621</v>
      </c>
      <c r="B135" s="103"/>
      <c r="C135" s="239">
        <f>'F4 Net Debt'!C107</f>
        <v>0</v>
      </c>
      <c r="D135" s="228"/>
      <c r="E135" s="103"/>
      <c r="F135" s="308"/>
      <c r="G135" s="308"/>
      <c r="H135" s="308"/>
      <c r="I135" s="308"/>
      <c r="J135" s="308"/>
      <c r="K135" s="308"/>
      <c r="L135" s="308"/>
      <c r="M135" s="308"/>
      <c r="N135" s="308"/>
      <c r="O135" s="308"/>
      <c r="P135" s="308"/>
      <c r="Q135" s="308"/>
      <c r="R135" s="308"/>
      <c r="S135" s="308"/>
      <c r="T135" s="308"/>
      <c r="U135" s="308"/>
      <c r="V135" s="308"/>
      <c r="W135" s="308"/>
      <c r="X135" s="308"/>
      <c r="Y135" s="308"/>
    </row>
    <row r="136" spans="1:25" hidden="1">
      <c r="A136" s="120" t="s">
        <v>622</v>
      </c>
      <c r="B136" s="103"/>
      <c r="C136" s="239"/>
      <c r="D136" s="228"/>
      <c r="E136" s="103"/>
      <c r="F136" s="308"/>
      <c r="G136" s="308"/>
      <c r="H136" s="308"/>
      <c r="I136" s="308"/>
      <c r="J136" s="308"/>
      <c r="K136" s="308"/>
      <c r="L136" s="308"/>
      <c r="M136" s="308"/>
      <c r="N136" s="308"/>
      <c r="O136" s="308"/>
      <c r="P136" s="308"/>
      <c r="Q136" s="308"/>
      <c r="R136" s="308"/>
      <c r="S136" s="308"/>
      <c r="T136" s="308"/>
      <c r="U136" s="308"/>
      <c r="V136" s="308"/>
      <c r="W136" s="308"/>
      <c r="X136" s="308"/>
      <c r="Y136" s="308"/>
    </row>
    <row r="137" spans="1:25" hidden="1">
      <c r="A137" s="120" t="s">
        <v>1097</v>
      </c>
      <c r="B137" s="103"/>
      <c r="C137" s="239"/>
      <c r="D137" s="228"/>
      <c r="E137" s="103"/>
      <c r="F137" s="308"/>
      <c r="G137" s="308"/>
      <c r="H137" s="308"/>
      <c r="I137" s="308"/>
      <c r="J137" s="308"/>
      <c r="K137" s="308"/>
      <c r="L137" s="308"/>
      <c r="M137" s="308"/>
      <c r="N137" s="308"/>
      <c r="O137" s="308"/>
      <c r="P137" s="308"/>
      <c r="Q137" s="308"/>
      <c r="R137" s="308"/>
      <c r="S137" s="308"/>
      <c r="T137" s="308"/>
      <c r="U137" s="308"/>
      <c r="V137" s="308"/>
      <c r="W137" s="308"/>
      <c r="X137" s="308"/>
      <c r="Y137" s="308"/>
    </row>
    <row r="138" spans="1:25" hidden="1">
      <c r="A138" s="120" t="s">
        <v>1098</v>
      </c>
      <c r="B138" s="103"/>
      <c r="C138" s="239"/>
      <c r="D138" s="228"/>
      <c r="E138" s="103"/>
      <c r="F138" s="308"/>
      <c r="G138" s="308"/>
      <c r="H138" s="308"/>
      <c r="I138" s="308"/>
      <c r="J138" s="308"/>
      <c r="K138" s="308"/>
      <c r="L138" s="308"/>
      <c r="M138" s="308"/>
      <c r="N138" s="308"/>
      <c r="O138" s="308"/>
      <c r="P138" s="308"/>
      <c r="Q138" s="308"/>
      <c r="R138" s="308"/>
      <c r="S138" s="308"/>
      <c r="T138" s="308"/>
      <c r="U138" s="308"/>
      <c r="V138" s="308"/>
      <c r="W138" s="308"/>
      <c r="X138" s="308"/>
      <c r="Y138" s="308"/>
    </row>
    <row r="139" spans="1:25" hidden="1">
      <c r="A139" s="120" t="s">
        <v>1099</v>
      </c>
      <c r="B139" s="103"/>
      <c r="C139" s="239"/>
      <c r="D139" s="228"/>
      <c r="E139" s="103"/>
      <c r="F139" s="308"/>
      <c r="G139" s="308"/>
      <c r="H139" s="308"/>
      <c r="I139" s="308"/>
      <c r="J139" s="308"/>
      <c r="K139" s="308"/>
      <c r="L139" s="308"/>
      <c r="M139" s="308"/>
      <c r="N139" s="308"/>
      <c r="O139" s="308"/>
      <c r="P139" s="308"/>
      <c r="Q139" s="308"/>
      <c r="R139" s="308"/>
      <c r="S139" s="308"/>
      <c r="T139" s="308"/>
      <c r="U139" s="308"/>
      <c r="V139" s="308"/>
      <c r="W139" s="308"/>
      <c r="X139" s="308"/>
      <c r="Y139" s="308"/>
    </row>
    <row r="140" spans="1:25" hidden="1">
      <c r="A140" s="120" t="s">
        <v>1100</v>
      </c>
      <c r="B140" s="103"/>
      <c r="C140" s="239"/>
      <c r="D140" s="228"/>
      <c r="E140" s="103"/>
      <c r="F140" s="308"/>
      <c r="G140" s="308"/>
      <c r="H140" s="308"/>
      <c r="I140" s="308"/>
      <c r="J140" s="308"/>
      <c r="K140" s="308"/>
      <c r="L140" s="308"/>
      <c r="M140" s="308"/>
      <c r="N140" s="308"/>
      <c r="O140" s="308"/>
      <c r="P140" s="308"/>
      <c r="Q140" s="308"/>
      <c r="R140" s="308"/>
      <c r="S140" s="308"/>
      <c r="T140" s="308"/>
      <c r="U140" s="308"/>
      <c r="V140" s="308"/>
      <c r="W140" s="308"/>
      <c r="X140" s="308"/>
      <c r="Y140" s="308"/>
    </row>
    <row r="141" spans="1:25" hidden="1">
      <c r="A141" s="120" t="s">
        <v>1101</v>
      </c>
      <c r="B141" s="103"/>
      <c r="C141" s="239"/>
      <c r="D141" s="228"/>
      <c r="E141" s="103"/>
      <c r="F141" s="308"/>
      <c r="G141" s="308"/>
      <c r="H141" s="308"/>
      <c r="I141" s="308"/>
      <c r="J141" s="308"/>
      <c r="K141" s="308"/>
      <c r="L141" s="308"/>
      <c r="M141" s="308"/>
      <c r="N141" s="308"/>
      <c r="O141" s="308"/>
      <c r="P141" s="308"/>
      <c r="Q141" s="308"/>
      <c r="R141" s="308"/>
      <c r="S141" s="308"/>
      <c r="T141" s="308"/>
      <c r="U141" s="308"/>
      <c r="V141" s="308"/>
      <c r="W141" s="308"/>
      <c r="X141" s="308"/>
      <c r="Y141" s="308"/>
    </row>
    <row r="142" spans="1:25" hidden="1">
      <c r="A142" s="120" t="s">
        <v>1102</v>
      </c>
      <c r="B142" s="103"/>
      <c r="C142" s="239"/>
      <c r="D142" s="228"/>
      <c r="E142" s="103"/>
      <c r="F142" s="308"/>
      <c r="G142" s="308"/>
      <c r="H142" s="308"/>
      <c r="I142" s="308"/>
      <c r="J142" s="308"/>
      <c r="K142" s="308"/>
      <c r="L142" s="308"/>
      <c r="M142" s="308"/>
      <c r="N142" s="308"/>
      <c r="O142" s="308"/>
      <c r="P142" s="308"/>
      <c r="Q142" s="308"/>
      <c r="R142" s="308"/>
      <c r="S142" s="308"/>
      <c r="T142" s="308"/>
      <c r="U142" s="308"/>
      <c r="V142" s="308"/>
      <c r="W142" s="308"/>
      <c r="X142" s="308"/>
      <c r="Y142" s="308"/>
    </row>
    <row r="143" spans="1:25" hidden="1">
      <c r="A143" s="120" t="s">
        <v>1103</v>
      </c>
      <c r="B143" s="103"/>
      <c r="C143" s="239"/>
      <c r="D143" s="228"/>
      <c r="E143" s="103"/>
      <c r="F143" s="308"/>
      <c r="G143" s="308"/>
      <c r="H143" s="308"/>
      <c r="I143" s="308"/>
      <c r="J143" s="308"/>
      <c r="K143" s="308"/>
      <c r="L143" s="308"/>
      <c r="M143" s="308"/>
      <c r="N143" s="308"/>
      <c r="O143" s="308"/>
      <c r="P143" s="308"/>
      <c r="Q143" s="308"/>
      <c r="R143" s="308"/>
      <c r="S143" s="308"/>
      <c r="T143" s="308"/>
      <c r="U143" s="308"/>
      <c r="V143" s="308"/>
      <c r="W143" s="308"/>
      <c r="X143" s="308"/>
      <c r="Y143" s="308"/>
    </row>
    <row r="144" spans="1:25" hidden="1">
      <c r="A144" s="120" t="s">
        <v>1104</v>
      </c>
      <c r="B144" s="103"/>
      <c r="C144" s="239"/>
      <c r="D144" s="228"/>
      <c r="E144" s="103"/>
      <c r="F144" s="308"/>
      <c r="G144" s="308"/>
      <c r="H144" s="308"/>
      <c r="I144" s="308"/>
      <c r="J144" s="308"/>
      <c r="K144" s="308"/>
      <c r="L144" s="308"/>
      <c r="M144" s="308"/>
      <c r="N144" s="308"/>
      <c r="O144" s="308"/>
      <c r="P144" s="308"/>
      <c r="Q144" s="308"/>
      <c r="R144" s="308"/>
      <c r="S144" s="308"/>
      <c r="T144" s="308"/>
      <c r="U144" s="308"/>
      <c r="V144" s="308"/>
      <c r="W144" s="308"/>
      <c r="X144" s="308"/>
      <c r="Y144" s="308"/>
    </row>
    <row r="145" spans="1:25" hidden="1">
      <c r="A145" s="120" t="s">
        <v>1105</v>
      </c>
      <c r="B145" s="103"/>
      <c r="C145" s="239"/>
      <c r="D145" s="228"/>
      <c r="E145" s="103"/>
      <c r="F145" s="308"/>
      <c r="G145" s="308"/>
      <c r="H145" s="308"/>
      <c r="I145" s="308"/>
      <c r="J145" s="308"/>
      <c r="K145" s="308"/>
      <c r="L145" s="308"/>
      <c r="M145" s="308"/>
      <c r="N145" s="308"/>
      <c r="O145" s="308"/>
      <c r="P145" s="308"/>
      <c r="Q145" s="308"/>
      <c r="R145" s="308"/>
      <c r="S145" s="308"/>
      <c r="T145" s="308"/>
      <c r="U145" s="308"/>
      <c r="V145" s="308"/>
      <c r="W145" s="308"/>
      <c r="X145" s="308"/>
      <c r="Y145" s="308"/>
    </row>
    <row r="146" spans="1:25" hidden="1">
      <c r="A146" s="120" t="s">
        <v>1106</v>
      </c>
      <c r="B146" s="103"/>
      <c r="C146" s="239"/>
      <c r="D146" s="228"/>
      <c r="E146" s="103"/>
      <c r="F146" s="308"/>
      <c r="G146" s="308"/>
      <c r="H146" s="308"/>
      <c r="I146" s="308"/>
      <c r="J146" s="308"/>
      <c r="K146" s="308"/>
      <c r="L146" s="308"/>
      <c r="M146" s="308"/>
      <c r="N146" s="308"/>
      <c r="O146" s="308"/>
      <c r="P146" s="308"/>
      <c r="Q146" s="308"/>
      <c r="R146" s="308"/>
      <c r="S146" s="308"/>
      <c r="T146" s="308"/>
      <c r="U146" s="308"/>
      <c r="V146" s="308"/>
      <c r="W146" s="308"/>
      <c r="X146" s="308"/>
      <c r="Y146" s="308"/>
    </row>
    <row r="147" spans="1:25" hidden="1">
      <c r="A147" s="120" t="s">
        <v>1107</v>
      </c>
      <c r="B147" s="103"/>
      <c r="C147" s="239"/>
      <c r="D147" s="228"/>
      <c r="E147" s="103"/>
      <c r="F147" s="308"/>
      <c r="G147" s="308"/>
      <c r="H147" s="308"/>
      <c r="I147" s="308"/>
      <c r="J147" s="308"/>
      <c r="K147" s="308"/>
      <c r="L147" s="308"/>
      <c r="M147" s="308"/>
      <c r="N147" s="308"/>
      <c r="O147" s="308"/>
      <c r="P147" s="308"/>
      <c r="Q147" s="308"/>
      <c r="R147" s="308"/>
      <c r="S147" s="308"/>
      <c r="T147" s="308"/>
      <c r="U147" s="308"/>
      <c r="V147" s="308"/>
      <c r="W147" s="308"/>
      <c r="X147" s="308"/>
      <c r="Y147" s="308"/>
    </row>
    <row r="148" spans="1:25" hidden="1">
      <c r="A148" s="120" t="s">
        <v>1108</v>
      </c>
      <c r="B148" s="103"/>
      <c r="C148" s="239"/>
      <c r="D148" s="228"/>
      <c r="E148" s="103"/>
      <c r="F148" s="308"/>
      <c r="G148" s="308"/>
      <c r="H148" s="308"/>
      <c r="I148" s="308"/>
      <c r="J148" s="308"/>
      <c r="K148" s="308"/>
      <c r="L148" s="308"/>
      <c r="M148" s="308"/>
      <c r="N148" s="308"/>
      <c r="O148" s="308"/>
      <c r="P148" s="308"/>
      <c r="Q148" s="308"/>
      <c r="R148" s="308"/>
      <c r="S148" s="308"/>
      <c r="T148" s="308"/>
      <c r="U148" s="308"/>
      <c r="V148" s="308"/>
      <c r="W148" s="308"/>
      <c r="X148" s="308"/>
      <c r="Y148" s="308"/>
    </row>
    <row r="149" spans="1:25" hidden="1">
      <c r="A149" s="120" t="s">
        <v>1109</v>
      </c>
      <c r="B149" s="103"/>
      <c r="C149" s="239"/>
      <c r="D149" s="228"/>
      <c r="E149" s="103"/>
      <c r="F149" s="308"/>
      <c r="G149" s="308"/>
      <c r="H149" s="308"/>
      <c r="I149" s="308"/>
      <c r="J149" s="308"/>
      <c r="K149" s="308"/>
      <c r="L149" s="308"/>
      <c r="M149" s="308"/>
      <c r="N149" s="308"/>
      <c r="O149" s="308"/>
      <c r="P149" s="308"/>
      <c r="Q149" s="308"/>
      <c r="R149" s="308"/>
      <c r="S149" s="308"/>
      <c r="T149" s="308"/>
      <c r="U149" s="308"/>
      <c r="V149" s="308"/>
      <c r="W149" s="308"/>
      <c r="X149" s="308"/>
      <c r="Y149" s="308"/>
    </row>
    <row r="150" spans="1:25" hidden="1">
      <c r="A150" s="120" t="s">
        <v>1110</v>
      </c>
      <c r="B150" s="103"/>
      <c r="C150" s="239"/>
      <c r="D150" s="228"/>
      <c r="E150" s="103"/>
      <c r="F150" s="308"/>
      <c r="G150" s="308"/>
      <c r="H150" s="308"/>
      <c r="I150" s="308"/>
      <c r="J150" s="308"/>
      <c r="K150" s="308"/>
      <c r="L150" s="308"/>
      <c r="M150" s="308"/>
      <c r="N150" s="308"/>
      <c r="O150" s="308"/>
      <c r="P150" s="308"/>
      <c r="Q150" s="308"/>
      <c r="R150" s="308"/>
      <c r="S150" s="308"/>
      <c r="T150" s="308"/>
      <c r="U150" s="308"/>
      <c r="V150" s="308"/>
      <c r="W150" s="308"/>
      <c r="X150" s="308"/>
      <c r="Y150" s="308"/>
    </row>
    <row r="151" spans="1:25" hidden="1">
      <c r="A151" s="120" t="s">
        <v>1111</v>
      </c>
      <c r="B151" s="103"/>
      <c r="C151" s="239"/>
      <c r="D151" s="228"/>
      <c r="E151" s="103"/>
      <c r="F151" s="308"/>
      <c r="G151" s="308"/>
      <c r="H151" s="308"/>
      <c r="I151" s="308"/>
      <c r="J151" s="308"/>
      <c r="K151" s="308"/>
      <c r="L151" s="308"/>
      <c r="M151" s="308"/>
      <c r="N151" s="308"/>
      <c r="O151" s="308"/>
      <c r="P151" s="308"/>
      <c r="Q151" s="308"/>
      <c r="R151" s="308"/>
      <c r="S151" s="308"/>
      <c r="T151" s="308"/>
      <c r="U151" s="308"/>
      <c r="V151" s="308"/>
      <c r="W151" s="308"/>
      <c r="X151" s="308"/>
      <c r="Y151" s="308"/>
    </row>
    <row r="152" spans="1:25" hidden="1">
      <c r="A152" s="120" t="s">
        <v>1112</v>
      </c>
      <c r="B152" s="103"/>
      <c r="C152" s="239"/>
      <c r="D152" s="228"/>
      <c r="E152" s="103"/>
      <c r="F152" s="308"/>
      <c r="G152" s="308"/>
      <c r="H152" s="308"/>
      <c r="I152" s="308"/>
      <c r="J152" s="308"/>
      <c r="K152" s="308"/>
      <c r="L152" s="308"/>
      <c r="M152" s="308"/>
      <c r="N152" s="308"/>
      <c r="O152" s="308"/>
      <c r="P152" s="308"/>
      <c r="Q152" s="308"/>
      <c r="R152" s="308"/>
      <c r="S152" s="308"/>
      <c r="T152" s="308"/>
      <c r="U152" s="308"/>
      <c r="V152" s="308"/>
      <c r="W152" s="308"/>
      <c r="X152" s="308"/>
      <c r="Y152" s="308"/>
    </row>
    <row r="153" spans="1:25" hidden="1">
      <c r="A153" s="120" t="s">
        <v>1113</v>
      </c>
      <c r="B153" s="103"/>
      <c r="C153" s="239"/>
      <c r="D153" s="228"/>
      <c r="E153" s="103"/>
      <c r="F153" s="308"/>
      <c r="G153" s="308"/>
      <c r="H153" s="308"/>
      <c r="I153" s="308"/>
      <c r="J153" s="308"/>
      <c r="K153" s="308"/>
      <c r="L153" s="308"/>
      <c r="M153" s="308"/>
      <c r="N153" s="308"/>
      <c r="O153" s="308"/>
      <c r="P153" s="308"/>
      <c r="Q153" s="308"/>
      <c r="R153" s="308"/>
      <c r="S153" s="308"/>
      <c r="T153" s="308"/>
      <c r="U153" s="308"/>
      <c r="V153" s="308"/>
      <c r="W153" s="308"/>
      <c r="X153" s="308"/>
      <c r="Y153" s="308"/>
    </row>
    <row r="154" spans="1:25" hidden="1">
      <c r="A154" s="120" t="s">
        <v>1114</v>
      </c>
      <c r="B154" s="103"/>
      <c r="C154" s="239"/>
      <c r="D154" s="228"/>
      <c r="E154" s="103"/>
      <c r="F154" s="308"/>
      <c r="G154" s="308"/>
      <c r="H154" s="308"/>
      <c r="I154" s="308"/>
      <c r="J154" s="308"/>
      <c r="K154" s="308"/>
      <c r="L154" s="308"/>
      <c r="M154" s="308"/>
      <c r="N154" s="308"/>
      <c r="O154" s="308"/>
      <c r="P154" s="308"/>
      <c r="Q154" s="308"/>
      <c r="R154" s="308"/>
      <c r="S154" s="308"/>
      <c r="T154" s="308"/>
      <c r="U154" s="308"/>
      <c r="V154" s="308"/>
      <c r="W154" s="308"/>
      <c r="X154" s="308"/>
      <c r="Y154" s="308"/>
    </row>
    <row r="155" spans="1:25" hidden="1">
      <c r="A155" s="120" t="s">
        <v>1115</v>
      </c>
      <c r="B155" s="103"/>
      <c r="C155" s="239"/>
      <c r="D155" s="228"/>
      <c r="E155" s="103"/>
      <c r="F155" s="308"/>
      <c r="G155" s="308"/>
      <c r="H155" s="308"/>
      <c r="I155" s="308"/>
      <c r="J155" s="308"/>
      <c r="K155" s="308"/>
      <c r="L155" s="308"/>
      <c r="M155" s="308"/>
      <c r="N155" s="308"/>
      <c r="O155" s="308"/>
      <c r="P155" s="308"/>
      <c r="Q155" s="308"/>
      <c r="R155" s="308"/>
      <c r="S155" s="308"/>
      <c r="T155" s="308"/>
      <c r="U155" s="308"/>
      <c r="V155" s="308"/>
      <c r="W155" s="308"/>
      <c r="X155" s="308"/>
      <c r="Y155" s="308"/>
    </row>
    <row r="156" spans="1:25" hidden="1">
      <c r="A156" s="120" t="s">
        <v>1116</v>
      </c>
      <c r="B156" s="103"/>
      <c r="C156" s="239"/>
      <c r="D156" s="228"/>
      <c r="E156" s="103"/>
      <c r="F156" s="308"/>
      <c r="G156" s="308"/>
      <c r="H156" s="308"/>
      <c r="I156" s="308"/>
      <c r="J156" s="308"/>
      <c r="K156" s="308"/>
      <c r="L156" s="308"/>
      <c r="M156" s="308"/>
      <c r="N156" s="308"/>
      <c r="O156" s="308"/>
      <c r="P156" s="308"/>
      <c r="Q156" s="308"/>
      <c r="R156" s="308"/>
      <c r="S156" s="308"/>
      <c r="T156" s="308"/>
      <c r="U156" s="308"/>
      <c r="V156" s="308"/>
      <c r="W156" s="308"/>
      <c r="X156" s="308"/>
      <c r="Y156" s="308"/>
    </row>
    <row r="157" spans="1:25" hidden="1">
      <c r="A157" s="120" t="s">
        <v>1117</v>
      </c>
      <c r="B157" s="103"/>
      <c r="C157" s="239"/>
      <c r="D157" s="228"/>
      <c r="E157" s="103"/>
      <c r="F157" s="308"/>
      <c r="G157" s="308"/>
      <c r="H157" s="308"/>
      <c r="I157" s="308"/>
      <c r="J157" s="308"/>
      <c r="K157" s="308"/>
      <c r="L157" s="308"/>
      <c r="M157" s="308"/>
      <c r="N157" s="308"/>
      <c r="O157" s="308"/>
      <c r="P157" s="308"/>
      <c r="Q157" s="308"/>
      <c r="R157" s="308"/>
      <c r="S157" s="308"/>
      <c r="T157" s="308"/>
      <c r="U157" s="308"/>
      <c r="V157" s="308"/>
      <c r="W157" s="308"/>
      <c r="X157" s="308"/>
      <c r="Y157" s="308"/>
    </row>
    <row r="158" spans="1:25" hidden="1">
      <c r="A158" s="120" t="s">
        <v>1118</v>
      </c>
      <c r="B158" s="103"/>
      <c r="C158" s="239"/>
      <c r="D158" s="228"/>
      <c r="E158" s="103"/>
      <c r="F158" s="308"/>
      <c r="G158" s="308"/>
      <c r="H158" s="308"/>
      <c r="I158" s="308"/>
      <c r="J158" s="308"/>
      <c r="K158" s="308"/>
      <c r="L158" s="308"/>
      <c r="M158" s="308"/>
      <c r="N158" s="308"/>
      <c r="O158" s="308"/>
      <c r="P158" s="308"/>
      <c r="Q158" s="308"/>
      <c r="R158" s="308"/>
      <c r="S158" s="308"/>
      <c r="T158" s="308"/>
      <c r="U158" s="308"/>
      <c r="V158" s="308"/>
      <c r="W158" s="308"/>
      <c r="X158" s="308"/>
      <c r="Y158" s="308"/>
    </row>
    <row r="159" spans="1:25" hidden="1">
      <c r="A159" s="120" t="s">
        <v>1119</v>
      </c>
      <c r="B159" s="103"/>
      <c r="C159" s="239"/>
      <c r="D159" s="228"/>
      <c r="E159" s="103"/>
      <c r="F159" s="308"/>
      <c r="G159" s="308"/>
      <c r="H159" s="308"/>
      <c r="I159" s="308"/>
      <c r="J159" s="308"/>
      <c r="K159" s="308"/>
      <c r="L159" s="308"/>
      <c r="M159" s="308"/>
      <c r="N159" s="308"/>
      <c r="O159" s="308"/>
      <c r="P159" s="308"/>
      <c r="Q159" s="308"/>
      <c r="R159" s="308"/>
      <c r="S159" s="308"/>
      <c r="T159" s="308"/>
      <c r="U159" s="308"/>
      <c r="V159" s="308"/>
      <c r="W159" s="308"/>
      <c r="X159" s="308"/>
      <c r="Y159" s="308"/>
    </row>
    <row r="160" spans="1:25" hidden="1">
      <c r="A160" s="120" t="s">
        <v>1120</v>
      </c>
      <c r="B160" s="103"/>
      <c r="C160" s="239"/>
      <c r="D160" s="228"/>
      <c r="E160" s="103"/>
      <c r="F160" s="308"/>
      <c r="G160" s="308"/>
      <c r="H160" s="308"/>
      <c r="I160" s="308"/>
      <c r="J160" s="308"/>
      <c r="K160" s="308"/>
      <c r="L160" s="308"/>
      <c r="M160" s="308"/>
      <c r="N160" s="308"/>
      <c r="O160" s="308"/>
      <c r="P160" s="308"/>
      <c r="Q160" s="308"/>
      <c r="R160" s="308"/>
      <c r="S160" s="308"/>
      <c r="T160" s="308"/>
      <c r="U160" s="308"/>
      <c r="V160" s="308"/>
      <c r="W160" s="308"/>
      <c r="X160" s="308"/>
      <c r="Y160" s="308"/>
    </row>
    <row r="161" spans="1:25" hidden="1">
      <c r="A161" s="120" t="s">
        <v>1121</v>
      </c>
      <c r="B161" s="103"/>
      <c r="C161" s="239"/>
      <c r="D161" s="228"/>
      <c r="E161" s="103"/>
      <c r="F161" s="308"/>
      <c r="G161" s="308"/>
      <c r="H161" s="308"/>
      <c r="I161" s="308"/>
      <c r="J161" s="308"/>
      <c r="K161" s="308"/>
      <c r="L161" s="308"/>
      <c r="M161" s="308"/>
      <c r="N161" s="308"/>
      <c r="O161" s="308"/>
      <c r="P161" s="308"/>
      <c r="Q161" s="308"/>
      <c r="R161" s="308"/>
      <c r="S161" s="308"/>
      <c r="T161" s="308"/>
      <c r="U161" s="308"/>
      <c r="V161" s="308"/>
      <c r="W161" s="308"/>
      <c r="X161" s="308"/>
      <c r="Y161" s="308"/>
    </row>
    <row r="162" spans="1:25" hidden="1">
      <c r="A162" s="120" t="s">
        <v>1122</v>
      </c>
      <c r="B162" s="103"/>
      <c r="C162" s="239"/>
      <c r="D162" s="228"/>
      <c r="E162" s="103"/>
      <c r="F162" s="308"/>
      <c r="G162" s="308"/>
      <c r="H162" s="308"/>
      <c r="I162" s="308"/>
      <c r="J162" s="308"/>
      <c r="K162" s="308"/>
      <c r="L162" s="308"/>
      <c r="M162" s="308"/>
      <c r="N162" s="308"/>
      <c r="O162" s="308"/>
      <c r="P162" s="308"/>
      <c r="Q162" s="308"/>
      <c r="R162" s="308"/>
      <c r="S162" s="308"/>
      <c r="T162" s="308"/>
      <c r="U162" s="308"/>
      <c r="V162" s="308"/>
      <c r="W162" s="308"/>
      <c r="X162" s="308"/>
      <c r="Y162" s="308"/>
    </row>
    <row r="163" spans="1:25" hidden="1">
      <c r="A163" s="120" t="s">
        <v>1123</v>
      </c>
      <c r="B163" s="103"/>
      <c r="C163" s="239"/>
      <c r="D163" s="228"/>
      <c r="E163" s="103"/>
      <c r="F163" s="308"/>
      <c r="G163" s="308"/>
      <c r="H163" s="308"/>
      <c r="I163" s="308"/>
      <c r="J163" s="308"/>
      <c r="K163" s="308"/>
      <c r="L163" s="308"/>
      <c r="M163" s="308"/>
      <c r="N163" s="308"/>
      <c r="O163" s="308"/>
      <c r="P163" s="308"/>
      <c r="Q163" s="308"/>
      <c r="R163" s="308"/>
      <c r="S163" s="308"/>
      <c r="T163" s="308"/>
      <c r="U163" s="308"/>
      <c r="V163" s="308"/>
      <c r="W163" s="308"/>
      <c r="X163" s="308"/>
      <c r="Y163" s="308"/>
    </row>
    <row r="164" spans="1:25" hidden="1">
      <c r="A164" s="120" t="s">
        <v>1124</v>
      </c>
      <c r="B164" s="103"/>
      <c r="C164" s="239"/>
      <c r="D164" s="228"/>
      <c r="E164" s="103"/>
      <c r="F164" s="308"/>
      <c r="G164" s="308"/>
      <c r="H164" s="308"/>
      <c r="I164" s="308"/>
      <c r="J164" s="308"/>
      <c r="K164" s="308"/>
      <c r="L164" s="308"/>
      <c r="M164" s="308"/>
      <c r="N164" s="308"/>
      <c r="O164" s="308"/>
      <c r="P164" s="308"/>
      <c r="Q164" s="308"/>
      <c r="R164" s="308"/>
      <c r="S164" s="308"/>
      <c r="T164" s="308"/>
      <c r="U164" s="308"/>
      <c r="V164" s="308"/>
      <c r="W164" s="308"/>
      <c r="X164" s="308"/>
      <c r="Y164" s="308"/>
    </row>
    <row r="165" spans="1:25" hidden="1">
      <c r="A165" s="120" t="s">
        <v>1125</v>
      </c>
      <c r="B165" s="103"/>
      <c r="C165" s="239"/>
      <c r="D165" s="228"/>
      <c r="E165" s="103"/>
      <c r="F165" s="308"/>
      <c r="G165" s="308"/>
      <c r="H165" s="308"/>
      <c r="I165" s="308"/>
      <c r="J165" s="308"/>
      <c r="K165" s="308"/>
      <c r="L165" s="308"/>
      <c r="M165" s="308"/>
      <c r="N165" s="308"/>
      <c r="O165" s="308"/>
      <c r="P165" s="308"/>
      <c r="Q165" s="308"/>
      <c r="R165" s="308"/>
      <c r="S165" s="308"/>
      <c r="T165" s="308"/>
      <c r="U165" s="308"/>
      <c r="V165" s="308"/>
      <c r="W165" s="308"/>
      <c r="X165" s="308"/>
      <c r="Y165" s="308"/>
    </row>
    <row r="166" spans="1:25" hidden="1">
      <c r="A166" s="120" t="s">
        <v>1126</v>
      </c>
      <c r="B166" s="103"/>
      <c r="C166" s="239"/>
      <c r="D166" s="228"/>
      <c r="E166" s="103"/>
      <c r="F166" s="308"/>
      <c r="G166" s="308"/>
      <c r="H166" s="308"/>
      <c r="I166" s="308"/>
      <c r="J166" s="308"/>
      <c r="K166" s="308"/>
      <c r="L166" s="308"/>
      <c r="M166" s="308"/>
      <c r="N166" s="308"/>
      <c r="O166" s="308"/>
      <c r="P166" s="308"/>
      <c r="Q166" s="308"/>
      <c r="R166" s="308"/>
      <c r="S166" s="308"/>
      <c r="T166" s="308"/>
      <c r="U166" s="308"/>
      <c r="V166" s="308"/>
      <c r="W166" s="308"/>
      <c r="X166" s="308"/>
      <c r="Y166" s="308"/>
    </row>
    <row r="167" spans="1:25">
      <c r="A167" s="88"/>
      <c r="B167" s="100"/>
      <c r="C167" s="112"/>
      <c r="D167" s="114"/>
      <c r="E167" s="114" t="s">
        <v>44</v>
      </c>
      <c r="F167" s="227">
        <f t="shared" ref="F167:J167" si="9">SUM(F117:F166)</f>
        <v>0</v>
      </c>
      <c r="G167" s="227">
        <f t="shared" si="9"/>
        <v>0</v>
      </c>
      <c r="H167" s="227">
        <f t="shared" si="9"/>
        <v>0</v>
      </c>
      <c r="I167" s="227">
        <f t="shared" si="9"/>
        <v>0</v>
      </c>
      <c r="J167" s="227">
        <f t="shared" si="9"/>
        <v>0</v>
      </c>
      <c r="K167" s="227">
        <f t="shared" ref="K167" si="10">SUM(K117:K166)</f>
        <v>0</v>
      </c>
      <c r="L167" s="227">
        <f t="shared" ref="L167:Y167" si="11">SUM(L117:L166)</f>
        <v>0</v>
      </c>
      <c r="M167" s="227">
        <f t="shared" si="11"/>
        <v>0</v>
      </c>
      <c r="N167" s="227">
        <f t="shared" si="11"/>
        <v>0</v>
      </c>
      <c r="O167" s="227">
        <f t="shared" si="11"/>
        <v>0</v>
      </c>
      <c r="P167" s="227">
        <f t="shared" si="11"/>
        <v>0</v>
      </c>
      <c r="Q167" s="227">
        <f t="shared" si="11"/>
        <v>0</v>
      </c>
      <c r="R167" s="227">
        <f t="shared" si="11"/>
        <v>0</v>
      </c>
      <c r="S167" s="227">
        <f t="shared" si="11"/>
        <v>0</v>
      </c>
      <c r="T167" s="227">
        <f t="shared" si="11"/>
        <v>0</v>
      </c>
      <c r="U167" s="227">
        <f t="shared" si="11"/>
        <v>0</v>
      </c>
      <c r="V167" s="227">
        <f t="shared" si="11"/>
        <v>0</v>
      </c>
      <c r="W167" s="227">
        <f t="shared" si="11"/>
        <v>0</v>
      </c>
      <c r="X167" s="227">
        <f t="shared" si="11"/>
        <v>0</v>
      </c>
      <c r="Y167" s="227">
        <f t="shared" si="11"/>
        <v>0</v>
      </c>
    </row>
    <row r="168" spans="1:25">
      <c r="B168" s="87"/>
      <c r="J168" s="87"/>
      <c r="K168" s="87"/>
      <c r="L168" s="87"/>
      <c r="M168" s="87"/>
      <c r="N168" s="87"/>
      <c r="O168" s="87"/>
      <c r="P168" s="87"/>
      <c r="Q168" s="87"/>
      <c r="R168" s="87"/>
      <c r="S168" s="87"/>
    </row>
    <row r="169" spans="1:25">
      <c r="B169" s="100"/>
      <c r="C169" s="87" t="s">
        <v>547</v>
      </c>
      <c r="J169" s="87"/>
      <c r="K169" s="87"/>
      <c r="L169" s="87"/>
      <c r="M169" s="87"/>
      <c r="N169" s="87"/>
      <c r="O169" s="87"/>
      <c r="P169" s="87"/>
      <c r="Q169" s="87"/>
      <c r="R169" s="87"/>
      <c r="S169" s="87"/>
    </row>
    <row r="170" spans="1:25">
      <c r="A170" s="109"/>
      <c r="B170" s="87" t="s">
        <v>547</v>
      </c>
      <c r="C170" s="109" t="s">
        <v>41</v>
      </c>
      <c r="D170" s="102"/>
      <c r="E170" s="102"/>
      <c r="F170" s="109"/>
      <c r="G170" s="109"/>
      <c r="H170" s="109"/>
      <c r="I170" s="109"/>
      <c r="J170" s="109"/>
      <c r="K170" s="109"/>
      <c r="L170" s="109"/>
      <c r="M170" s="109"/>
      <c r="N170" s="109"/>
      <c r="O170" s="109"/>
      <c r="P170" s="109"/>
      <c r="Q170" s="109"/>
      <c r="R170" s="109"/>
      <c r="S170" s="109"/>
      <c r="T170" s="109"/>
      <c r="U170" s="109"/>
      <c r="V170" s="109"/>
      <c r="W170" s="109"/>
      <c r="X170" s="109"/>
      <c r="Y170" s="109"/>
    </row>
    <row r="171" spans="1:25">
      <c r="A171" s="110" t="s">
        <v>281</v>
      </c>
      <c r="B171" s="103"/>
      <c r="C171" s="110" t="s">
        <v>42</v>
      </c>
      <c r="D171" s="103"/>
      <c r="E171" s="744"/>
      <c r="F171" s="106" t="s">
        <v>5</v>
      </c>
      <c r="G171" s="106" t="s">
        <v>5</v>
      </c>
      <c r="H171" s="106" t="s">
        <v>5</v>
      </c>
      <c r="I171" s="106" t="s">
        <v>5</v>
      </c>
      <c r="J171" s="106" t="s">
        <v>5</v>
      </c>
      <c r="K171" s="106" t="s">
        <v>5</v>
      </c>
      <c r="L171" s="106" t="s">
        <v>5</v>
      </c>
      <c r="M171" s="106" t="s">
        <v>5</v>
      </c>
      <c r="N171" s="106" t="s">
        <v>5</v>
      </c>
      <c r="O171" s="106" t="s">
        <v>5</v>
      </c>
      <c r="P171" s="106" t="s">
        <v>5</v>
      </c>
      <c r="Q171" s="106" t="s">
        <v>5</v>
      </c>
      <c r="R171" s="106" t="s">
        <v>5</v>
      </c>
      <c r="S171" s="106" t="s">
        <v>5</v>
      </c>
      <c r="T171" s="106" t="s">
        <v>5</v>
      </c>
      <c r="U171" s="106" t="s">
        <v>5</v>
      </c>
      <c r="V171" s="106" t="s">
        <v>5</v>
      </c>
      <c r="W171" s="106" t="s">
        <v>5</v>
      </c>
      <c r="X171" s="106" t="s">
        <v>5</v>
      </c>
      <c r="Y171" s="106" t="s">
        <v>5</v>
      </c>
    </row>
    <row r="172" spans="1:25">
      <c r="A172" s="220" t="s">
        <v>415</v>
      </c>
      <c r="B172" s="103"/>
      <c r="C172" s="238">
        <f t="shared" ref="C172:C190" si="12">C117</f>
        <v>0</v>
      </c>
      <c r="D172" s="103"/>
      <c r="E172" s="103"/>
      <c r="F172" s="308"/>
      <c r="G172" s="308"/>
      <c r="H172" s="308"/>
      <c r="I172" s="308"/>
      <c r="J172" s="308"/>
      <c r="K172" s="308"/>
      <c r="L172" s="308"/>
      <c r="M172" s="308"/>
      <c r="N172" s="308"/>
      <c r="O172" s="308"/>
      <c r="P172" s="308"/>
      <c r="Q172" s="308"/>
      <c r="R172" s="308"/>
      <c r="S172" s="308"/>
      <c r="T172" s="308"/>
      <c r="U172" s="308"/>
      <c r="V172" s="308"/>
      <c r="W172" s="308"/>
      <c r="X172" s="308"/>
      <c r="Y172" s="308"/>
    </row>
    <row r="173" spans="1:25">
      <c r="A173" s="218" t="s">
        <v>416</v>
      </c>
      <c r="B173" s="103"/>
      <c r="C173" s="238">
        <f t="shared" si="12"/>
        <v>0</v>
      </c>
      <c r="D173" s="103"/>
      <c r="E173" s="103"/>
      <c r="F173" s="308"/>
      <c r="G173" s="308"/>
      <c r="H173" s="308"/>
      <c r="I173" s="308"/>
      <c r="J173" s="308"/>
      <c r="K173" s="308"/>
      <c r="L173" s="308"/>
      <c r="M173" s="308"/>
      <c r="N173" s="308"/>
      <c r="O173" s="308"/>
      <c r="P173" s="308"/>
      <c r="Q173" s="308"/>
      <c r="R173" s="308"/>
      <c r="S173" s="308"/>
      <c r="T173" s="308"/>
      <c r="U173" s="308"/>
      <c r="V173" s="308"/>
      <c r="W173" s="308"/>
      <c r="X173" s="308"/>
      <c r="Y173" s="308"/>
    </row>
    <row r="174" spans="1:25">
      <c r="A174" s="220" t="s">
        <v>417</v>
      </c>
      <c r="B174" s="103"/>
      <c r="C174" s="238">
        <f t="shared" si="12"/>
        <v>0</v>
      </c>
      <c r="D174" s="103"/>
      <c r="E174" s="103"/>
      <c r="F174" s="308"/>
      <c r="G174" s="308"/>
      <c r="H174" s="308"/>
      <c r="I174" s="308"/>
      <c r="J174" s="308"/>
      <c r="K174" s="308"/>
      <c r="L174" s="308"/>
      <c r="M174" s="308"/>
      <c r="N174" s="308"/>
      <c r="O174" s="308"/>
      <c r="P174" s="308"/>
      <c r="Q174" s="308"/>
      <c r="R174" s="308"/>
      <c r="S174" s="308"/>
      <c r="T174" s="308"/>
      <c r="U174" s="308"/>
      <c r="V174" s="308"/>
      <c r="W174" s="308"/>
      <c r="X174" s="308"/>
      <c r="Y174" s="308"/>
    </row>
    <row r="175" spans="1:25">
      <c r="A175" s="218" t="s">
        <v>418</v>
      </c>
      <c r="B175" s="103"/>
      <c r="C175" s="238">
        <f t="shared" si="12"/>
        <v>0</v>
      </c>
      <c r="D175" s="103"/>
      <c r="E175" s="103"/>
      <c r="F175" s="308"/>
      <c r="G175" s="308"/>
      <c r="H175" s="308"/>
      <c r="I175" s="308"/>
      <c r="J175" s="308"/>
      <c r="K175" s="308"/>
      <c r="L175" s="308"/>
      <c r="M175" s="308"/>
      <c r="N175" s="308"/>
      <c r="O175" s="308"/>
      <c r="P175" s="308"/>
      <c r="Q175" s="308"/>
      <c r="R175" s="308"/>
      <c r="S175" s="308"/>
      <c r="T175" s="308"/>
      <c r="U175" s="308"/>
      <c r="V175" s="308"/>
      <c r="W175" s="308"/>
      <c r="X175" s="308"/>
      <c r="Y175" s="308"/>
    </row>
    <row r="176" spans="1:25">
      <c r="A176" s="220" t="s">
        <v>419</v>
      </c>
      <c r="B176" s="103"/>
      <c r="C176" s="238">
        <f t="shared" si="12"/>
        <v>0</v>
      </c>
      <c r="D176" s="103"/>
      <c r="E176" s="103"/>
      <c r="F176" s="308"/>
      <c r="G176" s="308"/>
      <c r="H176" s="308"/>
      <c r="I176" s="308"/>
      <c r="J176" s="308"/>
      <c r="K176" s="308"/>
      <c r="L176" s="308"/>
      <c r="M176" s="308"/>
      <c r="N176" s="308"/>
      <c r="O176" s="308"/>
      <c r="P176" s="308"/>
      <c r="Q176" s="308"/>
      <c r="R176" s="308"/>
      <c r="S176" s="308"/>
      <c r="T176" s="308"/>
      <c r="U176" s="308"/>
      <c r="V176" s="308"/>
      <c r="W176" s="308"/>
      <c r="X176" s="308"/>
      <c r="Y176" s="308"/>
    </row>
    <row r="177" spans="1:25">
      <c r="A177" s="218" t="s">
        <v>420</v>
      </c>
      <c r="B177" s="103"/>
      <c r="C177" s="238">
        <f t="shared" si="12"/>
        <v>0</v>
      </c>
      <c r="D177" s="103"/>
      <c r="E177" s="103"/>
      <c r="F177" s="308"/>
      <c r="G177" s="308"/>
      <c r="H177" s="308"/>
      <c r="I177" s="308"/>
      <c r="J177" s="308"/>
      <c r="K177" s="308"/>
      <c r="L177" s="308"/>
      <c r="M177" s="308"/>
      <c r="N177" s="308"/>
      <c r="O177" s="308"/>
      <c r="P177" s="308"/>
      <c r="Q177" s="308"/>
      <c r="R177" s="308"/>
      <c r="S177" s="308"/>
      <c r="T177" s="308"/>
      <c r="U177" s="308"/>
      <c r="V177" s="308"/>
      <c r="W177" s="308"/>
      <c r="X177" s="308"/>
      <c r="Y177" s="308"/>
    </row>
    <row r="178" spans="1:25">
      <c r="A178" s="220" t="s">
        <v>421</v>
      </c>
      <c r="B178" s="103"/>
      <c r="C178" s="238">
        <f t="shared" si="12"/>
        <v>0</v>
      </c>
      <c r="D178" s="103"/>
      <c r="E178" s="103"/>
      <c r="F178" s="308"/>
      <c r="G178" s="308"/>
      <c r="H178" s="308"/>
      <c r="I178" s="308"/>
      <c r="J178" s="308"/>
      <c r="K178" s="308"/>
      <c r="L178" s="308"/>
      <c r="M178" s="308"/>
      <c r="N178" s="308"/>
      <c r="O178" s="308"/>
      <c r="P178" s="308"/>
      <c r="Q178" s="308"/>
      <c r="R178" s="308"/>
      <c r="S178" s="308"/>
      <c r="T178" s="308"/>
      <c r="U178" s="308"/>
      <c r="V178" s="308"/>
      <c r="W178" s="308"/>
      <c r="X178" s="308"/>
      <c r="Y178" s="308"/>
    </row>
    <row r="179" spans="1:25">
      <c r="A179" s="218" t="s">
        <v>422</v>
      </c>
      <c r="B179" s="103"/>
      <c r="C179" s="238">
        <f t="shared" si="12"/>
        <v>0</v>
      </c>
      <c r="D179" s="103"/>
      <c r="E179" s="103"/>
      <c r="F179" s="308"/>
      <c r="G179" s="308"/>
      <c r="H179" s="308"/>
      <c r="I179" s="308"/>
      <c r="J179" s="308"/>
      <c r="K179" s="308"/>
      <c r="L179" s="308"/>
      <c r="M179" s="308"/>
      <c r="N179" s="308"/>
      <c r="O179" s="308"/>
      <c r="P179" s="308"/>
      <c r="Q179" s="308"/>
      <c r="R179" s="308"/>
      <c r="S179" s="308"/>
      <c r="T179" s="308"/>
      <c r="U179" s="308"/>
      <c r="V179" s="308"/>
      <c r="W179" s="308"/>
      <c r="X179" s="308"/>
      <c r="Y179" s="308"/>
    </row>
    <row r="180" spans="1:25">
      <c r="A180" s="220" t="s">
        <v>423</v>
      </c>
      <c r="B180" s="103"/>
      <c r="C180" s="238">
        <f t="shared" si="12"/>
        <v>0</v>
      </c>
      <c r="D180" s="103"/>
      <c r="E180" s="103"/>
      <c r="F180" s="308"/>
      <c r="G180" s="308"/>
      <c r="H180" s="308"/>
      <c r="I180" s="308"/>
      <c r="J180" s="308"/>
      <c r="K180" s="308"/>
      <c r="L180" s="308"/>
      <c r="M180" s="308"/>
      <c r="N180" s="308"/>
      <c r="O180" s="308"/>
      <c r="P180" s="308"/>
      <c r="Q180" s="308"/>
      <c r="R180" s="308"/>
      <c r="S180" s="308"/>
      <c r="T180" s="308"/>
      <c r="U180" s="308"/>
      <c r="V180" s="308"/>
      <c r="W180" s="308"/>
      <c r="X180" s="308"/>
      <c r="Y180" s="308"/>
    </row>
    <row r="181" spans="1:25">
      <c r="A181" s="218" t="s">
        <v>424</v>
      </c>
      <c r="B181" s="103"/>
      <c r="C181" s="238">
        <f t="shared" si="12"/>
        <v>0</v>
      </c>
      <c r="D181" s="103"/>
      <c r="E181" s="103"/>
      <c r="F181" s="308"/>
      <c r="G181" s="308"/>
      <c r="H181" s="308"/>
      <c r="I181" s="308"/>
      <c r="J181" s="308"/>
      <c r="K181" s="308"/>
      <c r="L181" s="308"/>
      <c r="M181" s="308"/>
      <c r="N181" s="308"/>
      <c r="O181" s="308"/>
      <c r="P181" s="308"/>
      <c r="Q181" s="308"/>
      <c r="R181" s="308"/>
      <c r="S181" s="308"/>
      <c r="T181" s="308"/>
      <c r="U181" s="308"/>
      <c r="V181" s="308"/>
      <c r="W181" s="308"/>
      <c r="X181" s="308"/>
      <c r="Y181" s="308"/>
    </row>
    <row r="182" spans="1:25" hidden="1">
      <c r="A182" s="120" t="s">
        <v>425</v>
      </c>
      <c r="B182" s="103"/>
      <c r="C182" s="238">
        <f t="shared" si="12"/>
        <v>0</v>
      </c>
      <c r="D182" s="103"/>
      <c r="E182" s="103"/>
      <c r="F182" s="308"/>
      <c r="G182" s="308"/>
      <c r="H182" s="308"/>
      <c r="I182" s="308"/>
      <c r="J182" s="308"/>
      <c r="K182" s="308"/>
      <c r="L182" s="308"/>
      <c r="M182" s="308"/>
      <c r="N182" s="308"/>
      <c r="O182" s="308"/>
      <c r="P182" s="308"/>
      <c r="Q182" s="308"/>
      <c r="R182" s="308"/>
      <c r="S182" s="308"/>
      <c r="T182" s="308"/>
      <c r="U182" s="308"/>
      <c r="V182" s="308"/>
      <c r="W182" s="308"/>
      <c r="X182" s="308"/>
      <c r="Y182" s="308"/>
    </row>
    <row r="183" spans="1:25" hidden="1">
      <c r="A183" s="120" t="s">
        <v>614</v>
      </c>
      <c r="B183" s="103"/>
      <c r="C183" s="238">
        <f t="shared" si="12"/>
        <v>0</v>
      </c>
      <c r="D183" s="103"/>
      <c r="E183" s="103"/>
      <c r="F183" s="308"/>
      <c r="G183" s="308"/>
      <c r="H183" s="308"/>
      <c r="I183" s="308"/>
      <c r="J183" s="308"/>
      <c r="K183" s="308"/>
      <c r="L183" s="308"/>
      <c r="M183" s="308"/>
      <c r="N183" s="308"/>
      <c r="O183" s="308"/>
      <c r="P183" s="308"/>
      <c r="Q183" s="308"/>
      <c r="R183" s="308"/>
      <c r="S183" s="308"/>
      <c r="T183" s="308"/>
      <c r="U183" s="308"/>
      <c r="V183" s="308"/>
      <c r="W183" s="308"/>
      <c r="X183" s="308"/>
      <c r="Y183" s="308"/>
    </row>
    <row r="184" spans="1:25" hidden="1">
      <c r="A184" s="120" t="s">
        <v>615</v>
      </c>
      <c r="B184" s="103"/>
      <c r="C184" s="238">
        <f t="shared" si="12"/>
        <v>0</v>
      </c>
      <c r="D184" s="103"/>
      <c r="E184" s="103"/>
      <c r="F184" s="308"/>
      <c r="G184" s="308"/>
      <c r="H184" s="308"/>
      <c r="I184" s="308"/>
      <c r="J184" s="308"/>
      <c r="K184" s="308"/>
      <c r="L184" s="308"/>
      <c r="M184" s="308"/>
      <c r="N184" s="308"/>
      <c r="O184" s="308"/>
      <c r="P184" s="308"/>
      <c r="Q184" s="308"/>
      <c r="R184" s="308"/>
      <c r="S184" s="308"/>
      <c r="T184" s="308"/>
      <c r="U184" s="308"/>
      <c r="V184" s="308"/>
      <c r="W184" s="308"/>
      <c r="X184" s="308"/>
      <c r="Y184" s="308"/>
    </row>
    <row r="185" spans="1:25" hidden="1">
      <c r="A185" s="120" t="s">
        <v>616</v>
      </c>
      <c r="B185" s="103"/>
      <c r="C185" s="238">
        <f t="shared" si="12"/>
        <v>0</v>
      </c>
      <c r="D185" s="103"/>
      <c r="E185" s="103"/>
      <c r="F185" s="308"/>
      <c r="G185" s="308"/>
      <c r="H185" s="308"/>
      <c r="I185" s="308"/>
      <c r="J185" s="308"/>
      <c r="K185" s="308"/>
      <c r="L185" s="308"/>
      <c r="M185" s="308"/>
      <c r="N185" s="308"/>
      <c r="O185" s="308"/>
      <c r="P185" s="308"/>
      <c r="Q185" s="308"/>
      <c r="R185" s="308"/>
      <c r="S185" s="308"/>
      <c r="T185" s="308"/>
      <c r="U185" s="308"/>
      <c r="V185" s="308"/>
      <c r="W185" s="308"/>
      <c r="X185" s="308"/>
      <c r="Y185" s="308"/>
    </row>
    <row r="186" spans="1:25" hidden="1">
      <c r="A186" s="120" t="s">
        <v>617</v>
      </c>
      <c r="B186" s="103"/>
      <c r="C186" s="238">
        <f t="shared" si="12"/>
        <v>0</v>
      </c>
      <c r="D186" s="103"/>
      <c r="E186" s="103"/>
      <c r="F186" s="308"/>
      <c r="G186" s="308"/>
      <c r="H186" s="308"/>
      <c r="I186" s="308"/>
      <c r="J186" s="308"/>
      <c r="K186" s="308"/>
      <c r="L186" s="308"/>
      <c r="M186" s="308"/>
      <c r="N186" s="308"/>
      <c r="O186" s="308"/>
      <c r="P186" s="308"/>
      <c r="Q186" s="308"/>
      <c r="R186" s="308"/>
      <c r="S186" s="308"/>
      <c r="T186" s="308"/>
      <c r="U186" s="308"/>
      <c r="V186" s="308"/>
      <c r="W186" s="308"/>
      <c r="X186" s="308"/>
      <c r="Y186" s="308"/>
    </row>
    <row r="187" spans="1:25" hidden="1">
      <c r="A187" s="120" t="s">
        <v>618</v>
      </c>
      <c r="B187" s="103"/>
      <c r="C187" s="238">
        <f t="shared" si="12"/>
        <v>0</v>
      </c>
      <c r="D187" s="103"/>
      <c r="E187" s="103"/>
      <c r="F187" s="308"/>
      <c r="G187" s="308"/>
      <c r="H187" s="308"/>
      <c r="I187" s="308"/>
      <c r="J187" s="308"/>
      <c r="K187" s="308"/>
      <c r="L187" s="308"/>
      <c r="M187" s="308"/>
      <c r="N187" s="308"/>
      <c r="O187" s="308"/>
      <c r="P187" s="308"/>
      <c r="Q187" s="308"/>
      <c r="R187" s="308"/>
      <c r="S187" s="308"/>
      <c r="T187" s="308"/>
      <c r="U187" s="308"/>
      <c r="V187" s="308"/>
      <c r="W187" s="308"/>
      <c r="X187" s="308"/>
      <c r="Y187" s="308"/>
    </row>
    <row r="188" spans="1:25" hidden="1">
      <c r="A188" s="120" t="s">
        <v>619</v>
      </c>
      <c r="B188" s="103"/>
      <c r="C188" s="238">
        <f t="shared" si="12"/>
        <v>0</v>
      </c>
      <c r="D188" s="103"/>
      <c r="E188" s="103"/>
      <c r="F188" s="308"/>
      <c r="G188" s="308"/>
      <c r="H188" s="308"/>
      <c r="I188" s="308"/>
      <c r="J188" s="308"/>
      <c r="K188" s="308"/>
      <c r="L188" s="308"/>
      <c r="M188" s="308"/>
      <c r="N188" s="308"/>
      <c r="O188" s="308"/>
      <c r="P188" s="308"/>
      <c r="Q188" s="308"/>
      <c r="R188" s="308"/>
      <c r="S188" s="308"/>
      <c r="T188" s="308"/>
      <c r="U188" s="308"/>
      <c r="V188" s="308"/>
      <c r="W188" s="308"/>
      <c r="X188" s="308"/>
      <c r="Y188" s="308"/>
    </row>
    <row r="189" spans="1:25" hidden="1">
      <c r="A189" s="120" t="s">
        <v>620</v>
      </c>
      <c r="B189" s="103"/>
      <c r="C189" s="238">
        <f t="shared" si="12"/>
        <v>0</v>
      </c>
      <c r="D189" s="103"/>
      <c r="E189" s="103"/>
      <c r="F189" s="308"/>
      <c r="G189" s="308"/>
      <c r="H189" s="308"/>
      <c r="I189" s="308"/>
      <c r="J189" s="308"/>
      <c r="K189" s="308"/>
      <c r="L189" s="308"/>
      <c r="M189" s="308"/>
      <c r="N189" s="308"/>
      <c r="O189" s="308"/>
      <c r="P189" s="308"/>
      <c r="Q189" s="308"/>
      <c r="R189" s="308"/>
      <c r="S189" s="308"/>
      <c r="T189" s="308"/>
      <c r="U189" s="308"/>
      <c r="V189" s="308"/>
      <c r="W189" s="308"/>
      <c r="X189" s="308"/>
      <c r="Y189" s="308"/>
    </row>
    <row r="190" spans="1:25" hidden="1">
      <c r="A190" s="120" t="s">
        <v>621</v>
      </c>
      <c r="B190" s="103"/>
      <c r="C190" s="238">
        <f t="shared" si="12"/>
        <v>0</v>
      </c>
      <c r="D190" s="103"/>
      <c r="E190" s="103"/>
      <c r="F190" s="308"/>
      <c r="G190" s="308"/>
      <c r="H190" s="308"/>
      <c r="I190" s="308"/>
      <c r="J190" s="308"/>
      <c r="K190" s="308"/>
      <c r="L190" s="308"/>
      <c r="M190" s="308"/>
      <c r="N190" s="308"/>
      <c r="O190" s="308"/>
      <c r="P190" s="308"/>
      <c r="Q190" s="308"/>
      <c r="R190" s="308"/>
      <c r="S190" s="308"/>
      <c r="T190" s="308"/>
      <c r="U190" s="308"/>
      <c r="V190" s="308"/>
      <c r="W190" s="308"/>
      <c r="X190" s="308"/>
      <c r="Y190" s="308"/>
    </row>
    <row r="191" spans="1:25" hidden="1">
      <c r="A191" s="120" t="s">
        <v>622</v>
      </c>
      <c r="B191" s="103"/>
      <c r="C191" s="238"/>
      <c r="D191" s="103"/>
      <c r="E191" s="103"/>
      <c r="F191" s="308"/>
      <c r="G191" s="308"/>
      <c r="H191" s="308"/>
      <c r="I191" s="308"/>
      <c r="J191" s="308"/>
      <c r="K191" s="308"/>
      <c r="L191" s="308"/>
      <c r="M191" s="308"/>
      <c r="N191" s="308"/>
      <c r="O191" s="308"/>
      <c r="P191" s="308"/>
      <c r="Q191" s="308"/>
      <c r="R191" s="308"/>
      <c r="S191" s="308"/>
      <c r="T191" s="308"/>
      <c r="U191" s="308"/>
      <c r="V191" s="308"/>
      <c r="W191" s="308"/>
      <c r="X191" s="308"/>
      <c r="Y191" s="308"/>
    </row>
    <row r="192" spans="1:25" hidden="1">
      <c r="A192" s="120" t="s">
        <v>1097</v>
      </c>
      <c r="B192" s="103"/>
      <c r="C192" s="238"/>
      <c r="D192" s="103"/>
      <c r="E192" s="103"/>
      <c r="F192" s="308"/>
      <c r="G192" s="308"/>
      <c r="H192" s="308"/>
      <c r="I192" s="308"/>
      <c r="J192" s="308"/>
      <c r="K192" s="308"/>
      <c r="L192" s="308"/>
      <c r="M192" s="308"/>
      <c r="N192" s="308"/>
      <c r="O192" s="308"/>
      <c r="P192" s="308"/>
      <c r="Q192" s="308"/>
      <c r="R192" s="308"/>
      <c r="S192" s="308"/>
      <c r="T192" s="308"/>
      <c r="U192" s="308"/>
      <c r="V192" s="308"/>
      <c r="W192" s="308"/>
      <c r="X192" s="308"/>
      <c r="Y192" s="308"/>
    </row>
    <row r="193" spans="1:25" hidden="1">
      <c r="A193" s="120" t="s">
        <v>1098</v>
      </c>
      <c r="B193" s="103"/>
      <c r="C193" s="238"/>
      <c r="D193" s="103"/>
      <c r="E193" s="103"/>
      <c r="F193" s="308"/>
      <c r="G193" s="308"/>
      <c r="H193" s="308"/>
      <c r="I193" s="308"/>
      <c r="J193" s="308"/>
      <c r="K193" s="308"/>
      <c r="L193" s="308"/>
      <c r="M193" s="308"/>
      <c r="N193" s="308"/>
      <c r="O193" s="308"/>
      <c r="P193" s="308"/>
      <c r="Q193" s="308"/>
      <c r="R193" s="308"/>
      <c r="S193" s="308"/>
      <c r="T193" s="308"/>
      <c r="U193" s="308"/>
      <c r="V193" s="308"/>
      <c r="W193" s="308"/>
      <c r="X193" s="308"/>
      <c r="Y193" s="308"/>
    </row>
    <row r="194" spans="1:25" hidden="1">
      <c r="A194" s="120" t="s">
        <v>1099</v>
      </c>
      <c r="B194" s="103"/>
      <c r="C194" s="238"/>
      <c r="D194" s="103"/>
      <c r="E194" s="103"/>
      <c r="F194" s="308"/>
      <c r="G194" s="308"/>
      <c r="H194" s="308"/>
      <c r="I194" s="308"/>
      <c r="J194" s="308"/>
      <c r="K194" s="308"/>
      <c r="L194" s="308"/>
      <c r="M194" s="308"/>
      <c r="N194" s="308"/>
      <c r="O194" s="308"/>
      <c r="P194" s="308"/>
      <c r="Q194" s="308"/>
      <c r="R194" s="308"/>
      <c r="S194" s="308"/>
      <c r="T194" s="308"/>
      <c r="U194" s="308"/>
      <c r="V194" s="308"/>
      <c r="W194" s="308"/>
      <c r="X194" s="308"/>
      <c r="Y194" s="308"/>
    </row>
    <row r="195" spans="1:25" hidden="1">
      <c r="A195" s="120" t="s">
        <v>1100</v>
      </c>
      <c r="B195" s="103"/>
      <c r="C195" s="238"/>
      <c r="D195" s="103"/>
      <c r="E195" s="103"/>
      <c r="F195" s="308"/>
      <c r="G195" s="308"/>
      <c r="H195" s="308"/>
      <c r="I195" s="308"/>
      <c r="J195" s="308"/>
      <c r="K195" s="308"/>
      <c r="L195" s="308"/>
      <c r="M195" s="308"/>
      <c r="N195" s="308"/>
      <c r="O195" s="308"/>
      <c r="P195" s="308"/>
      <c r="Q195" s="308"/>
      <c r="R195" s="308"/>
      <c r="S195" s="308"/>
      <c r="T195" s="308"/>
      <c r="U195" s="308"/>
      <c r="V195" s="308"/>
      <c r="W195" s="308"/>
      <c r="X195" s="308"/>
      <c r="Y195" s="308"/>
    </row>
    <row r="196" spans="1:25" hidden="1">
      <c r="A196" s="120" t="s">
        <v>1101</v>
      </c>
      <c r="B196" s="103"/>
      <c r="C196" s="238"/>
      <c r="D196" s="103"/>
      <c r="E196" s="103"/>
      <c r="F196" s="308"/>
      <c r="G196" s="308"/>
      <c r="H196" s="308"/>
      <c r="I196" s="308"/>
      <c r="J196" s="308"/>
      <c r="K196" s="308"/>
      <c r="L196" s="308"/>
      <c r="M196" s="308"/>
      <c r="N196" s="308"/>
      <c r="O196" s="308"/>
      <c r="P196" s="308"/>
      <c r="Q196" s="308"/>
      <c r="R196" s="308"/>
      <c r="S196" s="308"/>
      <c r="T196" s="308"/>
      <c r="U196" s="308"/>
      <c r="V196" s="308"/>
      <c r="W196" s="308"/>
      <c r="X196" s="308"/>
      <c r="Y196" s="308"/>
    </row>
    <row r="197" spans="1:25" hidden="1">
      <c r="A197" s="120" t="s">
        <v>1102</v>
      </c>
      <c r="B197" s="103"/>
      <c r="C197" s="238"/>
      <c r="D197" s="103"/>
      <c r="E197" s="103"/>
      <c r="F197" s="308"/>
      <c r="G197" s="308"/>
      <c r="H197" s="308"/>
      <c r="I197" s="308"/>
      <c r="J197" s="308"/>
      <c r="K197" s="308"/>
      <c r="L197" s="308"/>
      <c r="M197" s="308"/>
      <c r="N197" s="308"/>
      <c r="O197" s="308"/>
      <c r="P197" s="308"/>
      <c r="Q197" s="308"/>
      <c r="R197" s="308"/>
      <c r="S197" s="308"/>
      <c r="T197" s="308"/>
      <c r="U197" s="308"/>
      <c r="V197" s="308"/>
      <c r="W197" s="308"/>
      <c r="X197" s="308"/>
      <c r="Y197" s="308"/>
    </row>
    <row r="198" spans="1:25" hidden="1">
      <c r="A198" s="120" t="s">
        <v>1103</v>
      </c>
      <c r="B198" s="103"/>
      <c r="C198" s="238"/>
      <c r="D198" s="103"/>
      <c r="E198" s="103"/>
      <c r="F198" s="308"/>
      <c r="G198" s="308"/>
      <c r="H198" s="308"/>
      <c r="I198" s="308"/>
      <c r="J198" s="308"/>
      <c r="K198" s="308"/>
      <c r="L198" s="308"/>
      <c r="M198" s="308"/>
      <c r="N198" s="308"/>
      <c r="O198" s="308"/>
      <c r="P198" s="308"/>
      <c r="Q198" s="308"/>
      <c r="R198" s="308"/>
      <c r="S198" s="308"/>
      <c r="T198" s="308"/>
      <c r="U198" s="308"/>
      <c r="V198" s="308"/>
      <c r="W198" s="308"/>
      <c r="X198" s="308"/>
      <c r="Y198" s="308"/>
    </row>
    <row r="199" spans="1:25" hidden="1">
      <c r="A199" s="120" t="s">
        <v>1104</v>
      </c>
      <c r="B199" s="103"/>
      <c r="C199" s="238"/>
      <c r="D199" s="103"/>
      <c r="E199" s="103"/>
      <c r="F199" s="308"/>
      <c r="G199" s="308"/>
      <c r="H199" s="308"/>
      <c r="I199" s="308"/>
      <c r="J199" s="308"/>
      <c r="K199" s="308"/>
      <c r="L199" s="308"/>
      <c r="M199" s="308"/>
      <c r="N199" s="308"/>
      <c r="O199" s="308"/>
      <c r="P199" s="308"/>
      <c r="Q199" s="308"/>
      <c r="R199" s="308"/>
      <c r="S199" s="308"/>
      <c r="T199" s="308"/>
      <c r="U199" s="308"/>
      <c r="V199" s="308"/>
      <c r="W199" s="308"/>
      <c r="X199" s="308"/>
      <c r="Y199" s="308"/>
    </row>
    <row r="200" spans="1:25" hidden="1">
      <c r="A200" s="120" t="s">
        <v>1105</v>
      </c>
      <c r="B200" s="103"/>
      <c r="C200" s="238"/>
      <c r="D200" s="103"/>
      <c r="E200" s="103"/>
      <c r="F200" s="308"/>
      <c r="G200" s="308"/>
      <c r="H200" s="308"/>
      <c r="I200" s="308"/>
      <c r="J200" s="308"/>
      <c r="K200" s="308"/>
      <c r="L200" s="308"/>
      <c r="M200" s="308"/>
      <c r="N200" s="308"/>
      <c r="O200" s="308"/>
      <c r="P200" s="308"/>
      <c r="Q200" s="308"/>
      <c r="R200" s="308"/>
      <c r="S200" s="308"/>
      <c r="T200" s="308"/>
      <c r="U200" s="308"/>
      <c r="V200" s="308"/>
      <c r="W200" s="308"/>
      <c r="X200" s="308"/>
      <c r="Y200" s="308"/>
    </row>
    <row r="201" spans="1:25" hidden="1">
      <c r="A201" s="120" t="s">
        <v>1106</v>
      </c>
      <c r="B201" s="103"/>
      <c r="C201" s="238"/>
      <c r="D201" s="103"/>
      <c r="E201" s="103"/>
      <c r="F201" s="308"/>
      <c r="G201" s="308"/>
      <c r="H201" s="308"/>
      <c r="I201" s="308"/>
      <c r="J201" s="308"/>
      <c r="K201" s="308"/>
      <c r="L201" s="308"/>
      <c r="M201" s="308"/>
      <c r="N201" s="308"/>
      <c r="O201" s="308"/>
      <c r="P201" s="308"/>
      <c r="Q201" s="308"/>
      <c r="R201" s="308"/>
      <c r="S201" s="308"/>
      <c r="T201" s="308"/>
      <c r="U201" s="308"/>
      <c r="V201" s="308"/>
      <c r="W201" s="308"/>
      <c r="X201" s="308"/>
      <c r="Y201" s="308"/>
    </row>
    <row r="202" spans="1:25" hidden="1">
      <c r="A202" s="120" t="s">
        <v>1107</v>
      </c>
      <c r="B202" s="103"/>
      <c r="C202" s="238"/>
      <c r="D202" s="103"/>
      <c r="E202" s="103"/>
      <c r="F202" s="308"/>
      <c r="G202" s="308"/>
      <c r="H202" s="308"/>
      <c r="I202" s="308"/>
      <c r="J202" s="308"/>
      <c r="K202" s="308"/>
      <c r="L202" s="308"/>
      <c r="M202" s="308"/>
      <c r="N202" s="308"/>
      <c r="O202" s="308"/>
      <c r="P202" s="308"/>
      <c r="Q202" s="308"/>
      <c r="R202" s="308"/>
      <c r="S202" s="308"/>
      <c r="T202" s="308"/>
      <c r="U202" s="308"/>
      <c r="V202" s="308"/>
      <c r="W202" s="308"/>
      <c r="X202" s="308"/>
      <c r="Y202" s="308"/>
    </row>
    <row r="203" spans="1:25" hidden="1">
      <c r="A203" s="120" t="s">
        <v>1108</v>
      </c>
      <c r="B203" s="103"/>
      <c r="C203" s="238"/>
      <c r="D203" s="103"/>
      <c r="E203" s="103"/>
      <c r="F203" s="308"/>
      <c r="G203" s="308"/>
      <c r="H203" s="308"/>
      <c r="I203" s="308"/>
      <c r="J203" s="308"/>
      <c r="K203" s="308"/>
      <c r="L203" s="308"/>
      <c r="M203" s="308"/>
      <c r="N203" s="308"/>
      <c r="O203" s="308"/>
      <c r="P203" s="308"/>
      <c r="Q203" s="308"/>
      <c r="R203" s="308"/>
      <c r="S203" s="308"/>
      <c r="T203" s="308"/>
      <c r="U203" s="308"/>
      <c r="V203" s="308"/>
      <c r="W203" s="308"/>
      <c r="X203" s="308"/>
      <c r="Y203" s="308"/>
    </row>
    <row r="204" spans="1:25" hidden="1">
      <c r="A204" s="120" t="s">
        <v>1109</v>
      </c>
      <c r="B204" s="103"/>
      <c r="C204" s="238"/>
      <c r="D204" s="103"/>
      <c r="E204" s="103"/>
      <c r="F204" s="308"/>
      <c r="G204" s="308"/>
      <c r="H204" s="308"/>
      <c r="I204" s="308"/>
      <c r="J204" s="308"/>
      <c r="K204" s="308"/>
      <c r="L204" s="308"/>
      <c r="M204" s="308"/>
      <c r="N204" s="308"/>
      <c r="O204" s="308"/>
      <c r="P204" s="308"/>
      <c r="Q204" s="308"/>
      <c r="R204" s="308"/>
      <c r="S204" s="308"/>
      <c r="T204" s="308"/>
      <c r="U204" s="308"/>
      <c r="V204" s="308"/>
      <c r="W204" s="308"/>
      <c r="X204" s="308"/>
      <c r="Y204" s="308"/>
    </row>
    <row r="205" spans="1:25" hidden="1">
      <c r="A205" s="120" t="s">
        <v>1110</v>
      </c>
      <c r="B205" s="103"/>
      <c r="C205" s="238"/>
      <c r="D205" s="103"/>
      <c r="E205" s="103"/>
      <c r="F205" s="308"/>
      <c r="G205" s="308"/>
      <c r="H205" s="308"/>
      <c r="I205" s="308"/>
      <c r="J205" s="308"/>
      <c r="K205" s="308"/>
      <c r="L205" s="308"/>
      <c r="M205" s="308"/>
      <c r="N205" s="308"/>
      <c r="O205" s="308"/>
      <c r="P205" s="308"/>
      <c r="Q205" s="308"/>
      <c r="R205" s="308"/>
      <c r="S205" s="308"/>
      <c r="T205" s="308"/>
      <c r="U205" s="308"/>
      <c r="V205" s="308"/>
      <c r="W205" s="308"/>
      <c r="X205" s="308"/>
      <c r="Y205" s="308"/>
    </row>
    <row r="206" spans="1:25" hidden="1">
      <c r="A206" s="120" t="s">
        <v>1111</v>
      </c>
      <c r="B206" s="103"/>
      <c r="C206" s="238"/>
      <c r="D206" s="103"/>
      <c r="E206" s="103"/>
      <c r="F206" s="308"/>
      <c r="G206" s="308"/>
      <c r="H206" s="308"/>
      <c r="I206" s="308"/>
      <c r="J206" s="308"/>
      <c r="K206" s="308"/>
      <c r="L206" s="308"/>
      <c r="M206" s="308"/>
      <c r="N206" s="308"/>
      <c r="O206" s="308"/>
      <c r="P206" s="308"/>
      <c r="Q206" s="308"/>
      <c r="R206" s="308"/>
      <c r="S206" s="308"/>
      <c r="T206" s="308"/>
      <c r="U206" s="308"/>
      <c r="V206" s="308"/>
      <c r="W206" s="308"/>
      <c r="X206" s="308"/>
      <c r="Y206" s="308"/>
    </row>
    <row r="207" spans="1:25" hidden="1">
      <c r="A207" s="120" t="s">
        <v>1112</v>
      </c>
      <c r="B207" s="103"/>
      <c r="C207" s="238"/>
      <c r="D207" s="103"/>
      <c r="E207" s="103"/>
      <c r="F207" s="308"/>
      <c r="G207" s="308"/>
      <c r="H207" s="308"/>
      <c r="I207" s="308"/>
      <c r="J207" s="308"/>
      <c r="K207" s="308"/>
      <c r="L207" s="308"/>
      <c r="M207" s="308"/>
      <c r="N207" s="308"/>
      <c r="O207" s="308"/>
      <c r="P207" s="308"/>
      <c r="Q207" s="308"/>
      <c r="R207" s="308"/>
      <c r="S207" s="308"/>
      <c r="T207" s="308"/>
      <c r="U207" s="308"/>
      <c r="V207" s="308"/>
      <c r="W207" s="308"/>
      <c r="X207" s="308"/>
      <c r="Y207" s="308"/>
    </row>
    <row r="208" spans="1:25" hidden="1">
      <c r="A208" s="120" t="s">
        <v>1113</v>
      </c>
      <c r="B208" s="103"/>
      <c r="C208" s="238"/>
      <c r="D208" s="103"/>
      <c r="E208" s="103"/>
      <c r="F208" s="308"/>
      <c r="G208" s="308"/>
      <c r="H208" s="308"/>
      <c r="I208" s="308"/>
      <c r="J208" s="308"/>
      <c r="K208" s="308"/>
      <c r="L208" s="308"/>
      <c r="M208" s="308"/>
      <c r="N208" s="308"/>
      <c r="O208" s="308"/>
      <c r="P208" s="308"/>
      <c r="Q208" s="308"/>
      <c r="R208" s="308"/>
      <c r="S208" s="308"/>
      <c r="T208" s="308"/>
      <c r="U208" s="308"/>
      <c r="V208" s="308"/>
      <c r="W208" s="308"/>
      <c r="X208" s="308"/>
      <c r="Y208" s="308"/>
    </row>
    <row r="209" spans="1:27" hidden="1">
      <c r="A209" s="120" t="s">
        <v>1114</v>
      </c>
      <c r="B209" s="103"/>
      <c r="C209" s="238"/>
      <c r="D209" s="103"/>
      <c r="E209" s="103"/>
      <c r="F209" s="308"/>
      <c r="G209" s="308"/>
      <c r="H209" s="308"/>
      <c r="I209" s="308"/>
      <c r="J209" s="308"/>
      <c r="K209" s="308"/>
      <c r="L209" s="308"/>
      <c r="M209" s="308"/>
      <c r="N209" s="308"/>
      <c r="O209" s="308"/>
      <c r="P209" s="308"/>
      <c r="Q209" s="308"/>
      <c r="R209" s="308"/>
      <c r="S209" s="308"/>
      <c r="T209" s="308"/>
      <c r="U209" s="308"/>
      <c r="V209" s="308"/>
      <c r="W209" s="308"/>
      <c r="X209" s="308"/>
      <c r="Y209" s="308"/>
    </row>
    <row r="210" spans="1:27" hidden="1">
      <c r="A210" s="120" t="s">
        <v>1115</v>
      </c>
      <c r="B210" s="103"/>
      <c r="C210" s="238"/>
      <c r="D210" s="103"/>
      <c r="E210" s="103"/>
      <c r="F210" s="308"/>
      <c r="G210" s="308"/>
      <c r="H210" s="308"/>
      <c r="I210" s="308"/>
      <c r="J210" s="308"/>
      <c r="K210" s="308"/>
      <c r="L210" s="308"/>
      <c r="M210" s="308"/>
      <c r="N210" s="308"/>
      <c r="O210" s="308"/>
      <c r="P210" s="308"/>
      <c r="Q210" s="308"/>
      <c r="R210" s="308"/>
      <c r="S210" s="308"/>
      <c r="T210" s="308"/>
      <c r="U210" s="308"/>
      <c r="V210" s="308"/>
      <c r="W210" s="308"/>
      <c r="X210" s="308"/>
      <c r="Y210" s="308"/>
    </row>
    <row r="211" spans="1:27" hidden="1">
      <c r="A211" s="120" t="s">
        <v>1116</v>
      </c>
      <c r="B211" s="103"/>
      <c r="C211" s="238"/>
      <c r="D211" s="103"/>
      <c r="E211" s="103"/>
      <c r="F211" s="308"/>
      <c r="G211" s="308"/>
      <c r="H211" s="308"/>
      <c r="I211" s="308"/>
      <c r="J211" s="308"/>
      <c r="K211" s="308"/>
      <c r="L211" s="308"/>
      <c r="M211" s="308"/>
      <c r="N211" s="308"/>
      <c r="O211" s="308"/>
      <c r="P211" s="308"/>
      <c r="Q211" s="308"/>
      <c r="R211" s="308"/>
      <c r="S211" s="308"/>
      <c r="T211" s="308"/>
      <c r="U211" s="308"/>
      <c r="V211" s="308"/>
      <c r="W211" s="308"/>
      <c r="X211" s="308"/>
      <c r="Y211" s="308"/>
    </row>
    <row r="212" spans="1:27" hidden="1">
      <c r="A212" s="120" t="s">
        <v>1117</v>
      </c>
      <c r="B212" s="103"/>
      <c r="C212" s="238"/>
      <c r="D212" s="103"/>
      <c r="E212" s="103"/>
      <c r="F212" s="308"/>
      <c r="G212" s="308"/>
      <c r="H212" s="308"/>
      <c r="I212" s="308"/>
      <c r="J212" s="308"/>
      <c r="K212" s="308"/>
      <c r="L212" s="308"/>
      <c r="M212" s="308"/>
      <c r="N212" s="308"/>
      <c r="O212" s="308"/>
      <c r="P212" s="308"/>
      <c r="Q212" s="308"/>
      <c r="R212" s="308"/>
      <c r="S212" s="308"/>
      <c r="T212" s="308"/>
      <c r="U212" s="308"/>
      <c r="V212" s="308"/>
      <c r="W212" s="308"/>
      <c r="X212" s="308"/>
      <c r="Y212" s="308"/>
    </row>
    <row r="213" spans="1:27" hidden="1">
      <c r="A213" s="120" t="s">
        <v>1118</v>
      </c>
      <c r="B213" s="103"/>
      <c r="C213" s="238"/>
      <c r="D213" s="103"/>
      <c r="E213" s="103"/>
      <c r="F213" s="308"/>
      <c r="G213" s="308"/>
      <c r="H213" s="308"/>
      <c r="I213" s="308"/>
      <c r="J213" s="308"/>
      <c r="K213" s="308"/>
      <c r="L213" s="308"/>
      <c r="M213" s="308"/>
      <c r="N213" s="308"/>
      <c r="O213" s="308"/>
      <c r="P213" s="308"/>
      <c r="Q213" s="308"/>
      <c r="R213" s="308"/>
      <c r="S213" s="308"/>
      <c r="T213" s="308"/>
      <c r="U213" s="308"/>
      <c r="V213" s="308"/>
      <c r="W213" s="308"/>
      <c r="X213" s="308"/>
      <c r="Y213" s="308"/>
    </row>
    <row r="214" spans="1:27" hidden="1">
      <c r="A214" s="120" t="s">
        <v>1119</v>
      </c>
      <c r="B214" s="103"/>
      <c r="C214" s="238"/>
      <c r="D214" s="103"/>
      <c r="E214" s="103"/>
      <c r="F214" s="308"/>
      <c r="G214" s="308"/>
      <c r="H214" s="308"/>
      <c r="I214" s="308"/>
      <c r="J214" s="308"/>
      <c r="K214" s="308"/>
      <c r="L214" s="308"/>
      <c r="M214" s="308"/>
      <c r="N214" s="308"/>
      <c r="O214" s="308"/>
      <c r="P214" s="308"/>
      <c r="Q214" s="308"/>
      <c r="R214" s="308"/>
      <c r="S214" s="308"/>
      <c r="T214" s="308"/>
      <c r="U214" s="308"/>
      <c r="V214" s="308"/>
      <c r="W214" s="308"/>
      <c r="X214" s="308"/>
      <c r="Y214" s="308"/>
    </row>
    <row r="215" spans="1:27" hidden="1">
      <c r="A215" s="120" t="s">
        <v>1120</v>
      </c>
      <c r="B215" s="103"/>
      <c r="C215" s="238"/>
      <c r="D215" s="103"/>
      <c r="E215" s="103"/>
      <c r="F215" s="308"/>
      <c r="G215" s="308"/>
      <c r="H215" s="308"/>
      <c r="I215" s="308"/>
      <c r="J215" s="308"/>
      <c r="K215" s="308"/>
      <c r="L215" s="308"/>
      <c r="M215" s="308"/>
      <c r="N215" s="308"/>
      <c r="O215" s="308"/>
      <c r="P215" s="308"/>
      <c r="Q215" s="308"/>
      <c r="R215" s="308"/>
      <c r="S215" s="308"/>
      <c r="T215" s="308"/>
      <c r="U215" s="308"/>
      <c r="V215" s="308"/>
      <c r="W215" s="308"/>
      <c r="X215" s="308"/>
      <c r="Y215" s="308"/>
    </row>
    <row r="216" spans="1:27" hidden="1">
      <c r="A216" s="120" t="s">
        <v>1121</v>
      </c>
      <c r="B216" s="103"/>
      <c r="C216" s="238"/>
      <c r="D216" s="103"/>
      <c r="E216" s="103"/>
      <c r="F216" s="308"/>
      <c r="G216" s="308"/>
      <c r="H216" s="308"/>
      <c r="I216" s="308"/>
      <c r="J216" s="308"/>
      <c r="K216" s="308"/>
      <c r="L216" s="308"/>
      <c r="M216" s="308"/>
      <c r="N216" s="308"/>
      <c r="O216" s="308"/>
      <c r="P216" s="308"/>
      <c r="Q216" s="308"/>
      <c r="R216" s="308"/>
      <c r="S216" s="308"/>
      <c r="T216" s="308"/>
      <c r="U216" s="308"/>
      <c r="V216" s="308"/>
      <c r="W216" s="308"/>
      <c r="X216" s="308"/>
      <c r="Y216" s="308"/>
    </row>
    <row r="217" spans="1:27" hidden="1">
      <c r="A217" s="120" t="s">
        <v>1122</v>
      </c>
      <c r="B217" s="103"/>
      <c r="C217" s="238"/>
      <c r="D217" s="103"/>
      <c r="E217" s="103"/>
      <c r="F217" s="308"/>
      <c r="G217" s="308"/>
      <c r="H217" s="308"/>
      <c r="I217" s="308"/>
      <c r="J217" s="308"/>
      <c r="K217" s="308"/>
      <c r="L217" s="308"/>
      <c r="M217" s="308"/>
      <c r="N217" s="308"/>
      <c r="O217" s="308"/>
      <c r="P217" s="308"/>
      <c r="Q217" s="308"/>
      <c r="R217" s="308"/>
      <c r="S217" s="308"/>
      <c r="T217" s="308"/>
      <c r="U217" s="308"/>
      <c r="V217" s="308"/>
      <c r="W217" s="308"/>
      <c r="X217" s="308"/>
      <c r="Y217" s="308"/>
    </row>
    <row r="218" spans="1:27" hidden="1">
      <c r="A218" s="120" t="s">
        <v>1123</v>
      </c>
      <c r="B218" s="103"/>
      <c r="C218" s="238"/>
      <c r="D218" s="103"/>
      <c r="E218" s="103"/>
      <c r="F218" s="308"/>
      <c r="G218" s="308"/>
      <c r="H218" s="308"/>
      <c r="I218" s="308"/>
      <c r="J218" s="308"/>
      <c r="K218" s="308"/>
      <c r="L218" s="308"/>
      <c r="M218" s="308"/>
      <c r="N218" s="308"/>
      <c r="O218" s="308"/>
      <c r="P218" s="308"/>
      <c r="Q218" s="308"/>
      <c r="R218" s="308"/>
      <c r="S218" s="308"/>
      <c r="T218" s="308"/>
      <c r="U218" s="308"/>
      <c r="V218" s="308"/>
      <c r="W218" s="308"/>
      <c r="X218" s="308"/>
      <c r="Y218" s="308"/>
    </row>
    <row r="219" spans="1:27" hidden="1">
      <c r="A219" s="120" t="s">
        <v>1124</v>
      </c>
      <c r="B219" s="103"/>
      <c r="C219" s="238"/>
      <c r="D219" s="103"/>
      <c r="E219" s="103"/>
      <c r="F219" s="308"/>
      <c r="G219" s="308"/>
      <c r="H219" s="308"/>
      <c r="I219" s="308"/>
      <c r="J219" s="308"/>
      <c r="K219" s="308"/>
      <c r="L219" s="308"/>
      <c r="M219" s="308"/>
      <c r="N219" s="308"/>
      <c r="O219" s="308"/>
      <c r="P219" s="308"/>
      <c r="Q219" s="308"/>
      <c r="R219" s="308"/>
      <c r="S219" s="308"/>
      <c r="T219" s="308"/>
      <c r="U219" s="308"/>
      <c r="V219" s="308"/>
      <c r="W219" s="308"/>
      <c r="X219" s="308"/>
      <c r="Y219" s="308"/>
    </row>
    <row r="220" spans="1:27" hidden="1">
      <c r="A220" s="120" t="s">
        <v>1125</v>
      </c>
      <c r="B220" s="103"/>
      <c r="C220" s="238"/>
      <c r="D220" s="103"/>
      <c r="E220" s="103"/>
      <c r="F220" s="308"/>
      <c r="G220" s="308"/>
      <c r="H220" s="308"/>
      <c r="I220" s="308"/>
      <c r="J220" s="308"/>
      <c r="K220" s="308"/>
      <c r="L220" s="308"/>
      <c r="M220" s="308"/>
      <c r="N220" s="308"/>
      <c r="O220" s="308"/>
      <c r="P220" s="308"/>
      <c r="Q220" s="308"/>
      <c r="R220" s="308"/>
      <c r="S220" s="308"/>
      <c r="T220" s="308"/>
      <c r="U220" s="308"/>
      <c r="V220" s="308"/>
      <c r="W220" s="308"/>
      <c r="X220" s="308"/>
      <c r="Y220" s="308"/>
    </row>
    <row r="221" spans="1:27" hidden="1">
      <c r="A221" s="120" t="s">
        <v>1126</v>
      </c>
      <c r="B221" s="103"/>
      <c r="C221" s="238"/>
      <c r="D221" s="103"/>
      <c r="E221" s="103"/>
      <c r="F221" s="308"/>
      <c r="G221" s="308"/>
      <c r="H221" s="308"/>
      <c r="I221" s="308"/>
      <c r="J221" s="308"/>
      <c r="K221" s="308"/>
      <c r="L221" s="308"/>
      <c r="M221" s="308"/>
      <c r="N221" s="308"/>
      <c r="O221" s="308"/>
      <c r="P221" s="308"/>
      <c r="Q221" s="308"/>
      <c r="R221" s="308"/>
      <c r="S221" s="308"/>
      <c r="T221" s="308"/>
      <c r="U221" s="308"/>
      <c r="V221" s="308"/>
      <c r="W221" s="308"/>
      <c r="X221" s="308"/>
      <c r="Y221" s="308"/>
    </row>
    <row r="222" spans="1:27">
      <c r="A222" s="88"/>
      <c r="B222" s="100"/>
      <c r="C222" s="112"/>
      <c r="D222" s="113"/>
      <c r="E222" s="114" t="s">
        <v>44</v>
      </c>
      <c r="F222" s="80">
        <f t="shared" ref="F222:J222" si="13">SUM(F172:F221)</f>
        <v>0</v>
      </c>
      <c r="G222" s="80">
        <f t="shared" si="13"/>
        <v>0</v>
      </c>
      <c r="H222" s="80">
        <f t="shared" si="13"/>
        <v>0</v>
      </c>
      <c r="I222" s="80">
        <f t="shared" si="13"/>
        <v>0</v>
      </c>
      <c r="J222" s="80">
        <f t="shared" si="13"/>
        <v>0</v>
      </c>
      <c r="K222" s="80">
        <f t="shared" ref="K222" si="14">SUM(K172:K221)</f>
        <v>0</v>
      </c>
      <c r="L222" s="80">
        <f t="shared" ref="L222:Y222" si="15">SUM(L172:L221)</f>
        <v>0</v>
      </c>
      <c r="M222" s="80">
        <f t="shared" si="15"/>
        <v>0</v>
      </c>
      <c r="N222" s="80">
        <f t="shared" si="15"/>
        <v>0</v>
      </c>
      <c r="O222" s="80">
        <f t="shared" si="15"/>
        <v>0</v>
      </c>
      <c r="P222" s="80">
        <f t="shared" si="15"/>
        <v>0</v>
      </c>
      <c r="Q222" s="80">
        <f t="shared" si="15"/>
        <v>0</v>
      </c>
      <c r="R222" s="80">
        <f t="shared" si="15"/>
        <v>0</v>
      </c>
      <c r="S222" s="80">
        <f t="shared" si="15"/>
        <v>0</v>
      </c>
      <c r="T222" s="80">
        <f t="shared" si="15"/>
        <v>0</v>
      </c>
      <c r="U222" s="80">
        <f t="shared" si="15"/>
        <v>0</v>
      </c>
      <c r="V222" s="80">
        <f t="shared" si="15"/>
        <v>0</v>
      </c>
      <c r="W222" s="80">
        <f t="shared" si="15"/>
        <v>0</v>
      </c>
      <c r="X222" s="80">
        <f t="shared" si="15"/>
        <v>0</v>
      </c>
      <c r="Y222" s="80">
        <f t="shared" si="15"/>
        <v>0</v>
      </c>
    </row>
    <row r="223" spans="1:27">
      <c r="A223" s="88"/>
      <c r="B223" s="100"/>
      <c r="C223" s="237"/>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row>
    <row r="224" spans="1:27">
      <c r="A224" s="88"/>
      <c r="B224" s="100"/>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row>
    <row r="225" spans="1:25">
      <c r="A225" s="101" t="s">
        <v>268</v>
      </c>
      <c r="B225" s="100" t="s">
        <v>817</v>
      </c>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row>
    <row r="226" spans="1:25">
      <c r="A226" s="109" t="s">
        <v>281</v>
      </c>
      <c r="B226" s="87" t="s">
        <v>538</v>
      </c>
      <c r="C226" s="109" t="s">
        <v>42</v>
      </c>
      <c r="D226" s="102"/>
      <c r="E226" s="102"/>
      <c r="F226" s="109"/>
      <c r="G226" s="109"/>
      <c r="H226" s="109"/>
      <c r="I226" s="109"/>
      <c r="J226" s="109"/>
      <c r="K226" s="109"/>
      <c r="L226" s="109"/>
      <c r="M226" s="109"/>
      <c r="N226" s="109"/>
      <c r="O226" s="109"/>
      <c r="P226" s="109"/>
      <c r="Q226" s="109"/>
      <c r="R226" s="109"/>
      <c r="S226" s="109"/>
      <c r="T226" s="109"/>
      <c r="U226" s="109"/>
      <c r="V226" s="109"/>
      <c r="W226" s="109"/>
      <c r="X226" s="109"/>
      <c r="Y226" s="109"/>
    </row>
    <row r="227" spans="1:25">
      <c r="A227" s="110"/>
      <c r="B227" s="103"/>
      <c r="C227" s="110"/>
      <c r="D227" s="103" t="s">
        <v>572</v>
      </c>
      <c r="E227" s="744"/>
      <c r="F227" s="106" t="s">
        <v>5</v>
      </c>
      <c r="G227" s="106" t="s">
        <v>5</v>
      </c>
      <c r="H227" s="106" t="s">
        <v>5</v>
      </c>
      <c r="I227" s="106" t="s">
        <v>5</v>
      </c>
      <c r="J227" s="106" t="s">
        <v>5</v>
      </c>
      <c r="K227" s="106" t="s">
        <v>5</v>
      </c>
      <c r="L227" s="106" t="s">
        <v>5</v>
      </c>
      <c r="M227" s="106" t="s">
        <v>5</v>
      </c>
      <c r="N227" s="106" t="s">
        <v>5</v>
      </c>
      <c r="O227" s="106" t="s">
        <v>5</v>
      </c>
      <c r="P227" s="106" t="s">
        <v>5</v>
      </c>
      <c r="Q227" s="106" t="s">
        <v>5</v>
      </c>
      <c r="R227" s="106" t="s">
        <v>5</v>
      </c>
      <c r="S227" s="106" t="s">
        <v>5</v>
      </c>
      <c r="T227" s="106" t="s">
        <v>5</v>
      </c>
      <c r="U227" s="106" t="s">
        <v>5</v>
      </c>
      <c r="V227" s="106" t="s">
        <v>5</v>
      </c>
      <c r="W227" s="106" t="s">
        <v>5</v>
      </c>
      <c r="X227" s="106" t="s">
        <v>5</v>
      </c>
      <c r="Y227" s="106" t="s">
        <v>5</v>
      </c>
    </row>
    <row r="228" spans="1:25">
      <c r="A228" s="220" t="s">
        <v>426</v>
      </c>
      <c r="B228" s="103"/>
      <c r="C228" s="238">
        <f>'F4 Net Debt'!C144</f>
        <v>0</v>
      </c>
      <c r="D228" s="228"/>
      <c r="E228" s="103"/>
      <c r="F228" s="308"/>
      <c r="G228" s="308"/>
      <c r="H228" s="308"/>
      <c r="I228" s="308"/>
      <c r="J228" s="308"/>
      <c r="K228" s="308"/>
      <c r="L228" s="308"/>
      <c r="M228" s="308"/>
      <c r="N228" s="308"/>
      <c r="O228" s="308"/>
      <c r="P228" s="308"/>
      <c r="Q228" s="308"/>
      <c r="R228" s="308"/>
      <c r="S228" s="308"/>
      <c r="T228" s="308"/>
      <c r="U228" s="308"/>
      <c r="V228" s="308"/>
      <c r="W228" s="308"/>
      <c r="X228" s="308"/>
      <c r="Y228" s="308"/>
    </row>
    <row r="229" spans="1:25">
      <c r="A229" s="218" t="s">
        <v>427</v>
      </c>
      <c r="B229" s="103"/>
      <c r="C229" s="238">
        <f>'F4 Net Debt'!C145</f>
        <v>0</v>
      </c>
      <c r="D229" s="228"/>
      <c r="E229" s="103"/>
      <c r="F229" s="308"/>
      <c r="G229" s="308"/>
      <c r="H229" s="308"/>
      <c r="I229" s="308"/>
      <c r="J229" s="308"/>
      <c r="K229" s="308"/>
      <c r="L229" s="308"/>
      <c r="M229" s="308"/>
      <c r="N229" s="308"/>
      <c r="O229" s="308"/>
      <c r="P229" s="308"/>
      <c r="Q229" s="308"/>
      <c r="R229" s="308"/>
      <c r="S229" s="308"/>
      <c r="T229" s="308"/>
      <c r="U229" s="308"/>
      <c r="V229" s="308"/>
      <c r="W229" s="308"/>
      <c r="X229" s="308"/>
      <c r="Y229" s="308"/>
    </row>
    <row r="230" spans="1:25">
      <c r="A230" s="220" t="s">
        <v>428</v>
      </c>
      <c r="B230" s="103"/>
      <c r="C230" s="238">
        <f>'F4 Net Debt'!C146</f>
        <v>0</v>
      </c>
      <c r="D230" s="228"/>
      <c r="E230" s="103"/>
      <c r="F230" s="308"/>
      <c r="G230" s="308"/>
      <c r="H230" s="308"/>
      <c r="I230" s="308"/>
      <c r="J230" s="308"/>
      <c r="K230" s="308"/>
      <c r="L230" s="308"/>
      <c r="M230" s="308"/>
      <c r="N230" s="308"/>
      <c r="O230" s="308"/>
      <c r="P230" s="308"/>
      <c r="Q230" s="308"/>
      <c r="R230" s="308"/>
      <c r="S230" s="308"/>
      <c r="T230" s="308"/>
      <c r="U230" s="308"/>
      <c r="V230" s="308"/>
      <c r="W230" s="308"/>
      <c r="X230" s="308"/>
      <c r="Y230" s="308"/>
    </row>
    <row r="231" spans="1:25">
      <c r="A231" s="218" t="s">
        <v>429</v>
      </c>
      <c r="B231" s="103"/>
      <c r="C231" s="238">
        <f>'F4 Net Debt'!C147</f>
        <v>0</v>
      </c>
      <c r="D231" s="228"/>
      <c r="E231" s="103"/>
      <c r="F231" s="308"/>
      <c r="G231" s="308"/>
      <c r="H231" s="308"/>
      <c r="I231" s="308"/>
      <c r="J231" s="308"/>
      <c r="K231" s="308"/>
      <c r="L231" s="308"/>
      <c r="M231" s="308"/>
      <c r="N231" s="308"/>
      <c r="O231" s="308"/>
      <c r="P231" s="308"/>
      <c r="Q231" s="308"/>
      <c r="R231" s="308"/>
      <c r="S231" s="308"/>
      <c r="T231" s="308"/>
      <c r="U231" s="308"/>
      <c r="V231" s="308"/>
      <c r="W231" s="308"/>
      <c r="X231" s="308"/>
      <c r="Y231" s="308"/>
    </row>
    <row r="232" spans="1:25">
      <c r="A232" s="220" t="s">
        <v>430</v>
      </c>
      <c r="B232" s="103"/>
      <c r="C232" s="238">
        <f>'F4 Net Debt'!C148</f>
        <v>0</v>
      </c>
      <c r="D232" s="228"/>
      <c r="E232" s="103"/>
      <c r="F232" s="308"/>
      <c r="G232" s="308"/>
      <c r="H232" s="308"/>
      <c r="I232" s="308"/>
      <c r="J232" s="308"/>
      <c r="K232" s="308"/>
      <c r="L232" s="308"/>
      <c r="M232" s="308"/>
      <c r="N232" s="308"/>
      <c r="O232" s="308"/>
      <c r="P232" s="308"/>
      <c r="Q232" s="308"/>
      <c r="R232" s="308"/>
      <c r="S232" s="308"/>
      <c r="T232" s="308"/>
      <c r="U232" s="308"/>
      <c r="V232" s="308"/>
      <c r="W232" s="308"/>
      <c r="X232" s="308"/>
      <c r="Y232" s="308"/>
    </row>
    <row r="233" spans="1:25">
      <c r="A233" s="218" t="s">
        <v>431</v>
      </c>
      <c r="B233" s="103"/>
      <c r="C233" s="238">
        <f>'F4 Net Debt'!C149</f>
        <v>0</v>
      </c>
      <c r="D233" s="228"/>
      <c r="E233" s="103"/>
      <c r="F233" s="308"/>
      <c r="G233" s="308"/>
      <c r="H233" s="308"/>
      <c r="I233" s="308"/>
      <c r="J233" s="308"/>
      <c r="K233" s="308"/>
      <c r="L233" s="308"/>
      <c r="M233" s="308"/>
      <c r="N233" s="308"/>
      <c r="O233" s="308"/>
      <c r="P233" s="308"/>
      <c r="Q233" s="308"/>
      <c r="R233" s="308"/>
      <c r="S233" s="308"/>
      <c r="T233" s="308"/>
      <c r="U233" s="308"/>
      <c r="V233" s="308"/>
      <c r="W233" s="308"/>
      <c r="X233" s="308"/>
      <c r="Y233" s="308"/>
    </row>
    <row r="234" spans="1:25">
      <c r="A234" s="220" t="s">
        <v>432</v>
      </c>
      <c r="B234" s="103"/>
      <c r="C234" s="238">
        <f>'F4 Net Debt'!C150</f>
        <v>0</v>
      </c>
      <c r="D234" s="228"/>
      <c r="E234" s="103"/>
      <c r="F234" s="308"/>
      <c r="G234" s="308"/>
      <c r="H234" s="308"/>
      <c r="I234" s="308"/>
      <c r="J234" s="308"/>
      <c r="K234" s="308"/>
      <c r="L234" s="308"/>
      <c r="M234" s="308"/>
      <c r="N234" s="308"/>
      <c r="O234" s="308"/>
      <c r="P234" s="308"/>
      <c r="Q234" s="308"/>
      <c r="R234" s="308"/>
      <c r="S234" s="308"/>
      <c r="T234" s="308"/>
      <c r="U234" s="308"/>
      <c r="V234" s="308"/>
      <c r="W234" s="308"/>
      <c r="X234" s="308"/>
      <c r="Y234" s="308"/>
    </row>
    <row r="235" spans="1:25">
      <c r="A235" s="218" t="s">
        <v>433</v>
      </c>
      <c r="B235" s="103"/>
      <c r="C235" s="238">
        <f>'F4 Net Debt'!C151</f>
        <v>0</v>
      </c>
      <c r="D235" s="228"/>
      <c r="E235" s="103"/>
      <c r="F235" s="308"/>
      <c r="G235" s="308"/>
      <c r="H235" s="308"/>
      <c r="I235" s="308"/>
      <c r="J235" s="308"/>
      <c r="K235" s="308"/>
      <c r="L235" s="308"/>
      <c r="M235" s="308"/>
      <c r="N235" s="308"/>
      <c r="O235" s="308"/>
      <c r="P235" s="308"/>
      <c r="Q235" s="308"/>
      <c r="R235" s="308"/>
      <c r="S235" s="308"/>
      <c r="T235" s="308"/>
      <c r="U235" s="308"/>
      <c r="V235" s="308"/>
      <c r="W235" s="308"/>
      <c r="X235" s="308"/>
      <c r="Y235" s="308"/>
    </row>
    <row r="236" spans="1:25">
      <c r="A236" s="220" t="s">
        <v>434</v>
      </c>
      <c r="B236" s="103"/>
      <c r="C236" s="238">
        <f>'F4 Net Debt'!C152</f>
        <v>0</v>
      </c>
      <c r="D236" s="228"/>
      <c r="E236" s="103"/>
      <c r="F236" s="308"/>
      <c r="G236" s="308"/>
      <c r="H236" s="308"/>
      <c r="I236" s="308"/>
      <c r="J236" s="308"/>
      <c r="K236" s="308"/>
      <c r="L236" s="308"/>
      <c r="M236" s="308"/>
      <c r="N236" s="308"/>
      <c r="O236" s="308"/>
      <c r="P236" s="308"/>
      <c r="Q236" s="308"/>
      <c r="R236" s="308"/>
      <c r="S236" s="308"/>
      <c r="T236" s="308"/>
      <c r="U236" s="308"/>
      <c r="V236" s="308"/>
      <c r="W236" s="308"/>
      <c r="X236" s="308"/>
      <c r="Y236" s="308"/>
    </row>
    <row r="237" spans="1:25">
      <c r="A237" s="218" t="s">
        <v>435</v>
      </c>
      <c r="B237" s="103"/>
      <c r="C237" s="238">
        <f>'F4 Net Debt'!C153</f>
        <v>0</v>
      </c>
      <c r="D237" s="228"/>
      <c r="E237" s="103"/>
      <c r="F237" s="308"/>
      <c r="G237" s="308"/>
      <c r="H237" s="308"/>
      <c r="I237" s="308"/>
      <c r="J237" s="308"/>
      <c r="K237" s="308"/>
      <c r="L237" s="308"/>
      <c r="M237" s="308"/>
      <c r="N237" s="308"/>
      <c r="O237" s="308"/>
      <c r="P237" s="308"/>
      <c r="Q237" s="308"/>
      <c r="R237" s="308"/>
      <c r="S237" s="308"/>
      <c r="T237" s="308"/>
      <c r="U237" s="308"/>
      <c r="V237" s="308"/>
      <c r="W237" s="308"/>
      <c r="X237" s="308"/>
      <c r="Y237" s="308"/>
    </row>
    <row r="238" spans="1:25" hidden="1">
      <c r="A238" s="120" t="s">
        <v>436</v>
      </c>
      <c r="B238" s="103"/>
      <c r="C238" s="238">
        <f>'F4 Net Debt'!C154</f>
        <v>0</v>
      </c>
      <c r="D238" s="228"/>
      <c r="E238" s="229"/>
      <c r="F238" s="308"/>
      <c r="G238" s="308"/>
      <c r="H238" s="308"/>
      <c r="I238" s="308"/>
      <c r="J238" s="308"/>
      <c r="K238" s="308"/>
      <c r="L238" s="308"/>
      <c r="M238" s="308"/>
      <c r="N238" s="308"/>
      <c r="O238" s="308"/>
      <c r="P238" s="308"/>
      <c r="Q238" s="308"/>
      <c r="R238" s="308"/>
      <c r="S238" s="308"/>
      <c r="T238" s="308"/>
      <c r="U238" s="308"/>
      <c r="V238" s="308"/>
      <c r="W238" s="308"/>
      <c r="X238" s="308"/>
      <c r="Y238" s="308"/>
    </row>
    <row r="239" spans="1:25" hidden="1">
      <c r="A239" s="120" t="s">
        <v>623</v>
      </c>
      <c r="B239" s="103"/>
      <c r="C239" s="238">
        <f>'F4 Net Debt'!C155</f>
        <v>0</v>
      </c>
      <c r="D239" s="228"/>
      <c r="E239" s="229"/>
      <c r="F239" s="308"/>
      <c r="G239" s="308"/>
      <c r="H239" s="308"/>
      <c r="I239" s="308"/>
      <c r="J239" s="308"/>
      <c r="K239" s="308"/>
      <c r="L239" s="308"/>
      <c r="M239" s="308"/>
      <c r="N239" s="308"/>
      <c r="O239" s="308"/>
      <c r="P239" s="308"/>
      <c r="Q239" s="308"/>
      <c r="R239" s="308"/>
      <c r="S239" s="308"/>
      <c r="T239" s="308"/>
      <c r="U239" s="308"/>
      <c r="V239" s="308"/>
      <c r="W239" s="308"/>
      <c r="X239" s="308"/>
      <c r="Y239" s="308"/>
    </row>
    <row r="240" spans="1:25" hidden="1">
      <c r="A240" s="120" t="s">
        <v>624</v>
      </c>
      <c r="B240" s="103"/>
      <c r="C240" s="238">
        <f>'F4 Net Debt'!C156</f>
        <v>0</v>
      </c>
      <c r="D240" s="228"/>
      <c r="E240" s="229"/>
      <c r="F240" s="308"/>
      <c r="G240" s="308"/>
      <c r="H240" s="308"/>
      <c r="I240" s="308"/>
      <c r="J240" s="308"/>
      <c r="K240" s="308"/>
      <c r="L240" s="308"/>
      <c r="M240" s="308"/>
      <c r="N240" s="308"/>
      <c r="O240" s="308"/>
      <c r="P240" s="308"/>
      <c r="Q240" s="308"/>
      <c r="R240" s="308"/>
      <c r="S240" s="308"/>
      <c r="T240" s="308"/>
      <c r="U240" s="308"/>
      <c r="V240" s="308"/>
      <c r="W240" s="308"/>
      <c r="X240" s="308"/>
      <c r="Y240" s="308"/>
    </row>
    <row r="241" spans="1:25" hidden="1">
      <c r="A241" s="120" t="s">
        <v>625</v>
      </c>
      <c r="B241" s="103"/>
      <c r="C241" s="238">
        <f>'F4 Net Debt'!C157</f>
        <v>0</v>
      </c>
      <c r="D241" s="228"/>
      <c r="E241" s="229"/>
      <c r="F241" s="308"/>
      <c r="G241" s="308"/>
      <c r="H241" s="308"/>
      <c r="I241" s="308"/>
      <c r="J241" s="308"/>
      <c r="K241" s="308"/>
      <c r="L241" s="308"/>
      <c r="M241" s="308"/>
      <c r="N241" s="308"/>
      <c r="O241" s="308"/>
      <c r="P241" s="308"/>
      <c r="Q241" s="308"/>
      <c r="R241" s="308"/>
      <c r="S241" s="308"/>
      <c r="T241" s="308"/>
      <c r="U241" s="308"/>
      <c r="V241" s="308"/>
      <c r="W241" s="308"/>
      <c r="X241" s="308"/>
      <c r="Y241" s="308"/>
    </row>
    <row r="242" spans="1:25" hidden="1">
      <c r="A242" s="120" t="s">
        <v>626</v>
      </c>
      <c r="B242" s="103"/>
      <c r="C242" s="238">
        <f>'F4 Net Debt'!C158</f>
        <v>0</v>
      </c>
      <c r="D242" s="228"/>
      <c r="E242" s="229"/>
      <c r="F242" s="308"/>
      <c r="G242" s="308"/>
      <c r="H242" s="308"/>
      <c r="I242" s="308"/>
      <c r="J242" s="308"/>
      <c r="K242" s="308"/>
      <c r="L242" s="308"/>
      <c r="M242" s="308"/>
      <c r="N242" s="308"/>
      <c r="O242" s="308"/>
      <c r="P242" s="308"/>
      <c r="Q242" s="308"/>
      <c r="R242" s="308"/>
      <c r="S242" s="308"/>
      <c r="T242" s="308"/>
      <c r="U242" s="308"/>
      <c r="V242" s="308"/>
      <c r="W242" s="308"/>
      <c r="X242" s="308"/>
      <c r="Y242" s="308"/>
    </row>
    <row r="243" spans="1:25" hidden="1">
      <c r="A243" s="120" t="s">
        <v>627</v>
      </c>
      <c r="B243" s="103"/>
      <c r="C243" s="238">
        <f>'F4 Net Debt'!C159</f>
        <v>0</v>
      </c>
      <c r="D243" s="228"/>
      <c r="E243" s="229"/>
      <c r="F243" s="308"/>
      <c r="G243" s="308"/>
      <c r="H243" s="308"/>
      <c r="I243" s="308"/>
      <c r="J243" s="308"/>
      <c r="K243" s="308"/>
      <c r="L243" s="308"/>
      <c r="M243" s="308"/>
      <c r="N243" s="308"/>
      <c r="O243" s="308"/>
      <c r="P243" s="308"/>
      <c r="Q243" s="308"/>
      <c r="R243" s="308"/>
      <c r="S243" s="308"/>
      <c r="T243" s="308"/>
      <c r="U243" s="308"/>
      <c r="V243" s="308"/>
      <c r="W243" s="308"/>
      <c r="X243" s="308"/>
      <c r="Y243" s="308"/>
    </row>
    <row r="244" spans="1:25" hidden="1">
      <c r="A244" s="120" t="s">
        <v>628</v>
      </c>
      <c r="B244" s="103"/>
      <c r="C244" s="238">
        <f>'F4 Net Debt'!C160</f>
        <v>0</v>
      </c>
      <c r="D244" s="228"/>
      <c r="E244" s="229"/>
      <c r="F244" s="308"/>
      <c r="G244" s="308"/>
      <c r="H244" s="308"/>
      <c r="I244" s="308"/>
      <c r="J244" s="308"/>
      <c r="K244" s="308"/>
      <c r="L244" s="308"/>
      <c r="M244" s="308"/>
      <c r="N244" s="308"/>
      <c r="O244" s="308"/>
      <c r="P244" s="308"/>
      <c r="Q244" s="308"/>
      <c r="R244" s="308"/>
      <c r="S244" s="308"/>
      <c r="T244" s="308"/>
      <c r="U244" s="308"/>
      <c r="V244" s="308"/>
      <c r="W244" s="308"/>
      <c r="X244" s="308"/>
      <c r="Y244" s="308"/>
    </row>
    <row r="245" spans="1:25" hidden="1">
      <c r="A245" s="120" t="s">
        <v>629</v>
      </c>
      <c r="B245" s="103"/>
      <c r="C245" s="238">
        <f>'F4 Net Debt'!C161</f>
        <v>0</v>
      </c>
      <c r="D245" s="228"/>
      <c r="E245" s="229"/>
      <c r="F245" s="308"/>
      <c r="G245" s="308"/>
      <c r="H245" s="308"/>
      <c r="I245" s="308"/>
      <c r="J245" s="308"/>
      <c r="K245" s="308"/>
      <c r="L245" s="308"/>
      <c r="M245" s="308"/>
      <c r="N245" s="308"/>
      <c r="O245" s="308"/>
      <c r="P245" s="308"/>
      <c r="Q245" s="308"/>
      <c r="R245" s="308"/>
      <c r="S245" s="308"/>
      <c r="T245" s="308"/>
      <c r="U245" s="308"/>
      <c r="V245" s="308"/>
      <c r="W245" s="308"/>
      <c r="X245" s="308"/>
      <c r="Y245" s="308"/>
    </row>
    <row r="246" spans="1:25" hidden="1">
      <c r="A246" s="120" t="s">
        <v>630</v>
      </c>
      <c r="B246" s="103"/>
      <c r="C246" s="238"/>
      <c r="D246" s="228"/>
      <c r="E246" s="229"/>
      <c r="F246" s="308"/>
      <c r="G246" s="308"/>
      <c r="H246" s="308"/>
      <c r="I246" s="308"/>
      <c r="J246" s="308"/>
      <c r="K246" s="308"/>
      <c r="L246" s="308"/>
      <c r="M246" s="308"/>
      <c r="N246" s="308"/>
      <c r="O246" s="308"/>
      <c r="P246" s="308"/>
      <c r="Q246" s="308"/>
      <c r="R246" s="308"/>
      <c r="S246" s="308"/>
      <c r="T246" s="308"/>
      <c r="U246" s="308"/>
      <c r="V246" s="308"/>
      <c r="W246" s="308"/>
      <c r="X246" s="308"/>
      <c r="Y246" s="308"/>
    </row>
    <row r="247" spans="1:25" hidden="1">
      <c r="A247" s="120" t="s">
        <v>631</v>
      </c>
      <c r="B247" s="103"/>
      <c r="C247" s="238"/>
      <c r="D247" s="228"/>
      <c r="E247" s="229"/>
      <c r="F247" s="308"/>
      <c r="G247" s="308"/>
      <c r="H247" s="308"/>
      <c r="I247" s="308"/>
      <c r="J247" s="308"/>
      <c r="K247" s="308"/>
      <c r="L247" s="308"/>
      <c r="M247" s="308"/>
      <c r="N247" s="308"/>
      <c r="O247" s="308"/>
      <c r="P247" s="308"/>
      <c r="Q247" s="308"/>
      <c r="R247" s="308"/>
      <c r="S247" s="308"/>
      <c r="T247" s="308"/>
      <c r="U247" s="308"/>
      <c r="V247" s="308"/>
      <c r="W247" s="308"/>
      <c r="X247" s="308"/>
      <c r="Y247" s="308"/>
    </row>
    <row r="248" spans="1:25" hidden="1">
      <c r="A248" s="120" t="s">
        <v>1127</v>
      </c>
      <c r="B248" s="103"/>
      <c r="C248" s="238"/>
      <c r="D248" s="228"/>
      <c r="E248" s="229"/>
      <c r="F248" s="308"/>
      <c r="G248" s="308"/>
      <c r="H248" s="308"/>
      <c r="I248" s="308"/>
      <c r="J248" s="308"/>
      <c r="K248" s="308"/>
      <c r="L248" s="308"/>
      <c r="M248" s="308"/>
      <c r="N248" s="308"/>
      <c r="O248" s="308"/>
      <c r="P248" s="308"/>
      <c r="Q248" s="308"/>
      <c r="R248" s="308"/>
      <c r="S248" s="308"/>
      <c r="T248" s="308"/>
      <c r="U248" s="308"/>
      <c r="V248" s="308"/>
      <c r="W248" s="308"/>
      <c r="X248" s="308"/>
      <c r="Y248" s="308"/>
    </row>
    <row r="249" spans="1:25" hidden="1">
      <c r="A249" s="120" t="s">
        <v>1128</v>
      </c>
      <c r="B249" s="103"/>
      <c r="C249" s="238"/>
      <c r="D249" s="228"/>
      <c r="E249" s="229"/>
      <c r="F249" s="308"/>
      <c r="G249" s="308"/>
      <c r="H249" s="308"/>
      <c r="I249" s="308"/>
      <c r="J249" s="308"/>
      <c r="K249" s="308"/>
      <c r="L249" s="308"/>
      <c r="M249" s="308"/>
      <c r="N249" s="308"/>
      <c r="O249" s="308"/>
      <c r="P249" s="308"/>
      <c r="Q249" s="308"/>
      <c r="R249" s="308"/>
      <c r="S249" s="308"/>
      <c r="T249" s="308"/>
      <c r="U249" s="308"/>
      <c r="V249" s="308"/>
      <c r="W249" s="308"/>
      <c r="X249" s="308"/>
      <c r="Y249" s="308"/>
    </row>
    <row r="250" spans="1:25" hidden="1">
      <c r="A250" s="120" t="s">
        <v>1129</v>
      </c>
      <c r="B250" s="103"/>
      <c r="C250" s="238"/>
      <c r="D250" s="228"/>
      <c r="E250" s="229"/>
      <c r="F250" s="308"/>
      <c r="G250" s="308"/>
      <c r="H250" s="308"/>
      <c r="I250" s="308"/>
      <c r="J250" s="308"/>
      <c r="K250" s="308"/>
      <c r="L250" s="308"/>
      <c r="M250" s="308"/>
      <c r="N250" s="308"/>
      <c r="O250" s="308"/>
      <c r="P250" s="308"/>
      <c r="Q250" s="308"/>
      <c r="R250" s="308"/>
      <c r="S250" s="308"/>
      <c r="T250" s="308"/>
      <c r="U250" s="308"/>
      <c r="V250" s="308"/>
      <c r="W250" s="308"/>
      <c r="X250" s="308"/>
      <c r="Y250" s="308"/>
    </row>
    <row r="251" spans="1:25" hidden="1">
      <c r="A251" s="120" t="s">
        <v>1130</v>
      </c>
      <c r="B251" s="103"/>
      <c r="C251" s="238"/>
      <c r="D251" s="228"/>
      <c r="E251" s="229"/>
      <c r="F251" s="308"/>
      <c r="G251" s="308"/>
      <c r="H251" s="308"/>
      <c r="I251" s="308"/>
      <c r="J251" s="308"/>
      <c r="K251" s="308"/>
      <c r="L251" s="308"/>
      <c r="M251" s="308"/>
      <c r="N251" s="308"/>
      <c r="O251" s="308"/>
      <c r="P251" s="308"/>
      <c r="Q251" s="308"/>
      <c r="R251" s="308"/>
      <c r="S251" s="308"/>
      <c r="T251" s="308"/>
      <c r="U251" s="308"/>
      <c r="V251" s="308"/>
      <c r="W251" s="308"/>
      <c r="X251" s="308"/>
      <c r="Y251" s="308"/>
    </row>
    <row r="252" spans="1:25" hidden="1">
      <c r="A252" s="120" t="s">
        <v>1131</v>
      </c>
      <c r="B252" s="103"/>
      <c r="C252" s="238"/>
      <c r="D252" s="228"/>
      <c r="E252" s="229"/>
      <c r="F252" s="308"/>
      <c r="G252" s="308"/>
      <c r="H252" s="308"/>
      <c r="I252" s="308"/>
      <c r="J252" s="308"/>
      <c r="K252" s="308"/>
      <c r="L252" s="308"/>
      <c r="M252" s="308"/>
      <c r="N252" s="308"/>
      <c r="O252" s="308"/>
      <c r="P252" s="308"/>
      <c r="Q252" s="308"/>
      <c r="R252" s="308"/>
      <c r="S252" s="308"/>
      <c r="T252" s="308"/>
      <c r="U252" s="308"/>
      <c r="V252" s="308"/>
      <c r="W252" s="308"/>
      <c r="X252" s="308"/>
      <c r="Y252" s="308"/>
    </row>
    <row r="253" spans="1:25" hidden="1">
      <c r="A253" s="120" t="s">
        <v>1132</v>
      </c>
      <c r="B253" s="103"/>
      <c r="C253" s="238"/>
      <c r="D253" s="228"/>
      <c r="E253" s="229"/>
      <c r="F253" s="308"/>
      <c r="G253" s="308"/>
      <c r="H253" s="308"/>
      <c r="I253" s="308"/>
      <c r="J253" s="308"/>
      <c r="K253" s="308"/>
      <c r="L253" s="308"/>
      <c r="M253" s="308"/>
      <c r="N253" s="308"/>
      <c r="O253" s="308"/>
      <c r="P253" s="308"/>
      <c r="Q253" s="308"/>
      <c r="R253" s="308"/>
      <c r="S253" s="308"/>
      <c r="T253" s="308"/>
      <c r="U253" s="308"/>
      <c r="V253" s="308"/>
      <c r="W253" s="308"/>
      <c r="X253" s="308"/>
      <c r="Y253" s="308"/>
    </row>
    <row r="254" spans="1:25" hidden="1">
      <c r="A254" s="120" t="s">
        <v>1133</v>
      </c>
      <c r="B254" s="103"/>
      <c r="C254" s="238"/>
      <c r="D254" s="228"/>
      <c r="E254" s="229"/>
      <c r="F254" s="308"/>
      <c r="G254" s="308"/>
      <c r="H254" s="308"/>
      <c r="I254" s="308"/>
      <c r="J254" s="308"/>
      <c r="K254" s="308"/>
      <c r="L254" s="308"/>
      <c r="M254" s="308"/>
      <c r="N254" s="308"/>
      <c r="O254" s="308"/>
      <c r="P254" s="308"/>
      <c r="Q254" s="308"/>
      <c r="R254" s="308"/>
      <c r="S254" s="308"/>
      <c r="T254" s="308"/>
      <c r="U254" s="308"/>
      <c r="V254" s="308"/>
      <c r="W254" s="308"/>
      <c r="X254" s="308"/>
      <c r="Y254" s="308"/>
    </row>
    <row r="255" spans="1:25" hidden="1">
      <c r="A255" s="120" t="s">
        <v>1134</v>
      </c>
      <c r="B255" s="103"/>
      <c r="C255" s="238"/>
      <c r="D255" s="228"/>
      <c r="E255" s="229"/>
      <c r="F255" s="308"/>
      <c r="G255" s="308"/>
      <c r="H255" s="308"/>
      <c r="I255" s="308"/>
      <c r="J255" s="308"/>
      <c r="K255" s="308"/>
      <c r="L255" s="308"/>
      <c r="M255" s="308"/>
      <c r="N255" s="308"/>
      <c r="O255" s="308"/>
      <c r="P255" s="308"/>
      <c r="Q255" s="308"/>
      <c r="R255" s="308"/>
      <c r="S255" s="308"/>
      <c r="T255" s="308"/>
      <c r="U255" s="308"/>
      <c r="V255" s="308"/>
      <c r="W255" s="308"/>
      <c r="X255" s="308"/>
      <c r="Y255" s="308"/>
    </row>
    <row r="256" spans="1:25" hidden="1">
      <c r="A256" s="120" t="s">
        <v>1135</v>
      </c>
      <c r="B256" s="103"/>
      <c r="C256" s="238"/>
      <c r="D256" s="228"/>
      <c r="E256" s="229"/>
      <c r="F256" s="308"/>
      <c r="G256" s="308"/>
      <c r="H256" s="308"/>
      <c r="I256" s="308"/>
      <c r="J256" s="308"/>
      <c r="K256" s="308"/>
      <c r="L256" s="308"/>
      <c r="M256" s="308"/>
      <c r="N256" s="308"/>
      <c r="O256" s="308"/>
      <c r="P256" s="308"/>
      <c r="Q256" s="308"/>
      <c r="R256" s="308"/>
      <c r="S256" s="308"/>
      <c r="T256" s="308"/>
      <c r="U256" s="308"/>
      <c r="V256" s="308"/>
      <c r="W256" s="308"/>
      <c r="X256" s="308"/>
      <c r="Y256" s="308"/>
    </row>
    <row r="257" spans="1:25" hidden="1">
      <c r="A257" s="120" t="s">
        <v>1136</v>
      </c>
      <c r="B257" s="103"/>
      <c r="C257" s="238"/>
      <c r="D257" s="228"/>
      <c r="E257" s="229"/>
      <c r="F257" s="308"/>
      <c r="G257" s="308"/>
      <c r="H257" s="308"/>
      <c r="I257" s="308"/>
      <c r="J257" s="308"/>
      <c r="K257" s="308"/>
      <c r="L257" s="308"/>
      <c r="M257" s="308"/>
      <c r="N257" s="308"/>
      <c r="O257" s="308"/>
      <c r="P257" s="308"/>
      <c r="Q257" s="308"/>
      <c r="R257" s="308"/>
      <c r="S257" s="308"/>
      <c r="T257" s="308"/>
      <c r="U257" s="308"/>
      <c r="V257" s="308"/>
      <c r="W257" s="308"/>
      <c r="X257" s="308"/>
      <c r="Y257" s="308"/>
    </row>
    <row r="258" spans="1:25" hidden="1">
      <c r="A258" s="120" t="s">
        <v>1137</v>
      </c>
      <c r="B258" s="103"/>
      <c r="C258" s="238"/>
      <c r="D258" s="228"/>
      <c r="E258" s="229"/>
      <c r="F258" s="308"/>
      <c r="G258" s="308"/>
      <c r="H258" s="308"/>
      <c r="I258" s="308"/>
      <c r="J258" s="308"/>
      <c r="K258" s="308"/>
      <c r="L258" s="308"/>
      <c r="M258" s="308"/>
      <c r="N258" s="308"/>
      <c r="O258" s="308"/>
      <c r="P258" s="308"/>
      <c r="Q258" s="308"/>
      <c r="R258" s="308"/>
      <c r="S258" s="308"/>
      <c r="T258" s="308"/>
      <c r="U258" s="308"/>
      <c r="V258" s="308"/>
      <c r="W258" s="308"/>
      <c r="X258" s="308"/>
      <c r="Y258" s="308"/>
    </row>
    <row r="259" spans="1:25" hidden="1">
      <c r="A259" s="120" t="s">
        <v>1138</v>
      </c>
      <c r="B259" s="103"/>
      <c r="C259" s="238"/>
      <c r="D259" s="228"/>
      <c r="E259" s="229"/>
      <c r="F259" s="308"/>
      <c r="G259" s="308"/>
      <c r="H259" s="308"/>
      <c r="I259" s="308"/>
      <c r="J259" s="308"/>
      <c r="K259" s="308"/>
      <c r="L259" s="308"/>
      <c r="M259" s="308"/>
      <c r="N259" s="308"/>
      <c r="O259" s="308"/>
      <c r="P259" s="308"/>
      <c r="Q259" s="308"/>
      <c r="R259" s="308"/>
      <c r="S259" s="308"/>
      <c r="T259" s="308"/>
      <c r="U259" s="308"/>
      <c r="V259" s="308"/>
      <c r="W259" s="308"/>
      <c r="X259" s="308"/>
      <c r="Y259" s="308"/>
    </row>
    <row r="260" spans="1:25" hidden="1">
      <c r="A260" s="120" t="s">
        <v>1139</v>
      </c>
      <c r="B260" s="103"/>
      <c r="C260" s="238"/>
      <c r="D260" s="228"/>
      <c r="E260" s="229"/>
      <c r="F260" s="308"/>
      <c r="G260" s="308"/>
      <c r="H260" s="308"/>
      <c r="I260" s="308"/>
      <c r="J260" s="308"/>
      <c r="K260" s="308"/>
      <c r="L260" s="308"/>
      <c r="M260" s="308"/>
      <c r="N260" s="308"/>
      <c r="O260" s="308"/>
      <c r="P260" s="308"/>
      <c r="Q260" s="308"/>
      <c r="R260" s="308"/>
      <c r="S260" s="308"/>
      <c r="T260" s="308"/>
      <c r="U260" s="308"/>
      <c r="V260" s="308"/>
      <c r="W260" s="308"/>
      <c r="X260" s="308"/>
      <c r="Y260" s="308"/>
    </row>
    <row r="261" spans="1:25" hidden="1">
      <c r="A261" s="120" t="s">
        <v>1140</v>
      </c>
      <c r="B261" s="103"/>
      <c r="C261" s="238"/>
      <c r="D261" s="228"/>
      <c r="E261" s="229"/>
      <c r="F261" s="308"/>
      <c r="G261" s="308"/>
      <c r="H261" s="308"/>
      <c r="I261" s="308"/>
      <c r="J261" s="308"/>
      <c r="K261" s="308"/>
      <c r="L261" s="308"/>
      <c r="M261" s="308"/>
      <c r="N261" s="308"/>
      <c r="O261" s="308"/>
      <c r="P261" s="308"/>
      <c r="Q261" s="308"/>
      <c r="R261" s="308"/>
      <c r="S261" s="308"/>
      <c r="T261" s="308"/>
      <c r="U261" s="308"/>
      <c r="V261" s="308"/>
      <c r="W261" s="308"/>
      <c r="X261" s="308"/>
      <c r="Y261" s="308"/>
    </row>
    <row r="262" spans="1:25" hidden="1">
      <c r="A262" s="120" t="s">
        <v>1141</v>
      </c>
      <c r="B262" s="103"/>
      <c r="C262" s="238"/>
      <c r="D262" s="228"/>
      <c r="E262" s="229"/>
      <c r="F262" s="308"/>
      <c r="G262" s="308"/>
      <c r="H262" s="308"/>
      <c r="I262" s="308"/>
      <c r="J262" s="308"/>
      <c r="K262" s="308"/>
      <c r="L262" s="308"/>
      <c r="M262" s="308"/>
      <c r="N262" s="308"/>
      <c r="O262" s="308"/>
      <c r="P262" s="308"/>
      <c r="Q262" s="308"/>
      <c r="R262" s="308"/>
      <c r="S262" s="308"/>
      <c r="T262" s="308"/>
      <c r="U262" s="308"/>
      <c r="V262" s="308"/>
      <c r="W262" s="308"/>
      <c r="X262" s="308"/>
      <c r="Y262" s="308"/>
    </row>
    <row r="263" spans="1:25" hidden="1">
      <c r="A263" s="120" t="s">
        <v>1142</v>
      </c>
      <c r="B263" s="103"/>
      <c r="C263" s="238"/>
      <c r="D263" s="228"/>
      <c r="E263" s="229"/>
      <c r="F263" s="308"/>
      <c r="G263" s="308"/>
      <c r="H263" s="308"/>
      <c r="I263" s="308"/>
      <c r="J263" s="308"/>
      <c r="K263" s="308"/>
      <c r="L263" s="308"/>
      <c r="M263" s="308"/>
      <c r="N263" s="308"/>
      <c r="O263" s="308"/>
      <c r="P263" s="308"/>
      <c r="Q263" s="308"/>
      <c r="R263" s="308"/>
      <c r="S263" s="308"/>
      <c r="T263" s="308"/>
      <c r="U263" s="308"/>
      <c r="V263" s="308"/>
      <c r="W263" s="308"/>
      <c r="X263" s="308"/>
      <c r="Y263" s="308"/>
    </row>
    <row r="264" spans="1:25" hidden="1">
      <c r="A264" s="120" t="s">
        <v>1143</v>
      </c>
      <c r="B264" s="103"/>
      <c r="C264" s="238"/>
      <c r="D264" s="228"/>
      <c r="E264" s="229"/>
      <c r="F264" s="308"/>
      <c r="G264" s="308"/>
      <c r="H264" s="308"/>
      <c r="I264" s="308"/>
      <c r="J264" s="308"/>
      <c r="K264" s="308"/>
      <c r="L264" s="308"/>
      <c r="M264" s="308"/>
      <c r="N264" s="308"/>
      <c r="O264" s="308"/>
      <c r="P264" s="308"/>
      <c r="Q264" s="308"/>
      <c r="R264" s="308"/>
      <c r="S264" s="308"/>
      <c r="T264" s="308"/>
      <c r="U264" s="308"/>
      <c r="V264" s="308"/>
      <c r="W264" s="308"/>
      <c r="X264" s="308"/>
      <c r="Y264" s="308"/>
    </row>
    <row r="265" spans="1:25" hidden="1">
      <c r="A265" s="120" t="s">
        <v>1144</v>
      </c>
      <c r="B265" s="103"/>
      <c r="C265" s="238"/>
      <c r="D265" s="228"/>
      <c r="E265" s="229"/>
      <c r="F265" s="308"/>
      <c r="G265" s="308"/>
      <c r="H265" s="308"/>
      <c r="I265" s="308"/>
      <c r="J265" s="308"/>
      <c r="K265" s="308"/>
      <c r="L265" s="308"/>
      <c r="M265" s="308"/>
      <c r="N265" s="308"/>
      <c r="O265" s="308"/>
      <c r="P265" s="308"/>
      <c r="Q265" s="308"/>
      <c r="R265" s="308"/>
      <c r="S265" s="308"/>
      <c r="T265" s="308"/>
      <c r="U265" s="308"/>
      <c r="V265" s="308"/>
      <c r="W265" s="308"/>
      <c r="X265" s="308"/>
      <c r="Y265" s="308"/>
    </row>
    <row r="266" spans="1:25" hidden="1">
      <c r="A266" s="120" t="s">
        <v>1145</v>
      </c>
      <c r="B266" s="103"/>
      <c r="C266" s="238"/>
      <c r="D266" s="228"/>
      <c r="E266" s="229"/>
      <c r="F266" s="308"/>
      <c r="G266" s="308"/>
      <c r="H266" s="308"/>
      <c r="I266" s="308"/>
      <c r="J266" s="308"/>
      <c r="K266" s="308"/>
      <c r="L266" s="308"/>
      <c r="M266" s="308"/>
      <c r="N266" s="308"/>
      <c r="O266" s="308"/>
      <c r="P266" s="308"/>
      <c r="Q266" s="308"/>
      <c r="R266" s="308"/>
      <c r="S266" s="308"/>
      <c r="T266" s="308"/>
      <c r="U266" s="308"/>
      <c r="V266" s="308"/>
      <c r="W266" s="308"/>
      <c r="X266" s="308"/>
      <c r="Y266" s="308"/>
    </row>
    <row r="267" spans="1:25" hidden="1">
      <c r="A267" s="120" t="s">
        <v>1146</v>
      </c>
      <c r="B267" s="103"/>
      <c r="C267" s="238"/>
      <c r="D267" s="228"/>
      <c r="E267" s="229"/>
      <c r="F267" s="308"/>
      <c r="G267" s="308"/>
      <c r="H267" s="308"/>
      <c r="I267" s="308"/>
      <c r="J267" s="308"/>
      <c r="K267" s="308"/>
      <c r="L267" s="308"/>
      <c r="M267" s="308"/>
      <c r="N267" s="308"/>
      <c r="O267" s="308"/>
      <c r="P267" s="308"/>
      <c r="Q267" s="308"/>
      <c r="R267" s="308"/>
      <c r="S267" s="308"/>
      <c r="T267" s="308"/>
      <c r="U267" s="308"/>
      <c r="V267" s="308"/>
      <c r="W267" s="308"/>
      <c r="X267" s="308"/>
      <c r="Y267" s="308"/>
    </row>
    <row r="268" spans="1:25" hidden="1">
      <c r="A268" s="120" t="s">
        <v>1147</v>
      </c>
      <c r="B268" s="103"/>
      <c r="C268" s="238"/>
      <c r="D268" s="228"/>
      <c r="E268" s="229"/>
      <c r="F268" s="308"/>
      <c r="G268" s="308"/>
      <c r="H268" s="308"/>
      <c r="I268" s="308"/>
      <c r="J268" s="308"/>
      <c r="K268" s="308"/>
      <c r="L268" s="308"/>
      <c r="M268" s="308"/>
      <c r="N268" s="308"/>
      <c r="O268" s="308"/>
      <c r="P268" s="308"/>
      <c r="Q268" s="308"/>
      <c r="R268" s="308"/>
      <c r="S268" s="308"/>
      <c r="T268" s="308"/>
      <c r="U268" s="308"/>
      <c r="V268" s="308"/>
      <c r="W268" s="308"/>
      <c r="X268" s="308"/>
      <c r="Y268" s="308"/>
    </row>
    <row r="269" spans="1:25" hidden="1">
      <c r="A269" s="120" t="s">
        <v>1148</v>
      </c>
      <c r="B269" s="103"/>
      <c r="C269" s="238"/>
      <c r="D269" s="228"/>
      <c r="E269" s="229"/>
      <c r="F269" s="308"/>
      <c r="G269" s="308"/>
      <c r="H269" s="308"/>
      <c r="I269" s="308"/>
      <c r="J269" s="308"/>
      <c r="K269" s="308"/>
      <c r="L269" s="308"/>
      <c r="M269" s="308"/>
      <c r="N269" s="308"/>
      <c r="O269" s="308"/>
      <c r="P269" s="308"/>
      <c r="Q269" s="308"/>
      <c r="R269" s="308"/>
      <c r="S269" s="308"/>
      <c r="T269" s="308"/>
      <c r="U269" s="308"/>
      <c r="V269" s="308"/>
      <c r="W269" s="308"/>
      <c r="X269" s="308"/>
      <c r="Y269" s="308"/>
    </row>
    <row r="270" spans="1:25" hidden="1">
      <c r="A270" s="120" t="s">
        <v>1149</v>
      </c>
      <c r="B270" s="103"/>
      <c r="C270" s="238"/>
      <c r="D270" s="228"/>
      <c r="E270" s="229"/>
      <c r="F270" s="308"/>
      <c r="G270" s="308"/>
      <c r="H270" s="308"/>
      <c r="I270" s="308"/>
      <c r="J270" s="308"/>
      <c r="K270" s="308"/>
      <c r="L270" s="308"/>
      <c r="M270" s="308"/>
      <c r="N270" s="308"/>
      <c r="O270" s="308"/>
      <c r="P270" s="308"/>
      <c r="Q270" s="308"/>
      <c r="R270" s="308"/>
      <c r="S270" s="308"/>
      <c r="T270" s="308"/>
      <c r="U270" s="308"/>
      <c r="V270" s="308"/>
      <c r="W270" s="308"/>
      <c r="X270" s="308"/>
      <c r="Y270" s="308"/>
    </row>
    <row r="271" spans="1:25" hidden="1">
      <c r="A271" s="120" t="s">
        <v>1150</v>
      </c>
      <c r="B271" s="103"/>
      <c r="C271" s="238"/>
      <c r="D271" s="228"/>
      <c r="E271" s="229"/>
      <c r="F271" s="308"/>
      <c r="G271" s="308"/>
      <c r="H271" s="308"/>
      <c r="I271" s="308"/>
      <c r="J271" s="308"/>
      <c r="K271" s="308"/>
      <c r="L271" s="308"/>
      <c r="M271" s="308"/>
      <c r="N271" s="308"/>
      <c r="O271" s="308"/>
      <c r="P271" s="308"/>
      <c r="Q271" s="308"/>
      <c r="R271" s="308"/>
      <c r="S271" s="308"/>
      <c r="T271" s="308"/>
      <c r="U271" s="308"/>
      <c r="V271" s="308"/>
      <c r="W271" s="308"/>
      <c r="X271" s="308"/>
      <c r="Y271" s="308"/>
    </row>
    <row r="272" spans="1:25" hidden="1">
      <c r="A272" s="120" t="s">
        <v>1151</v>
      </c>
      <c r="B272" s="103"/>
      <c r="C272" s="238"/>
      <c r="D272" s="228"/>
      <c r="E272" s="229"/>
      <c r="F272" s="308"/>
      <c r="G272" s="308"/>
      <c r="H272" s="308"/>
      <c r="I272" s="308"/>
      <c r="J272" s="308"/>
      <c r="K272" s="308"/>
      <c r="L272" s="308"/>
      <c r="M272" s="308"/>
      <c r="N272" s="308"/>
      <c r="O272" s="308"/>
      <c r="P272" s="308"/>
      <c r="Q272" s="308"/>
      <c r="R272" s="308"/>
      <c r="S272" s="308"/>
      <c r="T272" s="308"/>
      <c r="U272" s="308"/>
      <c r="V272" s="308"/>
      <c r="W272" s="308"/>
      <c r="X272" s="308"/>
      <c r="Y272" s="308"/>
    </row>
    <row r="273" spans="1:33" hidden="1">
      <c r="A273" s="120" t="s">
        <v>1152</v>
      </c>
      <c r="B273" s="103"/>
      <c r="C273" s="238"/>
      <c r="D273" s="228"/>
      <c r="E273" s="229"/>
      <c r="F273" s="308"/>
      <c r="G273" s="308"/>
      <c r="H273" s="308"/>
      <c r="I273" s="308"/>
      <c r="J273" s="308"/>
      <c r="K273" s="308"/>
      <c r="L273" s="308"/>
      <c r="M273" s="308"/>
      <c r="N273" s="308"/>
      <c r="O273" s="308"/>
      <c r="P273" s="308"/>
      <c r="Q273" s="308"/>
      <c r="R273" s="308"/>
      <c r="S273" s="308"/>
      <c r="T273" s="308"/>
      <c r="U273" s="308"/>
      <c r="V273" s="308"/>
      <c r="W273" s="308"/>
      <c r="X273" s="308"/>
      <c r="Y273" s="308"/>
    </row>
    <row r="274" spans="1:33" hidden="1">
      <c r="A274" s="120" t="s">
        <v>1153</v>
      </c>
      <c r="B274" s="103"/>
      <c r="C274" s="238"/>
      <c r="D274" s="228"/>
      <c r="E274" s="229"/>
      <c r="F274" s="308"/>
      <c r="G274" s="308"/>
      <c r="H274" s="308"/>
      <c r="I274" s="308"/>
      <c r="J274" s="308"/>
      <c r="K274" s="308"/>
      <c r="L274" s="308"/>
      <c r="M274" s="308"/>
      <c r="N274" s="308"/>
      <c r="O274" s="308"/>
      <c r="P274" s="308"/>
      <c r="Q274" s="308"/>
      <c r="R274" s="308"/>
      <c r="S274" s="308"/>
      <c r="T274" s="308"/>
      <c r="U274" s="308"/>
      <c r="V274" s="308"/>
      <c r="W274" s="308"/>
      <c r="X274" s="308"/>
      <c r="Y274" s="308"/>
    </row>
    <row r="275" spans="1:33" hidden="1">
      <c r="A275" s="120" t="s">
        <v>1154</v>
      </c>
      <c r="B275" s="103"/>
      <c r="C275" s="238"/>
      <c r="D275" s="228"/>
      <c r="E275" s="229"/>
      <c r="F275" s="308"/>
      <c r="G275" s="308"/>
      <c r="H275" s="308"/>
      <c r="I275" s="308"/>
      <c r="J275" s="308"/>
      <c r="K275" s="308"/>
      <c r="L275" s="308"/>
      <c r="M275" s="308"/>
      <c r="N275" s="308"/>
      <c r="O275" s="308"/>
      <c r="P275" s="308"/>
      <c r="Q275" s="308"/>
      <c r="R275" s="308"/>
      <c r="S275" s="308"/>
      <c r="T275" s="308"/>
      <c r="U275" s="308"/>
      <c r="V275" s="308"/>
      <c r="W275" s="308"/>
      <c r="X275" s="308"/>
      <c r="Y275" s="308"/>
    </row>
    <row r="276" spans="1:33" hidden="1">
      <c r="A276" s="120" t="s">
        <v>1155</v>
      </c>
      <c r="B276" s="103"/>
      <c r="C276" s="238"/>
      <c r="D276" s="228"/>
      <c r="E276" s="229"/>
      <c r="F276" s="308"/>
      <c r="G276" s="308"/>
      <c r="H276" s="308"/>
      <c r="I276" s="308"/>
      <c r="J276" s="308"/>
      <c r="K276" s="308"/>
      <c r="L276" s="308"/>
      <c r="M276" s="308"/>
      <c r="N276" s="308"/>
      <c r="O276" s="308"/>
      <c r="P276" s="308"/>
      <c r="Q276" s="308"/>
      <c r="R276" s="308"/>
      <c r="S276" s="308"/>
      <c r="T276" s="308"/>
      <c r="U276" s="308"/>
      <c r="V276" s="308"/>
      <c r="W276" s="308"/>
      <c r="X276" s="308"/>
      <c r="Y276" s="308"/>
    </row>
    <row r="277" spans="1:33" hidden="1">
      <c r="A277" s="120" t="s">
        <v>1156</v>
      </c>
      <c r="B277" s="103"/>
      <c r="C277" s="238"/>
      <c r="D277" s="228"/>
      <c r="E277" s="229"/>
      <c r="F277" s="308"/>
      <c r="G277" s="308"/>
      <c r="H277" s="308"/>
      <c r="I277" s="308"/>
      <c r="J277" s="308"/>
      <c r="K277" s="308"/>
      <c r="L277" s="308"/>
      <c r="M277" s="308"/>
      <c r="N277" s="308"/>
      <c r="O277" s="308"/>
      <c r="P277" s="308"/>
      <c r="Q277" s="308"/>
      <c r="R277" s="308"/>
      <c r="S277" s="308"/>
      <c r="T277" s="308"/>
      <c r="U277" s="308"/>
      <c r="V277" s="308"/>
      <c r="W277" s="308"/>
      <c r="X277" s="308"/>
      <c r="Y277" s="308"/>
    </row>
    <row r="278" spans="1:33">
      <c r="A278" s="88"/>
      <c r="B278" s="100"/>
      <c r="C278" s="112"/>
      <c r="D278" s="113"/>
      <c r="E278" s="114" t="s">
        <v>44</v>
      </c>
      <c r="F278" s="80">
        <f t="shared" ref="F278:J278" si="16">SUM(F228:F277)</f>
        <v>0</v>
      </c>
      <c r="G278" s="80">
        <f t="shared" si="16"/>
        <v>0</v>
      </c>
      <c r="H278" s="80">
        <f t="shared" si="16"/>
        <v>0</v>
      </c>
      <c r="I278" s="80">
        <f t="shared" si="16"/>
        <v>0</v>
      </c>
      <c r="J278" s="80">
        <f t="shared" si="16"/>
        <v>0</v>
      </c>
      <c r="K278" s="80">
        <f t="shared" ref="K278" si="17">SUM(K228:K277)</f>
        <v>0</v>
      </c>
      <c r="L278" s="80">
        <f t="shared" ref="L278:Y278" si="18">SUM(L228:L277)</f>
        <v>0</v>
      </c>
      <c r="M278" s="80">
        <f t="shared" si="18"/>
        <v>0</v>
      </c>
      <c r="N278" s="80">
        <f t="shared" si="18"/>
        <v>0</v>
      </c>
      <c r="O278" s="80">
        <f t="shared" si="18"/>
        <v>0</v>
      </c>
      <c r="P278" s="80">
        <f t="shared" si="18"/>
        <v>0</v>
      </c>
      <c r="Q278" s="80">
        <f t="shared" si="18"/>
        <v>0</v>
      </c>
      <c r="R278" s="80">
        <f t="shared" si="18"/>
        <v>0</v>
      </c>
      <c r="S278" s="80">
        <f t="shared" si="18"/>
        <v>0</v>
      </c>
      <c r="T278" s="80">
        <f t="shared" si="18"/>
        <v>0</v>
      </c>
      <c r="U278" s="80">
        <f t="shared" si="18"/>
        <v>0</v>
      </c>
      <c r="V278" s="80">
        <f t="shared" si="18"/>
        <v>0</v>
      </c>
      <c r="W278" s="80">
        <f t="shared" si="18"/>
        <v>0</v>
      </c>
      <c r="X278" s="80">
        <f t="shared" si="18"/>
        <v>0</v>
      </c>
      <c r="Y278" s="80">
        <f t="shared" si="18"/>
        <v>0</v>
      </c>
    </row>
    <row r="279" spans="1:33">
      <c r="A279" s="88"/>
      <c r="B279" s="8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c r="AD279" s="237"/>
      <c r="AE279" s="237"/>
      <c r="AF279" s="237"/>
      <c r="AG279" s="237"/>
    </row>
    <row r="280" spans="1:33">
      <c r="B280" s="100"/>
      <c r="C280" s="87" t="s">
        <v>547</v>
      </c>
      <c r="J280" s="87"/>
      <c r="K280" s="87"/>
      <c r="L280" s="87"/>
      <c r="M280" s="87"/>
      <c r="N280" s="87"/>
      <c r="O280" s="87"/>
      <c r="P280" s="87"/>
      <c r="Q280" s="87"/>
      <c r="R280" s="87"/>
      <c r="S280" s="87"/>
    </row>
    <row r="281" spans="1:33">
      <c r="A281" s="109"/>
      <c r="B281" s="87" t="s">
        <v>547</v>
      </c>
      <c r="C281" s="109" t="s">
        <v>41</v>
      </c>
      <c r="D281" s="102"/>
      <c r="E281" s="102"/>
      <c r="F281" s="109"/>
      <c r="G281" s="109"/>
      <c r="H281" s="109"/>
      <c r="I281" s="109"/>
      <c r="J281" s="109"/>
      <c r="K281" s="109"/>
      <c r="L281" s="109"/>
      <c r="M281" s="109"/>
      <c r="N281" s="109"/>
      <c r="O281" s="109"/>
      <c r="P281" s="109"/>
      <c r="Q281" s="109"/>
      <c r="R281" s="109"/>
      <c r="S281" s="109"/>
      <c r="T281" s="109"/>
      <c r="U281" s="109"/>
      <c r="V281" s="109"/>
      <c r="W281" s="109"/>
      <c r="X281" s="109"/>
      <c r="Y281" s="109"/>
    </row>
    <row r="282" spans="1:33">
      <c r="A282" s="110" t="s">
        <v>281</v>
      </c>
      <c r="B282" s="103"/>
      <c r="C282" s="110" t="s">
        <v>42</v>
      </c>
      <c r="D282" s="103"/>
      <c r="E282" s="744"/>
      <c r="F282" s="106" t="s">
        <v>5</v>
      </c>
      <c r="G282" s="106" t="s">
        <v>5</v>
      </c>
      <c r="H282" s="106" t="s">
        <v>5</v>
      </c>
      <c r="I282" s="106" t="s">
        <v>5</v>
      </c>
      <c r="J282" s="106" t="s">
        <v>5</v>
      </c>
      <c r="K282" s="106" t="s">
        <v>5</v>
      </c>
      <c r="L282" s="106" t="s">
        <v>5</v>
      </c>
      <c r="M282" s="106" t="s">
        <v>5</v>
      </c>
      <c r="N282" s="106" t="s">
        <v>5</v>
      </c>
      <c r="O282" s="106" t="s">
        <v>5</v>
      </c>
      <c r="P282" s="106" t="s">
        <v>5</v>
      </c>
      <c r="Q282" s="106" t="s">
        <v>5</v>
      </c>
      <c r="R282" s="106" t="s">
        <v>5</v>
      </c>
      <c r="S282" s="106" t="s">
        <v>5</v>
      </c>
      <c r="T282" s="106" t="s">
        <v>5</v>
      </c>
      <c r="U282" s="106" t="s">
        <v>5</v>
      </c>
      <c r="V282" s="106" t="s">
        <v>5</v>
      </c>
      <c r="W282" s="106" t="s">
        <v>5</v>
      </c>
      <c r="X282" s="106" t="s">
        <v>5</v>
      </c>
      <c r="Y282" s="106" t="s">
        <v>5</v>
      </c>
    </row>
    <row r="283" spans="1:33">
      <c r="A283" s="220" t="s">
        <v>426</v>
      </c>
      <c r="B283" s="103"/>
      <c r="C283" s="238">
        <f t="shared" ref="C283:C301" si="19">C228</f>
        <v>0</v>
      </c>
      <c r="D283" s="103"/>
      <c r="E283" s="103"/>
      <c r="F283" s="308"/>
      <c r="G283" s="308"/>
      <c r="H283" s="308"/>
      <c r="I283" s="308"/>
      <c r="J283" s="308"/>
      <c r="K283" s="308"/>
      <c r="L283" s="308"/>
      <c r="M283" s="308"/>
      <c r="N283" s="308"/>
      <c r="O283" s="308"/>
      <c r="P283" s="308"/>
      <c r="Q283" s="308"/>
      <c r="R283" s="308"/>
      <c r="S283" s="308"/>
      <c r="T283" s="308"/>
      <c r="U283" s="308"/>
      <c r="V283" s="308"/>
      <c r="W283" s="308"/>
      <c r="X283" s="308"/>
      <c r="Y283" s="308"/>
    </row>
    <row r="284" spans="1:33">
      <c r="A284" s="218" t="s">
        <v>427</v>
      </c>
      <c r="B284" s="103"/>
      <c r="C284" s="238">
        <f t="shared" si="19"/>
        <v>0</v>
      </c>
      <c r="D284" s="103"/>
      <c r="E284" s="103"/>
      <c r="F284" s="308"/>
      <c r="G284" s="308"/>
      <c r="H284" s="308"/>
      <c r="I284" s="308"/>
      <c r="J284" s="308"/>
      <c r="K284" s="308"/>
      <c r="L284" s="308"/>
      <c r="M284" s="308"/>
      <c r="N284" s="308"/>
      <c r="O284" s="308"/>
      <c r="P284" s="308"/>
      <c r="Q284" s="308"/>
      <c r="R284" s="308"/>
      <c r="S284" s="308"/>
      <c r="T284" s="308"/>
      <c r="U284" s="308"/>
      <c r="V284" s="308"/>
      <c r="W284" s="308"/>
      <c r="X284" s="308"/>
      <c r="Y284" s="308"/>
    </row>
    <row r="285" spans="1:33">
      <c r="A285" s="220" t="s">
        <v>428</v>
      </c>
      <c r="B285" s="103"/>
      <c r="C285" s="238">
        <f t="shared" si="19"/>
        <v>0</v>
      </c>
      <c r="D285" s="103"/>
      <c r="E285" s="103"/>
      <c r="F285" s="308"/>
      <c r="G285" s="308"/>
      <c r="H285" s="308"/>
      <c r="I285" s="308"/>
      <c r="J285" s="308"/>
      <c r="K285" s="308"/>
      <c r="L285" s="308"/>
      <c r="M285" s="308"/>
      <c r="N285" s="308"/>
      <c r="O285" s="308"/>
      <c r="P285" s="308"/>
      <c r="Q285" s="308"/>
      <c r="R285" s="308"/>
      <c r="S285" s="308"/>
      <c r="T285" s="308"/>
      <c r="U285" s="308"/>
      <c r="V285" s="308"/>
      <c r="W285" s="308"/>
      <c r="X285" s="308"/>
      <c r="Y285" s="308"/>
    </row>
    <row r="286" spans="1:33">
      <c r="A286" s="218" t="s">
        <v>429</v>
      </c>
      <c r="B286" s="103"/>
      <c r="C286" s="238">
        <f t="shared" si="19"/>
        <v>0</v>
      </c>
      <c r="D286" s="103"/>
      <c r="E286" s="103"/>
      <c r="F286" s="308"/>
      <c r="G286" s="308"/>
      <c r="H286" s="308"/>
      <c r="I286" s="308"/>
      <c r="J286" s="308"/>
      <c r="K286" s="308"/>
      <c r="L286" s="308"/>
      <c r="M286" s="308"/>
      <c r="N286" s="308"/>
      <c r="O286" s="308"/>
      <c r="P286" s="308"/>
      <c r="Q286" s="308"/>
      <c r="R286" s="308"/>
      <c r="S286" s="308"/>
      <c r="T286" s="308"/>
      <c r="U286" s="308"/>
      <c r="V286" s="308"/>
      <c r="W286" s="308"/>
      <c r="X286" s="308"/>
      <c r="Y286" s="308"/>
    </row>
    <row r="287" spans="1:33">
      <c r="A287" s="220" t="s">
        <v>430</v>
      </c>
      <c r="B287" s="103"/>
      <c r="C287" s="238">
        <f t="shared" si="19"/>
        <v>0</v>
      </c>
      <c r="D287" s="103"/>
      <c r="E287" s="103"/>
      <c r="F287" s="308"/>
      <c r="G287" s="308"/>
      <c r="H287" s="308"/>
      <c r="I287" s="308"/>
      <c r="J287" s="308"/>
      <c r="K287" s="308"/>
      <c r="L287" s="308"/>
      <c r="M287" s="308"/>
      <c r="N287" s="308"/>
      <c r="O287" s="308"/>
      <c r="P287" s="308"/>
      <c r="Q287" s="308"/>
      <c r="R287" s="308"/>
      <c r="S287" s="308"/>
      <c r="T287" s="308"/>
      <c r="U287" s="308"/>
      <c r="V287" s="308"/>
      <c r="W287" s="308"/>
      <c r="X287" s="308"/>
      <c r="Y287" s="308"/>
    </row>
    <row r="288" spans="1:33">
      <c r="A288" s="218" t="s">
        <v>431</v>
      </c>
      <c r="B288" s="103"/>
      <c r="C288" s="238">
        <f t="shared" si="19"/>
        <v>0</v>
      </c>
      <c r="D288" s="103"/>
      <c r="E288" s="103"/>
      <c r="F288" s="308"/>
      <c r="G288" s="308"/>
      <c r="H288" s="308"/>
      <c r="I288" s="308"/>
      <c r="J288" s="308"/>
      <c r="K288" s="308"/>
      <c r="L288" s="308"/>
      <c r="M288" s="308"/>
      <c r="N288" s="308"/>
      <c r="O288" s="308"/>
      <c r="P288" s="308"/>
      <c r="Q288" s="308"/>
      <c r="R288" s="308"/>
      <c r="S288" s="308"/>
      <c r="T288" s="308"/>
      <c r="U288" s="308"/>
      <c r="V288" s="308"/>
      <c r="W288" s="308"/>
      <c r="X288" s="308"/>
      <c r="Y288" s="308"/>
    </row>
    <row r="289" spans="1:25">
      <c r="A289" s="220" t="s">
        <v>432</v>
      </c>
      <c r="B289" s="103"/>
      <c r="C289" s="238">
        <f t="shared" si="19"/>
        <v>0</v>
      </c>
      <c r="D289" s="103"/>
      <c r="E289" s="103"/>
      <c r="F289" s="308"/>
      <c r="G289" s="308"/>
      <c r="H289" s="308"/>
      <c r="I289" s="308"/>
      <c r="J289" s="308"/>
      <c r="K289" s="308"/>
      <c r="L289" s="308"/>
      <c r="M289" s="308"/>
      <c r="N289" s="308"/>
      <c r="O289" s="308"/>
      <c r="P289" s="308"/>
      <c r="Q289" s="308"/>
      <c r="R289" s="308"/>
      <c r="S289" s="308"/>
      <c r="T289" s="308"/>
      <c r="U289" s="308"/>
      <c r="V289" s="308"/>
      <c r="W289" s="308"/>
      <c r="X289" s="308"/>
      <c r="Y289" s="308"/>
    </row>
    <row r="290" spans="1:25">
      <c r="A290" s="218" t="s">
        <v>433</v>
      </c>
      <c r="B290" s="103"/>
      <c r="C290" s="238">
        <f t="shared" si="19"/>
        <v>0</v>
      </c>
      <c r="D290" s="103"/>
      <c r="E290" s="103"/>
      <c r="F290" s="308"/>
      <c r="G290" s="308"/>
      <c r="H290" s="308"/>
      <c r="I290" s="308"/>
      <c r="J290" s="308"/>
      <c r="K290" s="308"/>
      <c r="L290" s="308"/>
      <c r="M290" s="308"/>
      <c r="N290" s="308"/>
      <c r="O290" s="308"/>
      <c r="P290" s="308"/>
      <c r="Q290" s="308"/>
      <c r="R290" s="308"/>
      <c r="S290" s="308"/>
      <c r="T290" s="308"/>
      <c r="U290" s="308"/>
      <c r="V290" s="308"/>
      <c r="W290" s="308"/>
      <c r="X290" s="308"/>
      <c r="Y290" s="308"/>
    </row>
    <row r="291" spans="1:25">
      <c r="A291" s="220" t="s">
        <v>434</v>
      </c>
      <c r="B291" s="103"/>
      <c r="C291" s="238">
        <f t="shared" si="19"/>
        <v>0</v>
      </c>
      <c r="D291" s="103"/>
      <c r="E291" s="103"/>
      <c r="F291" s="308"/>
      <c r="G291" s="308"/>
      <c r="H291" s="308"/>
      <c r="I291" s="308"/>
      <c r="J291" s="308"/>
      <c r="K291" s="308"/>
      <c r="L291" s="308"/>
      <c r="M291" s="308"/>
      <c r="N291" s="308"/>
      <c r="O291" s="308"/>
      <c r="P291" s="308"/>
      <c r="Q291" s="308"/>
      <c r="R291" s="308"/>
      <c r="S291" s="308"/>
      <c r="T291" s="308"/>
      <c r="U291" s="308"/>
      <c r="V291" s="308"/>
      <c r="W291" s="308"/>
      <c r="X291" s="308"/>
      <c r="Y291" s="308"/>
    </row>
    <row r="292" spans="1:25">
      <c r="A292" s="218" t="s">
        <v>435</v>
      </c>
      <c r="B292" s="103"/>
      <c r="C292" s="238">
        <f t="shared" si="19"/>
        <v>0</v>
      </c>
      <c r="D292" s="103"/>
      <c r="E292" s="103"/>
      <c r="F292" s="308"/>
      <c r="G292" s="308"/>
      <c r="H292" s="308"/>
      <c r="I292" s="308"/>
      <c r="J292" s="308"/>
      <c r="K292" s="308"/>
      <c r="L292" s="308"/>
      <c r="M292" s="308"/>
      <c r="N292" s="308"/>
      <c r="O292" s="308"/>
      <c r="P292" s="308"/>
      <c r="Q292" s="308"/>
      <c r="R292" s="308"/>
      <c r="S292" s="308"/>
      <c r="T292" s="308"/>
      <c r="U292" s="308"/>
      <c r="V292" s="308"/>
      <c r="W292" s="308"/>
      <c r="X292" s="308"/>
      <c r="Y292" s="308"/>
    </row>
    <row r="293" spans="1:25" hidden="1">
      <c r="A293" s="120" t="s">
        <v>436</v>
      </c>
      <c r="B293" s="103"/>
      <c r="C293" s="238">
        <f t="shared" si="19"/>
        <v>0</v>
      </c>
      <c r="D293" s="103"/>
      <c r="E293" s="229"/>
      <c r="F293" s="308"/>
      <c r="G293" s="308"/>
      <c r="H293" s="308"/>
      <c r="I293" s="308"/>
      <c r="J293" s="308"/>
      <c r="K293" s="308"/>
      <c r="L293" s="308"/>
      <c r="M293" s="308"/>
      <c r="N293" s="308"/>
      <c r="O293" s="308"/>
      <c r="P293" s="308"/>
      <c r="Q293" s="308"/>
      <c r="R293" s="308"/>
      <c r="S293" s="308"/>
      <c r="T293" s="308"/>
      <c r="U293" s="308"/>
      <c r="V293" s="308"/>
      <c r="W293" s="308"/>
      <c r="X293" s="308"/>
      <c r="Y293" s="308"/>
    </row>
    <row r="294" spans="1:25" hidden="1">
      <c r="A294" s="120" t="s">
        <v>623</v>
      </c>
      <c r="B294" s="103"/>
      <c r="C294" s="238">
        <f t="shared" si="19"/>
        <v>0</v>
      </c>
      <c r="D294" s="103"/>
      <c r="E294" s="229"/>
      <c r="F294" s="308"/>
      <c r="G294" s="308"/>
      <c r="H294" s="308"/>
      <c r="I294" s="308"/>
      <c r="J294" s="308"/>
      <c r="K294" s="308"/>
      <c r="L294" s="308"/>
      <c r="M294" s="308"/>
      <c r="N294" s="308"/>
      <c r="O294" s="308"/>
      <c r="P294" s="308"/>
      <c r="Q294" s="308"/>
      <c r="R294" s="308"/>
      <c r="S294" s="308"/>
      <c r="T294" s="308"/>
      <c r="U294" s="308"/>
      <c r="V294" s="308"/>
      <c r="W294" s="308"/>
      <c r="X294" s="308"/>
      <c r="Y294" s="308"/>
    </row>
    <row r="295" spans="1:25" hidden="1">
      <c r="A295" s="120" t="s">
        <v>624</v>
      </c>
      <c r="B295" s="103"/>
      <c r="C295" s="238">
        <f t="shared" si="19"/>
        <v>0</v>
      </c>
      <c r="D295" s="103"/>
      <c r="E295" s="229"/>
      <c r="F295" s="308"/>
      <c r="G295" s="308"/>
      <c r="H295" s="308"/>
      <c r="I295" s="308"/>
      <c r="J295" s="308"/>
      <c r="K295" s="308"/>
      <c r="L295" s="308"/>
      <c r="M295" s="308"/>
      <c r="N295" s="308"/>
      <c r="O295" s="308"/>
      <c r="P295" s="308"/>
      <c r="Q295" s="308"/>
      <c r="R295" s="308"/>
      <c r="S295" s="308"/>
      <c r="T295" s="308"/>
      <c r="U295" s="308"/>
      <c r="V295" s="308"/>
      <c r="W295" s="308"/>
      <c r="X295" s="308"/>
      <c r="Y295" s="308"/>
    </row>
    <row r="296" spans="1:25" hidden="1">
      <c r="A296" s="120" t="s">
        <v>625</v>
      </c>
      <c r="B296" s="103"/>
      <c r="C296" s="238">
        <f t="shared" si="19"/>
        <v>0</v>
      </c>
      <c r="D296" s="103"/>
      <c r="E296" s="229"/>
      <c r="F296" s="308"/>
      <c r="G296" s="308"/>
      <c r="H296" s="308"/>
      <c r="I296" s="308"/>
      <c r="J296" s="308"/>
      <c r="K296" s="308"/>
      <c r="L296" s="308"/>
      <c r="M296" s="308"/>
      <c r="N296" s="308"/>
      <c r="O296" s="308"/>
      <c r="P296" s="308"/>
      <c r="Q296" s="308"/>
      <c r="R296" s="308"/>
      <c r="S296" s="308"/>
      <c r="T296" s="308"/>
      <c r="U296" s="308"/>
      <c r="V296" s="308"/>
      <c r="W296" s="308"/>
      <c r="X296" s="308"/>
      <c r="Y296" s="308"/>
    </row>
    <row r="297" spans="1:25" hidden="1">
      <c r="A297" s="120" t="s">
        <v>626</v>
      </c>
      <c r="B297" s="103"/>
      <c r="C297" s="238">
        <f t="shared" si="19"/>
        <v>0</v>
      </c>
      <c r="D297" s="103"/>
      <c r="E297" s="229"/>
      <c r="F297" s="308"/>
      <c r="G297" s="308"/>
      <c r="H297" s="308"/>
      <c r="I297" s="308"/>
      <c r="J297" s="308"/>
      <c r="K297" s="308"/>
      <c r="L297" s="308"/>
      <c r="M297" s="308"/>
      <c r="N297" s="308"/>
      <c r="O297" s="308"/>
      <c r="P297" s="308"/>
      <c r="Q297" s="308"/>
      <c r="R297" s="308"/>
      <c r="S297" s="308"/>
      <c r="T297" s="308"/>
      <c r="U297" s="308"/>
      <c r="V297" s="308"/>
      <c r="W297" s="308"/>
      <c r="X297" s="308"/>
      <c r="Y297" s="308"/>
    </row>
    <row r="298" spans="1:25" hidden="1">
      <c r="A298" s="120" t="s">
        <v>627</v>
      </c>
      <c r="B298" s="103"/>
      <c r="C298" s="238">
        <f t="shared" si="19"/>
        <v>0</v>
      </c>
      <c r="D298" s="103"/>
      <c r="E298" s="229"/>
      <c r="F298" s="308"/>
      <c r="G298" s="308"/>
      <c r="H298" s="308"/>
      <c r="I298" s="308"/>
      <c r="J298" s="308"/>
      <c r="K298" s="308"/>
      <c r="L298" s="308"/>
      <c r="M298" s="308"/>
      <c r="N298" s="308"/>
      <c r="O298" s="308"/>
      <c r="P298" s="308"/>
      <c r="Q298" s="308"/>
      <c r="R298" s="308"/>
      <c r="S298" s="308"/>
      <c r="T298" s="308"/>
      <c r="U298" s="308"/>
      <c r="V298" s="308"/>
      <c r="W298" s="308"/>
      <c r="X298" s="308"/>
      <c r="Y298" s="308"/>
    </row>
    <row r="299" spans="1:25" hidden="1">
      <c r="A299" s="120" t="s">
        <v>628</v>
      </c>
      <c r="B299" s="103"/>
      <c r="C299" s="238">
        <f t="shared" si="19"/>
        <v>0</v>
      </c>
      <c r="D299" s="103"/>
      <c r="E299" s="229"/>
      <c r="F299" s="308"/>
      <c r="G299" s="308"/>
      <c r="H299" s="308"/>
      <c r="I299" s="308"/>
      <c r="J299" s="308"/>
      <c r="K299" s="308"/>
      <c r="L299" s="308"/>
      <c r="M299" s="308"/>
      <c r="N299" s="308"/>
      <c r="O299" s="308"/>
      <c r="P299" s="308"/>
      <c r="Q299" s="308"/>
      <c r="R299" s="308"/>
      <c r="S299" s="308"/>
      <c r="T299" s="308"/>
      <c r="U299" s="308"/>
      <c r="V299" s="308"/>
      <c r="W299" s="308"/>
      <c r="X299" s="308"/>
      <c r="Y299" s="308"/>
    </row>
    <row r="300" spans="1:25" hidden="1">
      <c r="A300" s="120" t="s">
        <v>629</v>
      </c>
      <c r="B300" s="103"/>
      <c r="C300" s="238">
        <f t="shared" si="19"/>
        <v>0</v>
      </c>
      <c r="D300" s="103"/>
      <c r="E300" s="229"/>
      <c r="F300" s="308"/>
      <c r="G300" s="308"/>
      <c r="H300" s="308"/>
      <c r="I300" s="308"/>
      <c r="J300" s="308"/>
      <c r="K300" s="308"/>
      <c r="L300" s="308"/>
      <c r="M300" s="308"/>
      <c r="N300" s="308"/>
      <c r="O300" s="308"/>
      <c r="P300" s="308"/>
      <c r="Q300" s="308"/>
      <c r="R300" s="308"/>
      <c r="S300" s="308"/>
      <c r="T300" s="308"/>
      <c r="U300" s="308"/>
      <c r="V300" s="308"/>
      <c r="W300" s="308"/>
      <c r="X300" s="308"/>
      <c r="Y300" s="308"/>
    </row>
    <row r="301" spans="1:25" hidden="1">
      <c r="A301" s="120" t="s">
        <v>630</v>
      </c>
      <c r="B301" s="103"/>
      <c r="C301" s="238">
        <f t="shared" si="19"/>
        <v>0</v>
      </c>
      <c r="D301" s="103"/>
      <c r="E301" s="229"/>
      <c r="F301" s="308"/>
      <c r="G301" s="308"/>
      <c r="H301" s="308"/>
      <c r="I301" s="308"/>
      <c r="J301" s="308"/>
      <c r="K301" s="308"/>
      <c r="L301" s="308"/>
      <c r="M301" s="308"/>
      <c r="N301" s="308"/>
      <c r="O301" s="308"/>
      <c r="P301" s="308"/>
      <c r="Q301" s="308"/>
      <c r="R301" s="308"/>
      <c r="S301" s="308"/>
      <c r="T301" s="308"/>
      <c r="U301" s="308"/>
      <c r="V301" s="308"/>
      <c r="W301" s="308"/>
      <c r="X301" s="308"/>
      <c r="Y301" s="308"/>
    </row>
    <row r="302" spans="1:25" hidden="1">
      <c r="A302" s="120" t="s">
        <v>631</v>
      </c>
      <c r="B302" s="103"/>
      <c r="C302" s="238"/>
      <c r="D302" s="103"/>
      <c r="E302" s="229"/>
      <c r="F302" s="308"/>
      <c r="G302" s="308"/>
      <c r="H302" s="308"/>
      <c r="I302" s="308"/>
      <c r="J302" s="308"/>
      <c r="K302" s="308"/>
      <c r="L302" s="308"/>
      <c r="M302" s="308"/>
      <c r="N302" s="308"/>
      <c r="O302" s="308"/>
      <c r="P302" s="308"/>
      <c r="Q302" s="308"/>
      <c r="R302" s="308"/>
      <c r="S302" s="308"/>
      <c r="T302" s="308"/>
      <c r="U302" s="308"/>
      <c r="V302" s="308"/>
      <c r="W302" s="308"/>
      <c r="X302" s="308"/>
      <c r="Y302" s="308"/>
    </row>
    <row r="303" spans="1:25" hidden="1">
      <c r="A303" s="120" t="s">
        <v>1127</v>
      </c>
      <c r="B303" s="103"/>
      <c r="C303" s="238"/>
      <c r="D303" s="103"/>
      <c r="E303" s="229"/>
      <c r="F303" s="308"/>
      <c r="G303" s="308"/>
      <c r="H303" s="308"/>
      <c r="I303" s="308"/>
      <c r="J303" s="308"/>
      <c r="K303" s="308"/>
      <c r="L303" s="308"/>
      <c r="M303" s="308"/>
      <c r="N303" s="308"/>
      <c r="O303" s="308"/>
      <c r="P303" s="308"/>
      <c r="Q303" s="308"/>
      <c r="R303" s="308"/>
      <c r="S303" s="308"/>
      <c r="T303" s="308"/>
      <c r="U303" s="308"/>
      <c r="V303" s="308"/>
      <c r="W303" s="308"/>
      <c r="X303" s="308"/>
      <c r="Y303" s="308"/>
    </row>
    <row r="304" spans="1:25" hidden="1">
      <c r="A304" s="120" t="s">
        <v>1128</v>
      </c>
      <c r="B304" s="103"/>
      <c r="C304" s="238"/>
      <c r="D304" s="103"/>
      <c r="E304" s="229"/>
      <c r="F304" s="308"/>
      <c r="G304" s="308"/>
      <c r="H304" s="308"/>
      <c r="I304" s="308"/>
      <c r="J304" s="308"/>
      <c r="K304" s="308"/>
      <c r="L304" s="308"/>
      <c r="M304" s="308"/>
      <c r="N304" s="308"/>
      <c r="O304" s="308"/>
      <c r="P304" s="308"/>
      <c r="Q304" s="308"/>
      <c r="R304" s="308"/>
      <c r="S304" s="308"/>
      <c r="T304" s="308"/>
      <c r="U304" s="308"/>
      <c r="V304" s="308"/>
      <c r="W304" s="308"/>
      <c r="X304" s="308"/>
      <c r="Y304" s="308"/>
    </row>
    <row r="305" spans="1:25" hidden="1">
      <c r="A305" s="120" t="s">
        <v>1129</v>
      </c>
      <c r="B305" s="103"/>
      <c r="C305" s="238"/>
      <c r="D305" s="103"/>
      <c r="E305" s="229"/>
      <c r="F305" s="308"/>
      <c r="G305" s="308"/>
      <c r="H305" s="308"/>
      <c r="I305" s="308"/>
      <c r="J305" s="308"/>
      <c r="K305" s="308"/>
      <c r="L305" s="308"/>
      <c r="M305" s="308"/>
      <c r="N305" s="308"/>
      <c r="O305" s="308"/>
      <c r="P305" s="308"/>
      <c r="Q305" s="308"/>
      <c r="R305" s="308"/>
      <c r="S305" s="308"/>
      <c r="T305" s="308"/>
      <c r="U305" s="308"/>
      <c r="V305" s="308"/>
      <c r="W305" s="308"/>
      <c r="X305" s="308"/>
      <c r="Y305" s="308"/>
    </row>
    <row r="306" spans="1:25" hidden="1">
      <c r="A306" s="120" t="s">
        <v>1130</v>
      </c>
      <c r="B306" s="103"/>
      <c r="C306" s="238"/>
      <c r="D306" s="103"/>
      <c r="E306" s="229"/>
      <c r="F306" s="308"/>
      <c r="G306" s="308"/>
      <c r="H306" s="308"/>
      <c r="I306" s="308"/>
      <c r="J306" s="308"/>
      <c r="K306" s="308"/>
      <c r="L306" s="308"/>
      <c r="M306" s="308"/>
      <c r="N306" s="308"/>
      <c r="O306" s="308"/>
      <c r="P306" s="308"/>
      <c r="Q306" s="308"/>
      <c r="R306" s="308"/>
      <c r="S306" s="308"/>
      <c r="T306" s="308"/>
      <c r="U306" s="308"/>
      <c r="V306" s="308"/>
      <c r="W306" s="308"/>
      <c r="X306" s="308"/>
      <c r="Y306" s="308"/>
    </row>
    <row r="307" spans="1:25" hidden="1">
      <c r="A307" s="120" t="s">
        <v>1131</v>
      </c>
      <c r="B307" s="103"/>
      <c r="C307" s="238"/>
      <c r="D307" s="103"/>
      <c r="E307" s="229"/>
      <c r="F307" s="308"/>
      <c r="G307" s="308"/>
      <c r="H307" s="308"/>
      <c r="I307" s="308"/>
      <c r="J307" s="308"/>
      <c r="K307" s="308"/>
      <c r="L307" s="308"/>
      <c r="M307" s="308"/>
      <c r="N307" s="308"/>
      <c r="O307" s="308"/>
      <c r="P307" s="308"/>
      <c r="Q307" s="308"/>
      <c r="R307" s="308"/>
      <c r="S307" s="308"/>
      <c r="T307" s="308"/>
      <c r="U307" s="308"/>
      <c r="V307" s="308"/>
      <c r="W307" s="308"/>
      <c r="X307" s="308"/>
      <c r="Y307" s="308"/>
    </row>
    <row r="308" spans="1:25" hidden="1">
      <c r="A308" s="120" t="s">
        <v>1132</v>
      </c>
      <c r="B308" s="103"/>
      <c r="C308" s="238"/>
      <c r="D308" s="103"/>
      <c r="E308" s="229"/>
      <c r="F308" s="308"/>
      <c r="G308" s="308"/>
      <c r="H308" s="308"/>
      <c r="I308" s="308"/>
      <c r="J308" s="308"/>
      <c r="K308" s="308"/>
      <c r="L308" s="308"/>
      <c r="M308" s="308"/>
      <c r="N308" s="308"/>
      <c r="O308" s="308"/>
      <c r="P308" s="308"/>
      <c r="Q308" s="308"/>
      <c r="R308" s="308"/>
      <c r="S308" s="308"/>
      <c r="T308" s="308"/>
      <c r="U308" s="308"/>
      <c r="V308" s="308"/>
      <c r="W308" s="308"/>
      <c r="X308" s="308"/>
      <c r="Y308" s="308"/>
    </row>
    <row r="309" spans="1:25" hidden="1">
      <c r="A309" s="120" t="s">
        <v>1133</v>
      </c>
      <c r="B309" s="103"/>
      <c r="C309" s="238"/>
      <c r="D309" s="103"/>
      <c r="E309" s="229"/>
      <c r="F309" s="308"/>
      <c r="G309" s="308"/>
      <c r="H309" s="308"/>
      <c r="I309" s="308"/>
      <c r="J309" s="308"/>
      <c r="K309" s="308"/>
      <c r="L309" s="308"/>
      <c r="M309" s="308"/>
      <c r="N309" s="308"/>
      <c r="O309" s="308"/>
      <c r="P309" s="308"/>
      <c r="Q309" s="308"/>
      <c r="R309" s="308"/>
      <c r="S309" s="308"/>
      <c r="T309" s="308"/>
      <c r="U309" s="308"/>
      <c r="V309" s="308"/>
      <c r="W309" s="308"/>
      <c r="X309" s="308"/>
      <c r="Y309" s="308"/>
    </row>
    <row r="310" spans="1:25" hidden="1">
      <c r="A310" s="120" t="s">
        <v>1134</v>
      </c>
      <c r="B310" s="103"/>
      <c r="C310" s="238"/>
      <c r="D310" s="103"/>
      <c r="E310" s="229"/>
      <c r="F310" s="308"/>
      <c r="G310" s="308"/>
      <c r="H310" s="308"/>
      <c r="I310" s="308"/>
      <c r="J310" s="308"/>
      <c r="K310" s="308"/>
      <c r="L310" s="308"/>
      <c r="M310" s="308"/>
      <c r="N310" s="308"/>
      <c r="O310" s="308"/>
      <c r="P310" s="308"/>
      <c r="Q310" s="308"/>
      <c r="R310" s="308"/>
      <c r="S310" s="308"/>
      <c r="T310" s="308"/>
      <c r="U310" s="308"/>
      <c r="V310" s="308"/>
      <c r="W310" s="308"/>
      <c r="X310" s="308"/>
      <c r="Y310" s="308"/>
    </row>
    <row r="311" spans="1:25" hidden="1">
      <c r="A311" s="120" t="s">
        <v>1135</v>
      </c>
      <c r="B311" s="103"/>
      <c r="C311" s="238"/>
      <c r="D311" s="103"/>
      <c r="E311" s="229"/>
      <c r="F311" s="308"/>
      <c r="G311" s="308"/>
      <c r="H311" s="308"/>
      <c r="I311" s="308"/>
      <c r="J311" s="308"/>
      <c r="K311" s="308"/>
      <c r="L311" s="308"/>
      <c r="M311" s="308"/>
      <c r="N311" s="308"/>
      <c r="O311" s="308"/>
      <c r="P311" s="308"/>
      <c r="Q311" s="308"/>
      <c r="R311" s="308"/>
      <c r="S311" s="308"/>
      <c r="T311" s="308"/>
      <c r="U311" s="308"/>
      <c r="V311" s="308"/>
      <c r="W311" s="308"/>
      <c r="X311" s="308"/>
      <c r="Y311" s="308"/>
    </row>
    <row r="312" spans="1:25" hidden="1">
      <c r="A312" s="120" t="s">
        <v>1136</v>
      </c>
      <c r="B312" s="103"/>
      <c r="C312" s="238"/>
      <c r="D312" s="103"/>
      <c r="E312" s="229"/>
      <c r="F312" s="308"/>
      <c r="G312" s="308"/>
      <c r="H312" s="308"/>
      <c r="I312" s="308"/>
      <c r="J312" s="308"/>
      <c r="K312" s="308"/>
      <c r="L312" s="308"/>
      <c r="M312" s="308"/>
      <c r="N312" s="308"/>
      <c r="O312" s="308"/>
      <c r="P312" s="308"/>
      <c r="Q312" s="308"/>
      <c r="R312" s="308"/>
      <c r="S312" s="308"/>
      <c r="T312" s="308"/>
      <c r="U312" s="308"/>
      <c r="V312" s="308"/>
      <c r="W312" s="308"/>
      <c r="X312" s="308"/>
      <c r="Y312" s="308"/>
    </row>
    <row r="313" spans="1:25" hidden="1">
      <c r="A313" s="120" t="s">
        <v>1137</v>
      </c>
      <c r="B313" s="103"/>
      <c r="C313" s="238"/>
      <c r="D313" s="103"/>
      <c r="E313" s="229"/>
      <c r="F313" s="308"/>
      <c r="G313" s="308"/>
      <c r="H313" s="308"/>
      <c r="I313" s="308"/>
      <c r="J313" s="308"/>
      <c r="K313" s="308"/>
      <c r="L313" s="308"/>
      <c r="M313" s="308"/>
      <c r="N313" s="308"/>
      <c r="O313" s="308"/>
      <c r="P313" s="308"/>
      <c r="Q313" s="308"/>
      <c r="R313" s="308"/>
      <c r="S313" s="308"/>
      <c r="T313" s="308"/>
      <c r="U313" s="308"/>
      <c r="V313" s="308"/>
      <c r="W313" s="308"/>
      <c r="X313" s="308"/>
      <c r="Y313" s="308"/>
    </row>
    <row r="314" spans="1:25" hidden="1">
      <c r="A314" s="120" t="s">
        <v>1138</v>
      </c>
      <c r="B314" s="103"/>
      <c r="C314" s="238"/>
      <c r="D314" s="103"/>
      <c r="E314" s="229"/>
      <c r="F314" s="308"/>
      <c r="G314" s="308"/>
      <c r="H314" s="308"/>
      <c r="I314" s="308"/>
      <c r="J314" s="308"/>
      <c r="K314" s="308"/>
      <c r="L314" s="308"/>
      <c r="M314" s="308"/>
      <c r="N314" s="308"/>
      <c r="O314" s="308"/>
      <c r="P314" s="308"/>
      <c r="Q314" s="308"/>
      <c r="R314" s="308"/>
      <c r="S314" s="308"/>
      <c r="T314" s="308"/>
      <c r="U314" s="308"/>
      <c r="V314" s="308"/>
      <c r="W314" s="308"/>
      <c r="X314" s="308"/>
      <c r="Y314" s="308"/>
    </row>
    <row r="315" spans="1:25" hidden="1">
      <c r="A315" s="120" t="s">
        <v>1139</v>
      </c>
      <c r="B315" s="103"/>
      <c r="C315" s="238"/>
      <c r="D315" s="103"/>
      <c r="E315" s="229"/>
      <c r="F315" s="308"/>
      <c r="G315" s="308"/>
      <c r="H315" s="308"/>
      <c r="I315" s="308"/>
      <c r="J315" s="308"/>
      <c r="K315" s="308"/>
      <c r="L315" s="308"/>
      <c r="M315" s="308"/>
      <c r="N315" s="308"/>
      <c r="O315" s="308"/>
      <c r="P315" s="308"/>
      <c r="Q315" s="308"/>
      <c r="R315" s="308"/>
      <c r="S315" s="308"/>
      <c r="T315" s="308"/>
      <c r="U315" s="308"/>
      <c r="V315" s="308"/>
      <c r="W315" s="308"/>
      <c r="X315" s="308"/>
      <c r="Y315" s="308"/>
    </row>
    <row r="316" spans="1:25" hidden="1">
      <c r="A316" s="120" t="s">
        <v>1140</v>
      </c>
      <c r="B316" s="103"/>
      <c r="C316" s="238"/>
      <c r="D316" s="103"/>
      <c r="E316" s="229"/>
      <c r="F316" s="308"/>
      <c r="G316" s="308"/>
      <c r="H316" s="308"/>
      <c r="I316" s="308"/>
      <c r="J316" s="308"/>
      <c r="K316" s="308"/>
      <c r="L316" s="308"/>
      <c r="M316" s="308"/>
      <c r="N316" s="308"/>
      <c r="O316" s="308"/>
      <c r="P316" s="308"/>
      <c r="Q316" s="308"/>
      <c r="R316" s="308"/>
      <c r="S316" s="308"/>
      <c r="T316" s="308"/>
      <c r="U316" s="308"/>
      <c r="V316" s="308"/>
      <c r="W316" s="308"/>
      <c r="X316" s="308"/>
      <c r="Y316" s="308"/>
    </row>
    <row r="317" spans="1:25" hidden="1">
      <c r="A317" s="120" t="s">
        <v>1141</v>
      </c>
      <c r="B317" s="103"/>
      <c r="C317" s="238"/>
      <c r="D317" s="103"/>
      <c r="E317" s="229"/>
      <c r="F317" s="308"/>
      <c r="G317" s="308"/>
      <c r="H317" s="308"/>
      <c r="I317" s="308"/>
      <c r="J317" s="308"/>
      <c r="K317" s="308"/>
      <c r="L317" s="308"/>
      <c r="M317" s="308"/>
      <c r="N317" s="308"/>
      <c r="O317" s="308"/>
      <c r="P317" s="308"/>
      <c r="Q317" s="308"/>
      <c r="R317" s="308"/>
      <c r="S317" s="308"/>
      <c r="T317" s="308"/>
      <c r="U317" s="308"/>
      <c r="V317" s="308"/>
      <c r="W317" s="308"/>
      <c r="X317" s="308"/>
      <c r="Y317" s="308"/>
    </row>
    <row r="318" spans="1:25" hidden="1">
      <c r="A318" s="120" t="s">
        <v>1142</v>
      </c>
      <c r="B318" s="103"/>
      <c r="C318" s="238"/>
      <c r="D318" s="103"/>
      <c r="E318" s="229"/>
      <c r="F318" s="308"/>
      <c r="G318" s="308"/>
      <c r="H318" s="308"/>
      <c r="I318" s="308"/>
      <c r="J318" s="308"/>
      <c r="K318" s="308"/>
      <c r="L318" s="308"/>
      <c r="M318" s="308"/>
      <c r="N318" s="308"/>
      <c r="O318" s="308"/>
      <c r="P318" s="308"/>
      <c r="Q318" s="308"/>
      <c r="R318" s="308"/>
      <c r="S318" s="308"/>
      <c r="T318" s="308"/>
      <c r="U318" s="308"/>
      <c r="V318" s="308"/>
      <c r="W318" s="308"/>
      <c r="X318" s="308"/>
      <c r="Y318" s="308"/>
    </row>
    <row r="319" spans="1:25" hidden="1">
      <c r="A319" s="120" t="s">
        <v>1143</v>
      </c>
      <c r="B319" s="103"/>
      <c r="C319" s="238"/>
      <c r="D319" s="103"/>
      <c r="E319" s="229"/>
      <c r="F319" s="308"/>
      <c r="G319" s="308"/>
      <c r="H319" s="308"/>
      <c r="I319" s="308"/>
      <c r="J319" s="308"/>
      <c r="K319" s="308"/>
      <c r="L319" s="308"/>
      <c r="M319" s="308"/>
      <c r="N319" s="308"/>
      <c r="O319" s="308"/>
      <c r="P319" s="308"/>
      <c r="Q319" s="308"/>
      <c r="R319" s="308"/>
      <c r="S319" s="308"/>
      <c r="T319" s="308"/>
      <c r="U319" s="308"/>
      <c r="V319" s="308"/>
      <c r="W319" s="308"/>
      <c r="X319" s="308"/>
      <c r="Y319" s="308"/>
    </row>
    <row r="320" spans="1:25" hidden="1">
      <c r="A320" s="120" t="s">
        <v>1144</v>
      </c>
      <c r="B320" s="103"/>
      <c r="C320" s="238"/>
      <c r="D320" s="103"/>
      <c r="E320" s="229"/>
      <c r="F320" s="308"/>
      <c r="G320" s="308"/>
      <c r="H320" s="308"/>
      <c r="I320" s="308"/>
      <c r="J320" s="308"/>
      <c r="K320" s="308"/>
      <c r="L320" s="308"/>
      <c r="M320" s="308"/>
      <c r="N320" s="308"/>
      <c r="O320" s="308"/>
      <c r="P320" s="308"/>
      <c r="Q320" s="308"/>
      <c r="R320" s="308"/>
      <c r="S320" s="308"/>
      <c r="T320" s="308"/>
      <c r="U320" s="308"/>
      <c r="V320" s="308"/>
      <c r="W320" s="308"/>
      <c r="X320" s="308"/>
      <c r="Y320" s="308"/>
    </row>
    <row r="321" spans="1:33" hidden="1">
      <c r="A321" s="120" t="s">
        <v>1145</v>
      </c>
      <c r="B321" s="103"/>
      <c r="C321" s="238"/>
      <c r="D321" s="103"/>
      <c r="E321" s="229"/>
      <c r="F321" s="308"/>
      <c r="G321" s="308"/>
      <c r="H321" s="308"/>
      <c r="I321" s="308"/>
      <c r="J321" s="308"/>
      <c r="K321" s="308"/>
      <c r="L321" s="308"/>
      <c r="M321" s="308"/>
      <c r="N321" s="308"/>
      <c r="O321" s="308"/>
      <c r="P321" s="308"/>
      <c r="Q321" s="308"/>
      <c r="R321" s="308"/>
      <c r="S321" s="308"/>
      <c r="T321" s="308"/>
      <c r="U321" s="308"/>
      <c r="V321" s="308"/>
      <c r="W321" s="308"/>
      <c r="X321" s="308"/>
      <c r="Y321" s="308"/>
    </row>
    <row r="322" spans="1:33" hidden="1">
      <c r="A322" s="120" t="s">
        <v>1146</v>
      </c>
      <c r="B322" s="103"/>
      <c r="C322" s="238"/>
      <c r="D322" s="103"/>
      <c r="E322" s="229"/>
      <c r="F322" s="308"/>
      <c r="G322" s="308"/>
      <c r="H322" s="308"/>
      <c r="I322" s="308"/>
      <c r="J322" s="308"/>
      <c r="K322" s="308"/>
      <c r="L322" s="308"/>
      <c r="M322" s="308"/>
      <c r="N322" s="308"/>
      <c r="O322" s="308"/>
      <c r="P322" s="308"/>
      <c r="Q322" s="308"/>
      <c r="R322" s="308"/>
      <c r="S322" s="308"/>
      <c r="T322" s="308"/>
      <c r="U322" s="308"/>
      <c r="V322" s="308"/>
      <c r="W322" s="308"/>
      <c r="X322" s="308"/>
      <c r="Y322" s="308"/>
    </row>
    <row r="323" spans="1:33" hidden="1">
      <c r="A323" s="120" t="s">
        <v>1147</v>
      </c>
      <c r="B323" s="103"/>
      <c r="C323" s="238"/>
      <c r="D323" s="103"/>
      <c r="E323" s="229"/>
      <c r="F323" s="308"/>
      <c r="G323" s="308"/>
      <c r="H323" s="308"/>
      <c r="I323" s="308"/>
      <c r="J323" s="308"/>
      <c r="K323" s="308"/>
      <c r="L323" s="308"/>
      <c r="M323" s="308"/>
      <c r="N323" s="308"/>
      <c r="O323" s="308"/>
      <c r="P323" s="308"/>
      <c r="Q323" s="308"/>
      <c r="R323" s="308"/>
      <c r="S323" s="308"/>
      <c r="T323" s="308"/>
      <c r="U323" s="308"/>
      <c r="V323" s="308"/>
      <c r="W323" s="308"/>
      <c r="X323" s="308"/>
      <c r="Y323" s="308"/>
    </row>
    <row r="324" spans="1:33" hidden="1">
      <c r="A324" s="120" t="s">
        <v>1148</v>
      </c>
      <c r="B324" s="103"/>
      <c r="C324" s="238"/>
      <c r="D324" s="103"/>
      <c r="E324" s="229"/>
      <c r="F324" s="308"/>
      <c r="G324" s="308"/>
      <c r="H324" s="308"/>
      <c r="I324" s="308"/>
      <c r="J324" s="308"/>
      <c r="K324" s="308"/>
      <c r="L324" s="308"/>
      <c r="M324" s="308"/>
      <c r="N324" s="308"/>
      <c r="O324" s="308"/>
      <c r="P324" s="308"/>
      <c r="Q324" s="308"/>
      <c r="R324" s="308"/>
      <c r="S324" s="308"/>
      <c r="T324" s="308"/>
      <c r="U324" s="308"/>
      <c r="V324" s="308"/>
      <c r="W324" s="308"/>
      <c r="X324" s="308"/>
      <c r="Y324" s="308"/>
    </row>
    <row r="325" spans="1:33" hidden="1">
      <c r="A325" s="120" t="s">
        <v>1149</v>
      </c>
      <c r="B325" s="103"/>
      <c r="C325" s="238"/>
      <c r="D325" s="103"/>
      <c r="E325" s="229"/>
      <c r="F325" s="308"/>
      <c r="G325" s="308"/>
      <c r="H325" s="308"/>
      <c r="I325" s="308"/>
      <c r="J325" s="308"/>
      <c r="K325" s="308"/>
      <c r="L325" s="308"/>
      <c r="M325" s="308"/>
      <c r="N325" s="308"/>
      <c r="O325" s="308"/>
      <c r="P325" s="308"/>
      <c r="Q325" s="308"/>
      <c r="R325" s="308"/>
      <c r="S325" s="308"/>
      <c r="T325" s="308"/>
      <c r="U325" s="308"/>
      <c r="V325" s="308"/>
      <c r="W325" s="308"/>
      <c r="X325" s="308"/>
      <c r="Y325" s="308"/>
    </row>
    <row r="326" spans="1:33" hidden="1">
      <c r="A326" s="120" t="s">
        <v>1150</v>
      </c>
      <c r="B326" s="103"/>
      <c r="C326" s="238"/>
      <c r="D326" s="103"/>
      <c r="E326" s="229"/>
      <c r="F326" s="308"/>
      <c r="G326" s="308"/>
      <c r="H326" s="308"/>
      <c r="I326" s="308"/>
      <c r="J326" s="308"/>
      <c r="K326" s="308"/>
      <c r="L326" s="308"/>
      <c r="M326" s="308"/>
      <c r="N326" s="308"/>
      <c r="O326" s="308"/>
      <c r="P326" s="308"/>
      <c r="Q326" s="308"/>
      <c r="R326" s="308"/>
      <c r="S326" s="308"/>
      <c r="T326" s="308"/>
      <c r="U326" s="308"/>
      <c r="V326" s="308"/>
      <c r="W326" s="308"/>
      <c r="X326" s="308"/>
      <c r="Y326" s="308"/>
    </row>
    <row r="327" spans="1:33" hidden="1">
      <c r="A327" s="120" t="s">
        <v>1151</v>
      </c>
      <c r="B327" s="103"/>
      <c r="C327" s="238"/>
      <c r="D327" s="103"/>
      <c r="E327" s="229"/>
      <c r="F327" s="308"/>
      <c r="G327" s="308"/>
      <c r="H327" s="308"/>
      <c r="I327" s="308"/>
      <c r="J327" s="308"/>
      <c r="K327" s="308"/>
      <c r="L327" s="308"/>
      <c r="M327" s="308"/>
      <c r="N327" s="308"/>
      <c r="O327" s="308"/>
      <c r="P327" s="308"/>
      <c r="Q327" s="308"/>
      <c r="R327" s="308"/>
      <c r="S327" s="308"/>
      <c r="T327" s="308"/>
      <c r="U327" s="308"/>
      <c r="V327" s="308"/>
      <c r="W327" s="308"/>
      <c r="X327" s="308"/>
      <c r="Y327" s="308"/>
    </row>
    <row r="328" spans="1:33" hidden="1">
      <c r="A328" s="120" t="s">
        <v>1152</v>
      </c>
      <c r="B328" s="103"/>
      <c r="C328" s="238"/>
      <c r="D328" s="103"/>
      <c r="E328" s="229"/>
      <c r="F328" s="308"/>
      <c r="G328" s="308"/>
      <c r="H328" s="308"/>
      <c r="I328" s="308"/>
      <c r="J328" s="308"/>
      <c r="K328" s="308"/>
      <c r="L328" s="308"/>
      <c r="M328" s="308"/>
      <c r="N328" s="308"/>
      <c r="O328" s="308"/>
      <c r="P328" s="308"/>
      <c r="Q328" s="308"/>
      <c r="R328" s="308"/>
      <c r="S328" s="308"/>
      <c r="T328" s="308"/>
      <c r="U328" s="308"/>
      <c r="V328" s="308"/>
      <c r="W328" s="308"/>
      <c r="X328" s="308"/>
      <c r="Y328" s="308"/>
    </row>
    <row r="329" spans="1:33" hidden="1">
      <c r="A329" s="120" t="s">
        <v>1153</v>
      </c>
      <c r="B329" s="103"/>
      <c r="C329" s="238"/>
      <c r="D329" s="103"/>
      <c r="E329" s="229"/>
      <c r="F329" s="308"/>
      <c r="G329" s="308"/>
      <c r="H329" s="308"/>
      <c r="I329" s="308"/>
      <c r="J329" s="308"/>
      <c r="K329" s="308"/>
      <c r="L329" s="308"/>
      <c r="M329" s="308"/>
      <c r="N329" s="308"/>
      <c r="O329" s="308"/>
      <c r="P329" s="308"/>
      <c r="Q329" s="308"/>
      <c r="R329" s="308"/>
      <c r="S329" s="308"/>
      <c r="T329" s="308"/>
      <c r="U329" s="308"/>
      <c r="V329" s="308"/>
      <c r="W329" s="308"/>
      <c r="X329" s="308"/>
      <c r="Y329" s="308"/>
    </row>
    <row r="330" spans="1:33" hidden="1">
      <c r="A330" s="120" t="s">
        <v>1154</v>
      </c>
      <c r="B330" s="103"/>
      <c r="C330" s="238"/>
      <c r="D330" s="103"/>
      <c r="E330" s="229"/>
      <c r="F330" s="308"/>
      <c r="G330" s="308"/>
      <c r="H330" s="308"/>
      <c r="I330" s="308"/>
      <c r="J330" s="308"/>
      <c r="K330" s="308"/>
      <c r="L330" s="308"/>
      <c r="M330" s="308"/>
      <c r="N330" s="308"/>
      <c r="O330" s="308"/>
      <c r="P330" s="308"/>
      <c r="Q330" s="308"/>
      <c r="R330" s="308"/>
      <c r="S330" s="308"/>
      <c r="T330" s="308"/>
      <c r="U330" s="308"/>
      <c r="V330" s="308"/>
      <c r="W330" s="308"/>
      <c r="X330" s="308"/>
      <c r="Y330" s="308"/>
    </row>
    <row r="331" spans="1:33" hidden="1">
      <c r="A331" s="120" t="s">
        <v>1155</v>
      </c>
      <c r="B331" s="103"/>
      <c r="C331" s="238"/>
      <c r="D331" s="103"/>
      <c r="E331" s="229"/>
      <c r="F331" s="308"/>
      <c r="G331" s="308"/>
      <c r="H331" s="308"/>
      <c r="I331" s="308"/>
      <c r="J331" s="308"/>
      <c r="K331" s="308"/>
      <c r="L331" s="308"/>
      <c r="M331" s="308"/>
      <c r="N331" s="308"/>
      <c r="O331" s="308"/>
      <c r="P331" s="308"/>
      <c r="Q331" s="308"/>
      <c r="R331" s="308"/>
      <c r="S331" s="308"/>
      <c r="T331" s="308"/>
      <c r="U331" s="308"/>
      <c r="V331" s="308"/>
      <c r="W331" s="308"/>
      <c r="X331" s="308"/>
      <c r="Y331" s="308"/>
    </row>
    <row r="332" spans="1:33" hidden="1">
      <c r="A332" s="120" t="s">
        <v>1156</v>
      </c>
      <c r="B332" s="103"/>
      <c r="C332" s="238"/>
      <c r="D332" s="103"/>
      <c r="E332" s="229"/>
      <c r="F332" s="308"/>
      <c r="G332" s="308"/>
      <c r="H332" s="308"/>
      <c r="I332" s="308"/>
      <c r="J332" s="308"/>
      <c r="K332" s="308"/>
      <c r="L332" s="308"/>
      <c r="M332" s="308"/>
      <c r="N332" s="308"/>
      <c r="O332" s="308"/>
      <c r="P332" s="308"/>
      <c r="Q332" s="308"/>
      <c r="R332" s="308"/>
      <c r="S332" s="308"/>
      <c r="T332" s="308"/>
      <c r="U332" s="308"/>
      <c r="V332" s="308"/>
      <c r="W332" s="308"/>
      <c r="X332" s="308"/>
      <c r="Y332" s="308"/>
    </row>
    <row r="333" spans="1:33">
      <c r="A333" s="88"/>
      <c r="B333" s="100"/>
      <c r="C333" s="112"/>
      <c r="D333" s="113"/>
      <c r="E333" s="114" t="s">
        <v>44</v>
      </c>
      <c r="F333" s="80">
        <f t="shared" ref="F333:J333" si="20">SUM(F283:F332)</f>
        <v>0</v>
      </c>
      <c r="G333" s="80">
        <f t="shared" si="20"/>
        <v>0</v>
      </c>
      <c r="H333" s="80">
        <f t="shared" si="20"/>
        <v>0</v>
      </c>
      <c r="I333" s="80">
        <f t="shared" si="20"/>
        <v>0</v>
      </c>
      <c r="J333" s="80">
        <f t="shared" si="20"/>
        <v>0</v>
      </c>
      <c r="K333" s="80">
        <f t="shared" ref="K333" si="21">SUM(K283:K332)</f>
        <v>0</v>
      </c>
      <c r="L333" s="80">
        <f t="shared" ref="L333:Y333" si="22">SUM(L283:L332)</f>
        <v>0</v>
      </c>
      <c r="M333" s="80">
        <f t="shared" si="22"/>
        <v>0</v>
      </c>
      <c r="N333" s="80">
        <f t="shared" si="22"/>
        <v>0</v>
      </c>
      <c r="O333" s="80">
        <f t="shared" si="22"/>
        <v>0</v>
      </c>
      <c r="P333" s="80">
        <f t="shared" si="22"/>
        <v>0</v>
      </c>
      <c r="Q333" s="80">
        <f t="shared" si="22"/>
        <v>0</v>
      </c>
      <c r="R333" s="80">
        <f t="shared" si="22"/>
        <v>0</v>
      </c>
      <c r="S333" s="80">
        <f t="shared" si="22"/>
        <v>0</v>
      </c>
      <c r="T333" s="80">
        <f t="shared" si="22"/>
        <v>0</v>
      </c>
      <c r="U333" s="80">
        <f t="shared" si="22"/>
        <v>0</v>
      </c>
      <c r="V333" s="80">
        <f t="shared" si="22"/>
        <v>0</v>
      </c>
      <c r="W333" s="80">
        <f t="shared" si="22"/>
        <v>0</v>
      </c>
      <c r="X333" s="80">
        <f t="shared" si="22"/>
        <v>0</v>
      </c>
      <c r="Y333" s="80">
        <f t="shared" si="22"/>
        <v>0</v>
      </c>
    </row>
    <row r="334" spans="1:33">
      <c r="A334" s="88"/>
      <c r="B334" s="100"/>
      <c r="C334" s="237"/>
      <c r="D334" s="237"/>
      <c r="E334" s="237"/>
      <c r="F334" s="237"/>
      <c r="G334" s="237"/>
      <c r="H334" s="237"/>
      <c r="I334" s="237"/>
      <c r="J334" s="237"/>
      <c r="K334" s="237"/>
      <c r="L334" s="237"/>
      <c r="M334" s="237"/>
      <c r="N334" s="237"/>
      <c r="O334" s="237"/>
      <c r="P334" s="237"/>
      <c r="Q334" s="237"/>
      <c r="R334" s="237"/>
      <c r="S334" s="237"/>
      <c r="T334" s="237"/>
      <c r="U334" s="237"/>
      <c r="V334" s="237"/>
      <c r="W334" s="237"/>
      <c r="X334" s="237"/>
      <c r="Y334" s="237"/>
      <c r="Z334" s="237"/>
      <c r="AA334" s="237"/>
      <c r="AB334" s="237"/>
      <c r="AC334" s="237"/>
      <c r="AD334" s="237"/>
      <c r="AE334" s="237"/>
      <c r="AF334" s="237"/>
      <c r="AG334" s="237"/>
    </row>
    <row r="335" spans="1:33">
      <c r="B335" s="100"/>
      <c r="F335" s="117"/>
      <c r="G335" s="117"/>
      <c r="H335" s="117"/>
      <c r="I335" s="117"/>
      <c r="J335" s="117"/>
      <c r="K335" s="117"/>
      <c r="L335" s="117"/>
      <c r="M335" s="117"/>
      <c r="N335" s="117"/>
      <c r="O335" s="117"/>
      <c r="P335" s="117"/>
      <c r="Q335" s="117"/>
      <c r="R335" s="117"/>
      <c r="S335" s="117"/>
      <c r="T335" s="117"/>
      <c r="U335" s="117"/>
      <c r="V335" s="117"/>
      <c r="W335" s="117"/>
      <c r="X335" s="117"/>
      <c r="Y335" s="117"/>
    </row>
    <row r="336" spans="1:33">
      <c r="A336" s="101" t="s">
        <v>270</v>
      </c>
      <c r="B336" s="100" t="s">
        <v>541</v>
      </c>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row>
    <row r="337" spans="1:25" ht="49.5" customHeight="1">
      <c r="A337" s="109"/>
      <c r="B337" s="932"/>
      <c r="C337" s="933"/>
      <c r="D337" s="934"/>
      <c r="E337" s="102"/>
      <c r="F337" s="119" t="s">
        <v>452</v>
      </c>
      <c r="G337" s="119" t="s">
        <v>452</v>
      </c>
      <c r="H337" s="119" t="s">
        <v>452</v>
      </c>
      <c r="I337" s="119" t="s">
        <v>452</v>
      </c>
      <c r="J337" s="119" t="s">
        <v>452</v>
      </c>
      <c r="K337" s="119" t="s">
        <v>452</v>
      </c>
      <c r="L337" s="119" t="s">
        <v>452</v>
      </c>
      <c r="M337" s="119" t="s">
        <v>452</v>
      </c>
      <c r="N337" s="119" t="s">
        <v>452</v>
      </c>
      <c r="O337" s="119" t="s">
        <v>452</v>
      </c>
      <c r="P337" s="119" t="s">
        <v>452</v>
      </c>
      <c r="Q337" s="119" t="s">
        <v>452</v>
      </c>
      <c r="R337" s="119" t="s">
        <v>452</v>
      </c>
      <c r="S337" s="119" t="s">
        <v>452</v>
      </c>
      <c r="T337" s="119" t="s">
        <v>452</v>
      </c>
      <c r="U337" s="119" t="s">
        <v>452</v>
      </c>
      <c r="V337" s="119" t="s">
        <v>452</v>
      </c>
      <c r="W337" s="119" t="s">
        <v>452</v>
      </c>
      <c r="X337" s="119" t="s">
        <v>452</v>
      </c>
      <c r="Y337" s="119" t="s">
        <v>452</v>
      </c>
    </row>
    <row r="338" spans="1:25">
      <c r="A338" s="116" t="s">
        <v>281</v>
      </c>
      <c r="B338" s="935" t="s">
        <v>1531</v>
      </c>
      <c r="C338" s="936"/>
      <c r="D338" s="937"/>
      <c r="E338" s="744"/>
      <c r="F338" s="104" t="s">
        <v>5</v>
      </c>
      <c r="G338" s="104" t="s">
        <v>5</v>
      </c>
      <c r="H338" s="104" t="s">
        <v>5</v>
      </c>
      <c r="I338" s="104" t="s">
        <v>5</v>
      </c>
      <c r="J338" s="104" t="s">
        <v>5</v>
      </c>
      <c r="K338" s="104" t="s">
        <v>5</v>
      </c>
      <c r="L338" s="104" t="s">
        <v>5</v>
      </c>
      <c r="M338" s="104" t="s">
        <v>5</v>
      </c>
      <c r="N338" s="104" t="s">
        <v>5</v>
      </c>
      <c r="O338" s="104" t="s">
        <v>5</v>
      </c>
      <c r="P338" s="104" t="s">
        <v>5</v>
      </c>
      <c r="Q338" s="104" t="s">
        <v>5</v>
      </c>
      <c r="R338" s="104" t="s">
        <v>5</v>
      </c>
      <c r="S338" s="104" t="s">
        <v>5</v>
      </c>
      <c r="T338" s="104" t="s">
        <v>5</v>
      </c>
      <c r="U338" s="104" t="s">
        <v>5</v>
      </c>
      <c r="V338" s="104" t="s">
        <v>5</v>
      </c>
      <c r="W338" s="104" t="s">
        <v>5</v>
      </c>
      <c r="X338" s="104" t="s">
        <v>5</v>
      </c>
      <c r="Y338" s="104" t="s">
        <v>5</v>
      </c>
    </row>
    <row r="339" spans="1:25">
      <c r="A339" s="218" t="s">
        <v>437</v>
      </c>
      <c r="B339" s="924"/>
      <c r="C339" s="925"/>
      <c r="D339" s="926"/>
      <c r="E339" s="103"/>
      <c r="F339" s="308"/>
      <c r="G339" s="308"/>
      <c r="H339" s="308"/>
      <c r="I339" s="308"/>
      <c r="J339" s="308"/>
      <c r="K339" s="308"/>
      <c r="L339" s="308"/>
      <c r="M339" s="308"/>
      <c r="N339" s="308"/>
      <c r="O339" s="308"/>
      <c r="P339" s="308"/>
      <c r="Q339" s="308"/>
      <c r="R339" s="308"/>
      <c r="S339" s="308"/>
      <c r="T339" s="308"/>
      <c r="U339" s="308"/>
      <c r="V339" s="308"/>
      <c r="W339" s="308"/>
      <c r="X339" s="308"/>
      <c r="Y339" s="308"/>
    </row>
    <row r="340" spans="1:25">
      <c r="A340" s="218" t="s">
        <v>438</v>
      </c>
      <c r="B340" s="924"/>
      <c r="C340" s="925"/>
      <c r="D340" s="926"/>
      <c r="E340" s="103"/>
      <c r="F340" s="308"/>
      <c r="G340" s="308"/>
      <c r="H340" s="308"/>
      <c r="I340" s="308"/>
      <c r="J340" s="308"/>
      <c r="K340" s="308"/>
      <c r="L340" s="308"/>
      <c r="M340" s="308"/>
      <c r="N340" s="308"/>
      <c r="O340" s="308"/>
      <c r="P340" s="308"/>
      <c r="Q340" s="308"/>
      <c r="R340" s="308"/>
      <c r="S340" s="308"/>
      <c r="T340" s="308"/>
      <c r="U340" s="308"/>
      <c r="V340" s="308"/>
      <c r="W340" s="308"/>
      <c r="X340" s="308"/>
      <c r="Y340" s="308"/>
    </row>
    <row r="341" spans="1:25">
      <c r="A341" s="218" t="s">
        <v>439</v>
      </c>
      <c r="B341" s="924"/>
      <c r="C341" s="925"/>
      <c r="D341" s="926"/>
      <c r="E341" s="103"/>
      <c r="F341" s="308"/>
      <c r="G341" s="308"/>
      <c r="H341" s="308"/>
      <c r="I341" s="308"/>
      <c r="J341" s="308"/>
      <c r="K341" s="308"/>
      <c r="L341" s="308"/>
      <c r="M341" s="308"/>
      <c r="N341" s="308"/>
      <c r="O341" s="308"/>
      <c r="P341" s="308"/>
      <c r="Q341" s="308"/>
      <c r="R341" s="308"/>
      <c r="S341" s="308"/>
      <c r="T341" s="308"/>
      <c r="U341" s="308"/>
      <c r="V341" s="308"/>
      <c r="W341" s="308"/>
      <c r="X341" s="308"/>
      <c r="Y341" s="308"/>
    </row>
    <row r="342" spans="1:25">
      <c r="A342" s="218" t="s">
        <v>440</v>
      </c>
      <c r="B342" s="924"/>
      <c r="C342" s="925"/>
      <c r="D342" s="926"/>
      <c r="E342" s="103"/>
      <c r="F342" s="308"/>
      <c r="G342" s="308"/>
      <c r="H342" s="308"/>
      <c r="I342" s="308"/>
      <c r="J342" s="308"/>
      <c r="K342" s="308"/>
      <c r="L342" s="308"/>
      <c r="M342" s="308"/>
      <c r="N342" s="308"/>
      <c r="O342" s="308"/>
      <c r="P342" s="308"/>
      <c r="Q342" s="308"/>
      <c r="R342" s="308"/>
      <c r="S342" s="308"/>
      <c r="T342" s="308"/>
      <c r="U342" s="308"/>
      <c r="V342" s="308"/>
      <c r="W342" s="308"/>
      <c r="X342" s="308"/>
      <c r="Y342" s="308"/>
    </row>
    <row r="343" spans="1:25">
      <c r="A343" s="218" t="s">
        <v>441</v>
      </c>
      <c r="B343" s="924"/>
      <c r="C343" s="925"/>
      <c r="D343" s="926"/>
      <c r="E343" s="103"/>
      <c r="F343" s="308"/>
      <c r="G343" s="308"/>
      <c r="H343" s="308"/>
      <c r="I343" s="308"/>
      <c r="J343" s="308"/>
      <c r="K343" s="308"/>
      <c r="L343" s="308"/>
      <c r="M343" s="308"/>
      <c r="N343" s="308"/>
      <c r="O343" s="308"/>
      <c r="P343" s="308"/>
      <c r="Q343" s="308"/>
      <c r="R343" s="308"/>
      <c r="S343" s="308"/>
      <c r="T343" s="308"/>
      <c r="U343" s="308"/>
      <c r="V343" s="308"/>
      <c r="W343" s="308"/>
      <c r="X343" s="308"/>
      <c r="Y343" s="308"/>
    </row>
    <row r="344" spans="1:25">
      <c r="A344" s="218" t="s">
        <v>442</v>
      </c>
      <c r="B344" s="924"/>
      <c r="C344" s="925"/>
      <c r="D344" s="926"/>
      <c r="E344" s="103"/>
      <c r="F344" s="308"/>
      <c r="G344" s="308"/>
      <c r="H344" s="308"/>
      <c r="I344" s="308"/>
      <c r="J344" s="308"/>
      <c r="K344" s="308"/>
      <c r="L344" s="308"/>
      <c r="M344" s="308"/>
      <c r="N344" s="308"/>
      <c r="O344" s="308"/>
      <c r="P344" s="308"/>
      <c r="Q344" s="308"/>
      <c r="R344" s="308"/>
      <c r="S344" s="308"/>
      <c r="T344" s="308"/>
      <c r="U344" s="308"/>
      <c r="V344" s="308"/>
      <c r="W344" s="308"/>
      <c r="X344" s="308"/>
      <c r="Y344" s="308"/>
    </row>
    <row r="345" spans="1:25">
      <c r="A345" s="218" t="s">
        <v>443</v>
      </c>
      <c r="B345" s="924"/>
      <c r="C345" s="925"/>
      <c r="D345" s="926"/>
      <c r="E345" s="103"/>
      <c r="F345" s="308"/>
      <c r="G345" s="308"/>
      <c r="H345" s="308"/>
      <c r="I345" s="308"/>
      <c r="J345" s="308"/>
      <c r="K345" s="308"/>
      <c r="L345" s="308"/>
      <c r="M345" s="308"/>
      <c r="N345" s="308"/>
      <c r="O345" s="308"/>
      <c r="P345" s="308"/>
      <c r="Q345" s="308"/>
      <c r="R345" s="308"/>
      <c r="S345" s="308"/>
      <c r="T345" s="308"/>
      <c r="U345" s="308"/>
      <c r="V345" s="308"/>
      <c r="W345" s="308"/>
      <c r="X345" s="308"/>
      <c r="Y345" s="308"/>
    </row>
    <row r="346" spans="1:25">
      <c r="A346" s="218" t="s">
        <v>444</v>
      </c>
      <c r="B346" s="924"/>
      <c r="C346" s="925"/>
      <c r="D346" s="926"/>
      <c r="E346" s="103"/>
      <c r="F346" s="308"/>
      <c r="G346" s="308"/>
      <c r="H346" s="308"/>
      <c r="I346" s="308"/>
      <c r="J346" s="308"/>
      <c r="K346" s="308"/>
      <c r="L346" s="308"/>
      <c r="M346" s="308"/>
      <c r="N346" s="308"/>
      <c r="O346" s="308"/>
      <c r="P346" s="308"/>
      <c r="Q346" s="308"/>
      <c r="R346" s="308"/>
      <c r="S346" s="308"/>
      <c r="T346" s="308"/>
      <c r="U346" s="308"/>
      <c r="V346" s="308"/>
      <c r="W346" s="308"/>
      <c r="X346" s="308"/>
      <c r="Y346" s="308"/>
    </row>
    <row r="347" spans="1:25">
      <c r="A347" s="218" t="s">
        <v>445</v>
      </c>
      <c r="B347" s="924"/>
      <c r="C347" s="925"/>
      <c r="D347" s="926"/>
      <c r="E347" s="103"/>
      <c r="F347" s="308"/>
      <c r="G347" s="308"/>
      <c r="H347" s="308"/>
      <c r="I347" s="308"/>
      <c r="J347" s="308"/>
      <c r="K347" s="308"/>
      <c r="L347" s="308"/>
      <c r="M347" s="308"/>
      <c r="N347" s="308"/>
      <c r="O347" s="308"/>
      <c r="P347" s="308"/>
      <c r="Q347" s="308"/>
      <c r="R347" s="308"/>
      <c r="S347" s="308"/>
      <c r="T347" s="308"/>
      <c r="U347" s="308"/>
      <c r="V347" s="308"/>
      <c r="W347" s="308"/>
      <c r="X347" s="308"/>
      <c r="Y347" s="308"/>
    </row>
    <row r="348" spans="1:25">
      <c r="A348" s="218" t="s">
        <v>446</v>
      </c>
      <c r="B348" s="924"/>
      <c r="C348" s="925"/>
      <c r="D348" s="926"/>
      <c r="E348" s="103"/>
      <c r="F348" s="308"/>
      <c r="G348" s="308"/>
      <c r="H348" s="308"/>
      <c r="I348" s="308"/>
      <c r="J348" s="308"/>
      <c r="K348" s="308"/>
      <c r="L348" s="308"/>
      <c r="M348" s="308"/>
      <c r="N348" s="308"/>
      <c r="O348" s="308"/>
      <c r="P348" s="308"/>
      <c r="Q348" s="308"/>
      <c r="R348" s="308"/>
      <c r="S348" s="308"/>
      <c r="T348" s="308"/>
      <c r="U348" s="308"/>
      <c r="V348" s="308"/>
      <c r="W348" s="308"/>
      <c r="X348" s="308"/>
      <c r="Y348" s="308"/>
    </row>
    <row r="349" spans="1:25" hidden="1">
      <c r="A349" s="218" t="s">
        <v>447</v>
      </c>
      <c r="B349" s="924"/>
      <c r="C349" s="925"/>
      <c r="D349" s="926"/>
      <c r="E349" s="223"/>
      <c r="F349" s="308"/>
      <c r="G349" s="308"/>
      <c r="H349" s="308"/>
      <c r="I349" s="308"/>
      <c r="J349" s="308"/>
      <c r="K349" s="308"/>
      <c r="L349" s="308"/>
      <c r="M349" s="308"/>
      <c r="N349" s="308"/>
      <c r="O349" s="308"/>
      <c r="P349" s="308"/>
      <c r="Q349" s="308"/>
      <c r="R349" s="308"/>
      <c r="S349" s="308"/>
      <c r="T349" s="308"/>
      <c r="U349" s="308"/>
      <c r="V349" s="308"/>
      <c r="W349" s="308"/>
      <c r="X349" s="308"/>
      <c r="Y349" s="308"/>
    </row>
    <row r="350" spans="1:25" hidden="1">
      <c r="A350" s="218" t="s">
        <v>448</v>
      </c>
      <c r="B350" s="924"/>
      <c r="C350" s="925"/>
      <c r="D350" s="926"/>
      <c r="E350" s="223"/>
      <c r="F350" s="225"/>
      <c r="G350" s="225"/>
      <c r="H350" s="225"/>
      <c r="I350" s="225"/>
      <c r="J350" s="225"/>
      <c r="K350" s="225"/>
      <c r="L350" s="225"/>
      <c r="M350" s="225"/>
      <c r="N350" s="225"/>
      <c r="O350" s="225"/>
      <c r="P350" s="225"/>
      <c r="Q350" s="225"/>
      <c r="R350" s="225"/>
      <c r="S350" s="225"/>
      <c r="T350" s="225"/>
      <c r="U350" s="225"/>
      <c r="V350" s="225"/>
      <c r="W350" s="225"/>
      <c r="X350" s="225"/>
      <c r="Y350" s="225"/>
    </row>
    <row r="351" spans="1:25" hidden="1">
      <c r="A351" s="218" t="s">
        <v>449</v>
      </c>
      <c r="B351" s="924"/>
      <c r="C351" s="925"/>
      <c r="D351" s="926"/>
      <c r="E351" s="223"/>
      <c r="F351" s="225"/>
      <c r="G351" s="225"/>
      <c r="H351" s="225"/>
      <c r="I351" s="225"/>
      <c r="J351" s="225"/>
      <c r="K351" s="225"/>
      <c r="L351" s="225"/>
      <c r="M351" s="225"/>
      <c r="N351" s="225"/>
      <c r="O351" s="225"/>
      <c r="P351" s="225"/>
      <c r="Q351" s="225"/>
      <c r="R351" s="225"/>
      <c r="S351" s="225"/>
      <c r="T351" s="225"/>
      <c r="U351" s="225"/>
      <c r="V351" s="225"/>
      <c r="W351" s="225"/>
      <c r="X351" s="225"/>
      <c r="Y351" s="225"/>
    </row>
    <row r="352" spans="1:25" hidden="1">
      <c r="A352" s="218" t="s">
        <v>450</v>
      </c>
      <c r="B352" s="924"/>
      <c r="C352" s="925"/>
      <c r="D352" s="926"/>
      <c r="E352" s="223"/>
      <c r="F352" s="225"/>
      <c r="G352" s="225"/>
      <c r="H352" s="225"/>
      <c r="I352" s="225"/>
      <c r="J352" s="225"/>
      <c r="K352" s="225"/>
      <c r="L352" s="225"/>
      <c r="M352" s="225"/>
      <c r="N352" s="225"/>
      <c r="O352" s="225"/>
      <c r="P352" s="225"/>
      <c r="Q352" s="225"/>
      <c r="R352" s="225"/>
      <c r="S352" s="225"/>
      <c r="T352" s="225"/>
      <c r="U352" s="225"/>
      <c r="V352" s="225"/>
      <c r="W352" s="225"/>
      <c r="X352" s="225"/>
      <c r="Y352" s="225"/>
    </row>
    <row r="353" spans="1:25" hidden="1">
      <c r="A353" s="218" t="s">
        <v>451</v>
      </c>
      <c r="B353" s="924"/>
      <c r="C353" s="925"/>
      <c r="D353" s="926"/>
      <c r="E353" s="223"/>
      <c r="F353" s="225"/>
      <c r="G353" s="225"/>
      <c r="H353" s="225"/>
      <c r="I353" s="225"/>
      <c r="J353" s="225"/>
      <c r="K353" s="225"/>
      <c r="L353" s="225"/>
      <c r="M353" s="225"/>
      <c r="N353" s="225"/>
      <c r="O353" s="225"/>
      <c r="P353" s="225"/>
      <c r="Q353" s="225"/>
      <c r="R353" s="225"/>
      <c r="S353" s="225"/>
      <c r="T353" s="225"/>
      <c r="U353" s="225"/>
      <c r="V353" s="225"/>
      <c r="W353" s="225"/>
      <c r="X353" s="225"/>
      <c r="Y353" s="225"/>
    </row>
    <row r="354" spans="1:25" hidden="1">
      <c r="A354" s="218" t="s">
        <v>453</v>
      </c>
      <c r="B354" s="924"/>
      <c r="C354" s="925"/>
      <c r="D354" s="926"/>
      <c r="E354" s="223"/>
      <c r="F354" s="225"/>
      <c r="G354" s="225"/>
      <c r="H354" s="225"/>
      <c r="I354" s="225"/>
      <c r="J354" s="225"/>
      <c r="K354" s="225"/>
      <c r="L354" s="225"/>
      <c r="M354" s="225"/>
      <c r="N354" s="225"/>
      <c r="O354" s="225"/>
      <c r="P354" s="225"/>
      <c r="Q354" s="225"/>
      <c r="R354" s="225"/>
      <c r="S354" s="225"/>
      <c r="T354" s="225"/>
      <c r="U354" s="225"/>
      <c r="V354" s="225"/>
      <c r="W354" s="225"/>
      <c r="X354" s="225"/>
      <c r="Y354" s="225"/>
    </row>
    <row r="355" spans="1:25" hidden="1">
      <c r="A355" s="218" t="s">
        <v>632</v>
      </c>
      <c r="B355" s="924"/>
      <c r="C355" s="925"/>
      <c r="D355" s="926"/>
      <c r="E355" s="223"/>
      <c r="F355" s="225"/>
      <c r="G355" s="225"/>
      <c r="H355" s="225"/>
      <c r="I355" s="225"/>
      <c r="J355" s="225"/>
      <c r="K355" s="225"/>
      <c r="L355" s="225"/>
      <c r="M355" s="225"/>
      <c r="N355" s="225"/>
      <c r="O355" s="225"/>
      <c r="P355" s="225"/>
      <c r="Q355" s="225"/>
      <c r="R355" s="225"/>
      <c r="S355" s="225"/>
      <c r="T355" s="225"/>
      <c r="U355" s="225"/>
      <c r="V355" s="225"/>
      <c r="W355" s="225"/>
      <c r="X355" s="225"/>
      <c r="Y355" s="225"/>
    </row>
    <row r="356" spans="1:25" hidden="1">
      <c r="A356" s="218" t="s">
        <v>633</v>
      </c>
      <c r="B356" s="924"/>
      <c r="C356" s="925"/>
      <c r="D356" s="926"/>
      <c r="E356" s="223"/>
      <c r="F356" s="225"/>
      <c r="G356" s="225"/>
      <c r="H356" s="225"/>
      <c r="I356" s="225"/>
      <c r="J356" s="225"/>
      <c r="K356" s="225"/>
      <c r="L356" s="225"/>
      <c r="M356" s="225"/>
      <c r="N356" s="225"/>
      <c r="O356" s="225"/>
      <c r="P356" s="225"/>
      <c r="Q356" s="225"/>
      <c r="R356" s="225"/>
      <c r="S356" s="225"/>
      <c r="T356" s="225"/>
      <c r="U356" s="225"/>
      <c r="V356" s="225"/>
      <c r="W356" s="225"/>
      <c r="X356" s="225"/>
      <c r="Y356" s="225"/>
    </row>
    <row r="357" spans="1:25" hidden="1">
      <c r="A357" s="218" t="s">
        <v>634</v>
      </c>
      <c r="B357" s="924"/>
      <c r="C357" s="925"/>
      <c r="D357" s="926"/>
      <c r="E357" s="223"/>
      <c r="F357" s="225"/>
      <c r="G357" s="225"/>
      <c r="H357" s="225"/>
      <c r="I357" s="225"/>
      <c r="J357" s="225"/>
      <c r="K357" s="225"/>
      <c r="L357" s="225"/>
      <c r="M357" s="225"/>
      <c r="N357" s="225"/>
      <c r="O357" s="225"/>
      <c r="P357" s="225"/>
      <c r="Q357" s="225"/>
      <c r="R357" s="225"/>
      <c r="S357" s="225"/>
      <c r="T357" s="225"/>
      <c r="U357" s="225"/>
      <c r="V357" s="225"/>
      <c r="W357" s="225"/>
      <c r="X357" s="225"/>
      <c r="Y357" s="225"/>
    </row>
    <row r="358" spans="1:25" hidden="1">
      <c r="A358" s="218" t="s">
        <v>635</v>
      </c>
      <c r="B358" s="924"/>
      <c r="C358" s="925"/>
      <c r="D358" s="926"/>
      <c r="E358" s="223"/>
      <c r="F358" s="225"/>
      <c r="G358" s="225"/>
      <c r="H358" s="225"/>
      <c r="I358" s="225"/>
      <c r="J358" s="225"/>
      <c r="K358" s="225"/>
      <c r="L358" s="225"/>
      <c r="M358" s="225"/>
      <c r="N358" s="225"/>
      <c r="O358" s="225"/>
      <c r="P358" s="225"/>
      <c r="Q358" s="225"/>
      <c r="R358" s="225"/>
      <c r="S358" s="225"/>
      <c r="T358" s="225"/>
      <c r="U358" s="225"/>
      <c r="V358" s="225"/>
      <c r="W358" s="225"/>
      <c r="X358" s="225"/>
      <c r="Y358" s="225"/>
    </row>
    <row r="359" spans="1:25" hidden="1">
      <c r="A359" s="218" t="s">
        <v>636</v>
      </c>
      <c r="B359" s="924"/>
      <c r="C359" s="925"/>
      <c r="D359" s="926"/>
      <c r="E359" s="223"/>
      <c r="F359" s="225"/>
      <c r="G359" s="225"/>
      <c r="H359" s="225"/>
      <c r="I359" s="225"/>
      <c r="J359" s="225"/>
      <c r="K359" s="225"/>
      <c r="L359" s="225"/>
      <c r="M359" s="225"/>
      <c r="N359" s="225"/>
      <c r="O359" s="225"/>
      <c r="P359" s="225"/>
      <c r="Q359" s="225"/>
      <c r="R359" s="225"/>
      <c r="S359" s="225"/>
      <c r="T359" s="225"/>
      <c r="U359" s="225"/>
      <c r="V359" s="225"/>
      <c r="W359" s="225"/>
      <c r="X359" s="225"/>
      <c r="Y359" s="225"/>
    </row>
    <row r="360" spans="1:25" hidden="1">
      <c r="A360" s="218" t="s">
        <v>637</v>
      </c>
      <c r="B360" s="924"/>
      <c r="C360" s="925"/>
      <c r="D360" s="926"/>
      <c r="E360" s="223"/>
      <c r="F360" s="225"/>
      <c r="G360" s="225"/>
      <c r="H360" s="225"/>
      <c r="I360" s="225"/>
      <c r="J360" s="225"/>
      <c r="K360" s="225"/>
      <c r="L360" s="225"/>
      <c r="M360" s="225"/>
      <c r="N360" s="225"/>
      <c r="O360" s="225"/>
      <c r="P360" s="225"/>
      <c r="Q360" s="225"/>
      <c r="R360" s="225"/>
      <c r="S360" s="225"/>
      <c r="T360" s="225"/>
      <c r="U360" s="225"/>
      <c r="V360" s="225"/>
      <c r="W360" s="225"/>
      <c r="X360" s="225"/>
      <c r="Y360" s="225"/>
    </row>
    <row r="361" spans="1:25" hidden="1">
      <c r="A361" s="218" t="s">
        <v>638</v>
      </c>
      <c r="B361" s="924"/>
      <c r="C361" s="925"/>
      <c r="D361" s="926"/>
      <c r="E361" s="223"/>
      <c r="F361" s="225"/>
      <c r="G361" s="225"/>
      <c r="H361" s="225"/>
      <c r="I361" s="225"/>
      <c r="J361" s="225"/>
      <c r="K361" s="225"/>
      <c r="L361" s="225"/>
      <c r="M361" s="225"/>
      <c r="N361" s="225"/>
      <c r="O361" s="225"/>
      <c r="P361" s="225"/>
      <c r="Q361" s="225"/>
      <c r="R361" s="225"/>
      <c r="S361" s="225"/>
      <c r="T361" s="225"/>
      <c r="U361" s="225"/>
      <c r="V361" s="225"/>
      <c r="W361" s="225"/>
      <c r="X361" s="225"/>
      <c r="Y361" s="225"/>
    </row>
    <row r="362" spans="1:25" hidden="1">
      <c r="A362" s="218" t="s">
        <v>639</v>
      </c>
      <c r="B362" s="924"/>
      <c r="C362" s="925"/>
      <c r="D362" s="926"/>
      <c r="E362" s="223"/>
      <c r="F362" s="225"/>
      <c r="G362" s="225"/>
      <c r="H362" s="225"/>
      <c r="I362" s="225"/>
      <c r="J362" s="225"/>
      <c r="K362" s="225"/>
      <c r="L362" s="225"/>
      <c r="M362" s="225"/>
      <c r="N362" s="225"/>
      <c r="O362" s="225"/>
      <c r="P362" s="225"/>
      <c r="Q362" s="225"/>
      <c r="R362" s="225"/>
      <c r="S362" s="225"/>
      <c r="T362" s="225"/>
      <c r="U362" s="225"/>
      <c r="V362" s="225"/>
      <c r="W362" s="225"/>
      <c r="X362" s="225"/>
      <c r="Y362" s="225"/>
    </row>
    <row r="363" spans="1:25" hidden="1">
      <c r="A363" s="218" t="s">
        <v>640</v>
      </c>
      <c r="B363" s="924"/>
      <c r="C363" s="925"/>
      <c r="D363" s="926"/>
      <c r="E363" s="223"/>
      <c r="F363" s="225"/>
      <c r="G363" s="225"/>
      <c r="H363" s="225"/>
      <c r="I363" s="225"/>
      <c r="J363" s="225"/>
      <c r="K363" s="225"/>
      <c r="L363" s="225"/>
      <c r="M363" s="225"/>
      <c r="N363" s="225"/>
      <c r="O363" s="225"/>
      <c r="P363" s="225"/>
      <c r="Q363" s="225"/>
      <c r="R363" s="225"/>
      <c r="S363" s="225"/>
      <c r="T363" s="225"/>
      <c r="U363" s="225"/>
      <c r="V363" s="225"/>
      <c r="W363" s="225"/>
      <c r="X363" s="225"/>
      <c r="Y363" s="225"/>
    </row>
    <row r="364" spans="1:25" hidden="1">
      <c r="A364" s="218" t="s">
        <v>641</v>
      </c>
      <c r="B364" s="320"/>
      <c r="C364" s="321"/>
      <c r="D364" s="322"/>
      <c r="E364" s="223"/>
      <c r="F364" s="225"/>
      <c r="G364" s="225"/>
      <c r="H364" s="225"/>
      <c r="I364" s="225"/>
      <c r="J364" s="225"/>
      <c r="K364" s="225"/>
      <c r="L364" s="225"/>
      <c r="M364" s="225"/>
      <c r="N364" s="225"/>
      <c r="O364" s="225"/>
      <c r="P364" s="225"/>
      <c r="Q364" s="225"/>
      <c r="R364" s="225"/>
      <c r="S364" s="225"/>
      <c r="T364" s="225"/>
      <c r="U364" s="225"/>
      <c r="V364" s="225"/>
      <c r="W364" s="225"/>
      <c r="X364" s="225"/>
      <c r="Y364" s="225"/>
    </row>
    <row r="365" spans="1:25" hidden="1">
      <c r="A365" s="218" t="s">
        <v>642</v>
      </c>
      <c r="B365" s="320"/>
      <c r="C365" s="321"/>
      <c r="D365" s="322"/>
      <c r="E365" s="223"/>
      <c r="F365" s="225"/>
      <c r="G365" s="225"/>
      <c r="H365" s="225"/>
      <c r="I365" s="225"/>
      <c r="J365" s="225"/>
      <c r="K365" s="225"/>
      <c r="L365" s="225"/>
      <c r="M365" s="225"/>
      <c r="N365" s="225"/>
      <c r="O365" s="225"/>
      <c r="P365" s="225"/>
      <c r="Q365" s="225"/>
      <c r="R365" s="225"/>
      <c r="S365" s="225"/>
      <c r="T365" s="225"/>
      <c r="U365" s="225"/>
      <c r="V365" s="225"/>
      <c r="W365" s="225"/>
      <c r="X365" s="225"/>
      <c r="Y365" s="225"/>
    </row>
    <row r="366" spans="1:25" hidden="1">
      <c r="A366" s="218" t="s">
        <v>643</v>
      </c>
      <c r="B366" s="320"/>
      <c r="C366" s="321"/>
      <c r="D366" s="322"/>
      <c r="E366" s="223"/>
      <c r="F366" s="225"/>
      <c r="G366" s="225"/>
      <c r="H366" s="225"/>
      <c r="I366" s="225"/>
      <c r="J366" s="225"/>
      <c r="K366" s="225"/>
      <c r="L366" s="225"/>
      <c r="M366" s="225"/>
      <c r="N366" s="225"/>
      <c r="O366" s="225"/>
      <c r="P366" s="225"/>
      <c r="Q366" s="225"/>
      <c r="R366" s="225"/>
      <c r="S366" s="225"/>
      <c r="T366" s="225"/>
      <c r="U366" s="225"/>
      <c r="V366" s="225"/>
      <c r="W366" s="225"/>
      <c r="X366" s="225"/>
      <c r="Y366" s="225"/>
    </row>
    <row r="367" spans="1:25" hidden="1">
      <c r="A367" s="218" t="s">
        <v>644</v>
      </c>
      <c r="B367" s="924"/>
      <c r="C367" s="925"/>
      <c r="D367" s="926"/>
      <c r="E367" s="223"/>
      <c r="F367" s="225"/>
      <c r="G367" s="225"/>
      <c r="H367" s="225"/>
      <c r="I367" s="225"/>
      <c r="J367" s="225"/>
      <c r="K367" s="225"/>
      <c r="L367" s="225"/>
      <c r="M367" s="225"/>
      <c r="N367" s="225"/>
      <c r="O367" s="225"/>
      <c r="P367" s="225"/>
      <c r="Q367" s="225"/>
      <c r="R367" s="225"/>
      <c r="S367" s="225"/>
      <c r="T367" s="225"/>
      <c r="U367" s="225"/>
      <c r="V367" s="225"/>
      <c r="W367" s="225"/>
      <c r="X367" s="225"/>
      <c r="Y367" s="225"/>
    </row>
    <row r="368" spans="1:25" hidden="1">
      <c r="A368" s="218" t="s">
        <v>645</v>
      </c>
      <c r="B368" s="561"/>
      <c r="C368" s="562"/>
      <c r="D368" s="563"/>
      <c r="E368" s="223"/>
      <c r="F368" s="225"/>
      <c r="G368" s="225"/>
      <c r="H368" s="225"/>
      <c r="I368" s="225"/>
      <c r="J368" s="225"/>
      <c r="K368" s="225"/>
      <c r="L368" s="225"/>
      <c r="M368" s="225"/>
      <c r="N368" s="225"/>
      <c r="O368" s="225"/>
      <c r="P368" s="225"/>
      <c r="Q368" s="225"/>
      <c r="R368" s="225"/>
      <c r="S368" s="225"/>
      <c r="T368" s="225"/>
      <c r="U368" s="225"/>
      <c r="V368" s="225"/>
      <c r="W368" s="225"/>
      <c r="X368" s="225"/>
      <c r="Y368" s="225"/>
    </row>
    <row r="369" spans="1:25" hidden="1">
      <c r="A369" s="218" t="s">
        <v>1157</v>
      </c>
      <c r="B369" s="561"/>
      <c r="C369" s="562"/>
      <c r="D369" s="563"/>
      <c r="E369" s="223"/>
      <c r="F369" s="225"/>
      <c r="G369" s="225"/>
      <c r="H369" s="225"/>
      <c r="I369" s="225"/>
      <c r="J369" s="225"/>
      <c r="K369" s="225"/>
      <c r="L369" s="225"/>
      <c r="M369" s="225"/>
      <c r="N369" s="225"/>
      <c r="O369" s="225"/>
      <c r="P369" s="225"/>
      <c r="Q369" s="225"/>
      <c r="R369" s="225"/>
      <c r="S369" s="225"/>
      <c r="T369" s="225"/>
      <c r="U369" s="225"/>
      <c r="V369" s="225"/>
      <c r="W369" s="225"/>
      <c r="X369" s="225"/>
      <c r="Y369" s="225"/>
    </row>
    <row r="370" spans="1:25" hidden="1">
      <c r="A370" s="218" t="s">
        <v>1158</v>
      </c>
      <c r="B370" s="561"/>
      <c r="C370" s="562"/>
      <c r="D370" s="563"/>
      <c r="E370" s="223"/>
      <c r="F370" s="225"/>
      <c r="G370" s="225"/>
      <c r="H370" s="225"/>
      <c r="I370" s="225"/>
      <c r="J370" s="225"/>
      <c r="K370" s="225"/>
      <c r="L370" s="225"/>
      <c r="M370" s="225"/>
      <c r="N370" s="225"/>
      <c r="O370" s="225"/>
      <c r="P370" s="225"/>
      <c r="Q370" s="225"/>
      <c r="R370" s="225"/>
      <c r="S370" s="225"/>
      <c r="T370" s="225"/>
      <c r="U370" s="225"/>
      <c r="V370" s="225"/>
      <c r="W370" s="225"/>
      <c r="X370" s="225"/>
      <c r="Y370" s="225"/>
    </row>
    <row r="371" spans="1:25" hidden="1">
      <c r="A371" s="218" t="s">
        <v>1159</v>
      </c>
      <c r="B371" s="561"/>
      <c r="C371" s="562"/>
      <c r="D371" s="563"/>
      <c r="E371" s="223"/>
      <c r="F371" s="225"/>
      <c r="G371" s="225"/>
      <c r="H371" s="225"/>
      <c r="I371" s="225"/>
      <c r="J371" s="225"/>
      <c r="K371" s="225"/>
      <c r="L371" s="225"/>
      <c r="M371" s="225"/>
      <c r="N371" s="225"/>
      <c r="O371" s="225"/>
      <c r="P371" s="225"/>
      <c r="Q371" s="225"/>
      <c r="R371" s="225"/>
      <c r="S371" s="225"/>
      <c r="T371" s="225"/>
      <c r="U371" s="225"/>
      <c r="V371" s="225"/>
      <c r="W371" s="225"/>
      <c r="X371" s="225"/>
      <c r="Y371" s="225"/>
    </row>
    <row r="372" spans="1:25" hidden="1">
      <c r="A372" s="218" t="s">
        <v>1160</v>
      </c>
      <c r="B372" s="561"/>
      <c r="C372" s="562"/>
      <c r="D372" s="563"/>
      <c r="E372" s="223"/>
      <c r="F372" s="225"/>
      <c r="G372" s="225"/>
      <c r="H372" s="225"/>
      <c r="I372" s="225"/>
      <c r="J372" s="225"/>
      <c r="K372" s="225"/>
      <c r="L372" s="225"/>
      <c r="M372" s="225"/>
      <c r="N372" s="225"/>
      <c r="O372" s="225"/>
      <c r="P372" s="225"/>
      <c r="Q372" s="225"/>
      <c r="R372" s="225"/>
      <c r="S372" s="225"/>
      <c r="T372" s="225"/>
      <c r="U372" s="225"/>
      <c r="V372" s="225"/>
      <c r="W372" s="225"/>
      <c r="X372" s="225"/>
      <c r="Y372" s="225"/>
    </row>
    <row r="373" spans="1:25" hidden="1">
      <c r="A373" s="218" t="s">
        <v>1161</v>
      </c>
      <c r="B373" s="561"/>
      <c r="C373" s="562"/>
      <c r="D373" s="563"/>
      <c r="E373" s="223"/>
      <c r="F373" s="225"/>
      <c r="G373" s="225"/>
      <c r="H373" s="225"/>
      <c r="I373" s="225"/>
      <c r="J373" s="225"/>
      <c r="K373" s="225"/>
      <c r="L373" s="225"/>
      <c r="M373" s="225"/>
      <c r="N373" s="225"/>
      <c r="O373" s="225"/>
      <c r="P373" s="225"/>
      <c r="Q373" s="225"/>
      <c r="R373" s="225"/>
      <c r="S373" s="225"/>
      <c r="T373" s="225"/>
      <c r="U373" s="225"/>
      <c r="V373" s="225"/>
      <c r="W373" s="225"/>
      <c r="X373" s="225"/>
      <c r="Y373" s="225"/>
    </row>
    <row r="374" spans="1:25" hidden="1">
      <c r="A374" s="218" t="s">
        <v>1162</v>
      </c>
      <c r="B374" s="561"/>
      <c r="C374" s="562"/>
      <c r="D374" s="563"/>
      <c r="E374" s="223"/>
      <c r="F374" s="225"/>
      <c r="G374" s="225"/>
      <c r="H374" s="225"/>
      <c r="I374" s="225"/>
      <c r="J374" s="225"/>
      <c r="K374" s="225"/>
      <c r="L374" s="225"/>
      <c r="M374" s="225"/>
      <c r="N374" s="225"/>
      <c r="O374" s="225"/>
      <c r="P374" s="225"/>
      <c r="Q374" s="225"/>
      <c r="R374" s="225"/>
      <c r="S374" s="225"/>
      <c r="T374" s="225"/>
      <c r="U374" s="225"/>
      <c r="V374" s="225"/>
      <c r="W374" s="225"/>
      <c r="X374" s="225"/>
      <c r="Y374" s="225"/>
    </row>
    <row r="375" spans="1:25" hidden="1">
      <c r="A375" s="218" t="s">
        <v>1163</v>
      </c>
      <c r="B375" s="561"/>
      <c r="C375" s="562"/>
      <c r="D375" s="563"/>
      <c r="E375" s="223"/>
      <c r="F375" s="225"/>
      <c r="G375" s="225"/>
      <c r="H375" s="225"/>
      <c r="I375" s="225"/>
      <c r="J375" s="225"/>
      <c r="K375" s="225"/>
      <c r="L375" s="225"/>
      <c r="M375" s="225"/>
      <c r="N375" s="225"/>
      <c r="O375" s="225"/>
      <c r="P375" s="225"/>
      <c r="Q375" s="225"/>
      <c r="R375" s="225"/>
      <c r="S375" s="225"/>
      <c r="T375" s="225"/>
      <c r="U375" s="225"/>
      <c r="V375" s="225"/>
      <c r="W375" s="225"/>
      <c r="X375" s="225"/>
      <c r="Y375" s="225"/>
    </row>
    <row r="376" spans="1:25" hidden="1">
      <c r="A376" s="218" t="s">
        <v>1164</v>
      </c>
      <c r="B376" s="561"/>
      <c r="C376" s="562"/>
      <c r="D376" s="563"/>
      <c r="E376" s="223"/>
      <c r="F376" s="225"/>
      <c r="G376" s="225"/>
      <c r="H376" s="225"/>
      <c r="I376" s="225"/>
      <c r="J376" s="225"/>
      <c r="K376" s="225"/>
      <c r="L376" s="225"/>
      <c r="M376" s="225"/>
      <c r="N376" s="225"/>
      <c r="O376" s="225"/>
      <c r="P376" s="225"/>
      <c r="Q376" s="225"/>
      <c r="R376" s="225"/>
      <c r="S376" s="225"/>
      <c r="T376" s="225"/>
      <c r="U376" s="225"/>
      <c r="V376" s="225"/>
      <c r="W376" s="225"/>
      <c r="X376" s="225"/>
      <c r="Y376" s="225"/>
    </row>
    <row r="377" spans="1:25" hidden="1">
      <c r="A377" s="218" t="s">
        <v>1165</v>
      </c>
      <c r="B377" s="561"/>
      <c r="C377" s="562"/>
      <c r="D377" s="563"/>
      <c r="E377" s="223"/>
      <c r="F377" s="225"/>
      <c r="G377" s="225"/>
      <c r="H377" s="225"/>
      <c r="I377" s="225"/>
      <c r="J377" s="225"/>
      <c r="K377" s="225"/>
      <c r="L377" s="225"/>
      <c r="M377" s="225"/>
      <c r="N377" s="225"/>
      <c r="O377" s="225"/>
      <c r="P377" s="225"/>
      <c r="Q377" s="225"/>
      <c r="R377" s="225"/>
      <c r="S377" s="225"/>
      <c r="T377" s="225"/>
      <c r="U377" s="225"/>
      <c r="V377" s="225"/>
      <c r="W377" s="225"/>
      <c r="X377" s="225"/>
      <c r="Y377" s="225"/>
    </row>
    <row r="378" spans="1:25" hidden="1">
      <c r="A378" s="218" t="s">
        <v>1166</v>
      </c>
      <c r="B378" s="561"/>
      <c r="C378" s="562"/>
      <c r="D378" s="563"/>
      <c r="E378" s="223"/>
      <c r="F378" s="225"/>
      <c r="G378" s="225"/>
      <c r="H378" s="225"/>
      <c r="I378" s="225"/>
      <c r="J378" s="225"/>
      <c r="K378" s="225"/>
      <c r="L378" s="225"/>
      <c r="M378" s="225"/>
      <c r="N378" s="225"/>
      <c r="O378" s="225"/>
      <c r="P378" s="225"/>
      <c r="Q378" s="225"/>
      <c r="R378" s="225"/>
      <c r="S378" s="225"/>
      <c r="T378" s="225"/>
      <c r="U378" s="225"/>
      <c r="V378" s="225"/>
      <c r="W378" s="225"/>
      <c r="X378" s="225"/>
      <c r="Y378" s="225"/>
    </row>
    <row r="379" spans="1:25" hidden="1">
      <c r="A379" s="218" t="s">
        <v>1167</v>
      </c>
      <c r="B379" s="561"/>
      <c r="C379" s="562"/>
      <c r="D379" s="563"/>
      <c r="E379" s="223"/>
      <c r="F379" s="225"/>
      <c r="G379" s="225"/>
      <c r="H379" s="225"/>
      <c r="I379" s="225"/>
      <c r="J379" s="225"/>
      <c r="K379" s="225"/>
      <c r="L379" s="225"/>
      <c r="M379" s="225"/>
      <c r="N379" s="225"/>
      <c r="O379" s="225"/>
      <c r="P379" s="225"/>
      <c r="Q379" s="225"/>
      <c r="R379" s="225"/>
      <c r="S379" s="225"/>
      <c r="T379" s="225"/>
      <c r="U379" s="225"/>
      <c r="V379" s="225"/>
      <c r="W379" s="225"/>
      <c r="X379" s="225"/>
      <c r="Y379" s="225"/>
    </row>
    <row r="380" spans="1:25" hidden="1">
      <c r="A380" s="218" t="s">
        <v>1168</v>
      </c>
      <c r="B380" s="561"/>
      <c r="C380" s="562"/>
      <c r="D380" s="563"/>
      <c r="E380" s="223"/>
      <c r="F380" s="225"/>
      <c r="G380" s="225"/>
      <c r="H380" s="225"/>
      <c r="I380" s="225"/>
      <c r="J380" s="225"/>
      <c r="K380" s="225"/>
      <c r="L380" s="225"/>
      <c r="M380" s="225"/>
      <c r="N380" s="225"/>
      <c r="O380" s="225"/>
      <c r="P380" s="225"/>
      <c r="Q380" s="225"/>
      <c r="R380" s="225"/>
      <c r="S380" s="225"/>
      <c r="T380" s="225"/>
      <c r="U380" s="225"/>
      <c r="V380" s="225"/>
      <c r="W380" s="225"/>
      <c r="X380" s="225"/>
      <c r="Y380" s="225"/>
    </row>
    <row r="381" spans="1:25" hidden="1">
      <c r="A381" s="218" t="s">
        <v>1169</v>
      </c>
      <c r="B381" s="561"/>
      <c r="C381" s="562"/>
      <c r="D381" s="563"/>
      <c r="E381" s="223"/>
      <c r="F381" s="225"/>
      <c r="G381" s="225"/>
      <c r="H381" s="225"/>
      <c r="I381" s="225"/>
      <c r="J381" s="225"/>
      <c r="K381" s="225"/>
      <c r="L381" s="225"/>
      <c r="M381" s="225"/>
      <c r="N381" s="225"/>
      <c r="O381" s="225"/>
      <c r="P381" s="225"/>
      <c r="Q381" s="225"/>
      <c r="R381" s="225"/>
      <c r="S381" s="225"/>
      <c r="T381" s="225"/>
      <c r="U381" s="225"/>
      <c r="V381" s="225"/>
      <c r="W381" s="225"/>
      <c r="X381" s="225"/>
      <c r="Y381" s="225"/>
    </row>
    <row r="382" spans="1:25" hidden="1">
      <c r="A382" s="218" t="s">
        <v>1170</v>
      </c>
      <c r="B382" s="561"/>
      <c r="C382" s="562"/>
      <c r="D382" s="563"/>
      <c r="E382" s="223"/>
      <c r="F382" s="225"/>
      <c r="G382" s="225"/>
      <c r="H382" s="225"/>
      <c r="I382" s="225"/>
      <c r="J382" s="225"/>
      <c r="K382" s="225"/>
      <c r="L382" s="225"/>
      <c r="M382" s="225"/>
      <c r="N382" s="225"/>
      <c r="O382" s="225"/>
      <c r="P382" s="225"/>
      <c r="Q382" s="225"/>
      <c r="R382" s="225"/>
      <c r="S382" s="225"/>
      <c r="T382" s="225"/>
      <c r="U382" s="225"/>
      <c r="V382" s="225"/>
      <c r="W382" s="225"/>
      <c r="X382" s="225"/>
      <c r="Y382" s="225"/>
    </row>
    <row r="383" spans="1:25" hidden="1">
      <c r="A383" s="218" t="s">
        <v>1171</v>
      </c>
      <c r="B383" s="561"/>
      <c r="C383" s="562"/>
      <c r="D383" s="563"/>
      <c r="E383" s="223"/>
      <c r="F383" s="225"/>
      <c r="G383" s="225"/>
      <c r="H383" s="225"/>
      <c r="I383" s="225"/>
      <c r="J383" s="225"/>
      <c r="K383" s="225"/>
      <c r="L383" s="225"/>
      <c r="M383" s="225"/>
      <c r="N383" s="225"/>
      <c r="O383" s="225"/>
      <c r="P383" s="225"/>
      <c r="Q383" s="225"/>
      <c r="R383" s="225"/>
      <c r="S383" s="225"/>
      <c r="T383" s="225"/>
      <c r="U383" s="225"/>
      <c r="V383" s="225"/>
      <c r="W383" s="225"/>
      <c r="X383" s="225"/>
      <c r="Y383" s="225"/>
    </row>
    <row r="384" spans="1:25" hidden="1">
      <c r="A384" s="218" t="s">
        <v>1172</v>
      </c>
      <c r="B384" s="561"/>
      <c r="C384" s="562"/>
      <c r="D384" s="563"/>
      <c r="E384" s="223"/>
      <c r="F384" s="225"/>
      <c r="G384" s="225"/>
      <c r="H384" s="225"/>
      <c r="I384" s="225"/>
      <c r="J384" s="225"/>
      <c r="K384" s="225"/>
      <c r="L384" s="225"/>
      <c r="M384" s="225"/>
      <c r="N384" s="225"/>
      <c r="O384" s="225"/>
      <c r="P384" s="225"/>
      <c r="Q384" s="225"/>
      <c r="R384" s="225"/>
      <c r="S384" s="225"/>
      <c r="T384" s="225"/>
      <c r="U384" s="225"/>
      <c r="V384" s="225"/>
      <c r="W384" s="225"/>
      <c r="X384" s="225"/>
      <c r="Y384" s="225"/>
    </row>
    <row r="385" spans="1:25" hidden="1">
      <c r="A385" s="218" t="s">
        <v>1173</v>
      </c>
      <c r="B385" s="561"/>
      <c r="C385" s="562"/>
      <c r="D385" s="563"/>
      <c r="E385" s="223"/>
      <c r="F385" s="225"/>
      <c r="G385" s="225"/>
      <c r="H385" s="225"/>
      <c r="I385" s="225"/>
      <c r="J385" s="225"/>
      <c r="K385" s="225"/>
      <c r="L385" s="225"/>
      <c r="M385" s="225"/>
      <c r="N385" s="225"/>
      <c r="O385" s="225"/>
      <c r="P385" s="225"/>
      <c r="Q385" s="225"/>
      <c r="R385" s="225"/>
      <c r="S385" s="225"/>
      <c r="T385" s="225"/>
      <c r="U385" s="225"/>
      <c r="V385" s="225"/>
      <c r="W385" s="225"/>
      <c r="X385" s="225"/>
      <c r="Y385" s="225"/>
    </row>
    <row r="386" spans="1:25" hidden="1">
      <c r="A386" s="218" t="s">
        <v>1174</v>
      </c>
      <c r="B386" s="561"/>
      <c r="C386" s="562"/>
      <c r="D386" s="563"/>
      <c r="E386" s="223"/>
      <c r="F386" s="225"/>
      <c r="G386" s="225"/>
      <c r="H386" s="225"/>
      <c r="I386" s="225"/>
      <c r="J386" s="225"/>
      <c r="K386" s="225"/>
      <c r="L386" s="225"/>
      <c r="M386" s="225"/>
      <c r="N386" s="225"/>
      <c r="O386" s="225"/>
      <c r="P386" s="225"/>
      <c r="Q386" s="225"/>
      <c r="R386" s="225"/>
      <c r="S386" s="225"/>
      <c r="T386" s="225"/>
      <c r="U386" s="225"/>
      <c r="V386" s="225"/>
      <c r="W386" s="225"/>
      <c r="X386" s="225"/>
      <c r="Y386" s="225"/>
    </row>
    <row r="387" spans="1:25" hidden="1">
      <c r="A387" s="218" t="s">
        <v>1175</v>
      </c>
      <c r="B387" s="561"/>
      <c r="C387" s="562"/>
      <c r="D387" s="563"/>
      <c r="E387" s="223"/>
      <c r="F387" s="225"/>
      <c r="G387" s="225"/>
      <c r="H387" s="225"/>
      <c r="I387" s="225"/>
      <c r="J387" s="225"/>
      <c r="K387" s="225"/>
      <c r="L387" s="225"/>
      <c r="M387" s="225"/>
      <c r="N387" s="225"/>
      <c r="O387" s="225"/>
      <c r="P387" s="225"/>
      <c r="Q387" s="225"/>
      <c r="R387" s="225"/>
      <c r="S387" s="225"/>
      <c r="T387" s="225"/>
      <c r="U387" s="225"/>
      <c r="V387" s="225"/>
      <c r="W387" s="225"/>
      <c r="X387" s="225"/>
      <c r="Y387" s="225"/>
    </row>
    <row r="388" spans="1:25" hidden="1">
      <c r="A388" s="218" t="s">
        <v>1176</v>
      </c>
      <c r="B388" s="561"/>
      <c r="C388" s="562"/>
      <c r="D388" s="563"/>
      <c r="E388" s="223"/>
      <c r="F388" s="225"/>
      <c r="G388" s="225"/>
      <c r="H388" s="225"/>
      <c r="I388" s="225"/>
      <c r="J388" s="225"/>
      <c r="K388" s="225"/>
      <c r="L388" s="225"/>
      <c r="M388" s="225"/>
      <c r="N388" s="225"/>
      <c r="O388" s="225"/>
      <c r="P388" s="225"/>
      <c r="Q388" s="225"/>
      <c r="R388" s="225"/>
      <c r="S388" s="225"/>
      <c r="T388" s="225"/>
      <c r="U388" s="225"/>
      <c r="V388" s="225"/>
      <c r="W388" s="225"/>
      <c r="X388" s="225"/>
      <c r="Y388" s="225"/>
    </row>
    <row r="389" spans="1:25">
      <c r="A389" s="120"/>
      <c r="B389" s="112"/>
      <c r="C389" s="114"/>
      <c r="D389" s="114"/>
      <c r="E389" s="114" t="s">
        <v>44</v>
      </c>
      <c r="F389" s="227">
        <f t="shared" ref="F389:J389" si="23">SUM(F339:F388)</f>
        <v>0</v>
      </c>
      <c r="G389" s="227">
        <f t="shared" si="23"/>
        <v>0</v>
      </c>
      <c r="H389" s="227">
        <f t="shared" si="23"/>
        <v>0</v>
      </c>
      <c r="I389" s="227">
        <f t="shared" si="23"/>
        <v>0</v>
      </c>
      <c r="J389" s="227">
        <f t="shared" si="23"/>
        <v>0</v>
      </c>
      <c r="K389" s="227">
        <f t="shared" ref="K389" si="24">SUM(K339:K388)</f>
        <v>0</v>
      </c>
      <c r="L389" s="227">
        <f t="shared" ref="L389:Y389" si="25">SUM(L339:L388)</f>
        <v>0</v>
      </c>
      <c r="M389" s="227">
        <f t="shared" si="25"/>
        <v>0</v>
      </c>
      <c r="N389" s="227">
        <f t="shared" si="25"/>
        <v>0</v>
      </c>
      <c r="O389" s="227">
        <f t="shared" si="25"/>
        <v>0</v>
      </c>
      <c r="P389" s="227">
        <f t="shared" si="25"/>
        <v>0</v>
      </c>
      <c r="Q389" s="227">
        <f t="shared" si="25"/>
        <v>0</v>
      </c>
      <c r="R389" s="227">
        <f t="shared" si="25"/>
        <v>0</v>
      </c>
      <c r="S389" s="227">
        <f t="shared" si="25"/>
        <v>0</v>
      </c>
      <c r="T389" s="227">
        <f t="shared" si="25"/>
        <v>0</v>
      </c>
      <c r="U389" s="227">
        <f t="shared" si="25"/>
        <v>0</v>
      </c>
      <c r="V389" s="227">
        <f t="shared" si="25"/>
        <v>0</v>
      </c>
      <c r="W389" s="227">
        <f t="shared" si="25"/>
        <v>0</v>
      </c>
      <c r="X389" s="227">
        <f t="shared" si="25"/>
        <v>0</v>
      </c>
      <c r="Y389" s="227">
        <f t="shared" si="25"/>
        <v>0</v>
      </c>
    </row>
    <row r="390" spans="1:25">
      <c r="F390" s="100"/>
      <c r="G390" s="100"/>
      <c r="H390" s="100"/>
      <c r="I390" s="100"/>
      <c r="J390" s="100"/>
      <c r="K390" s="100"/>
      <c r="L390" s="100"/>
      <c r="M390" s="100"/>
      <c r="N390" s="100"/>
      <c r="O390" s="100"/>
      <c r="P390" s="100"/>
      <c r="Q390" s="100"/>
      <c r="R390" s="100"/>
      <c r="S390" s="100"/>
      <c r="T390" s="100"/>
      <c r="U390" s="100"/>
      <c r="V390" s="100"/>
      <c r="W390" s="100"/>
      <c r="X390" s="100"/>
      <c r="Y390" s="100"/>
    </row>
    <row r="391" spans="1:25">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row>
    <row r="392" spans="1:25">
      <c r="A392" s="342" t="s">
        <v>279</v>
      </c>
      <c r="C392" s="89"/>
      <c r="D392" s="127"/>
      <c r="E392" s="127"/>
      <c r="F392" s="88"/>
      <c r="G392" s="88"/>
      <c r="H392" s="88"/>
      <c r="I392" s="88"/>
      <c r="M392" s="88"/>
      <c r="N392" s="88"/>
      <c r="O392" s="88"/>
      <c r="P392" s="88"/>
      <c r="Q392" s="88"/>
      <c r="T392" s="88"/>
      <c r="U392" s="88"/>
      <c r="V392" s="88"/>
      <c r="W392" s="88"/>
      <c r="X392" s="88"/>
      <c r="Y392" s="88"/>
    </row>
    <row r="393" spans="1:25">
      <c r="A393" s="127"/>
      <c r="C393" s="89"/>
      <c r="D393" s="127"/>
      <c r="E393" s="127"/>
      <c r="F393" s="88"/>
      <c r="G393" s="88"/>
      <c r="H393" s="88"/>
      <c r="I393" s="88"/>
      <c r="M393" s="88"/>
      <c r="N393" s="88"/>
      <c r="O393" s="88"/>
      <c r="P393" s="88"/>
      <c r="Q393" s="88"/>
      <c r="T393" s="88"/>
      <c r="U393" s="88"/>
      <c r="V393" s="88"/>
      <c r="W393" s="88"/>
      <c r="X393" s="88"/>
      <c r="Y393" s="88"/>
    </row>
    <row r="394" spans="1:25" ht="15">
      <c r="A394" s="328" t="s">
        <v>299</v>
      </c>
      <c r="C394" s="89"/>
      <c r="D394" s="127"/>
      <c r="E394" s="127"/>
      <c r="F394" s="88"/>
      <c r="G394" s="88"/>
      <c r="H394" s="88"/>
      <c r="I394" s="88"/>
      <c r="M394" s="88"/>
      <c r="N394" s="88"/>
      <c r="O394" s="88"/>
      <c r="P394" s="88"/>
      <c r="Q394" s="88"/>
      <c r="T394" s="88"/>
      <c r="U394" s="88"/>
      <c r="V394" s="88"/>
      <c r="W394" s="88"/>
      <c r="X394" s="88"/>
      <c r="Y394" s="88"/>
    </row>
    <row r="395" spans="1:25">
      <c r="A395" s="127"/>
      <c r="C395" s="127"/>
      <c r="F395" s="88"/>
      <c r="G395" s="88"/>
      <c r="H395" s="88"/>
      <c r="I395" s="88"/>
      <c r="M395" s="88"/>
      <c r="N395" s="88"/>
      <c r="O395" s="88"/>
      <c r="P395" s="88"/>
      <c r="Q395" s="88"/>
      <c r="T395" s="88"/>
      <c r="U395" s="88"/>
      <c r="V395" s="88"/>
      <c r="W395" s="88"/>
      <c r="X395" s="88"/>
      <c r="Y395" s="88"/>
    </row>
    <row r="396" spans="1:25">
      <c r="A396" s="324" t="s">
        <v>300</v>
      </c>
      <c r="C396" s="127"/>
      <c r="D396" s="91" t="s">
        <v>5</v>
      </c>
      <c r="F396" s="308"/>
      <c r="G396" s="308"/>
      <c r="H396" s="308"/>
      <c r="I396" s="308"/>
      <c r="J396" s="308"/>
      <c r="K396" s="308"/>
      <c r="L396" s="308"/>
      <c r="M396" s="308"/>
      <c r="N396" s="308"/>
      <c r="O396" s="308"/>
      <c r="P396" s="308"/>
      <c r="Q396" s="308"/>
      <c r="R396" s="308"/>
      <c r="S396" s="308"/>
      <c r="T396" s="308"/>
      <c r="U396" s="308"/>
      <c r="V396" s="308"/>
      <c r="W396" s="308"/>
      <c r="X396" s="308"/>
      <c r="Y396" s="308"/>
    </row>
    <row r="397" spans="1:25">
      <c r="A397" s="324" t="s">
        <v>301</v>
      </c>
      <c r="C397" s="127"/>
      <c r="D397" s="127"/>
      <c r="F397" s="308"/>
      <c r="G397" s="308"/>
      <c r="H397" s="308"/>
      <c r="I397" s="308"/>
      <c r="J397" s="308"/>
      <c r="K397" s="308"/>
      <c r="L397" s="308"/>
      <c r="M397" s="308"/>
      <c r="N397" s="308"/>
      <c r="O397" s="308"/>
      <c r="P397" s="308"/>
      <c r="Q397" s="308"/>
      <c r="R397" s="308"/>
      <c r="S397" s="308"/>
      <c r="T397" s="308"/>
      <c r="U397" s="308"/>
      <c r="V397" s="308"/>
      <c r="W397" s="308"/>
      <c r="X397" s="308"/>
      <c r="Y397" s="308"/>
    </row>
    <row r="398" spans="1:25">
      <c r="A398" s="324" t="s">
        <v>302</v>
      </c>
      <c r="C398" s="127"/>
      <c r="D398" s="127"/>
      <c r="F398" s="308"/>
      <c r="G398" s="308"/>
      <c r="H398" s="308"/>
      <c r="I398" s="308"/>
      <c r="J398" s="308"/>
      <c r="K398" s="308"/>
      <c r="L398" s="308"/>
      <c r="M398" s="308"/>
      <c r="N398" s="308"/>
      <c r="O398" s="308"/>
      <c r="P398" s="308"/>
      <c r="Q398" s="308"/>
      <c r="R398" s="308"/>
      <c r="S398" s="308"/>
      <c r="T398" s="308"/>
      <c r="U398" s="308"/>
      <c r="V398" s="308"/>
      <c r="W398" s="308"/>
      <c r="X398" s="308"/>
      <c r="Y398" s="308"/>
    </row>
    <row r="399" spans="1:25">
      <c r="A399" s="324" t="s">
        <v>303</v>
      </c>
      <c r="C399" s="127"/>
      <c r="D399" s="127"/>
      <c r="F399" s="308"/>
      <c r="G399" s="308"/>
      <c r="H399" s="308"/>
      <c r="I399" s="308"/>
      <c r="J399" s="308"/>
      <c r="K399" s="308"/>
      <c r="L399" s="308"/>
      <c r="M399" s="308"/>
      <c r="N399" s="308"/>
      <c r="O399" s="308"/>
      <c r="P399" s="308"/>
      <c r="Q399" s="308"/>
      <c r="R399" s="308"/>
      <c r="S399" s="308"/>
      <c r="T399" s="308"/>
      <c r="U399" s="308"/>
      <c r="V399" s="308"/>
      <c r="W399" s="308"/>
      <c r="X399" s="308"/>
      <c r="Y399" s="308"/>
    </row>
    <row r="400" spans="1:25">
      <c r="A400" s="324" t="s">
        <v>304</v>
      </c>
      <c r="C400" s="127"/>
      <c r="D400" s="127"/>
      <c r="F400" s="308"/>
      <c r="G400" s="308"/>
      <c r="H400" s="308"/>
      <c r="I400" s="308"/>
      <c r="J400" s="308"/>
      <c r="K400" s="308"/>
      <c r="L400" s="308"/>
      <c r="M400" s="308"/>
      <c r="N400" s="308"/>
      <c r="O400" s="308"/>
      <c r="P400" s="308"/>
      <c r="Q400" s="308"/>
      <c r="R400" s="308"/>
      <c r="S400" s="308"/>
      <c r="T400" s="308"/>
      <c r="U400" s="308"/>
      <c r="V400" s="308"/>
      <c r="W400" s="308"/>
      <c r="X400" s="308"/>
      <c r="Y400" s="308"/>
    </row>
    <row r="401" spans="1:25">
      <c r="A401" s="324" t="s">
        <v>305</v>
      </c>
      <c r="C401" s="127"/>
      <c r="D401" s="127"/>
      <c r="F401" s="308"/>
      <c r="G401" s="308"/>
      <c r="H401" s="308"/>
      <c r="I401" s="308"/>
      <c r="J401" s="308"/>
      <c r="K401" s="308"/>
      <c r="L401" s="308"/>
      <c r="M401" s="308"/>
      <c r="N401" s="308"/>
      <c r="O401" s="308"/>
      <c r="P401" s="308"/>
      <c r="Q401" s="308"/>
      <c r="R401" s="308"/>
      <c r="S401" s="308"/>
      <c r="T401" s="308"/>
      <c r="U401" s="308"/>
      <c r="V401" s="308"/>
      <c r="W401" s="308"/>
      <c r="X401" s="308"/>
      <c r="Y401" s="308"/>
    </row>
    <row r="402" spans="1:25">
      <c r="A402" s="324" t="s">
        <v>306</v>
      </c>
      <c r="C402" s="127"/>
      <c r="D402" s="127"/>
      <c r="F402" s="308"/>
      <c r="G402" s="308"/>
      <c r="H402" s="308"/>
      <c r="I402" s="308"/>
      <c r="J402" s="308"/>
      <c r="K402" s="308"/>
      <c r="L402" s="308"/>
      <c r="M402" s="308"/>
      <c r="N402" s="308"/>
      <c r="O402" s="308"/>
      <c r="P402" s="308"/>
      <c r="Q402" s="308"/>
      <c r="R402" s="308"/>
      <c r="S402" s="308"/>
      <c r="T402" s="308"/>
      <c r="U402" s="308"/>
      <c r="V402" s="308"/>
      <c r="W402" s="308"/>
      <c r="X402" s="308"/>
      <c r="Y402" s="308"/>
    </row>
    <row r="403" spans="1:25">
      <c r="A403" s="324" t="s">
        <v>307</v>
      </c>
      <c r="C403" s="127"/>
      <c r="D403" s="127"/>
      <c r="F403" s="308"/>
      <c r="G403" s="308"/>
      <c r="H403" s="308"/>
      <c r="I403" s="308"/>
      <c r="J403" s="308"/>
      <c r="K403" s="308"/>
      <c r="L403" s="308"/>
      <c r="M403" s="308"/>
      <c r="N403" s="308"/>
      <c r="O403" s="308"/>
      <c r="P403" s="308"/>
      <c r="Q403" s="308"/>
      <c r="R403" s="308"/>
      <c r="S403" s="308"/>
      <c r="T403" s="308"/>
      <c r="U403" s="308"/>
      <c r="V403" s="308"/>
      <c r="W403" s="308"/>
      <c r="X403" s="308"/>
      <c r="Y403" s="308"/>
    </row>
    <row r="404" spans="1:25">
      <c r="A404" s="132" t="s">
        <v>308</v>
      </c>
      <c r="C404" s="127"/>
      <c r="D404" s="127"/>
      <c r="F404" s="80">
        <f t="shared" ref="F404:J404" si="26">SUM(F396:F403)</f>
        <v>0</v>
      </c>
      <c r="G404" s="80">
        <f t="shared" si="26"/>
        <v>0</v>
      </c>
      <c r="H404" s="80">
        <f t="shared" si="26"/>
        <v>0</v>
      </c>
      <c r="I404" s="80">
        <f t="shared" si="26"/>
        <v>0</v>
      </c>
      <c r="J404" s="80">
        <f t="shared" si="26"/>
        <v>0</v>
      </c>
      <c r="K404" s="80">
        <f t="shared" ref="K404" si="27">SUM(K396:K403)</f>
        <v>0</v>
      </c>
      <c r="L404" s="80">
        <f t="shared" ref="L404:Y404" si="28">SUM(L396:L403)</f>
        <v>0</v>
      </c>
      <c r="M404" s="80">
        <f t="shared" si="28"/>
        <v>0</v>
      </c>
      <c r="N404" s="80">
        <f t="shared" si="28"/>
        <v>0</v>
      </c>
      <c r="O404" s="80">
        <f t="shared" si="28"/>
        <v>0</v>
      </c>
      <c r="P404" s="80">
        <f t="shared" si="28"/>
        <v>0</v>
      </c>
      <c r="Q404" s="80">
        <f t="shared" si="28"/>
        <v>0</v>
      </c>
      <c r="R404" s="80">
        <f t="shared" si="28"/>
        <v>0</v>
      </c>
      <c r="S404" s="80">
        <f t="shared" si="28"/>
        <v>0</v>
      </c>
      <c r="T404" s="80">
        <f t="shared" si="28"/>
        <v>0</v>
      </c>
      <c r="U404" s="80">
        <f t="shared" si="28"/>
        <v>0</v>
      </c>
      <c r="V404" s="80">
        <f t="shared" si="28"/>
        <v>0</v>
      </c>
      <c r="W404" s="80">
        <f t="shared" si="28"/>
        <v>0</v>
      </c>
      <c r="X404" s="80">
        <f t="shared" si="28"/>
        <v>0</v>
      </c>
      <c r="Y404" s="80">
        <f t="shared" si="28"/>
        <v>0</v>
      </c>
    </row>
    <row r="405" spans="1:25">
      <c r="A405" s="324" t="s">
        <v>309</v>
      </c>
      <c r="C405" s="127"/>
      <c r="D405" s="127"/>
      <c r="F405" s="308"/>
      <c r="G405" s="308"/>
      <c r="H405" s="308"/>
      <c r="I405" s="308"/>
      <c r="J405" s="308"/>
      <c r="K405" s="308"/>
      <c r="L405" s="308"/>
      <c r="M405" s="308"/>
      <c r="N405" s="308"/>
      <c r="O405" s="308"/>
      <c r="P405" s="308"/>
      <c r="Q405" s="308"/>
      <c r="R405" s="308"/>
      <c r="S405" s="308"/>
      <c r="T405" s="308"/>
      <c r="U405" s="308"/>
      <c r="V405" s="308"/>
      <c r="W405" s="308"/>
      <c r="X405" s="308"/>
      <c r="Y405" s="308"/>
    </row>
    <row r="406" spans="1:25">
      <c r="A406" s="324" t="s">
        <v>310</v>
      </c>
      <c r="C406" s="127"/>
      <c r="D406" s="127"/>
      <c r="F406" s="308"/>
      <c r="G406" s="308"/>
      <c r="H406" s="308"/>
      <c r="I406" s="308"/>
      <c r="J406" s="308"/>
      <c r="K406" s="308"/>
      <c r="L406" s="308"/>
      <c r="M406" s="308"/>
      <c r="N406" s="308"/>
      <c r="O406" s="308"/>
      <c r="P406" s="308"/>
      <c r="Q406" s="308"/>
      <c r="R406" s="308"/>
      <c r="S406" s="308"/>
      <c r="T406" s="308"/>
      <c r="U406" s="308"/>
      <c r="V406" s="308"/>
      <c r="W406" s="308"/>
      <c r="X406" s="308"/>
      <c r="Y406" s="308"/>
    </row>
    <row r="407" spans="1:25">
      <c r="A407" s="324" t="s">
        <v>311</v>
      </c>
      <c r="C407" s="127"/>
      <c r="D407" s="127"/>
      <c r="F407" s="308"/>
      <c r="G407" s="308"/>
      <c r="H407" s="308"/>
      <c r="I407" s="308"/>
      <c r="J407" s="308"/>
      <c r="K407" s="308"/>
      <c r="L407" s="308"/>
      <c r="M407" s="308"/>
      <c r="N407" s="308"/>
      <c r="O407" s="308"/>
      <c r="P407" s="308"/>
      <c r="Q407" s="308"/>
      <c r="R407" s="308"/>
      <c r="S407" s="308"/>
      <c r="T407" s="308"/>
      <c r="U407" s="308"/>
      <c r="V407" s="308"/>
      <c r="W407" s="308"/>
      <c r="X407" s="308"/>
      <c r="Y407" s="308"/>
    </row>
    <row r="408" spans="1:25">
      <c r="A408" s="324" t="s">
        <v>312</v>
      </c>
      <c r="C408" s="127"/>
      <c r="D408" s="127"/>
      <c r="F408" s="308"/>
      <c r="G408" s="308"/>
      <c r="H408" s="308"/>
      <c r="I408" s="308"/>
      <c r="J408" s="308"/>
      <c r="K408" s="308"/>
      <c r="L408" s="308"/>
      <c r="M408" s="308"/>
      <c r="N408" s="308"/>
      <c r="O408" s="308"/>
      <c r="P408" s="308"/>
      <c r="Q408" s="308"/>
      <c r="R408" s="308"/>
      <c r="S408" s="308"/>
      <c r="T408" s="308"/>
      <c r="U408" s="308"/>
      <c r="V408" s="308"/>
      <c r="W408" s="308"/>
      <c r="X408" s="308"/>
      <c r="Y408" s="308"/>
    </row>
    <row r="409" spans="1:25">
      <c r="A409" s="324" t="s">
        <v>888</v>
      </c>
      <c r="C409" s="127"/>
      <c r="D409" s="127"/>
      <c r="F409" s="308"/>
      <c r="G409" s="308"/>
      <c r="H409" s="308"/>
      <c r="I409" s="308"/>
      <c r="J409" s="308"/>
      <c r="K409" s="308"/>
      <c r="L409" s="308"/>
      <c r="M409" s="308"/>
      <c r="N409" s="308"/>
      <c r="O409" s="308"/>
      <c r="P409" s="308"/>
      <c r="Q409" s="308"/>
      <c r="R409" s="308"/>
      <c r="S409" s="308"/>
      <c r="T409" s="308"/>
      <c r="U409" s="308"/>
      <c r="V409" s="308"/>
      <c r="W409" s="308"/>
      <c r="X409" s="308"/>
      <c r="Y409" s="308"/>
    </row>
    <row r="410" spans="1:25">
      <c r="A410" s="324" t="s">
        <v>313</v>
      </c>
      <c r="C410" s="128"/>
      <c r="D410" s="128"/>
      <c r="F410" s="308"/>
      <c r="G410" s="308"/>
      <c r="H410" s="308"/>
      <c r="I410" s="308"/>
      <c r="J410" s="308"/>
      <c r="K410" s="308"/>
      <c r="L410" s="308"/>
      <c r="M410" s="308"/>
      <c r="N410" s="308"/>
      <c r="O410" s="308"/>
      <c r="P410" s="308"/>
      <c r="Q410" s="308"/>
      <c r="R410" s="308"/>
      <c r="S410" s="308"/>
      <c r="T410" s="308"/>
      <c r="U410" s="308"/>
      <c r="V410" s="308"/>
      <c r="W410" s="308"/>
      <c r="X410" s="308"/>
      <c r="Y410" s="308"/>
    </row>
    <row r="411" spans="1:25">
      <c r="A411" s="324" t="s">
        <v>314</v>
      </c>
      <c r="C411" s="127"/>
      <c r="D411" s="127"/>
      <c r="F411" s="308"/>
      <c r="G411" s="308"/>
      <c r="H411" s="308"/>
      <c r="I411" s="308"/>
      <c r="J411" s="308"/>
      <c r="K411" s="308"/>
      <c r="L411" s="308"/>
      <c r="M411" s="308"/>
      <c r="N411" s="308"/>
      <c r="O411" s="308"/>
      <c r="P411" s="308"/>
      <c r="Q411" s="308"/>
      <c r="R411" s="308"/>
      <c r="S411" s="308"/>
      <c r="T411" s="308"/>
      <c r="U411" s="308"/>
      <c r="V411" s="308"/>
      <c r="W411" s="308"/>
      <c r="X411" s="308"/>
      <c r="Y411" s="308"/>
    </row>
    <row r="412" spans="1:25">
      <c r="A412" s="324" t="s">
        <v>823</v>
      </c>
      <c r="C412" s="129"/>
      <c r="D412" s="129"/>
      <c r="F412" s="308"/>
      <c r="G412" s="308"/>
      <c r="H412" s="308"/>
      <c r="I412" s="308"/>
      <c r="J412" s="308"/>
      <c r="K412" s="308"/>
      <c r="L412" s="308"/>
      <c r="M412" s="308"/>
      <c r="N412" s="308"/>
      <c r="O412" s="308"/>
      <c r="P412" s="308"/>
      <c r="Q412" s="308"/>
      <c r="R412" s="308"/>
      <c r="S412" s="308"/>
      <c r="T412" s="308"/>
      <c r="U412" s="308"/>
      <c r="V412" s="308"/>
      <c r="W412" s="308"/>
      <c r="X412" s="308"/>
      <c r="Y412" s="308"/>
    </row>
    <row r="413" spans="1:25">
      <c r="A413" s="132" t="s">
        <v>315</v>
      </c>
      <c r="C413" s="130"/>
      <c r="D413" s="130"/>
      <c r="F413" s="80">
        <f t="shared" ref="F413:J413" si="29">SUM(F404:F412)</f>
        <v>0</v>
      </c>
      <c r="G413" s="80">
        <f t="shared" si="29"/>
        <v>0</v>
      </c>
      <c r="H413" s="80">
        <f t="shared" si="29"/>
        <v>0</v>
      </c>
      <c r="I413" s="80">
        <f t="shared" si="29"/>
        <v>0</v>
      </c>
      <c r="J413" s="80">
        <f t="shared" si="29"/>
        <v>0</v>
      </c>
      <c r="K413" s="80">
        <f t="shared" ref="K413" si="30">SUM(K404:K412)</f>
        <v>0</v>
      </c>
      <c r="L413" s="80">
        <f t="shared" ref="L413:Y413" si="31">SUM(L404:L412)</f>
        <v>0</v>
      </c>
      <c r="M413" s="80">
        <f t="shared" si="31"/>
        <v>0</v>
      </c>
      <c r="N413" s="80">
        <f t="shared" si="31"/>
        <v>0</v>
      </c>
      <c r="O413" s="80">
        <f t="shared" si="31"/>
        <v>0</v>
      </c>
      <c r="P413" s="80">
        <f t="shared" si="31"/>
        <v>0</v>
      </c>
      <c r="Q413" s="80">
        <f t="shared" si="31"/>
        <v>0</v>
      </c>
      <c r="R413" s="80">
        <f t="shared" si="31"/>
        <v>0</v>
      </c>
      <c r="S413" s="80">
        <f t="shared" si="31"/>
        <v>0</v>
      </c>
      <c r="T413" s="80">
        <f t="shared" si="31"/>
        <v>0</v>
      </c>
      <c r="U413" s="80">
        <f t="shared" si="31"/>
        <v>0</v>
      </c>
      <c r="V413" s="80">
        <f t="shared" si="31"/>
        <v>0</v>
      </c>
      <c r="W413" s="80">
        <f t="shared" si="31"/>
        <v>0</v>
      </c>
      <c r="X413" s="80">
        <f t="shared" si="31"/>
        <v>0</v>
      </c>
      <c r="Y413" s="80">
        <f t="shared" si="31"/>
        <v>0</v>
      </c>
    </row>
    <row r="414" spans="1:25">
      <c r="A414" s="325"/>
      <c r="C414" s="127"/>
      <c r="D414" s="127"/>
      <c r="F414" s="131"/>
      <c r="G414" s="131"/>
      <c r="H414" s="131"/>
      <c r="I414" s="131"/>
      <c r="J414" s="131"/>
      <c r="K414" s="131"/>
      <c r="L414" s="131"/>
      <c r="M414" s="131"/>
      <c r="N414" s="131"/>
      <c r="O414" s="131"/>
      <c r="P414" s="131"/>
      <c r="Q414" s="131"/>
      <c r="R414" s="131"/>
      <c r="S414" s="131"/>
      <c r="T414" s="131"/>
      <c r="U414" s="131"/>
      <c r="V414" s="131"/>
      <c r="W414" s="131"/>
      <c r="X414" s="131"/>
      <c r="Y414" s="131"/>
    </row>
    <row r="415" spans="1:25">
      <c r="A415" s="132" t="s">
        <v>316</v>
      </c>
      <c r="C415" s="132"/>
      <c r="D415" s="127"/>
      <c r="F415" s="131"/>
      <c r="G415" s="131"/>
      <c r="H415" s="131"/>
      <c r="I415" s="131"/>
      <c r="J415" s="131"/>
      <c r="K415" s="131"/>
      <c r="L415" s="131"/>
      <c r="M415" s="131"/>
      <c r="N415" s="131"/>
      <c r="O415" s="131"/>
      <c r="P415" s="131"/>
      <c r="Q415" s="131"/>
      <c r="R415" s="131"/>
      <c r="S415" s="131"/>
      <c r="T415" s="131"/>
      <c r="U415" s="131"/>
      <c r="V415" s="131"/>
      <c r="W415" s="131"/>
      <c r="X415" s="131"/>
      <c r="Y415" s="131"/>
    </row>
    <row r="416" spans="1:25">
      <c r="A416" s="324" t="s">
        <v>300</v>
      </c>
      <c r="C416" s="127"/>
      <c r="D416" s="127"/>
      <c r="F416" s="308"/>
      <c r="G416" s="308"/>
      <c r="H416" s="308"/>
      <c r="I416" s="308"/>
      <c r="J416" s="308"/>
      <c r="K416" s="308"/>
      <c r="L416" s="308"/>
      <c r="M416" s="308"/>
      <c r="N416" s="308"/>
      <c r="O416" s="308"/>
      <c r="P416" s="308"/>
      <c r="Q416" s="308"/>
      <c r="R416" s="308"/>
      <c r="S416" s="308"/>
      <c r="T416" s="308"/>
      <c r="U416" s="308"/>
      <c r="V416" s="308"/>
      <c r="W416" s="308"/>
      <c r="X416" s="308"/>
      <c r="Y416" s="308"/>
    </row>
    <row r="417" spans="1:25">
      <c r="A417" s="324" t="s">
        <v>301</v>
      </c>
      <c r="C417" s="127"/>
      <c r="D417" s="127"/>
      <c r="F417" s="308"/>
      <c r="G417" s="308"/>
      <c r="H417" s="308"/>
      <c r="I417" s="308"/>
      <c r="J417" s="308"/>
      <c r="K417" s="308"/>
      <c r="L417" s="308"/>
      <c r="M417" s="308"/>
      <c r="N417" s="308"/>
      <c r="O417" s="308"/>
      <c r="P417" s="308"/>
      <c r="Q417" s="308"/>
      <c r="R417" s="308"/>
      <c r="S417" s="308"/>
      <c r="T417" s="308"/>
      <c r="U417" s="308"/>
      <c r="V417" s="308"/>
      <c r="W417" s="308"/>
      <c r="X417" s="308"/>
      <c r="Y417" s="308"/>
    </row>
    <row r="418" spans="1:25">
      <c r="A418" s="324" t="s">
        <v>302</v>
      </c>
      <c r="C418" s="127"/>
      <c r="D418" s="127"/>
      <c r="F418" s="308"/>
      <c r="G418" s="308"/>
      <c r="H418" s="308"/>
      <c r="I418" s="308"/>
      <c r="J418" s="308"/>
      <c r="K418" s="308"/>
      <c r="L418" s="308"/>
      <c r="M418" s="308"/>
      <c r="N418" s="308"/>
      <c r="O418" s="308"/>
      <c r="P418" s="308"/>
      <c r="Q418" s="308"/>
      <c r="R418" s="308"/>
      <c r="S418" s="308"/>
      <c r="T418" s="308"/>
      <c r="U418" s="308"/>
      <c r="V418" s="308"/>
      <c r="W418" s="308"/>
      <c r="X418" s="308"/>
      <c r="Y418" s="308"/>
    </row>
    <row r="419" spans="1:25">
      <c r="A419" s="324" t="s">
        <v>303</v>
      </c>
      <c r="C419" s="127"/>
      <c r="D419" s="127"/>
      <c r="F419" s="308"/>
      <c r="G419" s="308"/>
      <c r="H419" s="308"/>
      <c r="I419" s="308"/>
      <c r="J419" s="308"/>
      <c r="K419" s="308"/>
      <c r="L419" s="308"/>
      <c r="M419" s="308"/>
      <c r="N419" s="308"/>
      <c r="O419" s="308"/>
      <c r="P419" s="308"/>
      <c r="Q419" s="308"/>
      <c r="R419" s="308"/>
      <c r="S419" s="308"/>
      <c r="T419" s="308"/>
      <c r="U419" s="308"/>
      <c r="V419" s="308"/>
      <c r="W419" s="308"/>
      <c r="X419" s="308"/>
      <c r="Y419" s="308"/>
    </row>
    <row r="420" spans="1:25">
      <c r="A420" s="324" t="s">
        <v>304</v>
      </c>
      <c r="C420" s="127"/>
      <c r="D420" s="127"/>
      <c r="F420" s="308"/>
      <c r="G420" s="308"/>
      <c r="H420" s="308"/>
      <c r="I420" s="308"/>
      <c r="J420" s="308"/>
      <c r="K420" s="308"/>
      <c r="L420" s="308"/>
      <c r="M420" s="308"/>
      <c r="N420" s="308"/>
      <c r="O420" s="308"/>
      <c r="P420" s="308"/>
      <c r="Q420" s="308"/>
      <c r="R420" s="308"/>
      <c r="S420" s="308"/>
      <c r="T420" s="308"/>
      <c r="U420" s="308"/>
      <c r="V420" s="308"/>
      <c r="W420" s="308"/>
      <c r="X420" s="308"/>
      <c r="Y420" s="308"/>
    </row>
    <row r="421" spans="1:25">
      <c r="A421" s="324" t="s">
        <v>305</v>
      </c>
      <c r="C421" s="127"/>
      <c r="D421" s="127"/>
      <c r="F421" s="308"/>
      <c r="G421" s="308"/>
      <c r="H421" s="308"/>
      <c r="I421" s="308"/>
      <c r="J421" s="308"/>
      <c r="K421" s="308"/>
      <c r="L421" s="308"/>
      <c r="M421" s="308"/>
      <c r="N421" s="308"/>
      <c r="O421" s="308"/>
      <c r="P421" s="308"/>
      <c r="Q421" s="308"/>
      <c r="R421" s="308"/>
      <c r="S421" s="308"/>
      <c r="T421" s="308"/>
      <c r="U421" s="308"/>
      <c r="V421" s="308"/>
      <c r="W421" s="308"/>
      <c r="X421" s="308"/>
      <c r="Y421" s="308"/>
    </row>
    <row r="422" spans="1:25">
      <c r="A422" s="324" t="s">
        <v>306</v>
      </c>
      <c r="C422" s="127"/>
      <c r="D422" s="127"/>
      <c r="F422" s="308"/>
      <c r="G422" s="308"/>
      <c r="H422" s="308"/>
      <c r="I422" s="308"/>
      <c r="J422" s="308"/>
      <c r="K422" s="308"/>
      <c r="L422" s="308"/>
      <c r="M422" s="308"/>
      <c r="N422" s="308"/>
      <c r="O422" s="308"/>
      <c r="P422" s="308"/>
      <c r="Q422" s="308"/>
      <c r="R422" s="308"/>
      <c r="S422" s="308"/>
      <c r="T422" s="308"/>
      <c r="U422" s="308"/>
      <c r="V422" s="308"/>
      <c r="W422" s="308"/>
      <c r="X422" s="308"/>
      <c r="Y422" s="308"/>
    </row>
    <row r="423" spans="1:25">
      <c r="A423" s="324" t="s">
        <v>307</v>
      </c>
      <c r="C423" s="127"/>
      <c r="D423" s="127"/>
      <c r="F423" s="197"/>
      <c r="G423" s="197"/>
      <c r="H423" s="197"/>
      <c r="I423" s="197"/>
      <c r="J423" s="197"/>
      <c r="K423" s="197"/>
      <c r="L423" s="197"/>
      <c r="M423" s="197"/>
      <c r="N423" s="197"/>
      <c r="O423" s="197"/>
      <c r="P423" s="197"/>
      <c r="Q423" s="197"/>
      <c r="R423" s="197"/>
      <c r="S423" s="197"/>
      <c r="T423" s="197"/>
      <c r="U423" s="197"/>
      <c r="V423" s="197"/>
      <c r="W423" s="197"/>
      <c r="X423" s="197"/>
      <c r="Y423" s="197"/>
    </row>
    <row r="424" spans="1:25">
      <c r="A424" s="132" t="s">
        <v>317</v>
      </c>
      <c r="C424" s="127"/>
      <c r="D424" s="127"/>
      <c r="F424" s="80">
        <f t="shared" ref="F424:J424" si="32">SUM(F416:F423)</f>
        <v>0</v>
      </c>
      <c r="G424" s="80">
        <f t="shared" si="32"/>
        <v>0</v>
      </c>
      <c r="H424" s="80">
        <f t="shared" si="32"/>
        <v>0</v>
      </c>
      <c r="I424" s="80">
        <f t="shared" si="32"/>
        <v>0</v>
      </c>
      <c r="J424" s="80">
        <f t="shared" si="32"/>
        <v>0</v>
      </c>
      <c r="K424" s="80">
        <f t="shared" ref="K424" si="33">SUM(K416:K423)</f>
        <v>0</v>
      </c>
      <c r="L424" s="80">
        <f t="shared" ref="L424:Y424" si="34">SUM(L416:L423)</f>
        <v>0</v>
      </c>
      <c r="M424" s="80">
        <f t="shared" si="34"/>
        <v>0</v>
      </c>
      <c r="N424" s="80">
        <f t="shared" si="34"/>
        <v>0</v>
      </c>
      <c r="O424" s="80">
        <f t="shared" si="34"/>
        <v>0</v>
      </c>
      <c r="P424" s="80">
        <f t="shared" si="34"/>
        <v>0</v>
      </c>
      <c r="Q424" s="80">
        <f t="shared" si="34"/>
        <v>0</v>
      </c>
      <c r="R424" s="80">
        <f t="shared" si="34"/>
        <v>0</v>
      </c>
      <c r="S424" s="80">
        <f t="shared" si="34"/>
        <v>0</v>
      </c>
      <c r="T424" s="80">
        <f t="shared" si="34"/>
        <v>0</v>
      </c>
      <c r="U424" s="80">
        <f t="shared" si="34"/>
        <v>0</v>
      </c>
      <c r="V424" s="80">
        <f t="shared" si="34"/>
        <v>0</v>
      </c>
      <c r="W424" s="80">
        <f t="shared" si="34"/>
        <v>0</v>
      </c>
      <c r="X424" s="80">
        <f t="shared" si="34"/>
        <v>0</v>
      </c>
      <c r="Y424" s="80">
        <f t="shared" si="34"/>
        <v>0</v>
      </c>
    </row>
    <row r="425" spans="1:25">
      <c r="A425" s="324" t="s">
        <v>311</v>
      </c>
      <c r="C425" s="127"/>
      <c r="D425" s="127"/>
      <c r="F425" s="308"/>
      <c r="G425" s="308"/>
      <c r="H425" s="308"/>
      <c r="I425" s="308"/>
      <c r="J425" s="308"/>
      <c r="K425" s="308"/>
      <c r="L425" s="308"/>
      <c r="M425" s="308"/>
      <c r="N425" s="308"/>
      <c r="O425" s="308"/>
      <c r="P425" s="308"/>
      <c r="Q425" s="308"/>
      <c r="R425" s="308"/>
      <c r="S425" s="308"/>
      <c r="T425" s="308"/>
      <c r="U425" s="308"/>
      <c r="V425" s="308"/>
      <c r="W425" s="308"/>
      <c r="X425" s="308"/>
      <c r="Y425" s="308"/>
    </row>
    <row r="426" spans="1:25">
      <c r="A426" s="324" t="s">
        <v>318</v>
      </c>
      <c r="C426" s="127"/>
      <c r="D426" s="127"/>
      <c r="F426" s="308"/>
      <c r="G426" s="308"/>
      <c r="H426" s="308"/>
      <c r="I426" s="308"/>
      <c r="J426" s="308"/>
      <c r="K426" s="308"/>
      <c r="L426" s="308"/>
      <c r="M426" s="308"/>
      <c r="N426" s="308"/>
      <c r="O426" s="308"/>
      <c r="P426" s="308"/>
      <c r="Q426" s="308"/>
      <c r="R426" s="308"/>
      <c r="S426" s="308"/>
      <c r="T426" s="308"/>
      <c r="U426" s="308"/>
      <c r="V426" s="308"/>
      <c r="W426" s="308"/>
      <c r="X426" s="308"/>
      <c r="Y426" s="308"/>
    </row>
    <row r="427" spans="1:25">
      <c r="A427" s="132" t="s">
        <v>319</v>
      </c>
      <c r="C427" s="127"/>
      <c r="D427" s="127"/>
      <c r="F427" s="80">
        <f t="shared" ref="F427:J427" si="35">SUM(F424:F426)</f>
        <v>0</v>
      </c>
      <c r="G427" s="80">
        <f t="shared" si="35"/>
        <v>0</v>
      </c>
      <c r="H427" s="80">
        <f t="shared" si="35"/>
        <v>0</v>
      </c>
      <c r="I427" s="80">
        <f t="shared" si="35"/>
        <v>0</v>
      </c>
      <c r="J427" s="80">
        <f t="shared" si="35"/>
        <v>0</v>
      </c>
      <c r="K427" s="80">
        <f t="shared" ref="K427" si="36">SUM(K424:K426)</f>
        <v>0</v>
      </c>
      <c r="L427" s="80">
        <f t="shared" ref="L427:Y427" si="37">SUM(L424:L426)</f>
        <v>0</v>
      </c>
      <c r="M427" s="80">
        <f t="shared" si="37"/>
        <v>0</v>
      </c>
      <c r="N427" s="80">
        <f t="shared" si="37"/>
        <v>0</v>
      </c>
      <c r="O427" s="80">
        <f t="shared" si="37"/>
        <v>0</v>
      </c>
      <c r="P427" s="80">
        <f t="shared" si="37"/>
        <v>0</v>
      </c>
      <c r="Q427" s="80">
        <f t="shared" si="37"/>
        <v>0</v>
      </c>
      <c r="R427" s="80">
        <f t="shared" si="37"/>
        <v>0</v>
      </c>
      <c r="S427" s="80">
        <f t="shared" si="37"/>
        <v>0</v>
      </c>
      <c r="T427" s="80">
        <f t="shared" si="37"/>
        <v>0</v>
      </c>
      <c r="U427" s="80">
        <f t="shared" si="37"/>
        <v>0</v>
      </c>
      <c r="V427" s="80">
        <f t="shared" si="37"/>
        <v>0</v>
      </c>
      <c r="W427" s="80">
        <f t="shared" si="37"/>
        <v>0</v>
      </c>
      <c r="X427" s="80">
        <f t="shared" si="37"/>
        <v>0</v>
      </c>
      <c r="Y427" s="80">
        <f t="shared" si="37"/>
        <v>0</v>
      </c>
    </row>
    <row r="428" spans="1:25">
      <c r="A428" s="325"/>
      <c r="C428" s="127"/>
      <c r="D428" s="127"/>
      <c r="F428" s="131"/>
      <c r="G428" s="131"/>
      <c r="H428" s="131"/>
      <c r="I428" s="131"/>
      <c r="J428" s="131"/>
      <c r="K428" s="131"/>
      <c r="L428" s="131"/>
      <c r="M428" s="131"/>
      <c r="N428" s="131"/>
      <c r="O428" s="131"/>
      <c r="P428" s="131"/>
      <c r="Q428" s="131"/>
      <c r="R428" s="131"/>
      <c r="S428" s="131"/>
      <c r="T428" s="131"/>
      <c r="U428" s="131"/>
      <c r="V428" s="131"/>
      <c r="W428" s="131"/>
      <c r="X428" s="131"/>
      <c r="Y428" s="131"/>
    </row>
    <row r="429" spans="1:25">
      <c r="A429" s="132" t="s">
        <v>320</v>
      </c>
      <c r="C429" s="89"/>
      <c r="D429" s="127"/>
      <c r="F429" s="131"/>
      <c r="G429" s="131"/>
      <c r="H429" s="131"/>
      <c r="I429" s="131"/>
      <c r="J429" s="131"/>
      <c r="K429" s="131"/>
      <c r="L429" s="131"/>
      <c r="M429" s="131"/>
      <c r="N429" s="131"/>
      <c r="O429" s="131"/>
      <c r="P429" s="131"/>
      <c r="Q429" s="131"/>
      <c r="R429" s="131"/>
      <c r="S429" s="131"/>
      <c r="T429" s="131"/>
      <c r="U429" s="131"/>
      <c r="V429" s="131"/>
      <c r="W429" s="131"/>
      <c r="X429" s="131"/>
      <c r="Y429" s="131"/>
    </row>
    <row r="430" spans="1:25">
      <c r="A430" s="324" t="s">
        <v>321</v>
      </c>
      <c r="C430" s="127"/>
      <c r="D430" s="127"/>
      <c r="E430" s="127"/>
      <c r="F430" s="308"/>
      <c r="G430" s="308"/>
      <c r="H430" s="308"/>
      <c r="I430" s="308"/>
      <c r="J430" s="308"/>
      <c r="K430" s="308"/>
      <c r="L430" s="308"/>
      <c r="M430" s="308"/>
      <c r="N430" s="308"/>
      <c r="O430" s="308"/>
      <c r="P430" s="308"/>
      <c r="Q430" s="308"/>
      <c r="R430" s="308"/>
      <c r="S430" s="308"/>
      <c r="T430" s="308"/>
      <c r="U430" s="308"/>
      <c r="V430" s="308"/>
      <c r="W430" s="308"/>
      <c r="X430" s="308"/>
      <c r="Y430" s="308"/>
    </row>
    <row r="431" spans="1:25">
      <c r="A431" s="127" t="s">
        <v>322</v>
      </c>
      <c r="C431" s="127"/>
      <c r="D431" s="127"/>
      <c r="E431" s="127"/>
      <c r="F431" s="308"/>
      <c r="G431" s="308"/>
      <c r="H431" s="308"/>
      <c r="I431" s="308"/>
      <c r="J431" s="308"/>
      <c r="K431" s="308"/>
      <c r="L431" s="308"/>
      <c r="M431" s="308"/>
      <c r="N431" s="308"/>
      <c r="O431" s="308"/>
      <c r="P431" s="308"/>
      <c r="Q431" s="308"/>
      <c r="R431" s="308"/>
      <c r="S431" s="308"/>
      <c r="T431" s="308"/>
      <c r="U431" s="308"/>
      <c r="V431" s="308"/>
      <c r="W431" s="308"/>
      <c r="X431" s="308"/>
      <c r="Y431" s="308"/>
    </row>
    <row r="432" spans="1:25">
      <c r="A432" s="127" t="s">
        <v>323</v>
      </c>
      <c r="C432" s="127"/>
      <c r="D432" s="127"/>
      <c r="E432" s="127"/>
      <c r="F432" s="308"/>
      <c r="G432" s="308"/>
      <c r="H432" s="308"/>
      <c r="I432" s="308"/>
      <c r="J432" s="308"/>
      <c r="K432" s="308"/>
      <c r="L432" s="308"/>
      <c r="M432" s="308"/>
      <c r="N432" s="308"/>
      <c r="O432" s="308"/>
      <c r="P432" s="308"/>
      <c r="Q432" s="308"/>
      <c r="R432" s="308"/>
      <c r="S432" s="308"/>
      <c r="T432" s="308"/>
      <c r="U432" s="308"/>
      <c r="V432" s="308"/>
      <c r="W432" s="308"/>
      <c r="X432" s="308"/>
      <c r="Y432" s="308"/>
    </row>
    <row r="433" spans="1:25">
      <c r="A433" s="324" t="s">
        <v>324</v>
      </c>
      <c r="C433" s="127"/>
      <c r="D433" s="127"/>
      <c r="E433" s="127"/>
      <c r="F433" s="80">
        <f t="shared" ref="F433:J433" si="38">F278</f>
        <v>0</v>
      </c>
      <c r="G433" s="80">
        <f t="shared" si="38"/>
        <v>0</v>
      </c>
      <c r="H433" s="80">
        <f t="shared" si="38"/>
        <v>0</v>
      </c>
      <c r="I433" s="80">
        <f t="shared" si="38"/>
        <v>0</v>
      </c>
      <c r="J433" s="80">
        <f t="shared" si="38"/>
        <v>0</v>
      </c>
      <c r="K433" s="80">
        <f t="shared" ref="K433" si="39">K278</f>
        <v>0</v>
      </c>
      <c r="L433" s="80">
        <f t="shared" ref="L433:Y433" si="40">L278</f>
        <v>0</v>
      </c>
      <c r="M433" s="80">
        <f t="shared" si="40"/>
        <v>0</v>
      </c>
      <c r="N433" s="80">
        <f t="shared" si="40"/>
        <v>0</v>
      </c>
      <c r="O433" s="80">
        <f t="shared" si="40"/>
        <v>0</v>
      </c>
      <c r="P433" s="80">
        <f t="shared" si="40"/>
        <v>0</v>
      </c>
      <c r="Q433" s="80">
        <f t="shared" si="40"/>
        <v>0</v>
      </c>
      <c r="R433" s="80">
        <f t="shared" si="40"/>
        <v>0</v>
      </c>
      <c r="S433" s="80">
        <f t="shared" si="40"/>
        <v>0</v>
      </c>
      <c r="T433" s="80">
        <f t="shared" si="40"/>
        <v>0</v>
      </c>
      <c r="U433" s="80">
        <f t="shared" si="40"/>
        <v>0</v>
      </c>
      <c r="V433" s="80">
        <f t="shared" si="40"/>
        <v>0</v>
      </c>
      <c r="W433" s="80">
        <f t="shared" si="40"/>
        <v>0</v>
      </c>
      <c r="X433" s="80">
        <f t="shared" si="40"/>
        <v>0</v>
      </c>
      <c r="Y433" s="80">
        <f t="shared" si="40"/>
        <v>0</v>
      </c>
    </row>
    <row r="434" spans="1:25">
      <c r="A434" s="132" t="s">
        <v>325</v>
      </c>
      <c r="C434" s="127"/>
      <c r="D434" s="127"/>
      <c r="E434" s="127"/>
      <c r="F434" s="80">
        <f t="shared" ref="F434:J434" si="41">SUM(F430:F433)</f>
        <v>0</v>
      </c>
      <c r="G434" s="80">
        <f t="shared" si="41"/>
        <v>0</v>
      </c>
      <c r="H434" s="80">
        <f t="shared" si="41"/>
        <v>0</v>
      </c>
      <c r="I434" s="80">
        <f t="shared" si="41"/>
        <v>0</v>
      </c>
      <c r="J434" s="80">
        <f t="shared" si="41"/>
        <v>0</v>
      </c>
      <c r="K434" s="80">
        <f t="shared" ref="K434" si="42">SUM(K430:K433)</f>
        <v>0</v>
      </c>
      <c r="L434" s="80">
        <f t="shared" ref="L434:Y434" si="43">SUM(L430:L433)</f>
        <v>0</v>
      </c>
      <c r="M434" s="80">
        <f t="shared" si="43"/>
        <v>0</v>
      </c>
      <c r="N434" s="80">
        <f t="shared" si="43"/>
        <v>0</v>
      </c>
      <c r="O434" s="80">
        <f t="shared" si="43"/>
        <v>0</v>
      </c>
      <c r="P434" s="80">
        <f t="shared" si="43"/>
        <v>0</v>
      </c>
      <c r="Q434" s="80">
        <f t="shared" si="43"/>
        <v>0</v>
      </c>
      <c r="R434" s="80">
        <f t="shared" si="43"/>
        <v>0</v>
      </c>
      <c r="S434" s="80">
        <f t="shared" si="43"/>
        <v>0</v>
      </c>
      <c r="T434" s="80">
        <f t="shared" si="43"/>
        <v>0</v>
      </c>
      <c r="U434" s="80">
        <f t="shared" si="43"/>
        <v>0</v>
      </c>
      <c r="V434" s="80">
        <f t="shared" si="43"/>
        <v>0</v>
      </c>
      <c r="W434" s="80">
        <f t="shared" si="43"/>
        <v>0</v>
      </c>
      <c r="X434" s="80">
        <f t="shared" si="43"/>
        <v>0</v>
      </c>
      <c r="Y434" s="80">
        <f t="shared" si="43"/>
        <v>0</v>
      </c>
    </row>
    <row r="435" spans="1:25">
      <c r="A435" s="324" t="s">
        <v>326</v>
      </c>
      <c r="C435" s="127"/>
      <c r="D435" s="127"/>
      <c r="E435" s="127"/>
      <c r="F435" s="308"/>
      <c r="G435" s="308"/>
      <c r="H435" s="308"/>
      <c r="I435" s="308"/>
      <c r="J435" s="308"/>
      <c r="K435" s="308"/>
      <c r="L435" s="308"/>
      <c r="M435" s="308"/>
      <c r="N435" s="308"/>
      <c r="O435" s="308"/>
      <c r="P435" s="308"/>
      <c r="Q435" s="308"/>
      <c r="R435" s="308"/>
      <c r="S435" s="308"/>
      <c r="T435" s="308"/>
      <c r="U435" s="308"/>
      <c r="V435" s="308"/>
      <c r="W435" s="308"/>
      <c r="X435" s="308"/>
      <c r="Y435" s="308"/>
    </row>
    <row r="436" spans="1:25">
      <c r="A436" s="324" t="s">
        <v>327</v>
      </c>
      <c r="C436" s="127"/>
      <c r="D436" s="127"/>
      <c r="E436" s="127"/>
      <c r="F436" s="308"/>
      <c r="G436" s="308"/>
      <c r="H436" s="308"/>
      <c r="I436" s="308"/>
      <c r="J436" s="308"/>
      <c r="K436" s="308"/>
      <c r="L436" s="308"/>
      <c r="M436" s="308"/>
      <c r="N436" s="308"/>
      <c r="O436" s="308"/>
      <c r="P436" s="308"/>
      <c r="Q436" s="308"/>
      <c r="R436" s="308"/>
      <c r="S436" s="308"/>
      <c r="T436" s="308"/>
      <c r="U436" s="308"/>
      <c r="V436" s="308"/>
      <c r="W436" s="308"/>
      <c r="X436" s="308"/>
      <c r="Y436" s="308"/>
    </row>
    <row r="437" spans="1:25">
      <c r="A437" s="132" t="s">
        <v>328</v>
      </c>
      <c r="C437" s="127"/>
      <c r="D437" s="127"/>
      <c r="E437" s="127"/>
      <c r="F437" s="80">
        <f t="shared" ref="F437:J437" si="44">SUM(F434:F436)</f>
        <v>0</v>
      </c>
      <c r="G437" s="80">
        <f t="shared" si="44"/>
        <v>0</v>
      </c>
      <c r="H437" s="80">
        <f t="shared" si="44"/>
        <v>0</v>
      </c>
      <c r="I437" s="80">
        <f t="shared" si="44"/>
        <v>0</v>
      </c>
      <c r="J437" s="80">
        <f t="shared" si="44"/>
        <v>0</v>
      </c>
      <c r="K437" s="80">
        <f t="shared" ref="K437" si="45">SUM(K434:K436)</f>
        <v>0</v>
      </c>
      <c r="L437" s="80">
        <f t="shared" ref="L437:Y437" si="46">SUM(L434:L436)</f>
        <v>0</v>
      </c>
      <c r="M437" s="80">
        <f t="shared" si="46"/>
        <v>0</v>
      </c>
      <c r="N437" s="80">
        <f t="shared" si="46"/>
        <v>0</v>
      </c>
      <c r="O437" s="80">
        <f t="shared" si="46"/>
        <v>0</v>
      </c>
      <c r="P437" s="80">
        <f t="shared" si="46"/>
        <v>0</v>
      </c>
      <c r="Q437" s="80">
        <f t="shared" si="46"/>
        <v>0</v>
      </c>
      <c r="R437" s="80">
        <f t="shared" si="46"/>
        <v>0</v>
      </c>
      <c r="S437" s="80">
        <f t="shared" si="46"/>
        <v>0</v>
      </c>
      <c r="T437" s="80">
        <f t="shared" si="46"/>
        <v>0</v>
      </c>
      <c r="U437" s="80">
        <f t="shared" si="46"/>
        <v>0</v>
      </c>
      <c r="V437" s="80">
        <f t="shared" si="46"/>
        <v>0</v>
      </c>
      <c r="W437" s="80">
        <f t="shared" si="46"/>
        <v>0</v>
      </c>
      <c r="X437" s="80">
        <f t="shared" si="46"/>
        <v>0</v>
      </c>
      <c r="Y437" s="80">
        <f t="shared" si="46"/>
        <v>0</v>
      </c>
    </row>
    <row r="438" spans="1:25">
      <c r="A438" s="324"/>
      <c r="C438" s="127"/>
      <c r="D438" s="127"/>
      <c r="E438" s="127"/>
      <c r="F438" s="133"/>
      <c r="G438" s="133"/>
      <c r="H438" s="133"/>
      <c r="I438" s="133"/>
      <c r="J438" s="133"/>
      <c r="K438" s="133"/>
      <c r="L438" s="133"/>
      <c r="M438" s="133"/>
      <c r="N438" s="133"/>
      <c r="O438" s="133"/>
      <c r="P438" s="133"/>
      <c r="Q438" s="133"/>
      <c r="R438" s="133"/>
      <c r="S438" s="133"/>
      <c r="T438" s="133"/>
      <c r="U438" s="133"/>
      <c r="V438" s="133"/>
      <c r="W438" s="133"/>
      <c r="X438" s="133"/>
      <c r="Y438" s="133"/>
    </row>
    <row r="439" spans="1:25">
      <c r="A439" s="132" t="s">
        <v>329</v>
      </c>
      <c r="C439" s="132"/>
      <c r="D439" s="127"/>
      <c r="F439" s="133"/>
      <c r="G439" s="133"/>
      <c r="H439" s="133"/>
      <c r="I439" s="133"/>
      <c r="J439" s="133"/>
      <c r="K439" s="133"/>
      <c r="L439" s="133"/>
      <c r="M439" s="133"/>
      <c r="N439" s="133"/>
      <c r="O439" s="133"/>
      <c r="P439" s="133"/>
      <c r="Q439" s="133"/>
      <c r="R439" s="133"/>
      <c r="S439" s="133"/>
      <c r="T439" s="133"/>
      <c r="U439" s="133"/>
      <c r="V439" s="133"/>
      <c r="W439" s="133"/>
      <c r="X439" s="133"/>
      <c r="Y439" s="133"/>
    </row>
    <row r="440" spans="1:25">
      <c r="A440" s="324" t="s">
        <v>321</v>
      </c>
      <c r="C440" s="127"/>
      <c r="D440" s="127"/>
      <c r="E440" s="127"/>
      <c r="F440" s="308"/>
      <c r="G440" s="308"/>
      <c r="H440" s="308"/>
      <c r="I440" s="308"/>
      <c r="J440" s="308"/>
      <c r="K440" s="308"/>
      <c r="L440" s="308"/>
      <c r="M440" s="308"/>
      <c r="N440" s="308"/>
      <c r="O440" s="308"/>
      <c r="P440" s="308"/>
      <c r="Q440" s="308"/>
      <c r="R440" s="308"/>
      <c r="S440" s="308"/>
      <c r="T440" s="308"/>
      <c r="U440" s="308"/>
      <c r="V440" s="308"/>
      <c r="W440" s="308"/>
      <c r="X440" s="308"/>
      <c r="Y440" s="308"/>
    </row>
    <row r="441" spans="1:25">
      <c r="A441" s="127" t="s">
        <v>322</v>
      </c>
      <c r="C441" s="127"/>
      <c r="D441" s="127"/>
      <c r="E441" s="127"/>
      <c r="F441" s="308"/>
      <c r="G441" s="308"/>
      <c r="H441" s="308"/>
      <c r="I441" s="308"/>
      <c r="J441" s="308"/>
      <c r="K441" s="308"/>
      <c r="L441" s="308"/>
      <c r="M441" s="308"/>
      <c r="N441" s="308"/>
      <c r="O441" s="308"/>
      <c r="P441" s="308"/>
      <c r="Q441" s="308"/>
      <c r="R441" s="308"/>
      <c r="S441" s="308"/>
      <c r="T441" s="308"/>
      <c r="U441" s="308"/>
      <c r="V441" s="308"/>
      <c r="W441" s="308"/>
      <c r="X441" s="308"/>
      <c r="Y441" s="308"/>
    </row>
    <row r="442" spans="1:25">
      <c r="A442" s="127" t="s">
        <v>323</v>
      </c>
      <c r="C442" s="127"/>
      <c r="D442" s="127"/>
      <c r="E442" s="127"/>
      <c r="F442" s="308"/>
      <c r="G442" s="308"/>
      <c r="H442" s="308"/>
      <c r="I442" s="308"/>
      <c r="J442" s="308"/>
      <c r="K442" s="308"/>
      <c r="L442" s="308"/>
      <c r="M442" s="308"/>
      <c r="N442" s="308"/>
      <c r="O442" s="308"/>
      <c r="P442" s="308"/>
      <c r="Q442" s="308"/>
      <c r="R442" s="308"/>
      <c r="S442" s="308"/>
      <c r="T442" s="308"/>
      <c r="U442" s="308"/>
      <c r="V442" s="308"/>
      <c r="W442" s="308"/>
      <c r="X442" s="308"/>
      <c r="Y442" s="308"/>
    </row>
    <row r="443" spans="1:25">
      <c r="A443" s="324" t="s">
        <v>324</v>
      </c>
      <c r="C443" s="127"/>
      <c r="D443" s="127"/>
      <c r="E443" s="127"/>
      <c r="F443" s="80">
        <f t="shared" ref="F443:J443" si="47">F333</f>
        <v>0</v>
      </c>
      <c r="G443" s="80">
        <f t="shared" si="47"/>
        <v>0</v>
      </c>
      <c r="H443" s="80">
        <f t="shared" si="47"/>
        <v>0</v>
      </c>
      <c r="I443" s="80">
        <f t="shared" si="47"/>
        <v>0</v>
      </c>
      <c r="J443" s="80">
        <f t="shared" si="47"/>
        <v>0</v>
      </c>
      <c r="K443" s="80">
        <f t="shared" ref="K443" si="48">K333</f>
        <v>0</v>
      </c>
      <c r="L443" s="80">
        <f t="shared" ref="L443:Y443" si="49">L333</f>
        <v>0</v>
      </c>
      <c r="M443" s="80">
        <f t="shared" si="49"/>
        <v>0</v>
      </c>
      <c r="N443" s="80">
        <f t="shared" si="49"/>
        <v>0</v>
      </c>
      <c r="O443" s="80">
        <f t="shared" si="49"/>
        <v>0</v>
      </c>
      <c r="P443" s="80">
        <f t="shared" si="49"/>
        <v>0</v>
      </c>
      <c r="Q443" s="80">
        <f t="shared" si="49"/>
        <v>0</v>
      </c>
      <c r="R443" s="80">
        <f t="shared" si="49"/>
        <v>0</v>
      </c>
      <c r="S443" s="80">
        <f t="shared" si="49"/>
        <v>0</v>
      </c>
      <c r="T443" s="80">
        <f t="shared" si="49"/>
        <v>0</v>
      </c>
      <c r="U443" s="80">
        <f t="shared" si="49"/>
        <v>0</v>
      </c>
      <c r="V443" s="80">
        <f t="shared" si="49"/>
        <v>0</v>
      </c>
      <c r="W443" s="80">
        <f t="shared" si="49"/>
        <v>0</v>
      </c>
      <c r="X443" s="80">
        <f t="shared" si="49"/>
        <v>0</v>
      </c>
      <c r="Y443" s="80">
        <f t="shared" si="49"/>
        <v>0</v>
      </c>
    </row>
    <row r="444" spans="1:25">
      <c r="A444" s="132" t="s">
        <v>325</v>
      </c>
      <c r="C444" s="127"/>
      <c r="D444" s="127"/>
      <c r="E444" s="127"/>
      <c r="F444" s="80">
        <f t="shared" ref="F444:J444" si="50">SUM(F440:F443)</f>
        <v>0</v>
      </c>
      <c r="G444" s="80">
        <f t="shared" si="50"/>
        <v>0</v>
      </c>
      <c r="H444" s="80">
        <f t="shared" si="50"/>
        <v>0</v>
      </c>
      <c r="I444" s="80">
        <f t="shared" si="50"/>
        <v>0</v>
      </c>
      <c r="J444" s="80">
        <f t="shared" si="50"/>
        <v>0</v>
      </c>
      <c r="K444" s="80">
        <f t="shared" ref="K444" si="51">SUM(K440:K443)</f>
        <v>0</v>
      </c>
      <c r="L444" s="80">
        <f t="shared" ref="L444:Y444" si="52">SUM(L440:L443)</f>
        <v>0</v>
      </c>
      <c r="M444" s="80">
        <f t="shared" si="52"/>
        <v>0</v>
      </c>
      <c r="N444" s="80">
        <f t="shared" si="52"/>
        <v>0</v>
      </c>
      <c r="O444" s="80">
        <f t="shared" si="52"/>
        <v>0</v>
      </c>
      <c r="P444" s="80">
        <f t="shared" si="52"/>
        <v>0</v>
      </c>
      <c r="Q444" s="80">
        <f t="shared" si="52"/>
        <v>0</v>
      </c>
      <c r="R444" s="80">
        <f t="shared" si="52"/>
        <v>0</v>
      </c>
      <c r="S444" s="80">
        <f t="shared" si="52"/>
        <v>0</v>
      </c>
      <c r="T444" s="80">
        <f t="shared" si="52"/>
        <v>0</v>
      </c>
      <c r="U444" s="80">
        <f t="shared" si="52"/>
        <v>0</v>
      </c>
      <c r="V444" s="80">
        <f t="shared" si="52"/>
        <v>0</v>
      </c>
      <c r="W444" s="80">
        <f t="shared" si="52"/>
        <v>0</v>
      </c>
      <c r="X444" s="80">
        <f t="shared" si="52"/>
        <v>0</v>
      </c>
      <c r="Y444" s="80">
        <f t="shared" si="52"/>
        <v>0</v>
      </c>
    </row>
    <row r="445" spans="1:25">
      <c r="A445" s="324" t="s">
        <v>327</v>
      </c>
      <c r="C445" s="127"/>
      <c r="D445" s="127"/>
      <c r="E445" s="127"/>
      <c r="F445" s="308"/>
      <c r="G445" s="308"/>
      <c r="H445" s="308"/>
      <c r="I445" s="308"/>
      <c r="J445" s="308"/>
      <c r="K445" s="308"/>
      <c r="L445" s="308"/>
      <c r="M445" s="308"/>
      <c r="N445" s="308"/>
      <c r="O445" s="308"/>
      <c r="P445" s="308"/>
      <c r="Q445" s="308"/>
      <c r="R445" s="308"/>
      <c r="S445" s="308"/>
      <c r="T445" s="308"/>
      <c r="U445" s="308"/>
      <c r="V445" s="308"/>
      <c r="W445" s="308"/>
      <c r="X445" s="308"/>
      <c r="Y445" s="308"/>
    </row>
    <row r="446" spans="1:25">
      <c r="A446" s="132" t="s">
        <v>330</v>
      </c>
      <c r="C446" s="127"/>
      <c r="D446" s="127"/>
      <c r="E446" s="127"/>
      <c r="F446" s="80">
        <f t="shared" ref="F446:J446" si="53">SUM(F444:F445)</f>
        <v>0</v>
      </c>
      <c r="G446" s="80">
        <f t="shared" si="53"/>
        <v>0</v>
      </c>
      <c r="H446" s="80">
        <f t="shared" si="53"/>
        <v>0</v>
      </c>
      <c r="I446" s="80">
        <f t="shared" si="53"/>
        <v>0</v>
      </c>
      <c r="J446" s="80">
        <f t="shared" si="53"/>
        <v>0</v>
      </c>
      <c r="K446" s="80">
        <f t="shared" ref="K446" si="54">SUM(K444:K445)</f>
        <v>0</v>
      </c>
      <c r="L446" s="80">
        <f t="shared" ref="L446:Y446" si="55">SUM(L444:L445)</f>
        <v>0</v>
      </c>
      <c r="M446" s="80">
        <f t="shared" si="55"/>
        <v>0</v>
      </c>
      <c r="N446" s="80">
        <f t="shared" si="55"/>
        <v>0</v>
      </c>
      <c r="O446" s="80">
        <f t="shared" si="55"/>
        <v>0</v>
      </c>
      <c r="P446" s="80">
        <f t="shared" si="55"/>
        <v>0</v>
      </c>
      <c r="Q446" s="80">
        <f t="shared" si="55"/>
        <v>0</v>
      </c>
      <c r="R446" s="80">
        <f t="shared" si="55"/>
        <v>0</v>
      </c>
      <c r="S446" s="80">
        <f t="shared" si="55"/>
        <v>0</v>
      </c>
      <c r="T446" s="80">
        <f t="shared" si="55"/>
        <v>0</v>
      </c>
      <c r="U446" s="80">
        <f t="shared" si="55"/>
        <v>0</v>
      </c>
      <c r="V446" s="80">
        <f t="shared" si="55"/>
        <v>0</v>
      </c>
      <c r="W446" s="80">
        <f t="shared" si="55"/>
        <v>0</v>
      </c>
      <c r="X446" s="80">
        <f t="shared" si="55"/>
        <v>0</v>
      </c>
      <c r="Y446" s="80">
        <f t="shared" si="55"/>
        <v>0</v>
      </c>
    </row>
    <row r="447" spans="1:25">
      <c r="A447" s="127"/>
      <c r="C447" s="127"/>
      <c r="D447" s="127"/>
      <c r="F447" s="88"/>
      <c r="G447" s="88"/>
      <c r="H447" s="88"/>
      <c r="I447" s="88"/>
      <c r="M447" s="88"/>
      <c r="N447" s="88"/>
      <c r="O447" s="88"/>
      <c r="P447" s="88"/>
      <c r="Q447" s="88"/>
      <c r="T447" s="88"/>
      <c r="U447" s="88"/>
      <c r="V447" s="88"/>
      <c r="W447" s="88"/>
      <c r="X447" s="88"/>
      <c r="Y447" s="88"/>
    </row>
    <row r="448" spans="1:25">
      <c r="A448" s="93"/>
      <c r="F448" s="88"/>
      <c r="G448" s="88"/>
      <c r="H448" s="88"/>
      <c r="I448" s="88"/>
      <c r="M448" s="88"/>
      <c r="N448" s="88"/>
      <c r="O448" s="88"/>
      <c r="P448" s="88"/>
      <c r="Q448" s="88"/>
      <c r="T448" s="88"/>
      <c r="U448" s="88"/>
      <c r="V448" s="88"/>
      <c r="W448" s="88"/>
      <c r="X448" s="88"/>
      <c r="Y448" s="88"/>
    </row>
    <row r="449" spans="1:25">
      <c r="A449" s="93"/>
      <c r="F449" s="88"/>
      <c r="G449" s="88"/>
      <c r="H449" s="88"/>
      <c r="I449" s="88"/>
      <c r="M449" s="88"/>
      <c r="N449" s="88"/>
      <c r="O449" s="88"/>
      <c r="P449" s="88"/>
      <c r="Q449" s="88"/>
      <c r="T449" s="88"/>
      <c r="U449" s="88"/>
      <c r="V449" s="88"/>
      <c r="W449" s="88"/>
      <c r="X449" s="88"/>
      <c r="Y449" s="88"/>
    </row>
    <row r="450" spans="1:25">
      <c r="A450" s="93"/>
      <c r="F450" s="88"/>
      <c r="G450" s="88"/>
      <c r="H450" s="88"/>
      <c r="I450" s="88"/>
      <c r="M450" s="88"/>
      <c r="N450" s="88"/>
      <c r="O450" s="88"/>
      <c r="P450" s="88"/>
      <c r="Q450" s="88"/>
      <c r="T450" s="88"/>
      <c r="U450" s="88"/>
      <c r="V450" s="88"/>
      <c r="W450" s="88"/>
      <c r="X450" s="88"/>
      <c r="Y450" s="88"/>
    </row>
    <row r="451" spans="1:25">
      <c r="A451" s="93"/>
      <c r="F451" s="88"/>
      <c r="G451" s="88"/>
      <c r="H451" s="88"/>
      <c r="I451" s="88"/>
      <c r="M451" s="88"/>
      <c r="N451" s="88"/>
      <c r="O451" s="88"/>
      <c r="P451" s="88"/>
      <c r="Q451" s="88"/>
      <c r="T451" s="88"/>
      <c r="U451" s="88"/>
      <c r="V451" s="88"/>
      <c r="W451" s="88"/>
      <c r="X451" s="88"/>
      <c r="Y451" s="88"/>
    </row>
    <row r="452" spans="1:25">
      <c r="A452" s="89"/>
      <c r="B452" s="93"/>
      <c r="F452" s="88"/>
      <c r="G452" s="88"/>
      <c r="H452" s="88"/>
      <c r="I452" s="88"/>
      <c r="M452" s="88"/>
      <c r="N452" s="88"/>
      <c r="O452" s="88"/>
      <c r="P452" s="88"/>
      <c r="Q452" s="88"/>
      <c r="T452" s="88"/>
      <c r="U452" s="88"/>
      <c r="V452" s="88"/>
      <c r="W452" s="88"/>
      <c r="X452" s="88"/>
      <c r="Y452" s="88"/>
    </row>
    <row r="453" spans="1:25" hidden="1">
      <c r="A453" s="89"/>
      <c r="B453" s="93"/>
      <c r="F453" s="88"/>
      <c r="G453" s="88"/>
      <c r="H453" s="88"/>
      <c r="I453" s="88"/>
      <c r="M453" s="88"/>
      <c r="N453" s="88"/>
      <c r="O453" s="88"/>
      <c r="P453" s="88"/>
      <c r="Q453" s="88"/>
      <c r="T453" s="88"/>
      <c r="U453" s="88"/>
      <c r="V453" s="88"/>
      <c r="W453" s="88"/>
      <c r="X453" s="88"/>
      <c r="Y453" s="88"/>
    </row>
    <row r="454" spans="1:25" hidden="1">
      <c r="A454" s="87" t="s">
        <v>571</v>
      </c>
      <c r="C454" s="87" t="s">
        <v>369</v>
      </c>
      <c r="F454" s="88"/>
      <c r="G454" s="88"/>
      <c r="H454" s="88"/>
      <c r="I454" s="88"/>
      <c r="M454" s="88"/>
      <c r="N454" s="88"/>
      <c r="O454" s="88"/>
      <c r="P454" s="88"/>
      <c r="Q454" s="88"/>
      <c r="T454" s="88"/>
      <c r="U454" s="88"/>
      <c r="V454" s="88"/>
      <c r="W454" s="88"/>
      <c r="X454" s="88"/>
      <c r="Y454" s="88"/>
    </row>
    <row r="455" spans="1:25" hidden="1">
      <c r="A455" s="87" t="s">
        <v>568</v>
      </c>
      <c r="C455" s="87" t="s">
        <v>471</v>
      </c>
      <c r="F455" s="88"/>
      <c r="G455" s="88"/>
      <c r="H455" s="88"/>
      <c r="I455" s="88"/>
      <c r="M455" s="88"/>
      <c r="N455" s="88"/>
      <c r="O455" s="88"/>
      <c r="P455" s="88"/>
      <c r="Q455" s="88"/>
      <c r="T455" s="88"/>
      <c r="U455" s="88"/>
      <c r="V455" s="88"/>
      <c r="W455" s="88"/>
      <c r="X455" s="88"/>
      <c r="Y455" s="88"/>
    </row>
    <row r="456" spans="1:25" hidden="1">
      <c r="A456" s="87" t="s">
        <v>569</v>
      </c>
      <c r="C456" s="87" t="s">
        <v>570</v>
      </c>
      <c r="F456" s="88"/>
      <c r="G456" s="88"/>
      <c r="H456" s="88"/>
      <c r="I456" s="88"/>
      <c r="M456" s="88"/>
      <c r="N456" s="88"/>
      <c r="O456" s="88"/>
      <c r="P456" s="88"/>
      <c r="Q456" s="88"/>
      <c r="T456" s="88"/>
      <c r="U456" s="88"/>
      <c r="V456" s="88"/>
      <c r="W456" s="88"/>
      <c r="X456" s="88"/>
      <c r="Y456" s="88"/>
    </row>
    <row r="457" spans="1:25" hidden="1">
      <c r="F457" s="88"/>
      <c r="G457" s="88"/>
      <c r="H457" s="88"/>
      <c r="I457" s="88"/>
      <c r="M457" s="88"/>
      <c r="N457" s="88"/>
      <c r="O457" s="88"/>
      <c r="P457" s="88"/>
      <c r="Q457" s="88"/>
      <c r="T457" s="88"/>
      <c r="U457" s="88"/>
      <c r="V457" s="88"/>
      <c r="W457" s="88"/>
      <c r="X457" s="88"/>
      <c r="Y457" s="88"/>
    </row>
    <row r="458" spans="1:25" hidden="1">
      <c r="F458" s="88"/>
      <c r="G458" s="88"/>
      <c r="H458" s="88"/>
      <c r="I458" s="88"/>
      <c r="M458" s="88"/>
      <c r="N458" s="88"/>
      <c r="O458" s="88"/>
      <c r="P458" s="88"/>
      <c r="Q458" s="88"/>
      <c r="T458" s="88"/>
      <c r="U458" s="88"/>
      <c r="V458" s="88"/>
      <c r="W458" s="88"/>
      <c r="X458" s="88"/>
      <c r="Y458" s="88"/>
    </row>
    <row r="459" spans="1:25">
      <c r="F459" s="88"/>
      <c r="G459" s="88"/>
      <c r="H459" s="88"/>
      <c r="I459" s="88"/>
      <c r="M459" s="88"/>
      <c r="N459" s="88"/>
      <c r="O459" s="88"/>
      <c r="P459" s="88"/>
      <c r="Q459" s="88"/>
      <c r="T459" s="88"/>
      <c r="U459" s="88"/>
      <c r="V459" s="88"/>
      <c r="W459" s="88"/>
      <c r="X459" s="88"/>
      <c r="Y459" s="88"/>
    </row>
  </sheetData>
  <mergeCells count="28">
    <mergeCell ref="B337:D337"/>
    <mergeCell ref="B338:D338"/>
    <mergeCell ref="B339:D339"/>
    <mergeCell ref="B340:D340"/>
    <mergeCell ref="B341:D341"/>
    <mergeCell ref="B361:D361"/>
    <mergeCell ref="B362:D362"/>
    <mergeCell ref="B363:D363"/>
    <mergeCell ref="B367:D367"/>
    <mergeCell ref="B360:D360"/>
    <mergeCell ref="B342:D342"/>
    <mergeCell ref="B343:D343"/>
    <mergeCell ref="B344:D344"/>
    <mergeCell ref="B345:D345"/>
    <mergeCell ref="B355:D355"/>
    <mergeCell ref="B346:D346"/>
    <mergeCell ref="B347:D347"/>
    <mergeCell ref="B348:D348"/>
    <mergeCell ref="B349:D349"/>
    <mergeCell ref="B350:D350"/>
    <mergeCell ref="B357:D357"/>
    <mergeCell ref="B351:D351"/>
    <mergeCell ref="B358:D358"/>
    <mergeCell ref="B359:D359"/>
    <mergeCell ref="B352:D352"/>
    <mergeCell ref="B353:D353"/>
    <mergeCell ref="B354:D354"/>
    <mergeCell ref="B356:D356"/>
  </mergeCells>
  <dataValidations count="3">
    <dataValidation type="decimal" operator="greaterThanOrEqual" allowBlank="1" showInputMessage="1" showErrorMessage="1" sqref="F405:Y410 F425:Y426 F416:Y423">
      <formula1>0</formula1>
    </dataValidation>
    <dataValidation type="decimal" operator="lessThanOrEqual" allowBlank="1" showInputMessage="1" showErrorMessage="1" sqref="F411:Y411">
      <formula1>0</formula1>
    </dataValidation>
    <dataValidation type="list" allowBlank="1" showInputMessage="1" showErrorMessage="1" sqref="D228:D277 D6:D55 D117:D166">
      <formula1>List_1</formula1>
    </dataValidation>
  </dataValidations>
  <printOptions horizontalCentered="1" headings="1"/>
  <pageMargins left="0.15748031496062992" right="0.19685039370078741" top="0.59055118110236227" bottom="0.74803149606299213" header="0.31496062992125984" footer="0.31496062992125984"/>
  <pageSetup paperSize="8" scale="83" fitToHeight="2" orientation="portrait" r:id="rId1"/>
  <headerFooter>
    <oddHeader>&amp;C&amp;A</oddHeader>
    <oddFooter>&amp;L&amp;T
&amp;D&amp;C&amp;Z&amp;R&amp;F</oddFooter>
  </headerFooter>
  <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Z35"/>
  <sheetViews>
    <sheetView workbookViewId="0">
      <selection activeCell="O15" sqref="O15"/>
    </sheetView>
  </sheetViews>
  <sheetFormatPr defaultRowHeight="12.75" outlineLevelCol="1"/>
  <cols>
    <col min="1" max="1" width="49.5" customWidth="1"/>
    <col min="2" max="4" width="0.875" customWidth="1"/>
    <col min="5" max="6" width="2.125" customWidth="1"/>
    <col min="7" max="7" width="2.625" customWidth="1"/>
    <col min="8" max="8" width="2.25" customWidth="1"/>
    <col min="9" max="9" width="2.125" customWidth="1"/>
    <col min="10" max="11" width="9" customWidth="1"/>
    <col min="14" max="15" width="9" customWidth="1"/>
    <col min="16" max="25" width="9" hidden="1" customWidth="1" outlineLevel="1"/>
    <col min="26" max="26" width="9" customWidth="1" collapsed="1"/>
  </cols>
  <sheetData>
    <row r="1" spans="1:25" s="14" customFormat="1" ht="15" customHeight="1">
      <c r="A1" s="13" t="s">
        <v>1358</v>
      </c>
      <c r="F1" s="15"/>
      <c r="G1" s="15"/>
      <c r="I1" s="15"/>
      <c r="J1" s="15"/>
      <c r="P1" s="15"/>
      <c r="Q1" s="15"/>
      <c r="V1" s="15"/>
      <c r="W1" s="15"/>
    </row>
    <row r="2" spans="1:25" s="14" customFormat="1" ht="15">
      <c r="A2" s="55" t="str">
        <f>'Version control'!A2</f>
        <v>LPN</v>
      </c>
      <c r="B2" s="17"/>
      <c r="D2" s="20"/>
      <c r="E2" s="20"/>
      <c r="F2" s="15"/>
      <c r="I2" s="15"/>
      <c r="P2" s="15"/>
    </row>
    <row r="3" spans="1:25" s="162" customFormat="1" ht="15">
      <c r="A3" s="706">
        <f>'Version control'!A3</f>
        <v>2012</v>
      </c>
      <c r="C3"/>
      <c r="D3"/>
      <c r="E3"/>
      <c r="F3"/>
      <c r="G3"/>
      <c r="H3"/>
      <c r="I3"/>
      <c r="P3" s="161"/>
    </row>
    <row r="4" spans="1:25">
      <c r="J4" s="340">
        <v>2010</v>
      </c>
      <c r="K4" s="787">
        <v>2011</v>
      </c>
      <c r="L4" s="787">
        <v>2012</v>
      </c>
      <c r="M4" s="823">
        <v>2013</v>
      </c>
      <c r="N4" s="787">
        <v>2014</v>
      </c>
      <c r="O4" s="787">
        <v>2015</v>
      </c>
      <c r="P4" s="787">
        <v>2016</v>
      </c>
      <c r="Q4" s="787">
        <v>2017</v>
      </c>
      <c r="R4" s="787">
        <v>2018</v>
      </c>
      <c r="S4" s="787">
        <v>2019</v>
      </c>
      <c r="T4" s="787">
        <v>2020</v>
      </c>
      <c r="U4" s="787">
        <v>2021</v>
      </c>
      <c r="V4" s="787">
        <v>2022</v>
      </c>
      <c r="W4" s="787">
        <v>2023</v>
      </c>
      <c r="X4" s="340">
        <v>2024</v>
      </c>
      <c r="Y4" s="205">
        <v>2025</v>
      </c>
    </row>
    <row r="5" spans="1:25">
      <c r="A5" s="1" t="s">
        <v>832</v>
      </c>
      <c r="J5" s="408"/>
      <c r="K5" s="407"/>
      <c r="L5" s="408"/>
      <c r="M5" s="408" t="s">
        <v>802</v>
      </c>
      <c r="N5" s="408"/>
      <c r="O5" s="409"/>
      <c r="P5" s="809"/>
      <c r="Q5" s="810"/>
      <c r="R5" s="810" t="s">
        <v>1575</v>
      </c>
      <c r="S5" s="810"/>
      <c r="T5" s="811"/>
      <c r="U5" s="809"/>
      <c r="V5" s="810"/>
      <c r="W5" s="811"/>
      <c r="X5" s="408"/>
      <c r="Y5" s="409"/>
    </row>
    <row r="6" spans="1:25">
      <c r="A6" s="415" t="s">
        <v>982</v>
      </c>
      <c r="J6" s="23"/>
      <c r="K6" s="288"/>
      <c r="L6" s="288"/>
      <c r="M6" s="288"/>
      <c r="N6" s="288"/>
      <c r="O6" s="288"/>
      <c r="P6" s="288"/>
      <c r="Q6" s="288"/>
      <c r="R6" s="288"/>
      <c r="S6" s="288"/>
      <c r="T6" s="288"/>
      <c r="U6" s="288"/>
      <c r="V6" s="288"/>
      <c r="W6" s="288"/>
      <c r="X6" s="23"/>
      <c r="Y6" s="23"/>
    </row>
    <row r="7" spans="1:25">
      <c r="A7" s="415" t="s">
        <v>983</v>
      </c>
      <c r="J7" s="23"/>
      <c r="K7" s="23"/>
      <c r="L7" s="23"/>
      <c r="M7" s="23"/>
      <c r="N7" s="23"/>
      <c r="O7" s="23"/>
      <c r="P7" s="23"/>
      <c r="Q7" s="23"/>
      <c r="R7" s="23"/>
      <c r="S7" s="23"/>
      <c r="T7" s="23"/>
      <c r="U7" s="23"/>
      <c r="V7" s="23"/>
      <c r="W7" s="23"/>
      <c r="X7" s="23"/>
      <c r="Y7" s="23"/>
    </row>
    <row r="8" spans="1:25">
      <c r="A8" s="415" t="s">
        <v>981</v>
      </c>
      <c r="J8" s="23"/>
      <c r="K8" s="23"/>
      <c r="L8" s="23"/>
      <c r="M8" s="23"/>
      <c r="N8" s="23"/>
      <c r="O8" s="23"/>
      <c r="P8" s="23"/>
      <c r="Q8" s="23"/>
      <c r="R8" s="23"/>
      <c r="S8" s="23"/>
      <c r="T8" s="23"/>
      <c r="U8" s="23"/>
      <c r="V8" s="23"/>
      <c r="W8" s="23"/>
      <c r="X8" s="23"/>
      <c r="Y8" s="23"/>
    </row>
    <row r="9" spans="1:25">
      <c r="A9" s="64" t="s">
        <v>993</v>
      </c>
      <c r="J9" s="80">
        <f>SUM(J6:J8)</f>
        <v>0</v>
      </c>
      <c r="K9" s="80">
        <f>SUM(K6:K8)</f>
        <v>0</v>
      </c>
      <c r="L9" s="80">
        <f t="shared" ref="L9:Y9" si="0">SUM(L6:L8)</f>
        <v>0</v>
      </c>
      <c r="M9" s="80">
        <f t="shared" si="0"/>
        <v>0</v>
      </c>
      <c r="N9" s="80">
        <f t="shared" si="0"/>
        <v>0</v>
      </c>
      <c r="O9" s="80">
        <f t="shared" si="0"/>
        <v>0</v>
      </c>
      <c r="P9" s="80">
        <f t="shared" si="0"/>
        <v>0</v>
      </c>
      <c r="Q9" s="80">
        <f t="shared" si="0"/>
        <v>0</v>
      </c>
      <c r="R9" s="80">
        <f t="shared" si="0"/>
        <v>0</v>
      </c>
      <c r="S9" s="80">
        <f t="shared" si="0"/>
        <v>0</v>
      </c>
      <c r="T9" s="80">
        <f t="shared" si="0"/>
        <v>0</v>
      </c>
      <c r="U9" s="80">
        <f t="shared" si="0"/>
        <v>0</v>
      </c>
      <c r="V9" s="80">
        <f t="shared" si="0"/>
        <v>0</v>
      </c>
      <c r="W9" s="80">
        <f t="shared" si="0"/>
        <v>0</v>
      </c>
      <c r="X9" s="80">
        <f t="shared" si="0"/>
        <v>0</v>
      </c>
      <c r="Y9" s="80">
        <f t="shared" si="0"/>
        <v>0</v>
      </c>
    </row>
    <row r="10" spans="1:25">
      <c r="A10" s="415" t="s">
        <v>980</v>
      </c>
      <c r="J10" s="23"/>
      <c r="K10" s="23"/>
      <c r="L10" s="23"/>
      <c r="M10" s="23"/>
      <c r="N10" s="23"/>
      <c r="O10" s="23"/>
      <c r="P10" s="23"/>
      <c r="Q10" s="23"/>
      <c r="R10" s="23"/>
      <c r="S10" s="23"/>
      <c r="T10" s="23"/>
      <c r="U10" s="23"/>
      <c r="V10" s="23"/>
      <c r="W10" s="23"/>
      <c r="X10" s="23"/>
      <c r="Y10" s="23"/>
    </row>
    <row r="11" spans="1:25">
      <c r="A11" s="64" t="s">
        <v>994</v>
      </c>
      <c r="J11" s="80"/>
      <c r="K11" s="80">
        <f>SUM(K9:K10)</f>
        <v>0</v>
      </c>
      <c r="L11" s="80">
        <f t="shared" ref="L11:Y11" si="1">SUM(L9:L10)</f>
        <v>0</v>
      </c>
      <c r="M11" s="80">
        <f t="shared" si="1"/>
        <v>0</v>
      </c>
      <c r="N11" s="80">
        <f t="shared" si="1"/>
        <v>0</v>
      </c>
      <c r="O11" s="80">
        <f t="shared" si="1"/>
        <v>0</v>
      </c>
      <c r="P11" s="80">
        <f t="shared" si="1"/>
        <v>0</v>
      </c>
      <c r="Q11" s="80">
        <f t="shared" si="1"/>
        <v>0</v>
      </c>
      <c r="R11" s="80">
        <f t="shared" si="1"/>
        <v>0</v>
      </c>
      <c r="S11" s="80">
        <f t="shared" si="1"/>
        <v>0</v>
      </c>
      <c r="T11" s="80">
        <f t="shared" si="1"/>
        <v>0</v>
      </c>
      <c r="U11" s="80">
        <f t="shared" si="1"/>
        <v>0</v>
      </c>
      <c r="V11" s="80">
        <f t="shared" si="1"/>
        <v>0</v>
      </c>
      <c r="W11" s="80">
        <f t="shared" si="1"/>
        <v>0</v>
      </c>
      <c r="X11" s="80">
        <f t="shared" si="1"/>
        <v>0</v>
      </c>
      <c r="Y11" s="80">
        <f t="shared" si="1"/>
        <v>0</v>
      </c>
    </row>
    <row r="12" spans="1:25">
      <c r="A12" s="415" t="s">
        <v>979</v>
      </c>
      <c r="J12" s="23"/>
      <c r="K12" s="23"/>
      <c r="L12" s="23"/>
      <c r="M12" s="23"/>
      <c r="N12" s="23"/>
      <c r="O12" s="23"/>
      <c r="P12" s="23"/>
      <c r="Q12" s="23"/>
      <c r="R12" s="23"/>
      <c r="S12" s="23"/>
      <c r="T12" s="23"/>
      <c r="U12" s="23"/>
      <c r="V12" s="23"/>
      <c r="W12" s="23"/>
      <c r="X12" s="23"/>
      <c r="Y12" s="23"/>
    </row>
    <row r="13" spans="1:25" s="1" customFormat="1">
      <c r="A13" s="1" t="s">
        <v>577</v>
      </c>
      <c r="F13"/>
      <c r="G13"/>
      <c r="H13"/>
      <c r="I13"/>
      <c r="J13" s="364">
        <f>SUM(J9:J12)</f>
        <v>0</v>
      </c>
      <c r="K13" s="364">
        <f>SUM(K11:K12)</f>
        <v>0</v>
      </c>
      <c r="L13" s="364">
        <f t="shared" ref="L13:Y13" si="2">SUM(L11:L12)</f>
        <v>0</v>
      </c>
      <c r="M13" s="364">
        <f t="shared" si="2"/>
        <v>0</v>
      </c>
      <c r="N13" s="364">
        <f t="shared" si="2"/>
        <v>0</v>
      </c>
      <c r="O13" s="364">
        <f t="shared" si="2"/>
        <v>0</v>
      </c>
      <c r="P13" s="364">
        <f t="shared" si="2"/>
        <v>0</v>
      </c>
      <c r="Q13" s="364">
        <f t="shared" si="2"/>
        <v>0</v>
      </c>
      <c r="R13" s="364">
        <f t="shared" si="2"/>
        <v>0</v>
      </c>
      <c r="S13" s="364">
        <f t="shared" si="2"/>
        <v>0</v>
      </c>
      <c r="T13" s="364">
        <f t="shared" si="2"/>
        <v>0</v>
      </c>
      <c r="U13" s="364">
        <f t="shared" si="2"/>
        <v>0</v>
      </c>
      <c r="V13" s="364">
        <f t="shared" si="2"/>
        <v>0</v>
      </c>
      <c r="W13" s="364">
        <f t="shared" si="2"/>
        <v>0</v>
      </c>
      <c r="X13" s="364">
        <f t="shared" si="2"/>
        <v>0</v>
      </c>
      <c r="Y13" s="364">
        <f t="shared" si="2"/>
        <v>0</v>
      </c>
    </row>
    <row r="14" spans="1:25">
      <c r="A14" s="415" t="s">
        <v>978</v>
      </c>
      <c r="J14" s="23"/>
      <c r="K14" s="23"/>
      <c r="L14" s="23"/>
      <c r="M14" s="23"/>
      <c r="N14" s="23"/>
      <c r="O14" s="23"/>
      <c r="P14" s="23"/>
      <c r="Q14" s="23"/>
      <c r="R14" s="23"/>
      <c r="S14" s="23"/>
      <c r="T14" s="23"/>
      <c r="U14" s="23"/>
      <c r="V14" s="23"/>
      <c r="W14" s="23"/>
      <c r="X14" s="23"/>
      <c r="Y14" s="23"/>
    </row>
    <row r="15" spans="1:25">
      <c r="A15" s="415" t="s">
        <v>578</v>
      </c>
      <c r="J15" s="469">
        <f>J26</f>
        <v>0</v>
      </c>
      <c r="K15" s="469">
        <f t="shared" ref="K15:P15" si="3">K26</f>
        <v>0</v>
      </c>
      <c r="L15" s="469">
        <f t="shared" si="3"/>
        <v>0</v>
      </c>
      <c r="M15" s="469">
        <f t="shared" si="3"/>
        <v>0</v>
      </c>
      <c r="N15" s="469">
        <f t="shared" si="3"/>
        <v>0</v>
      </c>
      <c r="O15" s="469">
        <f t="shared" si="3"/>
        <v>0</v>
      </c>
      <c r="P15" s="469">
        <f t="shared" si="3"/>
        <v>0</v>
      </c>
      <c r="Q15" s="469">
        <f t="shared" ref="Q15:Y15" si="4">Q26</f>
        <v>0</v>
      </c>
      <c r="R15" s="80">
        <f t="shared" si="4"/>
        <v>0</v>
      </c>
      <c r="S15" s="80">
        <f t="shared" si="4"/>
        <v>0</v>
      </c>
      <c r="T15" s="80">
        <f t="shared" si="4"/>
        <v>0</v>
      </c>
      <c r="U15" s="80">
        <f t="shared" si="4"/>
        <v>0</v>
      </c>
      <c r="V15" s="80">
        <f t="shared" si="4"/>
        <v>0</v>
      </c>
      <c r="W15" s="80">
        <f t="shared" si="4"/>
        <v>0</v>
      </c>
      <c r="X15" s="80">
        <f t="shared" si="4"/>
        <v>0</v>
      </c>
      <c r="Y15" s="80">
        <f t="shared" si="4"/>
        <v>0</v>
      </c>
    </row>
    <row r="16" spans="1:25" s="1" customFormat="1">
      <c r="A16" s="1" t="s">
        <v>579</v>
      </c>
      <c r="F16"/>
      <c r="G16"/>
      <c r="H16"/>
      <c r="I16"/>
      <c r="J16" s="364">
        <f>SUM(J13:J15)</f>
        <v>0</v>
      </c>
      <c r="K16" s="364">
        <f t="shared" ref="K16:P16" si="5">SUM(K13:K15)</f>
        <v>0</v>
      </c>
      <c r="L16" s="364">
        <f t="shared" si="5"/>
        <v>0</v>
      </c>
      <c r="M16" s="364">
        <f t="shared" si="5"/>
        <v>0</v>
      </c>
      <c r="N16" s="364">
        <f t="shared" si="5"/>
        <v>0</v>
      </c>
      <c r="O16" s="364">
        <f t="shared" si="5"/>
        <v>0</v>
      </c>
      <c r="P16" s="364">
        <f t="shared" si="5"/>
        <v>0</v>
      </c>
      <c r="Q16" s="364">
        <f t="shared" ref="Q16:Y16" si="6">SUM(Q13:Q15)</f>
        <v>0</v>
      </c>
      <c r="R16" s="364">
        <f t="shared" si="6"/>
        <v>0</v>
      </c>
      <c r="S16" s="364">
        <f t="shared" si="6"/>
        <v>0</v>
      </c>
      <c r="T16" s="364">
        <f t="shared" si="6"/>
        <v>0</v>
      </c>
      <c r="U16" s="364">
        <f t="shared" si="6"/>
        <v>0</v>
      </c>
      <c r="V16" s="364">
        <f t="shared" si="6"/>
        <v>0</v>
      </c>
      <c r="W16" s="364">
        <f t="shared" si="6"/>
        <v>0</v>
      </c>
      <c r="X16" s="364">
        <f t="shared" si="6"/>
        <v>0</v>
      </c>
      <c r="Y16" s="364">
        <f t="shared" si="6"/>
        <v>0</v>
      </c>
    </row>
    <row r="19" spans="1:25">
      <c r="A19" s="305" t="s">
        <v>580</v>
      </c>
      <c r="J19" s="303"/>
      <c r="K19" s="303"/>
      <c r="L19" s="303"/>
      <c r="M19" s="303"/>
      <c r="N19" s="303"/>
      <c r="O19" s="303"/>
      <c r="P19" s="303"/>
      <c r="Q19" s="303"/>
      <c r="R19" s="303"/>
      <c r="S19" s="303"/>
      <c r="T19" s="303"/>
      <c r="U19" s="303"/>
      <c r="V19" s="303"/>
      <c r="W19" s="303"/>
      <c r="X19" s="303"/>
      <c r="Y19" s="303"/>
    </row>
    <row r="20" spans="1:25">
      <c r="A20" s="306" t="s">
        <v>984</v>
      </c>
      <c r="J20" s="23"/>
      <c r="K20" s="23"/>
      <c r="L20" s="23"/>
      <c r="M20" s="23"/>
      <c r="N20" s="23"/>
      <c r="O20" s="23"/>
      <c r="P20" s="23"/>
      <c r="Q20" s="23"/>
      <c r="R20" s="23"/>
      <c r="S20" s="23"/>
      <c r="T20" s="23"/>
      <c r="U20" s="23"/>
      <c r="V20" s="23"/>
      <c r="W20" s="23"/>
      <c r="X20" s="23"/>
      <c r="Y20" s="23"/>
    </row>
    <row r="21" spans="1:25">
      <c r="A21" s="306" t="s">
        <v>985</v>
      </c>
      <c r="J21" s="23"/>
      <c r="K21" s="23"/>
      <c r="L21" s="23"/>
      <c r="M21" s="23"/>
      <c r="N21" s="23"/>
      <c r="O21" s="23"/>
      <c r="P21" s="23"/>
      <c r="Q21" s="23"/>
      <c r="R21" s="23"/>
      <c r="S21" s="23"/>
      <c r="T21" s="23"/>
      <c r="U21" s="23"/>
      <c r="V21" s="23"/>
      <c r="W21" s="23"/>
      <c r="X21" s="23"/>
      <c r="Y21" s="23"/>
    </row>
    <row r="22" spans="1:25">
      <c r="A22" s="307" t="s">
        <v>566</v>
      </c>
      <c r="J22" s="23"/>
      <c r="K22" s="23"/>
      <c r="L22" s="23"/>
      <c r="M22" s="23"/>
      <c r="N22" s="23"/>
      <c r="O22" s="23"/>
      <c r="P22" s="23"/>
      <c r="Q22" s="23"/>
      <c r="R22" s="23"/>
      <c r="S22" s="23"/>
      <c r="T22" s="23"/>
      <c r="U22" s="23"/>
      <c r="V22" s="23"/>
      <c r="W22" s="23"/>
      <c r="X22" s="23"/>
      <c r="Y22" s="23"/>
    </row>
    <row r="23" spans="1:25">
      <c r="A23" s="307" t="s">
        <v>567</v>
      </c>
      <c r="J23" s="23"/>
      <c r="K23" s="23"/>
      <c r="L23" s="23"/>
      <c r="M23" s="23"/>
      <c r="N23" s="23"/>
      <c r="O23" s="23"/>
      <c r="P23" s="23"/>
      <c r="Q23" s="23"/>
      <c r="R23" s="23"/>
      <c r="S23" s="23"/>
      <c r="T23" s="23"/>
      <c r="U23" s="23"/>
      <c r="V23" s="23"/>
      <c r="W23" s="23"/>
      <c r="X23" s="23"/>
      <c r="Y23" s="23"/>
    </row>
    <row r="24" spans="1:25">
      <c r="A24" s="365" t="s">
        <v>581</v>
      </c>
      <c r="J24" s="23"/>
      <c r="K24" s="23"/>
      <c r="L24" s="23"/>
      <c r="M24" s="23"/>
      <c r="N24" s="23"/>
      <c r="O24" s="23"/>
      <c r="P24" s="23"/>
      <c r="Q24" s="23"/>
      <c r="R24" s="23"/>
      <c r="S24" s="23"/>
      <c r="T24" s="23"/>
      <c r="U24" s="23"/>
      <c r="V24" s="23"/>
      <c r="W24" s="23"/>
      <c r="X24" s="23"/>
      <c r="Y24" s="23"/>
    </row>
    <row r="25" spans="1:25">
      <c r="A25" s="365" t="s">
        <v>581</v>
      </c>
      <c r="J25" s="23"/>
      <c r="K25" s="23"/>
      <c r="L25" s="23"/>
      <c r="M25" s="23"/>
      <c r="N25" s="23"/>
      <c r="O25" s="23"/>
      <c r="P25" s="23"/>
      <c r="Q25" s="23"/>
      <c r="R25" s="23"/>
      <c r="S25" s="23"/>
      <c r="T25" s="23"/>
      <c r="U25" s="23"/>
      <c r="V25" s="23"/>
      <c r="W25" s="23"/>
      <c r="X25" s="23"/>
      <c r="Y25" s="23"/>
    </row>
    <row r="26" spans="1:25" s="1" customFormat="1">
      <c r="F26"/>
      <c r="G26"/>
      <c r="H26"/>
      <c r="I26"/>
      <c r="J26" s="364">
        <f>SUM(J20:J25)</f>
        <v>0</v>
      </c>
      <c r="K26" s="364">
        <f>SUM(K20:K25)</f>
        <v>0</v>
      </c>
      <c r="L26" s="364">
        <f t="shared" ref="L26:Y26" si="7">SUM(L20:L25)</f>
        <v>0</v>
      </c>
      <c r="M26" s="364">
        <f t="shared" si="7"/>
        <v>0</v>
      </c>
      <c r="N26" s="364">
        <f t="shared" si="7"/>
        <v>0</v>
      </c>
      <c r="O26" s="364">
        <f t="shared" si="7"/>
        <v>0</v>
      </c>
      <c r="P26" s="364">
        <f t="shared" si="7"/>
        <v>0</v>
      </c>
      <c r="Q26" s="364">
        <f t="shared" si="7"/>
        <v>0</v>
      </c>
      <c r="R26" s="364">
        <f t="shared" si="7"/>
        <v>0</v>
      </c>
      <c r="S26" s="364">
        <f t="shared" si="7"/>
        <v>0</v>
      </c>
      <c r="T26" s="364">
        <f t="shared" si="7"/>
        <v>0</v>
      </c>
      <c r="U26" s="364">
        <f t="shared" si="7"/>
        <v>0</v>
      </c>
      <c r="V26" s="364">
        <f t="shared" si="7"/>
        <v>0</v>
      </c>
      <c r="W26" s="364">
        <f t="shared" si="7"/>
        <v>0</v>
      </c>
      <c r="X26" s="364">
        <f t="shared" si="7"/>
        <v>0</v>
      </c>
      <c r="Y26" s="364">
        <f t="shared" si="7"/>
        <v>0</v>
      </c>
    </row>
    <row r="29" spans="1:25">
      <c r="A29" s="415" t="s">
        <v>831</v>
      </c>
      <c r="K29" s="23"/>
      <c r="L29" s="23"/>
      <c r="M29" s="23"/>
      <c r="N29" s="23"/>
      <c r="O29" s="23"/>
      <c r="P29" s="23"/>
      <c r="Q29" s="23"/>
      <c r="R29" s="23"/>
      <c r="S29" s="23"/>
      <c r="T29" s="23"/>
      <c r="U29" s="23"/>
      <c r="V29" s="23"/>
      <c r="W29" s="23"/>
      <c r="X29" s="23"/>
      <c r="Y29" s="23"/>
    </row>
    <row r="32" spans="1:25">
      <c r="A32" s="1" t="s">
        <v>990</v>
      </c>
    </row>
    <row r="33" spans="1:25">
      <c r="A33" s="415" t="s">
        <v>991</v>
      </c>
      <c r="K33" s="23"/>
      <c r="L33" s="23"/>
      <c r="M33" s="23"/>
      <c r="N33" s="23"/>
      <c r="O33" s="23"/>
      <c r="P33" s="23"/>
      <c r="Q33" s="23"/>
      <c r="R33" s="23"/>
      <c r="S33" s="23"/>
      <c r="T33" s="23"/>
      <c r="U33" s="23"/>
      <c r="V33" s="23"/>
      <c r="W33" s="23"/>
      <c r="X33" s="23"/>
      <c r="Y33" s="23"/>
    </row>
    <row r="34" spans="1:25">
      <c r="A34" s="415" t="s">
        <v>992</v>
      </c>
      <c r="K34" s="23"/>
      <c r="L34" s="23"/>
      <c r="M34" s="23"/>
      <c r="N34" s="23"/>
      <c r="O34" s="23"/>
      <c r="P34" s="23"/>
      <c r="Q34" s="23"/>
      <c r="R34" s="23"/>
      <c r="S34" s="23"/>
      <c r="T34" s="23"/>
      <c r="U34" s="23"/>
      <c r="V34" s="23"/>
      <c r="W34" s="23"/>
      <c r="X34" s="23"/>
      <c r="Y34" s="23"/>
    </row>
    <row r="35" spans="1:25">
      <c r="A35" s="415" t="s">
        <v>44</v>
      </c>
      <c r="K35" s="80">
        <f>SUM(K33:K34)</f>
        <v>0</v>
      </c>
      <c r="L35" s="80">
        <f>SUM(L33:L34)</f>
        <v>0</v>
      </c>
      <c r="M35" s="80">
        <f t="shared" ref="M35:Y35" si="8">SUM(M33:M34)</f>
        <v>0</v>
      </c>
      <c r="N35" s="80">
        <f t="shared" si="8"/>
        <v>0</v>
      </c>
      <c r="O35" s="80">
        <f t="shared" si="8"/>
        <v>0</v>
      </c>
      <c r="P35" s="80">
        <f t="shared" si="8"/>
        <v>0</v>
      </c>
      <c r="Q35" s="80">
        <f t="shared" si="8"/>
        <v>0</v>
      </c>
      <c r="R35" s="80">
        <f t="shared" si="8"/>
        <v>0</v>
      </c>
      <c r="S35" s="80">
        <f t="shared" si="8"/>
        <v>0</v>
      </c>
      <c r="T35" s="80">
        <f t="shared" si="8"/>
        <v>0</v>
      </c>
      <c r="U35" s="80">
        <f t="shared" si="8"/>
        <v>0</v>
      </c>
      <c r="V35" s="80">
        <f t="shared" si="8"/>
        <v>0</v>
      </c>
      <c r="W35" s="80">
        <f t="shared" si="8"/>
        <v>0</v>
      </c>
      <c r="X35" s="80">
        <f t="shared" si="8"/>
        <v>0</v>
      </c>
      <c r="Y35" s="80">
        <f t="shared" si="8"/>
        <v>0</v>
      </c>
    </row>
  </sheetData>
  <printOptions headings="1"/>
  <pageMargins left="0.23622047244094491" right="0.70866141732283472" top="0.74803149606299213" bottom="0.74803149606299213" header="0.31496062992125984" footer="0.31496062992125984"/>
  <pageSetup paperSize="9" scale="67" orientation="landscape" r:id="rId1"/>
  <headerFooter>
    <oddHeader>&amp;C&amp;A</oddHeader>
    <oddFooter>&amp;L&amp;T
&amp;D&amp;C&amp;Z&amp;R&amp;F</oddFooter>
  </headerFooter>
  <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AV235"/>
  <sheetViews>
    <sheetView topLeftCell="B120" workbookViewId="0">
      <selection activeCell="AA152" sqref="AA152"/>
    </sheetView>
  </sheetViews>
  <sheetFormatPr defaultRowHeight="12.75" outlineLevelCol="1"/>
  <cols>
    <col min="1" max="1" width="76.625" style="202" customWidth="1"/>
    <col min="2" max="2" width="3.5" style="202" customWidth="1"/>
    <col min="3" max="3" width="3" style="202" customWidth="1"/>
    <col min="4" max="4" width="4.625" style="202" customWidth="1"/>
    <col min="5" max="5" width="8.5" style="348" customWidth="1"/>
    <col min="6" max="8" width="9.625" style="202" hidden="1" customWidth="1" outlineLevel="1"/>
    <col min="9" max="9" width="10.125" style="202" hidden="1" customWidth="1" outlineLevel="1"/>
    <col min="10" max="10" width="9.625" style="202" customWidth="1" collapsed="1"/>
    <col min="11" max="12" width="10.375" style="202" customWidth="1"/>
    <col min="13" max="13" width="8.875" style="202" customWidth="1"/>
    <col min="14" max="15" width="9" style="202" customWidth="1"/>
    <col min="16" max="25" width="9" style="202" hidden="1" customWidth="1" outlineLevel="1"/>
    <col min="26" max="26" width="9" style="202" customWidth="1" collapsed="1"/>
    <col min="27" max="27" width="9" style="202" customWidth="1"/>
    <col min="28" max="16384" width="9" style="202"/>
  </cols>
  <sheetData>
    <row r="1" spans="1:25" s="51" customFormat="1" ht="15">
      <c r="A1" s="13" t="s">
        <v>1471</v>
      </c>
      <c r="B1" s="49"/>
      <c r="C1" s="50"/>
      <c r="D1" s="50"/>
      <c r="E1" s="270"/>
      <c r="F1" s="49"/>
      <c r="G1" s="49"/>
      <c r="H1" s="50"/>
      <c r="I1" s="50"/>
      <c r="J1" s="50"/>
      <c r="K1" s="49"/>
      <c r="L1" s="50"/>
      <c r="M1" s="49"/>
      <c r="N1" s="50"/>
      <c r="O1" s="50"/>
      <c r="P1" s="50"/>
      <c r="Q1" s="50"/>
      <c r="R1" s="50"/>
      <c r="S1" s="50"/>
      <c r="T1" s="50"/>
    </row>
    <row r="2" spans="1:25" s="51" customFormat="1" ht="15">
      <c r="A2" s="16" t="str">
        <f>'Version control'!A2</f>
        <v>LPN</v>
      </c>
      <c r="B2" s="16"/>
      <c r="C2" s="52"/>
      <c r="D2" s="50"/>
      <c r="E2" s="271"/>
      <c r="F2" s="16"/>
      <c r="G2" s="16"/>
      <c r="H2" s="52"/>
      <c r="I2" s="50"/>
      <c r="J2" s="53"/>
      <c r="K2" s="16"/>
      <c r="L2" s="52"/>
      <c r="M2" s="16"/>
      <c r="N2" s="52"/>
      <c r="O2" s="52"/>
      <c r="P2" s="52"/>
      <c r="Q2" s="52"/>
      <c r="R2" s="52"/>
      <c r="S2" s="52"/>
      <c r="T2" s="52"/>
    </row>
    <row r="3" spans="1:25" s="460" customFormat="1" ht="15">
      <c r="A3" s="16">
        <f>'Version control'!A3</f>
        <v>2012</v>
      </c>
      <c r="B3" s="49"/>
      <c r="C3" s="52"/>
      <c r="D3" s="52"/>
      <c r="E3" s="453"/>
      <c r="F3" s="38" t="s">
        <v>47</v>
      </c>
      <c r="G3" s="16"/>
      <c r="H3" s="52"/>
      <c r="I3" s="52"/>
      <c r="J3" s="459"/>
      <c r="K3" s="16"/>
      <c r="L3" s="52"/>
      <c r="M3" s="16"/>
      <c r="N3" s="52"/>
      <c r="O3" s="52"/>
      <c r="P3" s="52"/>
      <c r="Q3" s="52"/>
      <c r="R3" s="52"/>
      <c r="S3" s="52"/>
      <c r="T3" s="52"/>
    </row>
    <row r="4" spans="1:25" ht="26.25" customHeight="1">
      <c r="A4" s="16"/>
      <c r="E4" s="272"/>
      <c r="F4" s="78">
        <v>2006</v>
      </c>
      <c r="G4" s="78">
        <f t="shared" ref="G4:Y4" si="0">+F4+1</f>
        <v>2007</v>
      </c>
      <c r="H4" s="78">
        <f t="shared" si="0"/>
        <v>2008</v>
      </c>
      <c r="I4" s="78">
        <f t="shared" si="0"/>
        <v>2009</v>
      </c>
      <c r="J4" s="78">
        <f t="shared" si="0"/>
        <v>2010</v>
      </c>
      <c r="K4" s="777">
        <f t="shared" si="0"/>
        <v>2011</v>
      </c>
      <c r="L4" s="777">
        <f t="shared" si="0"/>
        <v>2012</v>
      </c>
      <c r="M4" s="777">
        <f t="shared" si="0"/>
        <v>2013</v>
      </c>
      <c r="N4" s="777">
        <f t="shared" si="0"/>
        <v>2014</v>
      </c>
      <c r="O4" s="777">
        <f t="shared" si="0"/>
        <v>2015</v>
      </c>
      <c r="P4" s="777">
        <f t="shared" si="0"/>
        <v>2016</v>
      </c>
      <c r="Q4" s="777">
        <f t="shared" si="0"/>
        <v>2017</v>
      </c>
      <c r="R4" s="777">
        <f t="shared" si="0"/>
        <v>2018</v>
      </c>
      <c r="S4" s="777">
        <f t="shared" si="0"/>
        <v>2019</v>
      </c>
      <c r="T4" s="777">
        <f t="shared" si="0"/>
        <v>2020</v>
      </c>
      <c r="U4" s="777">
        <f t="shared" si="0"/>
        <v>2021</v>
      </c>
      <c r="V4" s="777">
        <f t="shared" si="0"/>
        <v>2022</v>
      </c>
      <c r="W4" s="777">
        <f t="shared" si="0"/>
        <v>2023</v>
      </c>
      <c r="X4" s="78">
        <f t="shared" si="0"/>
        <v>2024</v>
      </c>
      <c r="Y4" s="78">
        <f t="shared" si="0"/>
        <v>2025</v>
      </c>
    </row>
    <row r="5" spans="1:25" ht="15">
      <c r="A5" s="531" t="s">
        <v>902</v>
      </c>
      <c r="B5" s="37"/>
      <c r="C5" s="38"/>
      <c r="E5" s="272"/>
      <c r="F5" s="407"/>
      <c r="G5" s="408"/>
      <c r="H5" s="408" t="s">
        <v>801</v>
      </c>
      <c r="I5" s="408"/>
      <c r="J5" s="408"/>
      <c r="K5" s="407"/>
      <c r="L5" s="408"/>
      <c r="M5" s="408" t="s">
        <v>802</v>
      </c>
      <c r="N5" s="408"/>
      <c r="O5" s="409"/>
      <c r="P5" s="809"/>
      <c r="Q5" s="810"/>
      <c r="R5" s="810" t="s">
        <v>1575</v>
      </c>
      <c r="S5" s="810"/>
      <c r="T5" s="811"/>
      <c r="U5" s="809"/>
      <c r="V5" s="810"/>
      <c r="W5" s="811"/>
      <c r="X5" s="408"/>
      <c r="Y5" s="409"/>
    </row>
    <row r="6" spans="1:25">
      <c r="A6" s="418" t="s">
        <v>840</v>
      </c>
      <c r="B6" s="37"/>
      <c r="C6" s="38"/>
      <c r="E6" s="273" t="s">
        <v>5</v>
      </c>
      <c r="F6" s="309"/>
      <c r="G6" s="309"/>
      <c r="H6" s="309"/>
      <c r="I6" s="309"/>
      <c r="J6" s="309"/>
      <c r="K6" s="795"/>
      <c r="L6" s="795"/>
      <c r="M6" s="795"/>
      <c r="N6" s="795"/>
      <c r="O6" s="795"/>
      <c r="P6" s="795"/>
      <c r="Q6" s="795"/>
      <c r="R6" s="795"/>
      <c r="S6" s="795"/>
      <c r="T6" s="795"/>
      <c r="U6" s="795"/>
      <c r="V6" s="795"/>
      <c r="W6" s="795"/>
      <c r="X6" s="309"/>
      <c r="Y6" s="309"/>
    </row>
    <row r="7" spans="1:25">
      <c r="A7" s="418" t="s">
        <v>841</v>
      </c>
      <c r="B7" s="36"/>
      <c r="C7" s="39"/>
      <c r="E7" s="273" t="s">
        <v>5</v>
      </c>
      <c r="F7" s="309"/>
      <c r="G7" s="309"/>
      <c r="H7" s="309"/>
      <c r="I7" s="309"/>
      <c r="J7" s="309"/>
      <c r="K7" s="309"/>
      <c r="L7" s="309"/>
      <c r="M7" s="309"/>
      <c r="N7" s="309"/>
      <c r="O7" s="309"/>
      <c r="P7" s="309"/>
      <c r="Q7" s="309"/>
      <c r="R7" s="309"/>
      <c r="S7" s="309"/>
      <c r="T7" s="309"/>
      <c r="U7" s="309"/>
      <c r="V7" s="309"/>
      <c r="W7" s="309"/>
      <c r="X7" s="309"/>
      <c r="Y7" s="309"/>
    </row>
    <row r="8" spans="1:25">
      <c r="B8" s="36"/>
      <c r="C8" s="39"/>
      <c r="F8" s="40"/>
      <c r="G8" s="40"/>
      <c r="H8" s="40"/>
      <c r="I8" s="40"/>
      <c r="J8" s="40"/>
      <c r="K8" s="40"/>
      <c r="L8" s="40"/>
      <c r="M8" s="40"/>
      <c r="N8" s="40"/>
      <c r="O8" s="40"/>
      <c r="P8" s="40"/>
      <c r="Q8" s="40"/>
      <c r="R8" s="40"/>
      <c r="S8" s="40"/>
      <c r="T8" s="40"/>
      <c r="U8" s="40"/>
      <c r="V8" s="40"/>
      <c r="W8" s="40"/>
      <c r="X8" s="40"/>
      <c r="Y8" s="40"/>
    </row>
    <row r="9" spans="1:25" ht="15">
      <c r="A9" s="158" t="s">
        <v>842</v>
      </c>
      <c r="B9" s="37"/>
      <c r="F9" s="42"/>
      <c r="G9" s="42"/>
      <c r="H9" s="42"/>
      <c r="I9" s="42"/>
      <c r="J9" s="42"/>
      <c r="K9" s="42"/>
      <c r="L9" s="42"/>
      <c r="M9" s="42"/>
      <c r="N9" s="42"/>
      <c r="O9" s="42"/>
      <c r="P9" s="42"/>
      <c r="Q9" s="42"/>
      <c r="R9" s="42"/>
      <c r="S9" s="42"/>
      <c r="T9" s="42"/>
      <c r="U9" s="42"/>
      <c r="V9" s="42"/>
      <c r="W9" s="42"/>
      <c r="X9" s="42"/>
      <c r="Y9" s="42"/>
    </row>
    <row r="10" spans="1:25">
      <c r="A10" s="891" t="s">
        <v>1759</v>
      </c>
      <c r="B10" s="37"/>
      <c r="C10" s="393"/>
      <c r="E10" s="273" t="s">
        <v>0</v>
      </c>
      <c r="F10" s="727"/>
      <c r="G10" s="727"/>
      <c r="H10" s="727"/>
      <c r="I10" s="727"/>
      <c r="J10" s="727"/>
      <c r="K10" s="727"/>
      <c r="L10" s="727"/>
      <c r="M10" s="727"/>
      <c r="N10" s="727"/>
      <c r="O10" s="727"/>
      <c r="P10" s="727"/>
      <c r="Q10" s="727"/>
      <c r="R10" s="727"/>
      <c r="S10" s="727"/>
      <c r="T10" s="727"/>
      <c r="U10" s="727"/>
      <c r="V10" s="727"/>
      <c r="W10" s="727"/>
      <c r="X10" s="727"/>
      <c r="Y10" s="727"/>
    </row>
    <row r="11" spans="1:25">
      <c r="A11" s="581" t="s">
        <v>576</v>
      </c>
      <c r="B11" s="37"/>
      <c r="C11" s="393"/>
      <c r="E11" s="273" t="s">
        <v>5</v>
      </c>
      <c r="F11" s="309"/>
      <c r="G11" s="309"/>
      <c r="H11" s="309"/>
      <c r="I11" s="309"/>
      <c r="J11" s="309"/>
      <c r="K11" s="309"/>
      <c r="L11" s="309"/>
      <c r="M11" s="309"/>
      <c r="N11" s="309"/>
      <c r="O11" s="309"/>
      <c r="P11" s="309"/>
      <c r="Q11" s="309"/>
      <c r="R11" s="309"/>
      <c r="S11" s="309"/>
      <c r="T11" s="309"/>
      <c r="U11" s="309"/>
      <c r="V11" s="309"/>
      <c r="W11" s="309"/>
      <c r="X11" s="309"/>
      <c r="Y11" s="309"/>
    </row>
    <row r="12" spans="1:25">
      <c r="A12" s="891" t="s">
        <v>1760</v>
      </c>
      <c r="B12" s="37"/>
      <c r="C12" s="393"/>
      <c r="E12" s="908" t="s">
        <v>0</v>
      </c>
      <c r="F12" s="897">
        <f t="shared" ref="F12:T12" si="1">IFERROR(F11/F6,0)</f>
        <v>0</v>
      </c>
      <c r="G12" s="897">
        <f t="shared" si="1"/>
        <v>0</v>
      </c>
      <c r="H12" s="897">
        <f t="shared" si="1"/>
        <v>0</v>
      </c>
      <c r="I12" s="897">
        <f t="shared" si="1"/>
        <v>0</v>
      </c>
      <c r="J12" s="897">
        <f t="shared" si="1"/>
        <v>0</v>
      </c>
      <c r="K12" s="897">
        <f t="shared" si="1"/>
        <v>0</v>
      </c>
      <c r="L12" s="897">
        <f t="shared" si="1"/>
        <v>0</v>
      </c>
      <c r="M12" s="897">
        <f t="shared" si="1"/>
        <v>0</v>
      </c>
      <c r="N12" s="897">
        <f t="shared" si="1"/>
        <v>0</v>
      </c>
      <c r="O12" s="897">
        <f t="shared" si="1"/>
        <v>0</v>
      </c>
      <c r="P12" s="897">
        <f t="shared" si="1"/>
        <v>0</v>
      </c>
      <c r="Q12" s="897">
        <f t="shared" si="1"/>
        <v>0</v>
      </c>
      <c r="R12" s="897">
        <f t="shared" si="1"/>
        <v>0</v>
      </c>
      <c r="S12" s="897">
        <f t="shared" si="1"/>
        <v>0</v>
      </c>
      <c r="T12" s="897">
        <f t="shared" si="1"/>
        <v>0</v>
      </c>
      <c r="U12" s="897">
        <f>IFERROR(U11/U6,0)</f>
        <v>0</v>
      </c>
      <c r="V12" s="897">
        <f t="shared" ref="V12:Y12" si="2">IFERROR(V11/V6,0)</f>
        <v>0</v>
      </c>
      <c r="W12" s="897">
        <f t="shared" si="2"/>
        <v>0</v>
      </c>
      <c r="X12" s="897">
        <f t="shared" si="2"/>
        <v>0</v>
      </c>
      <c r="Y12" s="897">
        <f t="shared" si="2"/>
        <v>0</v>
      </c>
    </row>
    <row r="13" spans="1:25" customFormat="1"/>
    <row r="14" spans="1:25">
      <c r="A14" s="892" t="s">
        <v>1761</v>
      </c>
      <c r="B14" s="37"/>
      <c r="C14" s="393"/>
      <c r="E14" s="273" t="s">
        <v>0</v>
      </c>
      <c r="F14" s="727"/>
      <c r="G14" s="727"/>
      <c r="H14" s="727"/>
      <c r="I14" s="727"/>
      <c r="J14" s="727"/>
      <c r="K14" s="727"/>
      <c r="L14" s="727"/>
      <c r="M14" s="727"/>
      <c r="N14" s="727"/>
      <c r="O14" s="727"/>
      <c r="P14" s="727"/>
      <c r="Q14" s="727"/>
      <c r="R14" s="727"/>
      <c r="S14" s="727"/>
      <c r="T14" s="727"/>
      <c r="U14" s="727"/>
      <c r="V14" s="727"/>
      <c r="W14" s="727"/>
      <c r="X14" s="727"/>
      <c r="Y14" s="727"/>
    </row>
    <row r="15" spans="1:25">
      <c r="A15" s="740" t="s">
        <v>1681</v>
      </c>
      <c r="B15" s="37"/>
      <c r="C15" s="393"/>
      <c r="E15" s="273" t="s">
        <v>0</v>
      </c>
      <c r="F15" s="894"/>
      <c r="G15" s="727"/>
      <c r="H15" s="727"/>
      <c r="I15" s="727"/>
      <c r="J15" s="727"/>
      <c r="K15" s="727"/>
      <c r="L15" s="727"/>
      <c r="M15" s="727"/>
      <c r="N15" s="727"/>
      <c r="O15" s="727"/>
      <c r="P15" s="727"/>
      <c r="Q15" s="727"/>
      <c r="R15" s="727"/>
      <c r="S15" s="727"/>
      <c r="T15" s="727"/>
      <c r="U15" s="727"/>
      <c r="V15" s="727"/>
      <c r="W15" s="727"/>
      <c r="X15" s="727"/>
      <c r="Y15" s="727"/>
    </row>
    <row r="16" spans="1:25">
      <c r="A16" s="740" t="s">
        <v>1683</v>
      </c>
      <c r="B16" s="37"/>
      <c r="C16" s="393"/>
      <c r="E16" s="273" t="s">
        <v>0</v>
      </c>
      <c r="F16" s="894"/>
      <c r="G16" s="727"/>
      <c r="H16" s="727"/>
      <c r="I16" s="727"/>
      <c r="J16" s="727"/>
      <c r="K16" s="727"/>
      <c r="L16" s="727"/>
      <c r="M16" s="727"/>
      <c r="N16" s="727"/>
      <c r="O16" s="727"/>
      <c r="P16" s="727"/>
      <c r="Q16" s="727"/>
      <c r="R16" s="727"/>
      <c r="S16" s="727"/>
      <c r="T16" s="727"/>
      <c r="U16" s="727"/>
      <c r="V16" s="727"/>
      <c r="W16" s="727"/>
      <c r="X16" s="727"/>
      <c r="Y16" s="727"/>
    </row>
    <row r="17" spans="1:25">
      <c r="A17" s="740" t="s">
        <v>1682</v>
      </c>
      <c r="B17" s="37"/>
      <c r="C17" s="393"/>
      <c r="E17" s="273" t="s">
        <v>0</v>
      </c>
      <c r="F17" s="894"/>
      <c r="G17" s="727"/>
      <c r="H17" s="727"/>
      <c r="I17" s="727"/>
      <c r="J17" s="727"/>
      <c r="K17" s="727"/>
      <c r="L17" s="727"/>
      <c r="M17" s="727"/>
      <c r="N17" s="727"/>
      <c r="O17" s="727"/>
      <c r="P17" s="727"/>
      <c r="Q17" s="727"/>
      <c r="R17" s="727"/>
      <c r="S17" s="727"/>
      <c r="T17" s="727"/>
      <c r="U17" s="727"/>
      <c r="V17" s="727"/>
      <c r="W17" s="727"/>
      <c r="X17" s="727"/>
      <c r="Y17" s="727"/>
    </row>
    <row r="18" spans="1:25">
      <c r="A18" s="393"/>
      <c r="E18" s="739"/>
      <c r="F18" s="533" t="str">
        <f t="shared" ref="F18:I18" si="3">IF(ABS(F14-SUM(F15:F17))&gt;0.1%,"ERROR","OK")</f>
        <v>OK</v>
      </c>
      <c r="G18" s="533" t="str">
        <f t="shared" si="3"/>
        <v>OK</v>
      </c>
      <c r="H18" s="533" t="str">
        <f t="shared" si="3"/>
        <v>OK</v>
      </c>
      <c r="I18" s="533" t="str">
        <f t="shared" si="3"/>
        <v>OK</v>
      </c>
      <c r="J18" s="533" t="str">
        <f>IF(ABS(J14-SUM(J15:J17))&gt;0.1%,"ERROR","OK")</f>
        <v>OK</v>
      </c>
      <c r="K18" s="533" t="str">
        <f t="shared" ref="K18:O18" si="4">IF(ABS(K14-SUM(K15:K17))&gt;0.1%,"ERROR","OK")</f>
        <v>OK</v>
      </c>
      <c r="L18" s="533" t="str">
        <f t="shared" si="4"/>
        <v>OK</v>
      </c>
      <c r="M18" s="533" t="str">
        <f t="shared" si="4"/>
        <v>OK</v>
      </c>
      <c r="N18" s="533" t="str">
        <f t="shared" si="4"/>
        <v>OK</v>
      </c>
      <c r="O18" s="533" t="str">
        <f t="shared" si="4"/>
        <v>OK</v>
      </c>
      <c r="P18" s="533" t="str">
        <f t="shared" ref="P18" si="5">IF(ABS(P14-SUM(P15:P17))&gt;0.1%,"ERROR","OK")</f>
        <v>OK</v>
      </c>
      <c r="Q18" s="533" t="str">
        <f t="shared" ref="Q18" si="6">IF(ABS(Q14-SUM(Q15:Q17))&gt;0.1%,"ERROR","OK")</f>
        <v>OK</v>
      </c>
      <c r="R18" s="533" t="str">
        <f t="shared" ref="R18" si="7">IF(ABS(R14-SUM(R15:R17))&gt;0.1%,"ERROR","OK")</f>
        <v>OK</v>
      </c>
      <c r="S18" s="533" t="str">
        <f t="shared" ref="S18" si="8">IF(ABS(S14-SUM(S15:S17))&gt;0.1%,"ERROR","OK")</f>
        <v>OK</v>
      </c>
      <c r="T18" s="533" t="str">
        <f t="shared" ref="T18" si="9">IF(ABS(T14-SUM(T15:T17))&gt;0.1%,"ERROR","OK")</f>
        <v>OK</v>
      </c>
      <c r="U18" s="533" t="str">
        <f t="shared" ref="U18" si="10">IF(ABS(U14-SUM(U15:U17))&gt;0.1%,"ERROR","OK")</f>
        <v>OK</v>
      </c>
      <c r="V18" s="533" t="str">
        <f t="shared" ref="V18" si="11">IF(ABS(V14-SUM(V15:V17))&gt;0.1%,"ERROR","OK")</f>
        <v>OK</v>
      </c>
      <c r="W18" s="533" t="str">
        <f t="shared" ref="W18" si="12">IF(ABS(W14-SUM(W15:W17))&gt;0.1%,"ERROR","OK")</f>
        <v>OK</v>
      </c>
      <c r="X18" s="533" t="str">
        <f t="shared" ref="X18" si="13">IF(ABS(X14-SUM(X15:X17))&gt;0.1%,"ERROR","OK")</f>
        <v>OK</v>
      </c>
      <c r="Y18" s="533" t="str">
        <f t="shared" ref="Y18" si="14">IF(ABS(Y14-SUM(Y15:Y17))&gt;0.1%,"ERROR","OK")</f>
        <v>OK</v>
      </c>
    </row>
    <row r="19" spans="1:25" s="44" customFormat="1">
      <c r="A19" s="892" t="s">
        <v>1762</v>
      </c>
      <c r="B19" s="43"/>
      <c r="C19" s="202"/>
      <c r="E19" s="470" t="s">
        <v>5</v>
      </c>
      <c r="F19" s="309"/>
      <c r="G19" s="309"/>
      <c r="H19" s="309"/>
      <c r="I19" s="309"/>
      <c r="J19" s="309"/>
      <c r="K19" s="309"/>
      <c r="L19" s="309"/>
      <c r="M19" s="309"/>
      <c r="N19" s="309"/>
      <c r="O19" s="309"/>
      <c r="P19" s="309"/>
      <c r="Q19" s="309"/>
      <c r="R19" s="309"/>
      <c r="S19" s="309"/>
      <c r="T19" s="309"/>
      <c r="U19" s="309"/>
      <c r="V19" s="309"/>
      <c r="W19" s="309"/>
      <c r="X19" s="309"/>
      <c r="Y19" s="309"/>
    </row>
    <row r="20" spans="1:25" s="44" customFormat="1">
      <c r="A20" s="892" t="s">
        <v>1763</v>
      </c>
      <c r="B20" s="43"/>
      <c r="C20" s="202"/>
      <c r="E20" s="200" t="s">
        <v>0</v>
      </c>
      <c r="F20" s="897">
        <f>IFERROR(F19/F6,0)</f>
        <v>0</v>
      </c>
      <c r="G20" s="897">
        <f t="shared" ref="G20:I20" si="15">IFERROR(G19/G6,0)</f>
        <v>0</v>
      </c>
      <c r="H20" s="897">
        <f t="shared" si="15"/>
        <v>0</v>
      </c>
      <c r="I20" s="897">
        <f t="shared" si="15"/>
        <v>0</v>
      </c>
      <c r="J20" s="917">
        <f>IFERROR(J19/(J6-J7),0)</f>
        <v>0</v>
      </c>
      <c r="K20" s="897">
        <f t="shared" ref="K20:O20" si="16">IFERROR(K19/(K6-K7),0)</f>
        <v>0</v>
      </c>
      <c r="L20" s="897">
        <f t="shared" si="16"/>
        <v>0</v>
      </c>
      <c r="M20" s="897">
        <f t="shared" si="16"/>
        <v>0</v>
      </c>
      <c r="N20" s="897">
        <f t="shared" si="16"/>
        <v>0</v>
      </c>
      <c r="O20" s="897">
        <f t="shared" si="16"/>
        <v>0</v>
      </c>
      <c r="P20" s="897">
        <f t="shared" ref="P20" si="17">IFERROR(P19/P6,0)</f>
        <v>0</v>
      </c>
      <c r="Q20" s="897">
        <f t="shared" ref="Q20" si="18">IFERROR(Q19/Q6,0)</f>
        <v>0</v>
      </c>
      <c r="R20" s="897">
        <f t="shared" ref="R20" si="19">IFERROR(R19/R6,0)</f>
        <v>0</v>
      </c>
      <c r="S20" s="897">
        <f t="shared" ref="S20" si="20">IFERROR(S19/S6,0)</f>
        <v>0</v>
      </c>
      <c r="T20" s="897">
        <f t="shared" ref="T20" si="21">IFERROR(T19/T6,0)</f>
        <v>0</v>
      </c>
      <c r="U20" s="897">
        <f t="shared" ref="U20" si="22">IFERROR(U19/U6,0)</f>
        <v>0</v>
      </c>
      <c r="V20" s="897">
        <f t="shared" ref="V20" si="23">IFERROR(V19/V6,0)</f>
        <v>0</v>
      </c>
      <c r="W20" s="897">
        <f t="shared" ref="W20" si="24">IFERROR(W19/W6,0)</f>
        <v>0</v>
      </c>
      <c r="X20" s="897">
        <f t="shared" ref="X20" si="25">IFERROR(X19/X6,0)</f>
        <v>0</v>
      </c>
      <c r="Y20" s="897">
        <f t="shared" ref="Y20" si="26">IFERROR(Y19/Y6,0)</f>
        <v>0</v>
      </c>
    </row>
    <row r="21" spans="1:25" customFormat="1"/>
    <row r="22" spans="1:25" s="45" customFormat="1">
      <c r="A22" s="740" t="s">
        <v>920</v>
      </c>
      <c r="E22" s="470" t="s">
        <v>5</v>
      </c>
      <c r="F22" s="457">
        <f>'F10 Pensions PPF Levies'!F17+'F10 Pensions PPF Levies'!F32</f>
        <v>0</v>
      </c>
      <c r="G22" s="457">
        <f>'F10 Pensions PPF Levies'!G17+'F10 Pensions PPF Levies'!G32</f>
        <v>0</v>
      </c>
      <c r="H22" s="457">
        <f>'F10 Pensions PPF Levies'!H17+'F10 Pensions PPF Levies'!H32</f>
        <v>0</v>
      </c>
      <c r="I22" s="457">
        <f>'F10 Pensions PPF Levies'!I17+'F10 Pensions PPF Levies'!I32</f>
        <v>0</v>
      </c>
      <c r="J22" s="457">
        <f>'F10 Pensions PPF Levies'!J17+'F10 Pensions PPF Levies'!J32</f>
        <v>0</v>
      </c>
      <c r="K22" s="457">
        <f>'F10 Pensions PPF Levies'!K17+'F10 Pensions PPF Levies'!K32</f>
        <v>0</v>
      </c>
      <c r="L22" s="457">
        <f>'F10 Pensions PPF Levies'!L17+'F10 Pensions PPF Levies'!L32</f>
        <v>0</v>
      </c>
      <c r="M22" s="457">
        <f>'F10 Pensions PPF Levies'!M17+'F10 Pensions PPF Levies'!M32</f>
        <v>0</v>
      </c>
      <c r="N22" s="457">
        <f>'F10 Pensions PPF Levies'!N17+'F10 Pensions PPF Levies'!N32</f>
        <v>0</v>
      </c>
      <c r="O22" s="457">
        <f>'F10 Pensions PPF Levies'!O17+'F10 Pensions PPF Levies'!O32</f>
        <v>0</v>
      </c>
      <c r="P22" s="457">
        <f>'F10 Pensions PPF Levies'!P17+'F10 Pensions PPF Levies'!P32</f>
        <v>0</v>
      </c>
      <c r="Q22" s="457">
        <f>'F10 Pensions PPF Levies'!Q17+'F10 Pensions PPF Levies'!Q32</f>
        <v>0</v>
      </c>
      <c r="R22" s="457">
        <f>'F10 Pensions PPF Levies'!R17+'F10 Pensions PPF Levies'!R32</f>
        <v>0</v>
      </c>
      <c r="S22" s="457">
        <f>'F10 Pensions PPF Levies'!S17+'F10 Pensions PPF Levies'!S32</f>
        <v>0</v>
      </c>
      <c r="T22" s="457">
        <f>'F10 Pensions PPF Levies'!T17+'F10 Pensions PPF Levies'!T32</f>
        <v>0</v>
      </c>
      <c r="U22" s="457">
        <f>'F10 Pensions PPF Levies'!U17+'F10 Pensions PPF Levies'!U32</f>
        <v>0</v>
      </c>
      <c r="V22" s="457">
        <f>'F10 Pensions PPF Levies'!V17+'F10 Pensions PPF Levies'!V32</f>
        <v>0</v>
      </c>
      <c r="W22" s="457">
        <f>'F10 Pensions PPF Levies'!W17+'F10 Pensions PPF Levies'!W32</f>
        <v>0</v>
      </c>
      <c r="X22" s="457">
        <f>'F10 Pensions PPF Levies'!X17+'F10 Pensions PPF Levies'!X32</f>
        <v>0</v>
      </c>
      <c r="Y22" s="457">
        <f>'F10 Pensions PPF Levies'!Y17+'F10 Pensions PPF Levies'!Y32</f>
        <v>0</v>
      </c>
    </row>
    <row r="23" spans="1:25">
      <c r="A23" s="542" t="s">
        <v>573</v>
      </c>
      <c r="E23" s="470" t="s">
        <v>5</v>
      </c>
      <c r="F23" s="457">
        <f>+'F11 Pension Scheme Admin costs'!F17</f>
        <v>0</v>
      </c>
      <c r="G23" s="457">
        <f>+'F11 Pension Scheme Admin costs'!G17</f>
        <v>0</v>
      </c>
      <c r="H23" s="457">
        <f>+'F11 Pension Scheme Admin costs'!H17</f>
        <v>0</v>
      </c>
      <c r="I23" s="457">
        <f>+'F11 Pension Scheme Admin costs'!I17</f>
        <v>0</v>
      </c>
      <c r="J23" s="457">
        <f>+'F11 Pension Scheme Admin costs'!J17</f>
        <v>0</v>
      </c>
      <c r="K23" s="457">
        <f>+'F11 Pension Scheme Admin costs'!K17</f>
        <v>0</v>
      </c>
      <c r="L23" s="457">
        <f>+'F11 Pension Scheme Admin costs'!L17</f>
        <v>0</v>
      </c>
      <c r="M23" s="457">
        <f>+'F11 Pension Scheme Admin costs'!M17</f>
        <v>0</v>
      </c>
      <c r="N23" s="457">
        <f>+'F11 Pension Scheme Admin costs'!N17</f>
        <v>0</v>
      </c>
      <c r="O23" s="457">
        <f>+'F11 Pension Scheme Admin costs'!O17</f>
        <v>0</v>
      </c>
      <c r="P23" s="457">
        <f>+'F11 Pension Scheme Admin costs'!P17</f>
        <v>0</v>
      </c>
      <c r="Q23" s="457">
        <f>+'F11 Pension Scheme Admin costs'!Q17</f>
        <v>0</v>
      </c>
      <c r="R23" s="457">
        <f>+'F11 Pension Scheme Admin costs'!R17</f>
        <v>0</v>
      </c>
      <c r="S23" s="457">
        <f>+'F11 Pension Scheme Admin costs'!S17</f>
        <v>0</v>
      </c>
      <c r="T23" s="457">
        <f>+'F11 Pension Scheme Admin costs'!T17</f>
        <v>0</v>
      </c>
      <c r="U23" s="457">
        <f>+'F11 Pension Scheme Admin costs'!U17</f>
        <v>0</v>
      </c>
      <c r="V23" s="457">
        <f>+'F11 Pension Scheme Admin costs'!V17</f>
        <v>0</v>
      </c>
      <c r="W23" s="457">
        <f>+'F11 Pension Scheme Admin costs'!W17</f>
        <v>0</v>
      </c>
      <c r="X23" s="457">
        <f>+'F11 Pension Scheme Admin costs'!X17</f>
        <v>0</v>
      </c>
      <c r="Y23" s="457">
        <f>+'F11 Pension Scheme Admin costs'!Y17</f>
        <v>0</v>
      </c>
    </row>
    <row r="24" spans="1:25">
      <c r="A24" s="535" t="s">
        <v>843</v>
      </c>
      <c r="E24" s="470" t="s">
        <v>5</v>
      </c>
      <c r="F24" s="314">
        <f t="shared" ref="F24:Y24" si="27">+SUM(F22:F23)+F19</f>
        <v>0</v>
      </c>
      <c r="G24" s="314">
        <f t="shared" si="27"/>
        <v>0</v>
      </c>
      <c r="H24" s="314">
        <f t="shared" si="27"/>
        <v>0</v>
      </c>
      <c r="I24" s="314">
        <f t="shared" si="27"/>
        <v>0</v>
      </c>
      <c r="J24" s="314">
        <f t="shared" si="27"/>
        <v>0</v>
      </c>
      <c r="K24" s="314">
        <f t="shared" si="27"/>
        <v>0</v>
      </c>
      <c r="L24" s="314">
        <f t="shared" si="27"/>
        <v>0</v>
      </c>
      <c r="M24" s="314">
        <f t="shared" si="27"/>
        <v>0</v>
      </c>
      <c r="N24" s="314">
        <f t="shared" si="27"/>
        <v>0</v>
      </c>
      <c r="O24" s="314">
        <f t="shared" si="27"/>
        <v>0</v>
      </c>
      <c r="P24" s="314">
        <f t="shared" si="27"/>
        <v>0</v>
      </c>
      <c r="Q24" s="314">
        <f t="shared" si="27"/>
        <v>0</v>
      </c>
      <c r="R24" s="314">
        <f t="shared" si="27"/>
        <v>0</v>
      </c>
      <c r="S24" s="314">
        <f t="shared" si="27"/>
        <v>0</v>
      </c>
      <c r="T24" s="314">
        <f t="shared" si="27"/>
        <v>0</v>
      </c>
      <c r="U24" s="314">
        <f t="shared" si="27"/>
        <v>0</v>
      </c>
      <c r="V24" s="314">
        <f t="shared" si="27"/>
        <v>0</v>
      </c>
      <c r="W24" s="314">
        <f t="shared" si="27"/>
        <v>0</v>
      </c>
      <c r="X24" s="314">
        <f t="shared" si="27"/>
        <v>0</v>
      </c>
      <c r="Y24" s="314">
        <f t="shared" si="27"/>
        <v>0</v>
      </c>
    </row>
    <row r="25" spans="1:25" customFormat="1"/>
    <row r="26" spans="1:25">
      <c r="A26" s="892" t="s">
        <v>1764</v>
      </c>
      <c r="B26" s="47"/>
      <c r="C26" s="47"/>
      <c r="E26" s="470" t="s">
        <v>5</v>
      </c>
      <c r="F26" s="457">
        <f>+'F10 Pensions PPF Levies'!F11+'F10 Pensions PPF Levies'!F26</f>
        <v>0</v>
      </c>
      <c r="G26" s="457">
        <f>+'F10 Pensions PPF Levies'!G11+'F10 Pensions PPF Levies'!G26</f>
        <v>0</v>
      </c>
      <c r="H26" s="457">
        <f>+'F10 Pensions PPF Levies'!H11+'F10 Pensions PPF Levies'!H26</f>
        <v>0</v>
      </c>
      <c r="I26" s="457">
        <f>+'F10 Pensions PPF Levies'!I11+'F10 Pensions PPF Levies'!I26</f>
        <v>0</v>
      </c>
      <c r="J26" s="457">
        <f>+'F10 Pensions PPF Levies'!J11+'F10 Pensions PPF Levies'!J26</f>
        <v>0</v>
      </c>
      <c r="K26" s="457">
        <f>+'F10 Pensions PPF Levies'!K11+'F10 Pensions PPF Levies'!K26</f>
        <v>0</v>
      </c>
      <c r="L26" s="457">
        <f>+'F10 Pensions PPF Levies'!L11+'F10 Pensions PPF Levies'!L26</f>
        <v>0</v>
      </c>
      <c r="M26" s="457">
        <f>+'F10 Pensions PPF Levies'!M11+'F10 Pensions PPF Levies'!M26</f>
        <v>0</v>
      </c>
      <c r="N26" s="457">
        <f>+'F10 Pensions PPF Levies'!N11+'F10 Pensions PPF Levies'!N26</f>
        <v>0</v>
      </c>
      <c r="O26" s="457">
        <f>+'F10 Pensions PPF Levies'!O11+'F10 Pensions PPF Levies'!O26</f>
        <v>0</v>
      </c>
      <c r="P26" s="457">
        <f>+'F10 Pensions PPF Levies'!P11+'F10 Pensions PPF Levies'!P26</f>
        <v>0</v>
      </c>
      <c r="Q26" s="457">
        <f>+'F10 Pensions PPF Levies'!Q11+'F10 Pensions PPF Levies'!Q26</f>
        <v>0</v>
      </c>
      <c r="R26" s="457">
        <f>+'F10 Pensions PPF Levies'!R11+'F10 Pensions PPF Levies'!R26</f>
        <v>0</v>
      </c>
      <c r="S26" s="457">
        <f>+'F10 Pensions PPF Levies'!S11+'F10 Pensions PPF Levies'!S26</f>
        <v>0</v>
      </c>
      <c r="T26" s="457">
        <f>+'F10 Pensions PPF Levies'!T11+'F10 Pensions PPF Levies'!T26</f>
        <v>0</v>
      </c>
      <c r="U26" s="457">
        <f>+'F10 Pensions PPF Levies'!U11+'F10 Pensions PPF Levies'!U26</f>
        <v>0</v>
      </c>
      <c r="V26" s="457">
        <f>+'F10 Pensions PPF Levies'!V11+'F10 Pensions PPF Levies'!V26</f>
        <v>0</v>
      </c>
      <c r="W26" s="457">
        <f>+'F10 Pensions PPF Levies'!W11+'F10 Pensions PPF Levies'!W26</f>
        <v>0</v>
      </c>
      <c r="X26" s="457">
        <f>+'F10 Pensions PPF Levies'!X11+'F10 Pensions PPF Levies'!X26</f>
        <v>0</v>
      </c>
      <c r="Y26" s="457">
        <f>+'F10 Pensions PPF Levies'!Y11+'F10 Pensions PPF Levies'!Y26</f>
        <v>0</v>
      </c>
    </row>
    <row r="27" spans="1:25" s="47" customFormat="1">
      <c r="A27" s="892" t="s">
        <v>1765</v>
      </c>
      <c r="E27" s="470" t="s">
        <v>5</v>
      </c>
      <c r="F27" s="457">
        <f>+'F11 Pension Scheme Admin costs'!F11</f>
        <v>0</v>
      </c>
      <c r="G27" s="457">
        <f>+'F11 Pension Scheme Admin costs'!G11</f>
        <v>0</v>
      </c>
      <c r="H27" s="457">
        <f>+'F11 Pension Scheme Admin costs'!H11</f>
        <v>0</v>
      </c>
      <c r="I27" s="457">
        <f>+'F11 Pension Scheme Admin costs'!I11</f>
        <v>0</v>
      </c>
      <c r="J27" s="457">
        <f>+'F11 Pension Scheme Admin costs'!J11</f>
        <v>0</v>
      </c>
      <c r="K27" s="457">
        <f>+'F11 Pension Scheme Admin costs'!K11</f>
        <v>0</v>
      </c>
      <c r="L27" s="457">
        <f>+'F11 Pension Scheme Admin costs'!L11</f>
        <v>0</v>
      </c>
      <c r="M27" s="457">
        <f>+'F11 Pension Scheme Admin costs'!M11</f>
        <v>0</v>
      </c>
      <c r="N27" s="457">
        <f>+'F11 Pension Scheme Admin costs'!N11</f>
        <v>0</v>
      </c>
      <c r="O27" s="457">
        <f>+'F11 Pension Scheme Admin costs'!O11</f>
        <v>0</v>
      </c>
      <c r="P27" s="457">
        <f>+'F11 Pension Scheme Admin costs'!P11</f>
        <v>0</v>
      </c>
      <c r="Q27" s="457">
        <f>+'F11 Pension Scheme Admin costs'!Q11</f>
        <v>0</v>
      </c>
      <c r="R27" s="457">
        <f>+'F11 Pension Scheme Admin costs'!R11</f>
        <v>0</v>
      </c>
      <c r="S27" s="457">
        <f>+'F11 Pension Scheme Admin costs'!S11</f>
        <v>0</v>
      </c>
      <c r="T27" s="457">
        <f>+'F11 Pension Scheme Admin costs'!T11</f>
        <v>0</v>
      </c>
      <c r="U27" s="457">
        <f>+'F11 Pension Scheme Admin costs'!U11</f>
        <v>0</v>
      </c>
      <c r="V27" s="457">
        <f>+'F11 Pension Scheme Admin costs'!V11</f>
        <v>0</v>
      </c>
      <c r="W27" s="457">
        <f>+'F11 Pension Scheme Admin costs'!W11</f>
        <v>0</v>
      </c>
      <c r="X27" s="457">
        <f>+'F11 Pension Scheme Admin costs'!X11</f>
        <v>0</v>
      </c>
      <c r="Y27" s="457">
        <f>+'F11 Pension Scheme Admin costs'!Y11</f>
        <v>0</v>
      </c>
    </row>
    <row r="28" spans="1:25" s="47" customFormat="1">
      <c r="A28" s="535" t="s">
        <v>595</v>
      </c>
      <c r="E28" s="470" t="s">
        <v>5</v>
      </c>
      <c r="F28" s="472">
        <f t="shared" ref="F28:Y28" si="28">SUM(F24:F27)</f>
        <v>0</v>
      </c>
      <c r="G28" s="472">
        <f t="shared" si="28"/>
        <v>0</v>
      </c>
      <c r="H28" s="472">
        <f t="shared" si="28"/>
        <v>0</v>
      </c>
      <c r="I28" s="472">
        <f t="shared" si="28"/>
        <v>0</v>
      </c>
      <c r="J28" s="472">
        <f t="shared" si="28"/>
        <v>0</v>
      </c>
      <c r="K28" s="472">
        <f t="shared" si="28"/>
        <v>0</v>
      </c>
      <c r="L28" s="472">
        <f t="shared" si="28"/>
        <v>0</v>
      </c>
      <c r="M28" s="472">
        <f t="shared" si="28"/>
        <v>0</v>
      </c>
      <c r="N28" s="472">
        <f t="shared" si="28"/>
        <v>0</v>
      </c>
      <c r="O28" s="472">
        <f t="shared" si="28"/>
        <v>0</v>
      </c>
      <c r="P28" s="472">
        <f t="shared" si="28"/>
        <v>0</v>
      </c>
      <c r="Q28" s="472">
        <f t="shared" si="28"/>
        <v>0</v>
      </c>
      <c r="R28" s="472">
        <f t="shared" si="28"/>
        <v>0</v>
      </c>
      <c r="S28" s="472">
        <f t="shared" si="28"/>
        <v>0</v>
      </c>
      <c r="T28" s="472">
        <f t="shared" si="28"/>
        <v>0</v>
      </c>
      <c r="U28" s="472">
        <f t="shared" si="28"/>
        <v>0</v>
      </c>
      <c r="V28" s="472">
        <f t="shared" si="28"/>
        <v>0</v>
      </c>
      <c r="W28" s="472">
        <f t="shared" si="28"/>
        <v>0</v>
      </c>
      <c r="X28" s="472">
        <f t="shared" si="28"/>
        <v>0</v>
      </c>
      <c r="Y28" s="472">
        <f t="shared" si="28"/>
        <v>0</v>
      </c>
    </row>
    <row r="29" spans="1:25" s="47" customFormat="1">
      <c r="A29" s="201"/>
      <c r="E29" s="274"/>
      <c r="F29" s="274"/>
      <c r="G29" s="274"/>
      <c r="H29" s="274"/>
      <c r="I29" s="274"/>
      <c r="J29" s="274"/>
      <c r="K29" s="274"/>
      <c r="L29" s="274"/>
      <c r="M29" s="274"/>
      <c r="N29" s="274"/>
      <c r="O29" s="274"/>
      <c r="P29" s="274"/>
      <c r="Q29" s="274"/>
      <c r="R29" s="274"/>
      <c r="S29" s="274"/>
      <c r="T29" s="274"/>
      <c r="U29" s="274"/>
      <c r="V29" s="274"/>
      <c r="W29" s="274"/>
      <c r="X29" s="274"/>
      <c r="Y29" s="274"/>
    </row>
    <row r="30" spans="1:25">
      <c r="A30" s="892" t="s">
        <v>1782</v>
      </c>
      <c r="E30" s="470" t="s">
        <v>5</v>
      </c>
      <c r="F30" s="472">
        <f t="shared" ref="F30:Y30" si="29">F39*F41</f>
        <v>0</v>
      </c>
      <c r="G30" s="472">
        <f t="shared" si="29"/>
        <v>0</v>
      </c>
      <c r="H30" s="472">
        <f t="shared" si="29"/>
        <v>0</v>
      </c>
      <c r="I30" s="472">
        <f t="shared" si="29"/>
        <v>0</v>
      </c>
      <c r="J30" s="472">
        <f t="shared" si="29"/>
        <v>0</v>
      </c>
      <c r="K30" s="472">
        <f t="shared" si="29"/>
        <v>0</v>
      </c>
      <c r="L30" s="472">
        <f t="shared" si="29"/>
        <v>0</v>
      </c>
      <c r="M30" s="472">
        <f t="shared" si="29"/>
        <v>0</v>
      </c>
      <c r="N30" s="472">
        <f t="shared" si="29"/>
        <v>0</v>
      </c>
      <c r="O30" s="472">
        <f t="shared" si="29"/>
        <v>0</v>
      </c>
      <c r="P30" s="472">
        <f t="shared" si="29"/>
        <v>0</v>
      </c>
      <c r="Q30" s="472">
        <f t="shared" si="29"/>
        <v>0</v>
      </c>
      <c r="R30" s="472">
        <f t="shared" si="29"/>
        <v>0</v>
      </c>
      <c r="S30" s="472">
        <f t="shared" si="29"/>
        <v>0</v>
      </c>
      <c r="T30" s="472">
        <f t="shared" si="29"/>
        <v>0</v>
      </c>
      <c r="U30" s="472">
        <f t="shared" si="29"/>
        <v>0</v>
      </c>
      <c r="V30" s="472">
        <f t="shared" si="29"/>
        <v>0</v>
      </c>
      <c r="W30" s="472">
        <f t="shared" si="29"/>
        <v>0</v>
      </c>
      <c r="X30" s="472">
        <f t="shared" si="29"/>
        <v>0</v>
      </c>
      <c r="Y30" s="472">
        <f t="shared" si="29"/>
        <v>0</v>
      </c>
    </row>
    <row r="31" spans="1:25">
      <c r="A31" s="892" t="s">
        <v>1783</v>
      </c>
      <c r="E31" s="470"/>
      <c r="F31" s="472">
        <f>F30+(F40*F41)</f>
        <v>0</v>
      </c>
      <c r="G31" s="472">
        <f t="shared" ref="G31:Y31" si="30">G30+(G40*G41)</f>
        <v>0</v>
      </c>
      <c r="H31" s="472">
        <f t="shared" si="30"/>
        <v>0</v>
      </c>
      <c r="I31" s="472">
        <f t="shared" si="30"/>
        <v>0</v>
      </c>
      <c r="J31" s="472">
        <f t="shared" si="30"/>
        <v>0</v>
      </c>
      <c r="K31" s="472">
        <f t="shared" si="30"/>
        <v>0</v>
      </c>
      <c r="L31" s="472">
        <f t="shared" si="30"/>
        <v>0</v>
      </c>
      <c r="M31" s="472">
        <f t="shared" si="30"/>
        <v>0</v>
      </c>
      <c r="N31" s="472">
        <f t="shared" si="30"/>
        <v>0</v>
      </c>
      <c r="O31" s="472">
        <f t="shared" si="30"/>
        <v>0</v>
      </c>
      <c r="P31" s="472">
        <f t="shared" si="30"/>
        <v>0</v>
      </c>
      <c r="Q31" s="472">
        <f t="shared" si="30"/>
        <v>0</v>
      </c>
      <c r="R31" s="472">
        <f t="shared" si="30"/>
        <v>0</v>
      </c>
      <c r="S31" s="472">
        <f t="shared" si="30"/>
        <v>0</v>
      </c>
      <c r="T31" s="472">
        <f t="shared" si="30"/>
        <v>0</v>
      </c>
      <c r="U31" s="472">
        <f t="shared" si="30"/>
        <v>0</v>
      </c>
      <c r="V31" s="472">
        <f t="shared" si="30"/>
        <v>0</v>
      </c>
      <c r="W31" s="472">
        <f t="shared" si="30"/>
        <v>0</v>
      </c>
      <c r="X31" s="472">
        <f t="shared" si="30"/>
        <v>0</v>
      </c>
      <c r="Y31" s="472">
        <f t="shared" si="30"/>
        <v>0</v>
      </c>
    </row>
    <row r="32" spans="1:25">
      <c r="A32" s="542" t="s">
        <v>49</v>
      </c>
      <c r="E32" s="470" t="s">
        <v>5</v>
      </c>
      <c r="F32" s="309"/>
      <c r="G32" s="309"/>
      <c r="H32" s="309"/>
      <c r="I32" s="309"/>
      <c r="J32" s="309"/>
      <c r="K32" s="309"/>
      <c r="L32" s="309"/>
      <c r="M32" s="309"/>
      <c r="N32" s="309"/>
      <c r="O32" s="309"/>
      <c r="P32" s="309"/>
      <c r="Q32" s="309"/>
      <c r="R32" s="309"/>
      <c r="S32" s="309"/>
      <c r="T32" s="309"/>
      <c r="U32" s="309"/>
      <c r="V32" s="309"/>
      <c r="W32" s="309"/>
      <c r="X32" s="309"/>
      <c r="Y32" s="309"/>
    </row>
    <row r="33" spans="1:25" s="468" customFormat="1">
      <c r="A33" s="41"/>
      <c r="E33" s="473"/>
      <c r="F33" s="474"/>
      <c r="G33" s="474"/>
      <c r="H33" s="474"/>
      <c r="I33" s="474"/>
      <c r="J33" s="474"/>
      <c r="K33" s="474"/>
      <c r="L33" s="474"/>
      <c r="M33" s="474"/>
      <c r="N33" s="474"/>
      <c r="O33" s="474"/>
      <c r="P33" s="474"/>
      <c r="Q33" s="474"/>
      <c r="R33" s="474"/>
      <c r="S33" s="474"/>
      <c r="T33" s="474"/>
      <c r="U33" s="474"/>
      <c r="V33" s="474"/>
      <c r="W33" s="474"/>
      <c r="X33" s="474"/>
      <c r="Y33" s="474"/>
    </row>
    <row r="34" spans="1:25" s="323" customFormat="1" ht="17.25" customHeight="1">
      <c r="A34" s="736" t="s">
        <v>833</v>
      </c>
      <c r="E34" s="165" t="s">
        <v>5</v>
      </c>
      <c r="F34" s="363">
        <f>+F31+F32+F28</f>
        <v>0</v>
      </c>
      <c r="G34" s="363">
        <f t="shared" ref="G34:Y34" si="31">+G31+G32+G28</f>
        <v>0</v>
      </c>
      <c r="H34" s="363">
        <f t="shared" si="31"/>
        <v>0</v>
      </c>
      <c r="I34" s="363">
        <f t="shared" si="31"/>
        <v>0</v>
      </c>
      <c r="J34" s="363">
        <f t="shared" si="31"/>
        <v>0</v>
      </c>
      <c r="K34" s="363">
        <f t="shared" si="31"/>
        <v>0</v>
      </c>
      <c r="L34" s="363">
        <f t="shared" si="31"/>
        <v>0</v>
      </c>
      <c r="M34" s="363">
        <f t="shared" si="31"/>
        <v>0</v>
      </c>
      <c r="N34" s="363">
        <f t="shared" si="31"/>
        <v>0</v>
      </c>
      <c r="O34" s="363">
        <f t="shared" si="31"/>
        <v>0</v>
      </c>
      <c r="P34" s="363">
        <f t="shared" si="31"/>
        <v>0</v>
      </c>
      <c r="Q34" s="363">
        <f t="shared" si="31"/>
        <v>0</v>
      </c>
      <c r="R34" s="363">
        <f t="shared" si="31"/>
        <v>0</v>
      </c>
      <c r="S34" s="363">
        <f t="shared" si="31"/>
        <v>0</v>
      </c>
      <c r="T34" s="363">
        <f t="shared" si="31"/>
        <v>0</v>
      </c>
      <c r="U34" s="363">
        <f t="shared" si="31"/>
        <v>0</v>
      </c>
      <c r="V34" s="363">
        <f t="shared" si="31"/>
        <v>0</v>
      </c>
      <c r="W34" s="363">
        <f t="shared" si="31"/>
        <v>0</v>
      </c>
      <c r="X34" s="363">
        <f t="shared" si="31"/>
        <v>0</v>
      </c>
      <c r="Y34" s="363">
        <f t="shared" si="31"/>
        <v>0</v>
      </c>
    </row>
    <row r="35" spans="1:25" customFormat="1"/>
    <row r="36" spans="1:25">
      <c r="A36" s="535" t="s">
        <v>1766</v>
      </c>
      <c r="F36" s="310"/>
      <c r="G36" s="310"/>
      <c r="H36" s="310"/>
      <c r="I36" s="310"/>
      <c r="J36" s="310"/>
      <c r="K36" s="310"/>
      <c r="L36" s="310"/>
      <c r="M36" s="310"/>
      <c r="N36" s="310"/>
      <c r="O36" s="310"/>
      <c r="P36" s="310"/>
      <c r="Q36" s="310"/>
      <c r="R36" s="310"/>
      <c r="S36" s="310"/>
      <c r="T36" s="310"/>
      <c r="U36" s="310"/>
      <c r="V36" s="310"/>
      <c r="W36" s="310"/>
      <c r="X36" s="310"/>
      <c r="Y36" s="310"/>
    </row>
    <row r="37" spans="1:25">
      <c r="A37" s="581" t="s">
        <v>394</v>
      </c>
      <c r="E37" s="348" t="s">
        <v>243</v>
      </c>
      <c r="F37" s="309"/>
      <c r="G37" s="309"/>
      <c r="H37" s="309"/>
      <c r="I37" s="309"/>
      <c r="J37" s="309"/>
      <c r="K37" s="309"/>
      <c r="L37" s="309"/>
      <c r="M37" s="309"/>
      <c r="N37" s="309"/>
      <c r="O37" s="309"/>
      <c r="P37" s="309"/>
      <c r="Q37" s="309"/>
      <c r="R37" s="309"/>
      <c r="S37" s="309"/>
      <c r="T37" s="309"/>
      <c r="U37" s="309"/>
      <c r="V37" s="309"/>
      <c r="W37" s="309"/>
      <c r="X37" s="309"/>
      <c r="Y37" s="309"/>
    </row>
    <row r="38" spans="1:25">
      <c r="A38" s="581" t="s">
        <v>393</v>
      </c>
      <c r="E38" s="200" t="s">
        <v>395</v>
      </c>
      <c r="F38" s="554"/>
      <c r="G38" s="554"/>
      <c r="H38" s="554"/>
      <c r="I38" s="554"/>
      <c r="J38" s="554"/>
      <c r="K38" s="554"/>
      <c r="L38" s="554"/>
      <c r="M38" s="554"/>
      <c r="N38" s="554"/>
      <c r="O38" s="554"/>
      <c r="P38" s="554"/>
      <c r="Q38" s="554"/>
      <c r="R38" s="554"/>
      <c r="S38" s="554"/>
      <c r="T38" s="554"/>
      <c r="U38" s="554"/>
      <c r="V38" s="554"/>
      <c r="W38" s="554"/>
      <c r="X38" s="554"/>
      <c r="Y38" s="554"/>
    </row>
    <row r="39" spans="1:25">
      <c r="A39" s="581" t="s">
        <v>1338</v>
      </c>
      <c r="B39" s="47"/>
      <c r="C39" s="47"/>
      <c r="E39" s="910" t="s">
        <v>5</v>
      </c>
      <c r="F39" s="309"/>
      <c r="G39" s="309"/>
      <c r="H39" s="309"/>
      <c r="I39" s="309"/>
      <c r="J39" s="309"/>
      <c r="K39" s="309"/>
      <c r="L39" s="309"/>
      <c r="M39" s="309"/>
      <c r="N39" s="309"/>
      <c r="O39" s="309"/>
      <c r="P39" s="309"/>
      <c r="Q39" s="309"/>
      <c r="R39" s="309"/>
      <c r="S39" s="309"/>
      <c r="T39" s="309"/>
      <c r="U39" s="309"/>
      <c r="V39" s="309"/>
      <c r="W39" s="309"/>
      <c r="X39" s="309"/>
      <c r="Y39" s="309"/>
    </row>
    <row r="40" spans="1:25">
      <c r="A40" s="891" t="s">
        <v>1781</v>
      </c>
      <c r="B40" s="47"/>
      <c r="C40" s="47"/>
      <c r="E40" s="910" t="s">
        <v>5</v>
      </c>
      <c r="F40" s="309"/>
      <c r="G40" s="309"/>
      <c r="H40" s="309"/>
      <c r="I40" s="309"/>
      <c r="J40" s="309"/>
      <c r="K40" s="309"/>
      <c r="L40" s="309"/>
      <c r="M40" s="309"/>
      <c r="N40" s="309"/>
      <c r="O40" s="309"/>
      <c r="P40" s="309"/>
      <c r="Q40" s="309"/>
      <c r="R40" s="309"/>
      <c r="S40" s="309"/>
      <c r="T40" s="309"/>
      <c r="U40" s="309"/>
      <c r="V40" s="309"/>
      <c r="W40" s="309"/>
      <c r="X40" s="309"/>
      <c r="Y40" s="309"/>
    </row>
    <row r="41" spans="1:25">
      <c r="A41" s="580" t="s">
        <v>348</v>
      </c>
      <c r="E41" s="910" t="s">
        <v>0</v>
      </c>
      <c r="F41" s="588"/>
      <c r="G41" s="588"/>
      <c r="H41" s="588"/>
      <c r="I41" s="588"/>
      <c r="J41" s="588"/>
      <c r="K41" s="587">
        <f>VLOOKUP('Version control'!$B$31,'Ofgem data input'!$A$38:$U$52,12)</f>
        <v>0.44800000000000001</v>
      </c>
      <c r="L41" s="587">
        <f>VLOOKUP('Version control'!$B$31,'Ofgem data input'!$A$38:$U$52,13)</f>
        <v>0.44800000000000001</v>
      </c>
      <c r="M41" s="587">
        <f>VLOOKUP('Version control'!$B$31,'Ofgem data input'!$A$38:$U$52,14)</f>
        <v>0.44800000000000001</v>
      </c>
      <c r="N41" s="587">
        <f>VLOOKUP('Version control'!$B$31,'Ofgem data input'!$A$38:$U$52,15)</f>
        <v>0.44800000000000001</v>
      </c>
      <c r="O41" s="587">
        <f>VLOOKUP('Version control'!$B$31,'Ofgem data input'!$A$38:$U$52,16)</f>
        <v>0.44800000000000001</v>
      </c>
      <c r="P41" s="587">
        <f>VLOOKUP('Version control'!$B$31,'Ofgem data input'!$A$38:$U$52,17)</f>
        <v>0</v>
      </c>
      <c r="Q41" s="587">
        <f>VLOOKUP('Version control'!$B$31,'Ofgem data input'!$A$38:$U$52,18)</f>
        <v>0</v>
      </c>
      <c r="R41" s="587">
        <f>VLOOKUP('Version control'!$B$31,'Ofgem data input'!$A$38:$U$52,19)</f>
        <v>0</v>
      </c>
      <c r="S41" s="587">
        <f>VLOOKUP('Version control'!$B$31,'Ofgem data input'!$A$38:$U$52,20)</f>
        <v>0</v>
      </c>
      <c r="T41" s="587">
        <f>VLOOKUP('Version control'!$B$31,'Ofgem data input'!$A$38:$U$52,21)</f>
        <v>0</v>
      </c>
      <c r="U41" s="587">
        <f>VLOOKUP('Version control'!$B$31,'Ofgem data input'!$A$38:$Z$52,22)</f>
        <v>0</v>
      </c>
      <c r="V41" s="587">
        <f>VLOOKUP('Version control'!$B$31,'Ofgem data input'!$A$38:$Z$52,23)</f>
        <v>0</v>
      </c>
      <c r="W41" s="587">
        <f>VLOOKUP('Version control'!$B$31,'Ofgem data input'!$A$38:$Z$52,24)</f>
        <v>0</v>
      </c>
      <c r="X41" s="587">
        <f>VLOOKUP('Version control'!$B$31,'Ofgem data input'!$A$38:$Z$52,25)</f>
        <v>0</v>
      </c>
      <c r="Y41" s="587">
        <f>VLOOKUP('Version control'!$B$31,'Ofgem data input'!$A$38:$Z$52,26)</f>
        <v>0</v>
      </c>
    </row>
    <row r="42" spans="1:25">
      <c r="E42" s="202"/>
    </row>
    <row r="43" spans="1:25" ht="15">
      <c r="A43" s="158" t="s">
        <v>844</v>
      </c>
      <c r="E43" s="471"/>
      <c r="F43" s="310"/>
      <c r="G43" s="310"/>
      <c r="H43" s="310"/>
      <c r="I43" s="310"/>
      <c r="J43" s="310"/>
      <c r="K43" s="310"/>
      <c r="L43" s="310"/>
      <c r="M43" s="310"/>
      <c r="N43" s="310"/>
      <c r="O43" s="310"/>
      <c r="P43" s="310"/>
      <c r="Q43" s="310"/>
      <c r="R43" s="310"/>
      <c r="S43" s="310"/>
      <c r="T43" s="310"/>
      <c r="U43" s="310"/>
      <c r="V43" s="310"/>
      <c r="W43" s="310"/>
      <c r="X43" s="310"/>
      <c r="Y43" s="310"/>
    </row>
    <row r="44" spans="1:25" ht="12.75" customHeight="1">
      <c r="A44" s="349" t="s">
        <v>50</v>
      </c>
      <c r="F44" s="738"/>
      <c r="G44" s="311"/>
      <c r="H44" s="311"/>
      <c r="I44" s="311"/>
      <c r="J44" s="311"/>
      <c r="K44" s="311"/>
      <c r="L44" s="311"/>
      <c r="M44" s="311"/>
      <c r="N44" s="311"/>
      <c r="O44" s="311"/>
      <c r="P44" s="311"/>
      <c r="Q44" s="311"/>
      <c r="R44" s="311"/>
      <c r="S44" s="311"/>
      <c r="T44" s="311"/>
      <c r="U44" s="311"/>
      <c r="V44" s="311"/>
      <c r="W44" s="311"/>
      <c r="X44" s="311"/>
      <c r="Y44" s="311"/>
    </row>
    <row r="45" spans="1:25">
      <c r="A45" s="527" t="s">
        <v>890</v>
      </c>
      <c r="E45" s="470" t="s">
        <v>5</v>
      </c>
      <c r="F45" s="457">
        <f t="shared" ref="F45:Y45" si="32">F28-SUM(F46:F54)</f>
        <v>0</v>
      </c>
      <c r="G45" s="457">
        <f t="shared" si="32"/>
        <v>0</v>
      </c>
      <c r="H45" s="457">
        <f t="shared" si="32"/>
        <v>0</v>
      </c>
      <c r="I45" s="457">
        <f t="shared" si="32"/>
        <v>0</v>
      </c>
      <c r="J45" s="457">
        <f t="shared" si="32"/>
        <v>0</v>
      </c>
      <c r="K45" s="457">
        <f t="shared" si="32"/>
        <v>0</v>
      </c>
      <c r="L45" s="457">
        <f t="shared" si="32"/>
        <v>0</v>
      </c>
      <c r="M45" s="457">
        <f t="shared" si="32"/>
        <v>0</v>
      </c>
      <c r="N45" s="457">
        <f t="shared" si="32"/>
        <v>0</v>
      </c>
      <c r="O45" s="457">
        <f t="shared" si="32"/>
        <v>0</v>
      </c>
      <c r="P45" s="457">
        <f t="shared" si="32"/>
        <v>0</v>
      </c>
      <c r="Q45" s="457">
        <f t="shared" si="32"/>
        <v>0</v>
      </c>
      <c r="R45" s="457">
        <f t="shared" si="32"/>
        <v>0</v>
      </c>
      <c r="S45" s="457">
        <f t="shared" si="32"/>
        <v>0</v>
      </c>
      <c r="T45" s="457">
        <f t="shared" si="32"/>
        <v>0</v>
      </c>
      <c r="U45" s="457">
        <f t="shared" si="32"/>
        <v>0</v>
      </c>
      <c r="V45" s="457">
        <f t="shared" si="32"/>
        <v>0</v>
      </c>
      <c r="W45" s="457">
        <f t="shared" si="32"/>
        <v>0</v>
      </c>
      <c r="X45" s="457">
        <f t="shared" si="32"/>
        <v>0</v>
      </c>
      <c r="Y45" s="457">
        <f t="shared" si="32"/>
        <v>0</v>
      </c>
    </row>
    <row r="46" spans="1:25">
      <c r="A46" s="476" t="s">
        <v>1483</v>
      </c>
      <c r="E46" s="470" t="s">
        <v>5</v>
      </c>
      <c r="F46" s="553"/>
      <c r="G46" s="553"/>
      <c r="H46" s="553"/>
      <c r="I46" s="553"/>
      <c r="J46" s="553"/>
      <c r="K46" s="553"/>
      <c r="L46" s="553"/>
      <c r="M46" s="553"/>
      <c r="N46" s="553"/>
      <c r="O46" s="553"/>
      <c r="P46" s="553"/>
      <c r="Q46" s="553"/>
      <c r="R46" s="553"/>
      <c r="S46" s="553"/>
      <c r="T46" s="553"/>
      <c r="U46" s="553"/>
      <c r="V46" s="553"/>
      <c r="W46" s="553"/>
      <c r="X46" s="553"/>
      <c r="Y46" s="553"/>
    </row>
    <row r="47" spans="1:25">
      <c r="A47" s="476" t="s">
        <v>374</v>
      </c>
      <c r="E47" s="470" t="s">
        <v>5</v>
      </c>
      <c r="F47" s="553"/>
      <c r="G47" s="553"/>
      <c r="H47" s="553"/>
      <c r="I47" s="553"/>
      <c r="J47" s="553"/>
      <c r="K47" s="553"/>
      <c r="L47" s="553"/>
      <c r="M47" s="553"/>
      <c r="N47" s="553"/>
      <c r="O47" s="553"/>
      <c r="P47" s="553"/>
      <c r="Q47" s="553"/>
      <c r="R47" s="553"/>
      <c r="S47" s="553"/>
      <c r="T47" s="553"/>
      <c r="U47" s="553"/>
      <c r="V47" s="553"/>
      <c r="W47" s="553"/>
      <c r="X47" s="553"/>
      <c r="Y47" s="553"/>
    </row>
    <row r="48" spans="1:25">
      <c r="A48" s="476" t="s">
        <v>1481</v>
      </c>
      <c r="E48" s="470" t="s">
        <v>5</v>
      </c>
      <c r="F48" s="553"/>
      <c r="G48" s="553"/>
      <c r="H48" s="553"/>
      <c r="I48" s="553"/>
      <c r="J48" s="553"/>
      <c r="K48" s="553"/>
      <c r="L48" s="553"/>
      <c r="M48" s="553"/>
      <c r="N48" s="553"/>
      <c r="O48" s="553"/>
      <c r="P48" s="553"/>
      <c r="Q48" s="553"/>
      <c r="R48" s="553"/>
      <c r="S48" s="553"/>
      <c r="T48" s="553"/>
      <c r="U48" s="553"/>
      <c r="V48" s="553"/>
      <c r="W48" s="553"/>
      <c r="X48" s="553"/>
      <c r="Y48" s="553"/>
    </row>
    <row r="49" spans="1:25">
      <c r="A49" s="476" t="s">
        <v>1482</v>
      </c>
      <c r="E49" s="470" t="s">
        <v>5</v>
      </c>
      <c r="F49" s="553"/>
      <c r="G49" s="553"/>
      <c r="H49" s="553"/>
      <c r="I49" s="553"/>
      <c r="J49" s="553"/>
      <c r="K49" s="553"/>
      <c r="L49" s="553"/>
      <c r="M49" s="553"/>
      <c r="N49" s="553"/>
      <c r="O49" s="553"/>
      <c r="P49" s="553"/>
      <c r="Q49" s="553"/>
      <c r="R49" s="553"/>
      <c r="S49" s="553"/>
      <c r="T49" s="553"/>
      <c r="U49" s="553"/>
      <c r="V49" s="553"/>
      <c r="W49" s="553"/>
      <c r="X49" s="553"/>
      <c r="Y49" s="553"/>
    </row>
    <row r="50" spans="1:25">
      <c r="A50" s="476" t="s">
        <v>543</v>
      </c>
      <c r="E50" s="470" t="s">
        <v>5</v>
      </c>
      <c r="F50" s="309"/>
      <c r="G50" s="309"/>
      <c r="H50" s="309"/>
      <c r="I50" s="309"/>
      <c r="J50" s="309"/>
      <c r="K50" s="309"/>
      <c r="L50" s="309"/>
      <c r="M50" s="309"/>
      <c r="N50" s="309"/>
      <c r="O50" s="309"/>
      <c r="P50" s="309"/>
      <c r="Q50" s="309"/>
      <c r="R50" s="309"/>
      <c r="S50" s="309"/>
      <c r="T50" s="309"/>
      <c r="U50" s="309"/>
      <c r="V50" s="309"/>
      <c r="W50" s="309"/>
      <c r="X50" s="309"/>
      <c r="Y50" s="309"/>
    </row>
    <row r="51" spans="1:25">
      <c r="A51" s="476" t="s">
        <v>544</v>
      </c>
      <c r="E51" s="470" t="s">
        <v>5</v>
      </c>
      <c r="F51" s="309"/>
      <c r="G51" s="309"/>
      <c r="H51" s="309"/>
      <c r="I51" s="309"/>
      <c r="J51" s="309"/>
      <c r="K51" s="309"/>
      <c r="L51" s="309"/>
      <c r="M51" s="309"/>
      <c r="N51" s="309"/>
      <c r="O51" s="309"/>
      <c r="P51" s="309"/>
      <c r="Q51" s="309"/>
      <c r="R51" s="309"/>
      <c r="S51" s="309"/>
      <c r="T51" s="309"/>
      <c r="U51" s="309"/>
      <c r="V51" s="309"/>
      <c r="W51" s="309"/>
      <c r="X51" s="309"/>
      <c r="Y51" s="309"/>
    </row>
    <row r="52" spans="1:25">
      <c r="A52" s="477" t="s">
        <v>339</v>
      </c>
      <c r="E52" s="470" t="s">
        <v>5</v>
      </c>
      <c r="F52" s="309"/>
      <c r="G52" s="309"/>
      <c r="H52" s="309"/>
      <c r="I52" s="309"/>
      <c r="J52" s="309"/>
      <c r="K52" s="309"/>
      <c r="L52" s="309"/>
      <c r="M52" s="309"/>
      <c r="N52" s="309"/>
      <c r="O52" s="309"/>
      <c r="P52" s="309"/>
      <c r="Q52" s="309"/>
      <c r="R52" s="309"/>
      <c r="S52" s="309"/>
      <c r="T52" s="309"/>
      <c r="U52" s="309"/>
      <c r="V52" s="309"/>
      <c r="W52" s="309"/>
      <c r="X52" s="309"/>
      <c r="Y52" s="309"/>
    </row>
    <row r="53" spans="1:25">
      <c r="A53" s="477" t="s">
        <v>1344</v>
      </c>
      <c r="E53" s="470" t="s">
        <v>5</v>
      </c>
      <c r="F53" s="309"/>
      <c r="G53" s="309"/>
      <c r="H53" s="309"/>
      <c r="I53" s="309"/>
      <c r="J53" s="309"/>
      <c r="K53" s="309"/>
      <c r="L53" s="309"/>
      <c r="M53" s="309"/>
      <c r="N53" s="309"/>
      <c r="O53" s="309"/>
      <c r="P53" s="309"/>
      <c r="Q53" s="309"/>
      <c r="R53" s="309"/>
      <c r="S53" s="309"/>
      <c r="T53" s="309"/>
      <c r="U53" s="309"/>
      <c r="V53" s="309"/>
      <c r="W53" s="309"/>
      <c r="X53" s="309"/>
      <c r="Y53" s="309"/>
    </row>
    <row r="54" spans="1:25">
      <c r="A54" s="477" t="s">
        <v>1065</v>
      </c>
      <c r="E54" s="470" t="s">
        <v>5</v>
      </c>
      <c r="F54" s="309"/>
      <c r="G54" s="309"/>
      <c r="H54" s="309"/>
      <c r="I54" s="309"/>
      <c r="J54" s="309"/>
      <c r="K54" s="309"/>
      <c r="L54" s="309"/>
      <c r="M54" s="309"/>
      <c r="N54" s="309"/>
      <c r="O54" s="309"/>
      <c r="P54" s="309"/>
      <c r="Q54" s="309"/>
      <c r="R54" s="309"/>
      <c r="S54" s="309"/>
      <c r="T54" s="309"/>
      <c r="U54" s="309"/>
      <c r="V54" s="309"/>
      <c r="W54" s="309"/>
      <c r="X54" s="309"/>
      <c r="Y54" s="309"/>
    </row>
    <row r="55" spans="1:25" s="323" customFormat="1">
      <c r="A55" s="535" t="s">
        <v>44</v>
      </c>
      <c r="E55" s="165" t="s">
        <v>5</v>
      </c>
      <c r="F55" s="363">
        <f>SUM(F45:F54)</f>
        <v>0</v>
      </c>
      <c r="G55" s="363">
        <f t="shared" ref="G55:Y55" si="33">SUM(G45:G52)</f>
        <v>0</v>
      </c>
      <c r="H55" s="363">
        <f t="shared" si="33"/>
        <v>0</v>
      </c>
      <c r="I55" s="363">
        <f t="shared" si="33"/>
        <v>0</v>
      </c>
      <c r="J55" s="363">
        <f t="shared" si="33"/>
        <v>0</v>
      </c>
      <c r="K55" s="363">
        <f t="shared" si="33"/>
        <v>0</v>
      </c>
      <c r="L55" s="363">
        <f t="shared" si="33"/>
        <v>0</v>
      </c>
      <c r="M55" s="363">
        <f t="shared" si="33"/>
        <v>0</v>
      </c>
      <c r="N55" s="363">
        <f t="shared" si="33"/>
        <v>0</v>
      </c>
      <c r="O55" s="363">
        <f t="shared" si="33"/>
        <v>0</v>
      </c>
      <c r="P55" s="363">
        <f t="shared" si="33"/>
        <v>0</v>
      </c>
      <c r="Q55" s="363">
        <f t="shared" si="33"/>
        <v>0</v>
      </c>
      <c r="R55" s="363">
        <f t="shared" si="33"/>
        <v>0</v>
      </c>
      <c r="S55" s="363">
        <f t="shared" si="33"/>
        <v>0</v>
      </c>
      <c r="T55" s="363">
        <f t="shared" si="33"/>
        <v>0</v>
      </c>
      <c r="U55" s="363">
        <f t="shared" si="33"/>
        <v>0</v>
      </c>
      <c r="V55" s="363">
        <f t="shared" si="33"/>
        <v>0</v>
      </c>
      <c r="W55" s="363">
        <f t="shared" si="33"/>
        <v>0</v>
      </c>
      <c r="X55" s="363">
        <f t="shared" si="33"/>
        <v>0</v>
      </c>
      <c r="Y55" s="363">
        <f t="shared" si="33"/>
        <v>0</v>
      </c>
    </row>
    <row r="56" spans="1:25">
      <c r="A56" s="393"/>
      <c r="F56" s="533" t="str">
        <f t="shared" ref="F56:Y56" si="34">IF(F28-F55&gt;0.1,"ERROR","OK")</f>
        <v>OK</v>
      </c>
      <c r="G56" s="533" t="str">
        <f t="shared" si="34"/>
        <v>OK</v>
      </c>
      <c r="H56" s="533" t="str">
        <f t="shared" si="34"/>
        <v>OK</v>
      </c>
      <c r="I56" s="533" t="str">
        <f t="shared" si="34"/>
        <v>OK</v>
      </c>
      <c r="J56" s="533" t="str">
        <f t="shared" si="34"/>
        <v>OK</v>
      </c>
      <c r="K56" s="533" t="str">
        <f t="shared" si="34"/>
        <v>OK</v>
      </c>
      <c r="L56" s="533" t="str">
        <f t="shared" si="34"/>
        <v>OK</v>
      </c>
      <c r="M56" s="533" t="str">
        <f t="shared" si="34"/>
        <v>OK</v>
      </c>
      <c r="N56" s="533" t="str">
        <f t="shared" si="34"/>
        <v>OK</v>
      </c>
      <c r="O56" s="533" t="str">
        <f t="shared" si="34"/>
        <v>OK</v>
      </c>
      <c r="P56" s="533" t="str">
        <f t="shared" si="34"/>
        <v>OK</v>
      </c>
      <c r="Q56" s="533" t="str">
        <f t="shared" si="34"/>
        <v>OK</v>
      </c>
      <c r="R56" s="533" t="str">
        <f t="shared" si="34"/>
        <v>OK</v>
      </c>
      <c r="S56" s="533" t="str">
        <f t="shared" si="34"/>
        <v>OK</v>
      </c>
      <c r="T56" s="533" t="str">
        <f t="shared" si="34"/>
        <v>OK</v>
      </c>
      <c r="U56" s="533" t="str">
        <f t="shared" si="34"/>
        <v>OK</v>
      </c>
      <c r="V56" s="533" t="str">
        <f t="shared" si="34"/>
        <v>OK</v>
      </c>
      <c r="W56" s="533" t="str">
        <f t="shared" si="34"/>
        <v>OK</v>
      </c>
      <c r="X56" s="533" t="str">
        <f t="shared" si="34"/>
        <v>OK</v>
      </c>
      <c r="Y56" s="533" t="str">
        <f t="shared" si="34"/>
        <v>OK</v>
      </c>
    </row>
    <row r="57" spans="1:25" ht="15">
      <c r="A57" s="71" t="s">
        <v>154</v>
      </c>
      <c r="E57" s="470"/>
      <c r="F57" s="478"/>
      <c r="G57" s="478"/>
      <c r="H57" s="478"/>
      <c r="I57" s="478"/>
      <c r="J57" s="478"/>
      <c r="K57" s="478"/>
      <c r="L57" s="478"/>
      <c r="M57" s="478"/>
      <c r="N57" s="478"/>
      <c r="O57" s="478"/>
      <c r="P57" s="478"/>
      <c r="Q57" s="478"/>
      <c r="R57" s="478"/>
      <c r="S57" s="478"/>
      <c r="T57" s="478"/>
      <c r="U57" s="478"/>
      <c r="V57" s="478"/>
      <c r="W57" s="478"/>
      <c r="X57" s="478"/>
      <c r="Y57" s="478"/>
    </row>
    <row r="58" spans="1:25">
      <c r="A58" s="479" t="s">
        <v>155</v>
      </c>
      <c r="C58" s="480"/>
      <c r="E58" s="470" t="s">
        <v>5</v>
      </c>
      <c r="F58" s="553"/>
      <c r="G58" s="553"/>
      <c r="H58" s="553"/>
      <c r="I58" s="553"/>
      <c r="J58" s="553"/>
      <c r="K58" s="553"/>
      <c r="L58" s="553"/>
      <c r="M58" s="553"/>
      <c r="N58" s="553"/>
      <c r="O58" s="553"/>
      <c r="P58" s="553"/>
      <c r="Q58" s="553"/>
      <c r="R58" s="553"/>
      <c r="S58" s="553"/>
      <c r="T58" s="553"/>
      <c r="U58" s="553"/>
      <c r="V58" s="553"/>
      <c r="W58" s="553"/>
      <c r="X58" s="553"/>
      <c r="Y58" s="553"/>
    </row>
    <row r="59" spans="1:25">
      <c r="A59" s="475" t="s">
        <v>156</v>
      </c>
      <c r="C59" s="480"/>
      <c r="E59" s="470"/>
      <c r="F59" s="478"/>
      <c r="G59" s="478"/>
      <c r="H59" s="478"/>
      <c r="I59" s="478"/>
      <c r="J59" s="478"/>
      <c r="K59" s="478"/>
      <c r="L59" s="478"/>
      <c r="M59" s="478"/>
      <c r="N59" s="478"/>
      <c r="O59" s="478"/>
      <c r="P59" s="478"/>
      <c r="Q59" s="478"/>
      <c r="R59" s="478"/>
      <c r="S59" s="478"/>
      <c r="T59" s="478"/>
      <c r="U59" s="478"/>
      <c r="V59" s="478"/>
      <c r="W59" s="478"/>
      <c r="X59" s="478"/>
      <c r="Y59" s="478"/>
    </row>
    <row r="60" spans="1:25">
      <c r="A60" s="314" t="str">
        <f>+A5</f>
        <v>Primary ESPS or other DB scheme (overwrite with name)</v>
      </c>
      <c r="C60" s="480"/>
      <c r="E60" s="470" t="s">
        <v>5</v>
      </c>
      <c r="F60" s="482">
        <f>F30</f>
        <v>0</v>
      </c>
      <c r="G60" s="482">
        <f t="shared" ref="G60:Y60" si="35">G30</f>
        <v>0</v>
      </c>
      <c r="H60" s="482">
        <f t="shared" si="35"/>
        <v>0</v>
      </c>
      <c r="I60" s="482">
        <f t="shared" si="35"/>
        <v>0</v>
      </c>
      <c r="J60" s="482">
        <f t="shared" si="35"/>
        <v>0</v>
      </c>
      <c r="K60" s="482">
        <f t="shared" si="35"/>
        <v>0</v>
      </c>
      <c r="L60" s="482">
        <f t="shared" si="35"/>
        <v>0</v>
      </c>
      <c r="M60" s="482">
        <f t="shared" si="35"/>
        <v>0</v>
      </c>
      <c r="N60" s="482">
        <f t="shared" si="35"/>
        <v>0</v>
      </c>
      <c r="O60" s="482">
        <f t="shared" si="35"/>
        <v>0</v>
      </c>
      <c r="P60" s="482">
        <f t="shared" si="35"/>
        <v>0</v>
      </c>
      <c r="Q60" s="482">
        <f t="shared" si="35"/>
        <v>0</v>
      </c>
      <c r="R60" s="482">
        <f t="shared" si="35"/>
        <v>0</v>
      </c>
      <c r="S60" s="482">
        <f t="shared" si="35"/>
        <v>0</v>
      </c>
      <c r="T60" s="482">
        <f t="shared" si="35"/>
        <v>0</v>
      </c>
      <c r="U60" s="482">
        <f t="shared" si="35"/>
        <v>0</v>
      </c>
      <c r="V60" s="482">
        <f t="shared" si="35"/>
        <v>0</v>
      </c>
      <c r="W60" s="482">
        <f t="shared" si="35"/>
        <v>0</v>
      </c>
      <c r="X60" s="482">
        <f t="shared" si="35"/>
        <v>0</v>
      </c>
      <c r="Y60" s="482">
        <f t="shared" si="35"/>
        <v>0</v>
      </c>
    </row>
    <row r="61" spans="1:25">
      <c r="A61" s="559" t="s">
        <v>157</v>
      </c>
      <c r="C61" s="481"/>
      <c r="E61" s="470" t="s">
        <v>5</v>
      </c>
      <c r="F61" s="553"/>
      <c r="G61" s="553"/>
      <c r="H61" s="553"/>
      <c r="I61" s="553"/>
      <c r="J61" s="553"/>
      <c r="K61" s="553"/>
      <c r="L61" s="553"/>
      <c r="M61" s="553"/>
      <c r="N61" s="553"/>
      <c r="O61" s="553"/>
      <c r="P61" s="553"/>
      <c r="Q61" s="553"/>
      <c r="R61" s="553"/>
      <c r="S61" s="553"/>
      <c r="T61" s="553"/>
      <c r="U61" s="553"/>
      <c r="V61" s="553"/>
      <c r="W61" s="553"/>
      <c r="X61" s="553"/>
      <c r="Y61" s="553"/>
    </row>
    <row r="62" spans="1:25">
      <c r="A62" s="559" t="s">
        <v>157</v>
      </c>
      <c r="C62" s="481"/>
      <c r="E62" s="470" t="s">
        <v>5</v>
      </c>
      <c r="F62" s="553"/>
      <c r="G62" s="553"/>
      <c r="H62" s="553"/>
      <c r="I62" s="553"/>
      <c r="J62" s="553"/>
      <c r="K62" s="553"/>
      <c r="L62" s="553"/>
      <c r="M62" s="553"/>
      <c r="N62" s="553"/>
      <c r="O62" s="553"/>
      <c r="P62" s="553"/>
      <c r="Q62" s="553"/>
      <c r="R62" s="553"/>
      <c r="S62" s="553"/>
      <c r="T62" s="553"/>
      <c r="U62" s="553"/>
      <c r="V62" s="553"/>
      <c r="W62" s="553"/>
      <c r="X62" s="553"/>
      <c r="Y62" s="553"/>
    </row>
    <row r="63" spans="1:25">
      <c r="A63" s="415" t="s">
        <v>909</v>
      </c>
      <c r="C63" s="480"/>
      <c r="E63" s="470" t="s">
        <v>5</v>
      </c>
      <c r="F63" s="482">
        <f>+F64-SUM(F60:F62,F58)</f>
        <v>0</v>
      </c>
      <c r="G63" s="482">
        <f t="shared" ref="G63:Y63" si="36">+G64-SUM(G60:G62,G58)</f>
        <v>0</v>
      </c>
      <c r="H63" s="482">
        <f t="shared" si="36"/>
        <v>0</v>
      </c>
      <c r="I63" s="482">
        <f t="shared" si="36"/>
        <v>0</v>
      </c>
      <c r="J63" s="482">
        <f t="shared" si="36"/>
        <v>0</v>
      </c>
      <c r="K63" s="482">
        <f t="shared" si="36"/>
        <v>0</v>
      </c>
      <c r="L63" s="482">
        <f t="shared" si="36"/>
        <v>0</v>
      </c>
      <c r="M63" s="482">
        <f t="shared" si="36"/>
        <v>0</v>
      </c>
      <c r="N63" s="482">
        <f t="shared" si="36"/>
        <v>0</v>
      </c>
      <c r="O63" s="482">
        <f t="shared" si="36"/>
        <v>0</v>
      </c>
      <c r="P63" s="482">
        <f t="shared" si="36"/>
        <v>0</v>
      </c>
      <c r="Q63" s="482">
        <f t="shared" si="36"/>
        <v>0</v>
      </c>
      <c r="R63" s="482">
        <f t="shared" si="36"/>
        <v>0</v>
      </c>
      <c r="S63" s="482">
        <f t="shared" si="36"/>
        <v>0</v>
      </c>
      <c r="T63" s="482">
        <f t="shared" si="36"/>
        <v>0</v>
      </c>
      <c r="U63" s="482">
        <f t="shared" si="36"/>
        <v>0</v>
      </c>
      <c r="V63" s="482">
        <f t="shared" si="36"/>
        <v>0</v>
      </c>
      <c r="W63" s="482">
        <f t="shared" si="36"/>
        <v>0</v>
      </c>
      <c r="X63" s="482">
        <f t="shared" si="36"/>
        <v>0</v>
      </c>
      <c r="Y63" s="482">
        <f t="shared" si="36"/>
        <v>0</v>
      </c>
    </row>
    <row r="64" spans="1:25" s="323" customFormat="1">
      <c r="A64" s="737" t="s">
        <v>1338</v>
      </c>
      <c r="C64" s="1"/>
      <c r="E64" s="165" t="s">
        <v>5</v>
      </c>
      <c r="F64" s="363">
        <f>F39</f>
        <v>0</v>
      </c>
      <c r="G64" s="363">
        <f t="shared" ref="G64:Y64" si="37">G39</f>
        <v>0</v>
      </c>
      <c r="H64" s="363">
        <f t="shared" si="37"/>
        <v>0</v>
      </c>
      <c r="I64" s="363">
        <f t="shared" si="37"/>
        <v>0</v>
      </c>
      <c r="J64" s="363">
        <f t="shared" si="37"/>
        <v>0</v>
      </c>
      <c r="K64" s="363">
        <f t="shared" si="37"/>
        <v>0</v>
      </c>
      <c r="L64" s="363">
        <f t="shared" si="37"/>
        <v>0</v>
      </c>
      <c r="M64" s="363">
        <f t="shared" si="37"/>
        <v>0</v>
      </c>
      <c r="N64" s="363">
        <f t="shared" si="37"/>
        <v>0</v>
      </c>
      <c r="O64" s="363">
        <f t="shared" si="37"/>
        <v>0</v>
      </c>
      <c r="P64" s="363">
        <f t="shared" si="37"/>
        <v>0</v>
      </c>
      <c r="Q64" s="363">
        <f t="shared" si="37"/>
        <v>0</v>
      </c>
      <c r="R64" s="363">
        <f t="shared" si="37"/>
        <v>0</v>
      </c>
      <c r="S64" s="363">
        <f t="shared" si="37"/>
        <v>0</v>
      </c>
      <c r="T64" s="363">
        <f t="shared" si="37"/>
        <v>0</v>
      </c>
      <c r="U64" s="363">
        <f t="shared" si="37"/>
        <v>0</v>
      </c>
      <c r="V64" s="363">
        <f t="shared" si="37"/>
        <v>0</v>
      </c>
      <c r="W64" s="363">
        <f t="shared" si="37"/>
        <v>0</v>
      </c>
      <c r="X64" s="363">
        <f t="shared" si="37"/>
        <v>0</v>
      </c>
      <c r="Y64" s="363">
        <f t="shared" si="37"/>
        <v>0</v>
      </c>
    </row>
    <row r="65" spans="1:25" ht="17.25" customHeight="1">
      <c r="A65" s="48"/>
      <c r="F65" s="47"/>
      <c r="G65" s="47"/>
      <c r="H65" s="47"/>
      <c r="I65" s="47"/>
      <c r="J65" s="47"/>
      <c r="K65" s="47"/>
      <c r="L65" s="47"/>
      <c r="M65" s="47"/>
      <c r="N65" s="47"/>
      <c r="O65" s="47"/>
      <c r="P65" s="47"/>
      <c r="Q65" s="47"/>
      <c r="R65" s="47"/>
      <c r="S65" s="47"/>
      <c r="T65" s="47"/>
      <c r="U65" s="47"/>
      <c r="V65" s="47"/>
      <c r="W65" s="47"/>
      <c r="X65" s="47"/>
      <c r="Y65" s="47"/>
    </row>
    <row r="66" spans="1:25" s="591" customFormat="1">
      <c r="E66" s="592"/>
    </row>
    <row r="67" spans="1:25" ht="26.25" customHeight="1">
      <c r="A67" s="531" t="s">
        <v>947</v>
      </c>
      <c r="B67" s="37"/>
      <c r="E67" s="272"/>
      <c r="F67" s="78">
        <v>2006</v>
      </c>
      <c r="G67" s="78">
        <f t="shared" ref="G67:Y67" si="38">+F67+1</f>
        <v>2007</v>
      </c>
      <c r="H67" s="78">
        <f t="shared" si="38"/>
        <v>2008</v>
      </c>
      <c r="I67" s="78">
        <f t="shared" si="38"/>
        <v>2009</v>
      </c>
      <c r="J67" s="78">
        <f t="shared" si="38"/>
        <v>2010</v>
      </c>
      <c r="K67" s="78">
        <f t="shared" si="38"/>
        <v>2011</v>
      </c>
      <c r="L67" s="78">
        <f t="shared" si="38"/>
        <v>2012</v>
      </c>
      <c r="M67" s="78">
        <f t="shared" si="38"/>
        <v>2013</v>
      </c>
      <c r="N67" s="78">
        <f t="shared" si="38"/>
        <v>2014</v>
      </c>
      <c r="O67" s="78">
        <f t="shared" si="38"/>
        <v>2015</v>
      </c>
      <c r="P67" s="78">
        <f t="shared" si="38"/>
        <v>2016</v>
      </c>
      <c r="Q67" s="78">
        <f t="shared" si="38"/>
        <v>2017</v>
      </c>
      <c r="R67" s="78">
        <f t="shared" si="38"/>
        <v>2018</v>
      </c>
      <c r="S67" s="78">
        <f t="shared" si="38"/>
        <v>2019</v>
      </c>
      <c r="T67" s="78">
        <f t="shared" si="38"/>
        <v>2020</v>
      </c>
      <c r="U67" s="78">
        <f t="shared" si="38"/>
        <v>2021</v>
      </c>
      <c r="V67" s="78">
        <f t="shared" si="38"/>
        <v>2022</v>
      </c>
      <c r="W67" s="78">
        <f t="shared" si="38"/>
        <v>2023</v>
      </c>
      <c r="X67" s="78">
        <f t="shared" si="38"/>
        <v>2024</v>
      </c>
      <c r="Y67" s="78">
        <f t="shared" si="38"/>
        <v>2025</v>
      </c>
    </row>
    <row r="68" spans="1:25" ht="14.25">
      <c r="A68" s="166"/>
      <c r="B68" s="37"/>
      <c r="C68" s="38"/>
      <c r="E68" s="272"/>
      <c r="F68" s="407"/>
      <c r="G68" s="408"/>
      <c r="H68" s="408" t="s">
        <v>801</v>
      </c>
      <c r="I68" s="408"/>
      <c r="J68" s="409"/>
      <c r="K68" s="407"/>
      <c r="L68" s="408"/>
      <c r="M68" s="408" t="s">
        <v>802</v>
      </c>
      <c r="N68" s="408"/>
      <c r="O68" s="409"/>
      <c r="P68" s="407"/>
      <c r="Q68" s="408"/>
      <c r="R68" s="408" t="s">
        <v>1575</v>
      </c>
      <c r="S68" s="408"/>
      <c r="T68" s="409"/>
      <c r="U68" s="407"/>
      <c r="V68" s="408"/>
      <c r="W68" s="408" t="s">
        <v>803</v>
      </c>
      <c r="X68" s="408"/>
      <c r="Y68" s="409"/>
    </row>
    <row r="69" spans="1:25">
      <c r="A69" s="418" t="s">
        <v>840</v>
      </c>
      <c r="B69" s="37"/>
      <c r="C69" s="38"/>
      <c r="E69" s="273" t="s">
        <v>5</v>
      </c>
      <c r="F69" s="309"/>
      <c r="G69" s="309"/>
      <c r="H69" s="309"/>
      <c r="I69" s="309"/>
      <c r="J69" s="309"/>
      <c r="K69" s="309"/>
      <c r="L69" s="309"/>
      <c r="M69" s="309"/>
      <c r="N69" s="309"/>
      <c r="O69" s="309"/>
      <c r="P69" s="309"/>
      <c r="Q69" s="309"/>
      <c r="R69" s="309"/>
      <c r="S69" s="309"/>
      <c r="T69" s="309"/>
      <c r="U69" s="309"/>
      <c r="V69" s="309"/>
      <c r="W69" s="309"/>
      <c r="X69" s="309"/>
      <c r="Y69" s="309"/>
    </row>
    <row r="70" spans="1:25">
      <c r="A70" s="418" t="s">
        <v>841</v>
      </c>
      <c r="B70" s="36"/>
      <c r="C70" s="39"/>
      <c r="E70" s="273" t="s">
        <v>5</v>
      </c>
      <c r="F70" s="309"/>
      <c r="G70" s="309"/>
      <c r="H70" s="309"/>
      <c r="I70" s="309"/>
      <c r="J70" s="309"/>
      <c r="K70" s="309"/>
      <c r="L70" s="309"/>
      <c r="M70" s="309"/>
      <c r="N70" s="309"/>
      <c r="O70" s="309"/>
      <c r="P70" s="309"/>
      <c r="Q70" s="309"/>
      <c r="R70" s="309"/>
      <c r="S70" s="309"/>
      <c r="T70" s="309"/>
      <c r="U70" s="309"/>
      <c r="V70" s="309"/>
      <c r="W70" s="309"/>
      <c r="X70" s="309"/>
      <c r="Y70" s="309"/>
    </row>
    <row r="71" spans="1:25">
      <c r="B71" s="36"/>
      <c r="C71" s="39"/>
      <c r="F71" s="40"/>
      <c r="G71" s="40"/>
      <c r="H71" s="40"/>
      <c r="I71" s="40"/>
      <c r="J71" s="40"/>
      <c r="K71" s="40"/>
      <c r="L71" s="40"/>
      <c r="M71" s="40"/>
      <c r="N71" s="40"/>
      <c r="O71" s="40"/>
      <c r="P71" s="40"/>
      <c r="Q71" s="40"/>
      <c r="R71" s="40"/>
      <c r="S71" s="40"/>
      <c r="T71" s="40"/>
      <c r="U71" s="40"/>
      <c r="V71" s="40"/>
      <c r="W71" s="40"/>
      <c r="X71" s="40"/>
      <c r="Y71" s="40"/>
    </row>
    <row r="72" spans="1:25" ht="15">
      <c r="A72" s="158" t="s">
        <v>842</v>
      </c>
      <c r="B72" s="37"/>
      <c r="F72" s="42"/>
      <c r="G72" s="42"/>
      <c r="H72" s="42"/>
      <c r="I72" s="42"/>
      <c r="J72" s="42"/>
      <c r="K72" s="42"/>
      <c r="L72" s="42"/>
      <c r="M72" s="42"/>
      <c r="N72" s="42"/>
      <c r="O72" s="42"/>
      <c r="P72" s="42"/>
      <c r="Q72" s="42"/>
      <c r="R72" s="42"/>
      <c r="S72" s="42"/>
      <c r="T72" s="42"/>
      <c r="U72" s="42"/>
      <c r="V72" s="42"/>
      <c r="W72" s="42"/>
      <c r="X72" s="42"/>
      <c r="Y72" s="42"/>
    </row>
    <row r="73" spans="1:25">
      <c r="A73" s="891" t="s">
        <v>1759</v>
      </c>
      <c r="B73" s="37"/>
      <c r="C73" s="393"/>
      <c r="E73" s="273" t="s">
        <v>0</v>
      </c>
      <c r="F73" s="526"/>
      <c r="G73" s="526"/>
      <c r="H73" s="526"/>
      <c r="I73" s="526"/>
      <c r="J73" s="526"/>
      <c r="K73" s="526"/>
      <c r="L73" s="526"/>
      <c r="M73" s="526"/>
      <c r="N73" s="526"/>
      <c r="O73" s="526"/>
      <c r="P73" s="526"/>
      <c r="Q73" s="526"/>
      <c r="R73" s="526"/>
      <c r="S73" s="526"/>
      <c r="T73" s="526"/>
      <c r="U73" s="526"/>
      <c r="V73" s="526"/>
      <c r="W73" s="526"/>
      <c r="X73" s="526"/>
      <c r="Y73" s="526"/>
    </row>
    <row r="74" spans="1:25">
      <c r="A74" s="581" t="s">
        <v>576</v>
      </c>
      <c r="B74" s="37"/>
      <c r="C74" s="393"/>
      <c r="E74" s="273" t="s">
        <v>5</v>
      </c>
      <c r="F74" s="309"/>
      <c r="G74" s="309"/>
      <c r="H74" s="309"/>
      <c r="I74" s="309"/>
      <c r="J74" s="309"/>
      <c r="K74" s="309"/>
      <c r="L74" s="309"/>
      <c r="M74" s="309"/>
      <c r="N74" s="309"/>
      <c r="O74" s="309"/>
      <c r="P74" s="309"/>
      <c r="Q74" s="309"/>
      <c r="R74" s="309"/>
      <c r="S74" s="309"/>
      <c r="T74" s="309"/>
      <c r="U74" s="309"/>
      <c r="V74" s="309"/>
      <c r="W74" s="309"/>
      <c r="X74" s="309"/>
      <c r="Y74" s="309"/>
    </row>
    <row r="75" spans="1:25">
      <c r="A75" s="891" t="s">
        <v>1760</v>
      </c>
      <c r="B75" s="37"/>
      <c r="C75" s="393"/>
      <c r="E75" s="273"/>
      <c r="F75" s="897">
        <f>IFERROR(F74/(F69),0)</f>
        <v>0</v>
      </c>
      <c r="G75" s="897">
        <f t="shared" ref="G75:Y75" si="39">IFERROR(G74/(G69),0)</f>
        <v>0</v>
      </c>
      <c r="H75" s="897">
        <f t="shared" si="39"/>
        <v>0</v>
      </c>
      <c r="I75" s="897">
        <f t="shared" si="39"/>
        <v>0</v>
      </c>
      <c r="J75" s="897">
        <f t="shared" si="39"/>
        <v>0</v>
      </c>
      <c r="K75" s="897">
        <f t="shared" si="39"/>
        <v>0</v>
      </c>
      <c r="L75" s="897">
        <f t="shared" si="39"/>
        <v>0</v>
      </c>
      <c r="M75" s="897">
        <f t="shared" si="39"/>
        <v>0</v>
      </c>
      <c r="N75" s="897">
        <f t="shared" si="39"/>
        <v>0</v>
      </c>
      <c r="O75" s="897">
        <f t="shared" si="39"/>
        <v>0</v>
      </c>
      <c r="P75" s="897">
        <f t="shared" si="39"/>
        <v>0</v>
      </c>
      <c r="Q75" s="897">
        <f t="shared" si="39"/>
        <v>0</v>
      </c>
      <c r="R75" s="897">
        <f t="shared" si="39"/>
        <v>0</v>
      </c>
      <c r="S75" s="897">
        <f t="shared" si="39"/>
        <v>0</v>
      </c>
      <c r="T75" s="897">
        <f t="shared" si="39"/>
        <v>0</v>
      </c>
      <c r="U75" s="897">
        <f t="shared" si="39"/>
        <v>0</v>
      </c>
      <c r="V75" s="897">
        <f t="shared" si="39"/>
        <v>0</v>
      </c>
      <c r="W75" s="897">
        <f t="shared" si="39"/>
        <v>0</v>
      </c>
      <c r="X75" s="897">
        <f t="shared" si="39"/>
        <v>0</v>
      </c>
      <c r="Y75" s="897">
        <f t="shared" si="39"/>
        <v>0</v>
      </c>
    </row>
    <row r="76" spans="1:25" customFormat="1"/>
    <row r="77" spans="1:25">
      <c r="A77" s="892" t="s">
        <v>1767</v>
      </c>
      <c r="B77" s="37"/>
      <c r="C77" s="393"/>
      <c r="E77" s="273" t="s">
        <v>0</v>
      </c>
      <c r="F77" s="526"/>
      <c r="G77" s="526"/>
      <c r="H77" s="526"/>
      <c r="I77" s="526"/>
      <c r="J77" s="526"/>
      <c r="K77" s="526"/>
      <c r="L77" s="526"/>
      <c r="M77" s="526"/>
      <c r="N77" s="526"/>
      <c r="O77" s="526"/>
      <c r="P77" s="526"/>
      <c r="Q77" s="526"/>
      <c r="R77" s="526"/>
      <c r="S77" s="526"/>
      <c r="T77" s="526"/>
      <c r="U77" s="526"/>
      <c r="V77" s="526"/>
      <c r="W77" s="526"/>
      <c r="X77" s="526"/>
      <c r="Y77" s="526"/>
    </row>
    <row r="78" spans="1:25">
      <c r="A78" s="740" t="s">
        <v>1681</v>
      </c>
      <c r="B78" s="37"/>
      <c r="C78" s="393"/>
      <c r="E78" s="273" t="s">
        <v>0</v>
      </c>
      <c r="F78" s="894"/>
      <c r="G78" s="727"/>
      <c r="H78" s="727"/>
      <c r="I78" s="727"/>
      <c r="J78" s="727"/>
      <c r="K78" s="727"/>
      <c r="L78" s="727"/>
      <c r="M78" s="727"/>
      <c r="N78" s="727"/>
      <c r="O78" s="727"/>
      <c r="P78" s="727"/>
      <c r="Q78" s="727"/>
      <c r="R78" s="727"/>
      <c r="S78" s="727"/>
      <c r="T78" s="727"/>
      <c r="U78" s="727"/>
      <c r="V78" s="727"/>
      <c r="W78" s="727"/>
      <c r="X78" s="727"/>
      <c r="Y78" s="727"/>
    </row>
    <row r="79" spans="1:25">
      <c r="A79" s="740" t="s">
        <v>1683</v>
      </c>
      <c r="B79" s="37"/>
      <c r="C79" s="393"/>
      <c r="E79" s="273" t="s">
        <v>0</v>
      </c>
      <c r="F79" s="894"/>
      <c r="G79" s="727"/>
      <c r="H79" s="727"/>
      <c r="I79" s="727"/>
      <c r="J79" s="727"/>
      <c r="K79" s="727"/>
      <c r="L79" s="727"/>
      <c r="M79" s="727"/>
      <c r="N79" s="727"/>
      <c r="O79" s="727"/>
      <c r="P79" s="727"/>
      <c r="Q79" s="727"/>
      <c r="R79" s="727"/>
      <c r="S79" s="727"/>
      <c r="T79" s="727"/>
      <c r="U79" s="727"/>
      <c r="V79" s="727"/>
      <c r="W79" s="727"/>
      <c r="X79" s="727"/>
      <c r="Y79" s="727"/>
    </row>
    <row r="80" spans="1:25">
      <c r="A80" s="740" t="s">
        <v>1682</v>
      </c>
      <c r="B80" s="37"/>
      <c r="C80" s="393"/>
      <c r="E80" s="273" t="s">
        <v>0</v>
      </c>
      <c r="F80" s="894"/>
      <c r="G80" s="727"/>
      <c r="H80" s="727"/>
      <c r="I80" s="727"/>
      <c r="J80" s="727"/>
      <c r="K80" s="727"/>
      <c r="L80" s="727"/>
      <c r="M80" s="727"/>
      <c r="N80" s="727"/>
      <c r="O80" s="727"/>
      <c r="P80" s="727"/>
      <c r="Q80" s="727"/>
      <c r="R80" s="727"/>
      <c r="S80" s="727"/>
      <c r="T80" s="727"/>
      <c r="U80" s="727"/>
      <c r="V80" s="727"/>
      <c r="W80" s="727"/>
      <c r="X80" s="727"/>
      <c r="Y80" s="727"/>
    </row>
    <row r="81" spans="1:25">
      <c r="A81" s="909"/>
      <c r="E81" s="739"/>
      <c r="F81" s="533" t="str">
        <f>IF(ABS(F77-SUM(F78:F80))&gt;0.1%,"ERROR","OK")</f>
        <v>OK</v>
      </c>
      <c r="G81" s="533" t="str">
        <f t="shared" ref="G81:I81" si="40">IF(ABS(G77-SUM(G78:G80))&gt;0.1%,"ERROR","OK")</f>
        <v>OK</v>
      </c>
      <c r="H81" s="533" t="str">
        <f t="shared" si="40"/>
        <v>OK</v>
      </c>
      <c r="I81" s="533" t="str">
        <f t="shared" si="40"/>
        <v>OK</v>
      </c>
      <c r="J81" s="533" t="str">
        <f>IF(ABS(J77-SUM(J78:J80))&gt;0.1%,"ERROR","OK")</f>
        <v>OK</v>
      </c>
      <c r="K81" s="533" t="str">
        <f t="shared" ref="K81:Y81" si="41">IF(ABS(K77-SUM(K78:K80))&gt;0.1%,"ERROR","OK")</f>
        <v>OK</v>
      </c>
      <c r="L81" s="533" t="str">
        <f t="shared" si="41"/>
        <v>OK</v>
      </c>
      <c r="M81" s="533" t="str">
        <f t="shared" si="41"/>
        <v>OK</v>
      </c>
      <c r="N81" s="533" t="str">
        <f t="shared" si="41"/>
        <v>OK</v>
      </c>
      <c r="O81" s="533" t="str">
        <f t="shared" si="41"/>
        <v>OK</v>
      </c>
      <c r="P81" s="533" t="str">
        <f t="shared" si="41"/>
        <v>OK</v>
      </c>
      <c r="Q81" s="533" t="str">
        <f t="shared" si="41"/>
        <v>OK</v>
      </c>
      <c r="R81" s="533" t="str">
        <f t="shared" si="41"/>
        <v>OK</v>
      </c>
      <c r="S81" s="533" t="str">
        <f t="shared" si="41"/>
        <v>OK</v>
      </c>
      <c r="T81" s="533" t="str">
        <f t="shared" si="41"/>
        <v>OK</v>
      </c>
      <c r="U81" s="533" t="str">
        <f t="shared" si="41"/>
        <v>OK</v>
      </c>
      <c r="V81" s="533" t="str">
        <f t="shared" si="41"/>
        <v>OK</v>
      </c>
      <c r="W81" s="533" t="str">
        <f t="shared" si="41"/>
        <v>OK</v>
      </c>
      <c r="X81" s="533" t="str">
        <f t="shared" si="41"/>
        <v>OK</v>
      </c>
      <c r="Y81" s="533" t="str">
        <f t="shared" si="41"/>
        <v>OK</v>
      </c>
    </row>
    <row r="82" spans="1:25" s="44" customFormat="1">
      <c r="A82" s="542" t="s">
        <v>575</v>
      </c>
      <c r="B82" s="43"/>
      <c r="C82" s="202"/>
      <c r="E82" s="470" t="s">
        <v>5</v>
      </c>
      <c r="F82" s="309"/>
      <c r="G82" s="309"/>
      <c r="H82" s="309"/>
      <c r="I82" s="309"/>
      <c r="J82" s="309"/>
      <c r="K82" s="309"/>
      <c r="L82" s="309"/>
      <c r="M82" s="309"/>
      <c r="N82" s="309"/>
      <c r="O82" s="309"/>
      <c r="P82" s="309"/>
      <c r="Q82" s="309"/>
      <c r="R82" s="309"/>
      <c r="S82" s="309"/>
      <c r="T82" s="309"/>
      <c r="U82" s="309"/>
      <c r="V82" s="309"/>
      <c r="W82" s="309"/>
      <c r="X82" s="309"/>
      <c r="Y82" s="309"/>
    </row>
    <row r="83" spans="1:25" s="44" customFormat="1">
      <c r="A83" s="892" t="s">
        <v>1693</v>
      </c>
      <c r="B83" s="43"/>
      <c r="C83" s="202"/>
      <c r="E83" s="470"/>
      <c r="F83" s="897">
        <f t="shared" ref="F83:Y83" si="42">IFERROR(F82/(F6-F7),0)</f>
        <v>0</v>
      </c>
      <c r="G83" s="897">
        <f t="shared" si="42"/>
        <v>0</v>
      </c>
      <c r="H83" s="897">
        <f t="shared" si="42"/>
        <v>0</v>
      </c>
      <c r="I83" s="897">
        <f t="shared" si="42"/>
        <v>0</v>
      </c>
      <c r="J83" s="897">
        <f>IFERROR(J82/(J73-J74),0)</f>
        <v>0</v>
      </c>
      <c r="K83" s="897">
        <f t="shared" ref="K83:O83" si="43">IFERROR(K82/(K73-K74),0)</f>
        <v>0</v>
      </c>
      <c r="L83" s="897">
        <f t="shared" si="43"/>
        <v>0</v>
      </c>
      <c r="M83" s="897">
        <f t="shared" si="43"/>
        <v>0</v>
      </c>
      <c r="N83" s="897">
        <f t="shared" si="43"/>
        <v>0</v>
      </c>
      <c r="O83" s="897">
        <f t="shared" si="43"/>
        <v>0</v>
      </c>
      <c r="P83" s="897">
        <f t="shared" si="42"/>
        <v>0</v>
      </c>
      <c r="Q83" s="897">
        <f t="shared" si="42"/>
        <v>0</v>
      </c>
      <c r="R83" s="897">
        <f t="shared" si="42"/>
        <v>0</v>
      </c>
      <c r="S83" s="897">
        <f t="shared" si="42"/>
        <v>0</v>
      </c>
      <c r="T83" s="897">
        <f t="shared" si="42"/>
        <v>0</v>
      </c>
      <c r="U83" s="897">
        <f t="shared" si="42"/>
        <v>0</v>
      </c>
      <c r="V83" s="897">
        <f t="shared" si="42"/>
        <v>0</v>
      </c>
      <c r="W83" s="897">
        <f t="shared" si="42"/>
        <v>0</v>
      </c>
      <c r="X83" s="897">
        <f t="shared" si="42"/>
        <v>0</v>
      </c>
      <c r="Y83" s="897">
        <f t="shared" si="42"/>
        <v>0</v>
      </c>
    </row>
    <row r="84" spans="1:25" customFormat="1"/>
    <row r="85" spans="1:25" s="45" customFormat="1">
      <c r="A85" s="740" t="s">
        <v>920</v>
      </c>
      <c r="E85" s="470" t="s">
        <v>5</v>
      </c>
      <c r="F85" s="457">
        <f>'F10 Pensions PPF Levies'!F48+'F10 Pensions PPF Levies'!F63</f>
        <v>0</v>
      </c>
      <c r="G85" s="457">
        <f>'F10 Pensions PPF Levies'!G48+'F10 Pensions PPF Levies'!G63</f>
        <v>0</v>
      </c>
      <c r="H85" s="457">
        <f>'F10 Pensions PPF Levies'!H48+'F10 Pensions PPF Levies'!H63</f>
        <v>0</v>
      </c>
      <c r="I85" s="457">
        <f>'F10 Pensions PPF Levies'!I48+'F10 Pensions PPF Levies'!I63</f>
        <v>0</v>
      </c>
      <c r="J85" s="457">
        <f>'F10 Pensions PPF Levies'!J48+'F10 Pensions PPF Levies'!J63</f>
        <v>0</v>
      </c>
      <c r="K85" s="457">
        <f>'F10 Pensions PPF Levies'!K48+'F10 Pensions PPF Levies'!K63</f>
        <v>0</v>
      </c>
      <c r="L85" s="457">
        <f>'F10 Pensions PPF Levies'!L48+'F10 Pensions PPF Levies'!L63</f>
        <v>0</v>
      </c>
      <c r="M85" s="457">
        <f>'F10 Pensions PPF Levies'!M48+'F10 Pensions PPF Levies'!M63</f>
        <v>0</v>
      </c>
      <c r="N85" s="457">
        <f>'F10 Pensions PPF Levies'!N48+'F10 Pensions PPF Levies'!N63</f>
        <v>0</v>
      </c>
      <c r="O85" s="457">
        <f>'F10 Pensions PPF Levies'!O48+'F10 Pensions PPF Levies'!O63</f>
        <v>0</v>
      </c>
      <c r="P85" s="457">
        <f>'F10 Pensions PPF Levies'!P48+'F10 Pensions PPF Levies'!P63</f>
        <v>0</v>
      </c>
      <c r="Q85" s="457">
        <f>'F10 Pensions PPF Levies'!Q48+'F10 Pensions PPF Levies'!Q63</f>
        <v>0</v>
      </c>
      <c r="R85" s="457">
        <f>'F10 Pensions PPF Levies'!R48+'F10 Pensions PPF Levies'!R63</f>
        <v>0</v>
      </c>
      <c r="S85" s="457">
        <f>'F10 Pensions PPF Levies'!S48+'F10 Pensions PPF Levies'!S63</f>
        <v>0</v>
      </c>
      <c r="T85" s="457">
        <f>'F10 Pensions PPF Levies'!T48+'F10 Pensions PPF Levies'!T63</f>
        <v>0</v>
      </c>
      <c r="U85" s="457">
        <f>'F10 Pensions PPF Levies'!U48+'F10 Pensions PPF Levies'!U63</f>
        <v>0</v>
      </c>
      <c r="V85" s="457">
        <f>'F10 Pensions PPF Levies'!V48+'F10 Pensions PPF Levies'!V63</f>
        <v>0</v>
      </c>
      <c r="W85" s="457">
        <f>'F10 Pensions PPF Levies'!W48+'F10 Pensions PPF Levies'!W63</f>
        <v>0</v>
      </c>
      <c r="X85" s="457">
        <f>'F10 Pensions PPF Levies'!X48+'F10 Pensions PPF Levies'!X63</f>
        <v>0</v>
      </c>
      <c r="Y85" s="457">
        <f>'F10 Pensions PPF Levies'!Y48+'F10 Pensions PPF Levies'!Y63</f>
        <v>0</v>
      </c>
    </row>
    <row r="86" spans="1:25">
      <c r="A86" s="740" t="s">
        <v>573</v>
      </c>
      <c r="E86" s="470" t="s">
        <v>5</v>
      </c>
      <c r="F86" s="457">
        <f>'F11 Pension Scheme Admin costs'!F33</f>
        <v>0</v>
      </c>
      <c r="G86" s="457">
        <f>'F11 Pension Scheme Admin costs'!G33</f>
        <v>0</v>
      </c>
      <c r="H86" s="457">
        <f>'F11 Pension Scheme Admin costs'!H33</f>
        <v>0</v>
      </c>
      <c r="I86" s="457">
        <f>'F11 Pension Scheme Admin costs'!I33</f>
        <v>0</v>
      </c>
      <c r="J86" s="457">
        <f>'F11 Pension Scheme Admin costs'!J33</f>
        <v>0</v>
      </c>
      <c r="K86" s="457">
        <f>'F11 Pension Scheme Admin costs'!K33</f>
        <v>0</v>
      </c>
      <c r="L86" s="457">
        <f>'F11 Pension Scheme Admin costs'!L33</f>
        <v>0</v>
      </c>
      <c r="M86" s="457">
        <f>'F11 Pension Scheme Admin costs'!M33</f>
        <v>0</v>
      </c>
      <c r="N86" s="457">
        <f>'F11 Pension Scheme Admin costs'!N33</f>
        <v>0</v>
      </c>
      <c r="O86" s="457">
        <f>'F11 Pension Scheme Admin costs'!O33</f>
        <v>0</v>
      </c>
      <c r="P86" s="457">
        <f>'F11 Pension Scheme Admin costs'!P33</f>
        <v>0</v>
      </c>
      <c r="Q86" s="457">
        <f>'F11 Pension Scheme Admin costs'!Q33</f>
        <v>0</v>
      </c>
      <c r="R86" s="457">
        <f>'F11 Pension Scheme Admin costs'!R33</f>
        <v>0</v>
      </c>
      <c r="S86" s="457">
        <f>'F11 Pension Scheme Admin costs'!S33</f>
        <v>0</v>
      </c>
      <c r="T86" s="457">
        <f>'F11 Pension Scheme Admin costs'!T33</f>
        <v>0</v>
      </c>
      <c r="U86" s="457">
        <f>'F11 Pension Scheme Admin costs'!U33</f>
        <v>0</v>
      </c>
      <c r="V86" s="457">
        <f>'F11 Pension Scheme Admin costs'!V33</f>
        <v>0</v>
      </c>
      <c r="W86" s="457">
        <f>'F11 Pension Scheme Admin costs'!W33</f>
        <v>0</v>
      </c>
      <c r="X86" s="457">
        <f>'F11 Pension Scheme Admin costs'!X33</f>
        <v>0</v>
      </c>
      <c r="Y86" s="457">
        <f>'F11 Pension Scheme Admin costs'!Y33</f>
        <v>0</v>
      </c>
    </row>
    <row r="87" spans="1:25">
      <c r="A87" s="535" t="s">
        <v>843</v>
      </c>
      <c r="E87" s="470" t="s">
        <v>5</v>
      </c>
      <c r="F87" s="314">
        <f>+SUM(F85:F86)+F82</f>
        <v>0</v>
      </c>
      <c r="G87" s="314">
        <f t="shared" ref="G87:Y87" si="44">+SUM(G85:G86)+G82</f>
        <v>0</v>
      </c>
      <c r="H87" s="314">
        <f t="shared" si="44"/>
        <v>0</v>
      </c>
      <c r="I87" s="314">
        <f t="shared" si="44"/>
        <v>0</v>
      </c>
      <c r="J87" s="314">
        <f t="shared" si="44"/>
        <v>0</v>
      </c>
      <c r="K87" s="314">
        <f t="shared" si="44"/>
        <v>0</v>
      </c>
      <c r="L87" s="314">
        <f t="shared" si="44"/>
        <v>0</v>
      </c>
      <c r="M87" s="314">
        <f t="shared" si="44"/>
        <v>0</v>
      </c>
      <c r="N87" s="314">
        <f t="shared" si="44"/>
        <v>0</v>
      </c>
      <c r="O87" s="314">
        <f t="shared" si="44"/>
        <v>0</v>
      </c>
      <c r="P87" s="314">
        <f t="shared" si="44"/>
        <v>0</v>
      </c>
      <c r="Q87" s="314">
        <f t="shared" si="44"/>
        <v>0</v>
      </c>
      <c r="R87" s="314">
        <f t="shared" si="44"/>
        <v>0</v>
      </c>
      <c r="S87" s="314">
        <f t="shared" si="44"/>
        <v>0</v>
      </c>
      <c r="T87" s="314">
        <f t="shared" si="44"/>
        <v>0</v>
      </c>
      <c r="U87" s="314">
        <f t="shared" si="44"/>
        <v>0</v>
      </c>
      <c r="V87" s="314">
        <f t="shared" si="44"/>
        <v>0</v>
      </c>
      <c r="W87" s="314">
        <f t="shared" si="44"/>
        <v>0</v>
      </c>
      <c r="X87" s="314">
        <f t="shared" si="44"/>
        <v>0</v>
      </c>
      <c r="Y87" s="314">
        <f t="shared" si="44"/>
        <v>0</v>
      </c>
    </row>
    <row r="88" spans="1:25" customFormat="1"/>
    <row r="89" spans="1:25">
      <c r="A89" s="892" t="s">
        <v>1768</v>
      </c>
      <c r="B89" s="47"/>
      <c r="C89" s="47"/>
      <c r="E89" s="470" t="s">
        <v>5</v>
      </c>
      <c r="F89" s="457">
        <f>'F10 Pensions PPF Levies'!F42+'F10 Pensions PPF Levies'!F57</f>
        <v>0</v>
      </c>
      <c r="G89" s="457">
        <f>'F10 Pensions PPF Levies'!G42+'F10 Pensions PPF Levies'!G57</f>
        <v>0</v>
      </c>
      <c r="H89" s="457">
        <f>'F10 Pensions PPF Levies'!H42+'F10 Pensions PPF Levies'!H57</f>
        <v>0</v>
      </c>
      <c r="I89" s="457">
        <f>'F10 Pensions PPF Levies'!I42+'F10 Pensions PPF Levies'!I57</f>
        <v>0</v>
      </c>
      <c r="J89" s="457">
        <f>'F10 Pensions PPF Levies'!J42+'F10 Pensions PPF Levies'!J57</f>
        <v>0</v>
      </c>
      <c r="K89" s="457">
        <f>'F10 Pensions PPF Levies'!K42+'F10 Pensions PPF Levies'!K57</f>
        <v>0</v>
      </c>
      <c r="L89" s="457">
        <f>'F10 Pensions PPF Levies'!L42+'F10 Pensions PPF Levies'!L57</f>
        <v>0</v>
      </c>
      <c r="M89" s="457">
        <f>'F10 Pensions PPF Levies'!M42+'F10 Pensions PPF Levies'!M57</f>
        <v>0</v>
      </c>
      <c r="N89" s="457">
        <f>'F10 Pensions PPF Levies'!N42+'F10 Pensions PPF Levies'!N57</f>
        <v>0</v>
      </c>
      <c r="O89" s="457">
        <f>'F10 Pensions PPF Levies'!O42+'F10 Pensions PPF Levies'!O57</f>
        <v>0</v>
      </c>
      <c r="P89" s="457">
        <f>'F10 Pensions PPF Levies'!P42+'F10 Pensions PPF Levies'!P57</f>
        <v>0</v>
      </c>
      <c r="Q89" s="457">
        <f>'F10 Pensions PPF Levies'!Q42+'F10 Pensions PPF Levies'!Q57</f>
        <v>0</v>
      </c>
      <c r="R89" s="457">
        <f>'F10 Pensions PPF Levies'!R42+'F10 Pensions PPF Levies'!R57</f>
        <v>0</v>
      </c>
      <c r="S89" s="457">
        <f>'F10 Pensions PPF Levies'!S42+'F10 Pensions PPF Levies'!S57</f>
        <v>0</v>
      </c>
      <c r="T89" s="457">
        <f>'F10 Pensions PPF Levies'!T42+'F10 Pensions PPF Levies'!T57</f>
        <v>0</v>
      </c>
      <c r="U89" s="457">
        <f>'F10 Pensions PPF Levies'!U42+'F10 Pensions PPF Levies'!U57</f>
        <v>0</v>
      </c>
      <c r="V89" s="457">
        <f>'F10 Pensions PPF Levies'!V42+'F10 Pensions PPF Levies'!V57</f>
        <v>0</v>
      </c>
      <c r="W89" s="457">
        <f>'F10 Pensions PPF Levies'!W42+'F10 Pensions PPF Levies'!W57</f>
        <v>0</v>
      </c>
      <c r="X89" s="457">
        <f>'F10 Pensions PPF Levies'!X42+'F10 Pensions PPF Levies'!X57</f>
        <v>0</v>
      </c>
      <c r="Y89" s="457">
        <f>'F10 Pensions PPF Levies'!Y42+'F10 Pensions PPF Levies'!Y57</f>
        <v>0</v>
      </c>
    </row>
    <row r="90" spans="1:25" s="47" customFormat="1">
      <c r="A90" s="892" t="s">
        <v>1769</v>
      </c>
      <c r="E90" s="470" t="s">
        <v>5</v>
      </c>
      <c r="F90" s="457">
        <f>'F11 Pension Scheme Admin costs'!F27</f>
        <v>0</v>
      </c>
      <c r="G90" s="457">
        <f>'F11 Pension Scheme Admin costs'!G27</f>
        <v>0</v>
      </c>
      <c r="H90" s="457">
        <f>'F11 Pension Scheme Admin costs'!H27</f>
        <v>0</v>
      </c>
      <c r="I90" s="457">
        <f>'F11 Pension Scheme Admin costs'!I27</f>
        <v>0</v>
      </c>
      <c r="J90" s="457">
        <f>'F11 Pension Scheme Admin costs'!J27</f>
        <v>0</v>
      </c>
      <c r="K90" s="457">
        <f>'F11 Pension Scheme Admin costs'!K27</f>
        <v>0</v>
      </c>
      <c r="L90" s="457">
        <f>'F11 Pension Scheme Admin costs'!L27</f>
        <v>0</v>
      </c>
      <c r="M90" s="457">
        <f>'F11 Pension Scheme Admin costs'!M27</f>
        <v>0</v>
      </c>
      <c r="N90" s="457">
        <f>'F11 Pension Scheme Admin costs'!N27</f>
        <v>0</v>
      </c>
      <c r="O90" s="457">
        <f>'F11 Pension Scheme Admin costs'!O27</f>
        <v>0</v>
      </c>
      <c r="P90" s="457">
        <f>'F11 Pension Scheme Admin costs'!P27</f>
        <v>0</v>
      </c>
      <c r="Q90" s="457">
        <f>'F11 Pension Scheme Admin costs'!Q27</f>
        <v>0</v>
      </c>
      <c r="R90" s="457">
        <f>'F11 Pension Scheme Admin costs'!R27</f>
        <v>0</v>
      </c>
      <c r="S90" s="457">
        <f>'F11 Pension Scheme Admin costs'!S27</f>
        <v>0</v>
      </c>
      <c r="T90" s="457">
        <f>'F11 Pension Scheme Admin costs'!T27</f>
        <v>0</v>
      </c>
      <c r="U90" s="457">
        <f>'F11 Pension Scheme Admin costs'!U27</f>
        <v>0</v>
      </c>
      <c r="V90" s="457">
        <f>'F11 Pension Scheme Admin costs'!V27</f>
        <v>0</v>
      </c>
      <c r="W90" s="457">
        <f>'F11 Pension Scheme Admin costs'!W27</f>
        <v>0</v>
      </c>
      <c r="X90" s="457">
        <f>'F11 Pension Scheme Admin costs'!X27</f>
        <v>0</v>
      </c>
      <c r="Y90" s="457">
        <f>'F11 Pension Scheme Admin costs'!Y27</f>
        <v>0</v>
      </c>
    </row>
    <row r="91" spans="1:25" s="47" customFormat="1">
      <c r="A91" s="535" t="s">
        <v>595</v>
      </c>
      <c r="E91" s="470" t="s">
        <v>5</v>
      </c>
      <c r="F91" s="472">
        <f>SUM(F87:F90)</f>
        <v>0</v>
      </c>
      <c r="G91" s="472">
        <f t="shared" ref="G91:Y91" si="45">SUM(G87:G90)</f>
        <v>0</v>
      </c>
      <c r="H91" s="472">
        <f t="shared" si="45"/>
        <v>0</v>
      </c>
      <c r="I91" s="472">
        <f t="shared" si="45"/>
        <v>0</v>
      </c>
      <c r="J91" s="472">
        <f t="shared" si="45"/>
        <v>0</v>
      </c>
      <c r="K91" s="472">
        <f t="shared" si="45"/>
        <v>0</v>
      </c>
      <c r="L91" s="472">
        <f t="shared" si="45"/>
        <v>0</v>
      </c>
      <c r="M91" s="472">
        <f t="shared" si="45"/>
        <v>0</v>
      </c>
      <c r="N91" s="472">
        <f t="shared" si="45"/>
        <v>0</v>
      </c>
      <c r="O91" s="472">
        <f t="shared" si="45"/>
        <v>0</v>
      </c>
      <c r="P91" s="472">
        <f t="shared" si="45"/>
        <v>0</v>
      </c>
      <c r="Q91" s="472">
        <f t="shared" si="45"/>
        <v>0</v>
      </c>
      <c r="R91" s="472">
        <f t="shared" si="45"/>
        <v>0</v>
      </c>
      <c r="S91" s="472">
        <f t="shared" si="45"/>
        <v>0</v>
      </c>
      <c r="T91" s="472">
        <f t="shared" si="45"/>
        <v>0</v>
      </c>
      <c r="U91" s="472">
        <f t="shared" si="45"/>
        <v>0</v>
      </c>
      <c r="V91" s="472">
        <f t="shared" si="45"/>
        <v>0</v>
      </c>
      <c r="W91" s="472">
        <f t="shared" si="45"/>
        <v>0</v>
      </c>
      <c r="X91" s="472">
        <f t="shared" si="45"/>
        <v>0</v>
      </c>
      <c r="Y91" s="472">
        <f t="shared" si="45"/>
        <v>0</v>
      </c>
    </row>
    <row r="92" spans="1:25">
      <c r="E92" s="202"/>
    </row>
    <row r="93" spans="1:25">
      <c r="A93" s="892" t="s">
        <v>1782</v>
      </c>
      <c r="E93" s="470" t="s">
        <v>5</v>
      </c>
      <c r="F93" s="472">
        <f t="shared" ref="F93:Y93" si="46">F102*F104</f>
        <v>0</v>
      </c>
      <c r="G93" s="472">
        <f t="shared" si="46"/>
        <v>0</v>
      </c>
      <c r="H93" s="472">
        <f t="shared" si="46"/>
        <v>0</v>
      </c>
      <c r="I93" s="472">
        <f t="shared" si="46"/>
        <v>0</v>
      </c>
      <c r="J93" s="472">
        <f t="shared" si="46"/>
        <v>0</v>
      </c>
      <c r="K93" s="472">
        <f t="shared" si="46"/>
        <v>0</v>
      </c>
      <c r="L93" s="472">
        <f t="shared" si="46"/>
        <v>0</v>
      </c>
      <c r="M93" s="472">
        <f t="shared" si="46"/>
        <v>0</v>
      </c>
      <c r="N93" s="472">
        <f t="shared" si="46"/>
        <v>0</v>
      </c>
      <c r="O93" s="472">
        <f t="shared" si="46"/>
        <v>0</v>
      </c>
      <c r="P93" s="472">
        <f t="shared" si="46"/>
        <v>0</v>
      </c>
      <c r="Q93" s="472">
        <f t="shared" si="46"/>
        <v>0</v>
      </c>
      <c r="R93" s="472">
        <f t="shared" si="46"/>
        <v>0</v>
      </c>
      <c r="S93" s="472">
        <f t="shared" si="46"/>
        <v>0</v>
      </c>
      <c r="T93" s="472">
        <f t="shared" si="46"/>
        <v>0</v>
      </c>
      <c r="U93" s="472">
        <f t="shared" si="46"/>
        <v>0</v>
      </c>
      <c r="V93" s="472">
        <f t="shared" si="46"/>
        <v>0</v>
      </c>
      <c r="W93" s="472">
        <f t="shared" si="46"/>
        <v>0</v>
      </c>
      <c r="X93" s="472">
        <f t="shared" si="46"/>
        <v>0</v>
      </c>
      <c r="Y93" s="472">
        <f t="shared" si="46"/>
        <v>0</v>
      </c>
    </row>
    <row r="94" spans="1:25">
      <c r="A94" s="892" t="s">
        <v>1783</v>
      </c>
      <c r="E94" s="470"/>
      <c r="F94" s="472">
        <f>F93+(F103*F104)</f>
        <v>0</v>
      </c>
      <c r="G94" s="472">
        <f t="shared" ref="G94:Y94" si="47">G93+(G103*G104)</f>
        <v>0</v>
      </c>
      <c r="H94" s="472">
        <f t="shared" si="47"/>
        <v>0</v>
      </c>
      <c r="I94" s="472">
        <f t="shared" si="47"/>
        <v>0</v>
      </c>
      <c r="J94" s="472">
        <f t="shared" si="47"/>
        <v>0</v>
      </c>
      <c r="K94" s="472">
        <f t="shared" si="47"/>
        <v>0</v>
      </c>
      <c r="L94" s="472">
        <f t="shared" si="47"/>
        <v>0</v>
      </c>
      <c r="M94" s="472">
        <f t="shared" si="47"/>
        <v>0</v>
      </c>
      <c r="N94" s="472">
        <f t="shared" si="47"/>
        <v>0</v>
      </c>
      <c r="O94" s="472">
        <f t="shared" si="47"/>
        <v>0</v>
      </c>
      <c r="P94" s="472">
        <f t="shared" si="47"/>
        <v>0</v>
      </c>
      <c r="Q94" s="472">
        <f t="shared" si="47"/>
        <v>0</v>
      </c>
      <c r="R94" s="472">
        <f t="shared" si="47"/>
        <v>0</v>
      </c>
      <c r="S94" s="472">
        <f t="shared" si="47"/>
        <v>0</v>
      </c>
      <c r="T94" s="472">
        <f t="shared" si="47"/>
        <v>0</v>
      </c>
      <c r="U94" s="472">
        <f t="shared" si="47"/>
        <v>0</v>
      </c>
      <c r="V94" s="472">
        <f t="shared" si="47"/>
        <v>0</v>
      </c>
      <c r="W94" s="472">
        <f t="shared" si="47"/>
        <v>0</v>
      </c>
      <c r="X94" s="472">
        <f t="shared" si="47"/>
        <v>0</v>
      </c>
      <c r="Y94" s="472">
        <f t="shared" si="47"/>
        <v>0</v>
      </c>
    </row>
    <row r="95" spans="1:25">
      <c r="A95" s="542" t="s">
        <v>49</v>
      </c>
      <c r="E95" s="470" t="s">
        <v>5</v>
      </c>
      <c r="F95" s="309"/>
      <c r="G95" s="309"/>
      <c r="H95" s="309"/>
      <c r="I95" s="309"/>
      <c r="J95" s="309"/>
      <c r="K95" s="309"/>
      <c r="L95" s="309"/>
      <c r="M95" s="309"/>
      <c r="N95" s="309"/>
      <c r="O95" s="309"/>
      <c r="P95" s="309"/>
      <c r="Q95" s="309"/>
      <c r="R95" s="309"/>
      <c r="S95" s="309"/>
      <c r="T95" s="309"/>
      <c r="U95" s="309"/>
      <c r="V95" s="309"/>
      <c r="W95" s="309"/>
      <c r="X95" s="309"/>
      <c r="Y95" s="309"/>
    </row>
    <row r="96" spans="1:25" s="468" customFormat="1">
      <c r="A96" s="41"/>
      <c r="E96" s="473"/>
      <c r="F96" s="474"/>
      <c r="G96" s="474"/>
      <c r="H96" s="474"/>
      <c r="I96" s="474"/>
      <c r="J96" s="474"/>
      <c r="K96" s="474"/>
      <c r="L96" s="474"/>
      <c r="M96" s="474"/>
      <c r="N96" s="474"/>
      <c r="O96" s="474"/>
      <c r="P96" s="474"/>
      <c r="Q96" s="474"/>
      <c r="R96" s="474"/>
      <c r="S96" s="474"/>
      <c r="T96" s="474"/>
      <c r="U96" s="474"/>
      <c r="V96" s="474"/>
      <c r="W96" s="474"/>
      <c r="X96" s="474"/>
      <c r="Y96" s="474"/>
    </row>
    <row r="97" spans="1:25" ht="18">
      <c r="A97" s="741" t="s">
        <v>833</v>
      </c>
      <c r="E97" s="470" t="s">
        <v>5</v>
      </c>
      <c r="F97" s="314">
        <f>+F94+F95+F91</f>
        <v>0</v>
      </c>
      <c r="G97" s="314">
        <f t="shared" ref="G97:Y97" si="48">+G94+G95+G91</f>
        <v>0</v>
      </c>
      <c r="H97" s="314">
        <f t="shared" si="48"/>
        <v>0</v>
      </c>
      <c r="I97" s="314">
        <f t="shared" si="48"/>
        <v>0</v>
      </c>
      <c r="J97" s="314">
        <f t="shared" si="48"/>
        <v>0</v>
      </c>
      <c r="K97" s="314">
        <f t="shared" si="48"/>
        <v>0</v>
      </c>
      <c r="L97" s="314">
        <f t="shared" si="48"/>
        <v>0</v>
      </c>
      <c r="M97" s="314">
        <f t="shared" si="48"/>
        <v>0</v>
      </c>
      <c r="N97" s="314">
        <f t="shared" si="48"/>
        <v>0</v>
      </c>
      <c r="O97" s="314">
        <f t="shared" si="48"/>
        <v>0</v>
      </c>
      <c r="P97" s="314">
        <f t="shared" si="48"/>
        <v>0</v>
      </c>
      <c r="Q97" s="314">
        <f t="shared" si="48"/>
        <v>0</v>
      </c>
      <c r="R97" s="314">
        <f t="shared" si="48"/>
        <v>0</v>
      </c>
      <c r="S97" s="314">
        <f t="shared" si="48"/>
        <v>0</v>
      </c>
      <c r="T97" s="314">
        <f t="shared" si="48"/>
        <v>0</v>
      </c>
      <c r="U97" s="314">
        <f t="shared" si="48"/>
        <v>0</v>
      </c>
      <c r="V97" s="314">
        <f t="shared" si="48"/>
        <v>0</v>
      </c>
      <c r="W97" s="314">
        <f t="shared" si="48"/>
        <v>0</v>
      </c>
      <c r="X97" s="314">
        <f t="shared" si="48"/>
        <v>0</v>
      </c>
      <c r="Y97" s="314">
        <f t="shared" si="48"/>
        <v>0</v>
      </c>
    </row>
    <row r="98" spans="1:25">
      <c r="A98" s="393"/>
      <c r="F98" s="310"/>
      <c r="G98" s="310"/>
      <c r="H98" s="310"/>
      <c r="I98" s="310"/>
      <c r="J98" s="310"/>
      <c r="K98" s="310"/>
      <c r="L98" s="310"/>
      <c r="M98" s="310"/>
      <c r="N98" s="310"/>
      <c r="O98" s="310"/>
      <c r="P98" s="310"/>
      <c r="Q98" s="310"/>
      <c r="R98" s="310"/>
      <c r="S98" s="310"/>
      <c r="T98" s="310"/>
      <c r="U98" s="310"/>
      <c r="V98" s="310"/>
      <c r="W98" s="310"/>
      <c r="X98" s="310"/>
      <c r="Y98" s="310"/>
    </row>
    <row r="99" spans="1:25">
      <c r="A99" s="911" t="s">
        <v>1766</v>
      </c>
      <c r="E99" s="739"/>
      <c r="F99" s="310"/>
      <c r="G99" s="310"/>
      <c r="H99" s="310"/>
      <c r="I99" s="310"/>
      <c r="J99" s="310"/>
      <c r="K99" s="310"/>
      <c r="L99" s="310"/>
      <c r="M99" s="310"/>
      <c r="N99" s="310"/>
      <c r="O99" s="310"/>
      <c r="P99" s="310"/>
      <c r="Q99" s="310"/>
      <c r="R99" s="310"/>
      <c r="S99" s="310"/>
      <c r="T99" s="310"/>
      <c r="U99" s="310"/>
      <c r="V99" s="310"/>
      <c r="W99" s="310"/>
      <c r="X99" s="310"/>
      <c r="Y99" s="310"/>
    </row>
    <row r="100" spans="1:25">
      <c r="A100" s="581" t="s">
        <v>394</v>
      </c>
      <c r="E100" s="348" t="s">
        <v>243</v>
      </c>
      <c r="F100" s="309"/>
      <c r="G100" s="309"/>
      <c r="H100" s="309"/>
      <c r="I100" s="309"/>
      <c r="J100" s="309"/>
      <c r="K100" s="309"/>
      <c r="L100" s="309"/>
      <c r="M100" s="309"/>
      <c r="N100" s="309"/>
      <c r="O100" s="309"/>
      <c r="P100" s="309"/>
      <c r="Q100" s="309"/>
      <c r="R100" s="309"/>
      <c r="S100" s="309"/>
      <c r="T100" s="309"/>
      <c r="U100" s="309"/>
      <c r="V100" s="309"/>
      <c r="W100" s="309"/>
      <c r="X100" s="309"/>
      <c r="Y100" s="309"/>
    </row>
    <row r="101" spans="1:25">
      <c r="A101" s="581" t="s">
        <v>393</v>
      </c>
      <c r="E101" s="200" t="s">
        <v>395</v>
      </c>
      <c r="F101" s="554"/>
      <c r="G101" s="554"/>
      <c r="H101" s="554"/>
      <c r="I101" s="554"/>
      <c r="J101" s="554"/>
      <c r="K101" s="554"/>
      <c r="L101" s="554"/>
      <c r="M101" s="554"/>
      <c r="N101" s="554"/>
      <c r="O101" s="554"/>
      <c r="P101" s="554"/>
      <c r="Q101" s="554"/>
      <c r="R101" s="554"/>
      <c r="S101" s="554"/>
      <c r="T101" s="554"/>
      <c r="U101" s="554"/>
      <c r="V101" s="554"/>
      <c r="W101" s="554"/>
      <c r="X101" s="554"/>
      <c r="Y101" s="554"/>
    </row>
    <row r="102" spans="1:25">
      <c r="A102" s="581" t="s">
        <v>1338</v>
      </c>
      <c r="B102" s="47"/>
      <c r="C102" s="47"/>
      <c r="E102" s="910" t="s">
        <v>5</v>
      </c>
      <c r="F102" s="309"/>
      <c r="G102" s="309"/>
      <c r="H102" s="309"/>
      <c r="I102" s="309"/>
      <c r="J102" s="309"/>
      <c r="K102" s="309"/>
      <c r="L102" s="309"/>
      <c r="M102" s="309"/>
      <c r="N102" s="309"/>
      <c r="O102" s="309"/>
      <c r="P102" s="309"/>
      <c r="Q102" s="309"/>
      <c r="R102" s="309"/>
      <c r="S102" s="309"/>
      <c r="T102" s="309"/>
      <c r="U102" s="309"/>
      <c r="V102" s="309"/>
      <c r="W102" s="309"/>
      <c r="X102" s="309"/>
      <c r="Y102" s="309"/>
    </row>
    <row r="103" spans="1:25">
      <c r="A103" s="891" t="s">
        <v>1781</v>
      </c>
      <c r="B103" s="47"/>
      <c r="C103" s="47"/>
      <c r="E103" s="910"/>
      <c r="F103" s="309"/>
      <c r="G103" s="309"/>
      <c r="H103" s="309"/>
      <c r="I103" s="309"/>
      <c r="J103" s="309"/>
      <c r="K103" s="309"/>
      <c r="L103" s="309"/>
      <c r="M103" s="309"/>
      <c r="N103" s="309"/>
      <c r="O103" s="309"/>
      <c r="P103" s="309"/>
      <c r="Q103" s="309"/>
      <c r="R103" s="309"/>
      <c r="S103" s="309"/>
      <c r="T103" s="309"/>
      <c r="U103" s="309"/>
      <c r="V103" s="309"/>
      <c r="W103" s="309"/>
      <c r="X103" s="309"/>
      <c r="Y103" s="309"/>
    </row>
    <row r="104" spans="1:25">
      <c r="A104" s="580" t="s">
        <v>348</v>
      </c>
      <c r="E104" s="910" t="s">
        <v>0</v>
      </c>
      <c r="F104" s="588"/>
      <c r="G104" s="588"/>
      <c r="H104" s="588"/>
      <c r="I104" s="588"/>
      <c r="J104" s="588"/>
      <c r="K104" s="588"/>
      <c r="L104" s="588"/>
      <c r="M104" s="588"/>
      <c r="N104" s="588"/>
      <c r="O104" s="588"/>
      <c r="P104" s="588"/>
      <c r="Q104" s="588"/>
      <c r="R104" s="588"/>
      <c r="S104" s="588"/>
      <c r="T104" s="588"/>
      <c r="U104" s="588"/>
      <c r="V104" s="588"/>
      <c r="W104" s="588"/>
      <c r="X104" s="588"/>
      <c r="Y104" s="588"/>
    </row>
    <row r="105" spans="1:25">
      <c r="E105" s="202"/>
    </row>
    <row r="106" spans="1:25" ht="15">
      <c r="A106" s="158" t="s">
        <v>844</v>
      </c>
      <c r="E106" s="471"/>
      <c r="F106" s="310"/>
      <c r="G106" s="310"/>
      <c r="H106" s="310"/>
      <c r="I106" s="310"/>
      <c r="J106" s="310"/>
      <c r="K106" s="310"/>
      <c r="L106" s="310"/>
      <c r="M106" s="310"/>
      <c r="N106" s="310"/>
      <c r="O106" s="310"/>
      <c r="P106" s="310"/>
      <c r="Q106" s="310"/>
      <c r="R106" s="310"/>
      <c r="S106" s="310"/>
      <c r="T106" s="310"/>
      <c r="U106" s="310"/>
      <c r="V106" s="310"/>
      <c r="W106" s="310"/>
      <c r="X106" s="310"/>
      <c r="Y106" s="310"/>
    </row>
    <row r="107" spans="1:25" ht="12.75" customHeight="1">
      <c r="A107" s="349" t="s">
        <v>50</v>
      </c>
      <c r="F107" s="311"/>
      <c r="G107" s="311"/>
      <c r="H107" s="311"/>
      <c r="I107" s="311"/>
      <c r="J107" s="311"/>
      <c r="K107" s="311"/>
      <c r="L107" s="311"/>
      <c r="M107" s="311"/>
      <c r="N107" s="311"/>
      <c r="O107" s="311"/>
      <c r="P107" s="311"/>
      <c r="Q107" s="311"/>
      <c r="R107" s="311"/>
      <c r="S107" s="311"/>
      <c r="T107" s="311"/>
      <c r="U107" s="311"/>
      <c r="V107" s="311"/>
      <c r="W107" s="311"/>
      <c r="X107" s="311"/>
      <c r="Y107" s="311"/>
    </row>
    <row r="108" spans="1:25">
      <c r="A108" s="527" t="s">
        <v>890</v>
      </c>
      <c r="E108" s="470" t="s">
        <v>5</v>
      </c>
      <c r="F108" s="457">
        <f>F91-SUM(F109:F117)</f>
        <v>0</v>
      </c>
      <c r="G108" s="457">
        <f t="shared" ref="G108:Y108" si="49">G91-SUM(G109:G117)</f>
        <v>0</v>
      </c>
      <c r="H108" s="457">
        <f t="shared" si="49"/>
        <v>0</v>
      </c>
      <c r="I108" s="457">
        <f t="shared" si="49"/>
        <v>0</v>
      </c>
      <c r="J108" s="457">
        <f t="shared" si="49"/>
        <v>0</v>
      </c>
      <c r="K108" s="457">
        <f t="shared" si="49"/>
        <v>0</v>
      </c>
      <c r="L108" s="457">
        <f t="shared" si="49"/>
        <v>0</v>
      </c>
      <c r="M108" s="457">
        <f t="shared" si="49"/>
        <v>0</v>
      </c>
      <c r="N108" s="457">
        <f t="shared" si="49"/>
        <v>0</v>
      </c>
      <c r="O108" s="457">
        <f t="shared" si="49"/>
        <v>0</v>
      </c>
      <c r="P108" s="457">
        <f t="shared" si="49"/>
        <v>0</v>
      </c>
      <c r="Q108" s="457">
        <f t="shared" si="49"/>
        <v>0</v>
      </c>
      <c r="R108" s="457">
        <f t="shared" si="49"/>
        <v>0</v>
      </c>
      <c r="S108" s="457">
        <f t="shared" si="49"/>
        <v>0</v>
      </c>
      <c r="T108" s="457">
        <f t="shared" si="49"/>
        <v>0</v>
      </c>
      <c r="U108" s="457">
        <f t="shared" si="49"/>
        <v>0</v>
      </c>
      <c r="V108" s="457">
        <f t="shared" si="49"/>
        <v>0</v>
      </c>
      <c r="W108" s="457">
        <f t="shared" si="49"/>
        <v>0</v>
      </c>
      <c r="X108" s="457">
        <f t="shared" si="49"/>
        <v>0</v>
      </c>
      <c r="Y108" s="457">
        <f t="shared" si="49"/>
        <v>0</v>
      </c>
    </row>
    <row r="109" spans="1:25" s="1" customFormat="1">
      <c r="A109" s="476" t="s">
        <v>1483</v>
      </c>
      <c r="E109" s="470" t="s">
        <v>5</v>
      </c>
      <c r="F109" s="553"/>
      <c r="G109" s="553"/>
      <c r="H109" s="553"/>
      <c r="I109" s="553"/>
      <c r="J109" s="553"/>
      <c r="K109" s="553"/>
      <c r="L109" s="553"/>
      <c r="M109" s="553"/>
      <c r="N109" s="553"/>
      <c r="O109" s="553"/>
      <c r="P109" s="553"/>
      <c r="Q109" s="553"/>
      <c r="R109" s="553"/>
      <c r="S109" s="553"/>
      <c r="T109" s="553"/>
      <c r="U109" s="553"/>
      <c r="V109" s="553"/>
      <c r="W109" s="553"/>
      <c r="X109" s="553"/>
      <c r="Y109" s="553"/>
    </row>
    <row r="110" spans="1:25" s="1" customFormat="1">
      <c r="A110" s="476" t="s">
        <v>374</v>
      </c>
      <c r="E110" s="470" t="s">
        <v>5</v>
      </c>
      <c r="F110" s="553"/>
      <c r="G110" s="553"/>
      <c r="H110" s="553"/>
      <c r="I110" s="553"/>
      <c r="J110" s="553"/>
      <c r="K110" s="553"/>
      <c r="L110" s="553"/>
      <c r="M110" s="553"/>
      <c r="N110" s="553"/>
      <c r="O110" s="553"/>
      <c r="P110" s="553"/>
      <c r="Q110" s="553"/>
      <c r="R110" s="553"/>
      <c r="S110" s="553"/>
      <c r="T110" s="553"/>
      <c r="U110" s="553"/>
      <c r="V110" s="553"/>
      <c r="W110" s="553"/>
      <c r="X110" s="553"/>
      <c r="Y110" s="553"/>
    </row>
    <row r="111" spans="1:25" s="1" customFormat="1">
      <c r="A111" s="476" t="s">
        <v>1481</v>
      </c>
      <c r="E111" s="470" t="s">
        <v>5</v>
      </c>
      <c r="F111" s="553"/>
      <c r="G111" s="553"/>
      <c r="H111" s="553"/>
      <c r="I111" s="553"/>
      <c r="J111" s="553"/>
      <c r="K111" s="553"/>
      <c r="L111" s="553"/>
      <c r="M111" s="553"/>
      <c r="N111" s="553"/>
      <c r="O111" s="553"/>
      <c r="P111" s="553"/>
      <c r="Q111" s="553"/>
      <c r="R111" s="553"/>
      <c r="S111" s="553"/>
      <c r="T111" s="553"/>
      <c r="U111" s="553"/>
      <c r="V111" s="553"/>
      <c r="W111" s="553"/>
      <c r="X111" s="553"/>
      <c r="Y111" s="553"/>
    </row>
    <row r="112" spans="1:25" customFormat="1">
      <c r="A112" s="476" t="s">
        <v>1482</v>
      </c>
      <c r="E112" s="470" t="s">
        <v>5</v>
      </c>
      <c r="F112" s="553"/>
      <c r="G112" s="553"/>
      <c r="H112" s="553"/>
      <c r="I112" s="553"/>
      <c r="J112" s="553"/>
      <c r="K112" s="553"/>
      <c r="L112" s="553"/>
      <c r="M112" s="553"/>
      <c r="N112" s="553"/>
      <c r="O112" s="553"/>
      <c r="P112" s="553"/>
      <c r="Q112" s="553"/>
      <c r="R112" s="553"/>
      <c r="S112" s="553"/>
      <c r="T112" s="553"/>
      <c r="U112" s="553"/>
      <c r="V112" s="553"/>
      <c r="W112" s="553"/>
      <c r="X112" s="553"/>
      <c r="Y112" s="553"/>
    </row>
    <row r="113" spans="1:25">
      <c r="A113" s="476" t="s">
        <v>543</v>
      </c>
      <c r="E113" s="470" t="s">
        <v>5</v>
      </c>
      <c r="F113" s="309"/>
      <c r="G113" s="309"/>
      <c r="H113" s="309"/>
      <c r="I113" s="309"/>
      <c r="J113" s="309"/>
      <c r="K113" s="309"/>
      <c r="L113" s="309"/>
      <c r="M113" s="309"/>
      <c r="N113" s="309"/>
      <c r="O113" s="309"/>
      <c r="P113" s="309"/>
      <c r="Q113" s="309"/>
      <c r="R113" s="309"/>
      <c r="S113" s="309"/>
      <c r="T113" s="309"/>
      <c r="U113" s="309"/>
      <c r="V113" s="309"/>
      <c r="W113" s="309"/>
      <c r="X113" s="309"/>
      <c r="Y113" s="309"/>
    </row>
    <row r="114" spans="1:25">
      <c r="A114" s="476" t="s">
        <v>544</v>
      </c>
      <c r="E114" s="470" t="s">
        <v>5</v>
      </c>
      <c r="F114" s="309"/>
      <c r="G114" s="309"/>
      <c r="H114" s="309"/>
      <c r="I114" s="309"/>
      <c r="J114" s="309"/>
      <c r="K114" s="309"/>
      <c r="L114" s="309"/>
      <c r="M114" s="309"/>
      <c r="N114" s="309"/>
      <c r="O114" s="309"/>
      <c r="P114" s="309"/>
      <c r="Q114" s="309"/>
      <c r="R114" s="309"/>
      <c r="S114" s="309"/>
      <c r="T114" s="309"/>
      <c r="U114" s="309"/>
      <c r="V114" s="309"/>
      <c r="W114" s="309"/>
      <c r="X114" s="309"/>
      <c r="Y114" s="309"/>
    </row>
    <row r="115" spans="1:25">
      <c r="A115" s="477" t="s">
        <v>339</v>
      </c>
      <c r="E115" s="470" t="s">
        <v>5</v>
      </c>
      <c r="F115" s="309"/>
      <c r="G115" s="309"/>
      <c r="H115" s="309"/>
      <c r="I115" s="309"/>
      <c r="J115" s="309"/>
      <c r="K115" s="309"/>
      <c r="L115" s="309"/>
      <c r="M115" s="309"/>
      <c r="N115" s="309"/>
      <c r="O115" s="309"/>
      <c r="P115" s="309"/>
      <c r="Q115" s="309"/>
      <c r="R115" s="309"/>
      <c r="S115" s="309"/>
      <c r="T115" s="309"/>
      <c r="U115" s="309"/>
      <c r="V115" s="309"/>
      <c r="W115" s="309"/>
      <c r="X115" s="309"/>
      <c r="Y115" s="309"/>
    </row>
    <row r="116" spans="1:25">
      <c r="A116" s="477" t="s">
        <v>1344</v>
      </c>
      <c r="E116" s="470" t="s">
        <v>5</v>
      </c>
      <c r="F116" s="309"/>
      <c r="G116" s="309"/>
      <c r="H116" s="309"/>
      <c r="I116" s="309"/>
      <c r="J116" s="309"/>
      <c r="K116" s="309"/>
      <c r="L116" s="309"/>
      <c r="M116" s="309"/>
      <c r="N116" s="309"/>
      <c r="O116" s="309"/>
      <c r="P116" s="309"/>
      <c r="Q116" s="309"/>
      <c r="R116" s="309"/>
      <c r="S116" s="309"/>
      <c r="T116" s="309"/>
      <c r="U116" s="309"/>
      <c r="V116" s="309"/>
      <c r="W116" s="309"/>
      <c r="X116" s="309"/>
      <c r="Y116" s="309"/>
    </row>
    <row r="117" spans="1:25">
      <c r="A117" s="477" t="s">
        <v>1065</v>
      </c>
      <c r="E117" s="470" t="s">
        <v>5</v>
      </c>
      <c r="F117" s="309"/>
      <c r="G117" s="309"/>
      <c r="H117" s="309"/>
      <c r="I117" s="309"/>
      <c r="J117" s="309"/>
      <c r="K117" s="309"/>
      <c r="L117" s="309"/>
      <c r="M117" s="309"/>
      <c r="N117" s="309"/>
      <c r="O117" s="309"/>
      <c r="P117" s="309"/>
      <c r="Q117" s="309"/>
      <c r="R117" s="309"/>
      <c r="S117" s="309"/>
      <c r="T117" s="309"/>
      <c r="U117" s="309"/>
      <c r="V117" s="309"/>
      <c r="W117" s="309"/>
      <c r="X117" s="309"/>
      <c r="Y117" s="309"/>
    </row>
    <row r="118" spans="1:25">
      <c r="A118" s="542" t="s">
        <v>44</v>
      </c>
      <c r="E118" s="470" t="s">
        <v>5</v>
      </c>
      <c r="F118" s="314">
        <f>SUM(F108:F117)</f>
        <v>0</v>
      </c>
      <c r="G118" s="314">
        <f t="shared" ref="G118:Y118" si="50">SUM(G108:G115)</f>
        <v>0</v>
      </c>
      <c r="H118" s="314">
        <f t="shared" si="50"/>
        <v>0</v>
      </c>
      <c r="I118" s="314">
        <f t="shared" si="50"/>
        <v>0</v>
      </c>
      <c r="J118" s="314">
        <f t="shared" si="50"/>
        <v>0</v>
      </c>
      <c r="K118" s="314">
        <f t="shared" si="50"/>
        <v>0</v>
      </c>
      <c r="L118" s="314">
        <f t="shared" si="50"/>
        <v>0</v>
      </c>
      <c r="M118" s="314">
        <f t="shared" si="50"/>
        <v>0</v>
      </c>
      <c r="N118" s="314">
        <f t="shared" si="50"/>
        <v>0</v>
      </c>
      <c r="O118" s="314">
        <f t="shared" si="50"/>
        <v>0</v>
      </c>
      <c r="P118" s="314">
        <f t="shared" si="50"/>
        <v>0</v>
      </c>
      <c r="Q118" s="314">
        <f t="shared" si="50"/>
        <v>0</v>
      </c>
      <c r="R118" s="314">
        <f t="shared" si="50"/>
        <v>0</v>
      </c>
      <c r="S118" s="314">
        <f t="shared" si="50"/>
        <v>0</v>
      </c>
      <c r="T118" s="314">
        <f t="shared" si="50"/>
        <v>0</v>
      </c>
      <c r="U118" s="314">
        <f t="shared" si="50"/>
        <v>0</v>
      </c>
      <c r="V118" s="314">
        <f t="shared" si="50"/>
        <v>0</v>
      </c>
      <c r="W118" s="314">
        <f t="shared" si="50"/>
        <v>0</v>
      </c>
      <c r="X118" s="314">
        <f t="shared" si="50"/>
        <v>0</v>
      </c>
      <c r="Y118" s="314">
        <f t="shared" si="50"/>
        <v>0</v>
      </c>
    </row>
    <row r="119" spans="1:25">
      <c r="A119" s="393"/>
      <c r="F119" s="310"/>
      <c r="G119" s="310"/>
      <c r="H119" s="310"/>
      <c r="I119" s="310"/>
      <c r="J119" s="310"/>
      <c r="K119" s="310"/>
      <c r="L119" s="310"/>
      <c r="M119" s="310"/>
      <c r="N119" s="310"/>
      <c r="O119" s="310"/>
      <c r="P119" s="310"/>
      <c r="Q119" s="310"/>
      <c r="R119" s="310"/>
      <c r="S119" s="310"/>
      <c r="T119" s="310"/>
      <c r="U119" s="310"/>
      <c r="V119" s="310"/>
      <c r="W119" s="310"/>
      <c r="X119" s="310"/>
      <c r="Y119" s="310"/>
    </row>
    <row r="120" spans="1:25" ht="15">
      <c r="A120" s="71" t="s">
        <v>154</v>
      </c>
      <c r="E120" s="470"/>
      <c r="F120" s="478"/>
      <c r="G120" s="478"/>
      <c r="H120" s="478"/>
      <c r="I120" s="478"/>
      <c r="J120" s="478"/>
      <c r="K120" s="478"/>
      <c r="L120" s="478"/>
      <c r="M120" s="478"/>
      <c r="N120" s="478"/>
      <c r="O120" s="478"/>
      <c r="P120" s="478"/>
      <c r="Q120" s="478"/>
      <c r="R120" s="478"/>
      <c r="S120" s="478"/>
      <c r="T120" s="478"/>
      <c r="U120" s="478"/>
      <c r="V120" s="478"/>
      <c r="W120" s="478"/>
      <c r="X120" s="478"/>
      <c r="Y120" s="478"/>
    </row>
    <row r="121" spans="1:25">
      <c r="A121" s="479" t="s">
        <v>155</v>
      </c>
      <c r="C121" s="480"/>
      <c r="E121" s="470" t="s">
        <v>5</v>
      </c>
      <c r="F121" s="553"/>
      <c r="G121" s="553"/>
      <c r="H121" s="553"/>
      <c r="I121" s="553"/>
      <c r="J121" s="553"/>
      <c r="K121" s="553"/>
      <c r="L121" s="553"/>
      <c r="M121" s="553"/>
      <c r="N121" s="553"/>
      <c r="O121" s="553"/>
      <c r="P121" s="553"/>
      <c r="Q121" s="553"/>
      <c r="R121" s="553"/>
      <c r="S121" s="553"/>
      <c r="T121" s="553"/>
      <c r="U121" s="553"/>
      <c r="V121" s="553"/>
      <c r="W121" s="553"/>
      <c r="X121" s="553"/>
      <c r="Y121" s="553"/>
    </row>
    <row r="122" spans="1:25">
      <c r="A122" s="475" t="s">
        <v>156</v>
      </c>
      <c r="C122" s="480"/>
      <c r="E122" s="470"/>
      <c r="F122" s="478"/>
      <c r="G122" s="478"/>
      <c r="H122" s="478"/>
      <c r="I122" s="478"/>
      <c r="J122" s="478"/>
      <c r="K122" s="478"/>
      <c r="L122" s="478"/>
      <c r="M122" s="478"/>
      <c r="N122" s="478"/>
      <c r="O122" s="478"/>
      <c r="P122" s="478"/>
      <c r="Q122" s="478"/>
      <c r="R122" s="478"/>
      <c r="S122" s="478"/>
      <c r="T122" s="478"/>
      <c r="U122" s="478"/>
      <c r="V122" s="478"/>
      <c r="W122" s="478"/>
      <c r="X122" s="478"/>
      <c r="Y122" s="478"/>
    </row>
    <row r="123" spans="1:25">
      <c r="A123" s="314" t="str">
        <f>A67</f>
        <v>Second ESPS or other DB scheme (overwrite with name)</v>
      </c>
      <c r="C123" s="480"/>
      <c r="E123" s="470" t="s">
        <v>5</v>
      </c>
      <c r="F123" s="482">
        <f>F93</f>
        <v>0</v>
      </c>
      <c r="G123" s="482">
        <f t="shared" ref="G123:Y123" si="51">G93</f>
        <v>0</v>
      </c>
      <c r="H123" s="482">
        <f t="shared" si="51"/>
        <v>0</v>
      </c>
      <c r="I123" s="482">
        <f t="shared" si="51"/>
        <v>0</v>
      </c>
      <c r="J123" s="482">
        <f t="shared" si="51"/>
        <v>0</v>
      </c>
      <c r="K123" s="482">
        <f t="shared" si="51"/>
        <v>0</v>
      </c>
      <c r="L123" s="482">
        <f t="shared" si="51"/>
        <v>0</v>
      </c>
      <c r="M123" s="482">
        <f t="shared" si="51"/>
        <v>0</v>
      </c>
      <c r="N123" s="482">
        <f t="shared" si="51"/>
        <v>0</v>
      </c>
      <c r="O123" s="482">
        <f t="shared" si="51"/>
        <v>0</v>
      </c>
      <c r="P123" s="482">
        <f t="shared" si="51"/>
        <v>0</v>
      </c>
      <c r="Q123" s="482">
        <f t="shared" si="51"/>
        <v>0</v>
      </c>
      <c r="R123" s="482">
        <f t="shared" si="51"/>
        <v>0</v>
      </c>
      <c r="S123" s="482">
        <f t="shared" si="51"/>
        <v>0</v>
      </c>
      <c r="T123" s="482">
        <f t="shared" si="51"/>
        <v>0</v>
      </c>
      <c r="U123" s="482">
        <f t="shared" si="51"/>
        <v>0</v>
      </c>
      <c r="V123" s="482">
        <f t="shared" si="51"/>
        <v>0</v>
      </c>
      <c r="W123" s="482">
        <f t="shared" si="51"/>
        <v>0</v>
      </c>
      <c r="X123" s="482">
        <f t="shared" si="51"/>
        <v>0</v>
      </c>
      <c r="Y123" s="482">
        <f t="shared" si="51"/>
        <v>0</v>
      </c>
    </row>
    <row r="124" spans="1:25">
      <c r="A124" s="559" t="s">
        <v>157</v>
      </c>
      <c r="C124" s="481"/>
      <c r="E124" s="470" t="s">
        <v>5</v>
      </c>
      <c r="F124" s="553"/>
      <c r="G124" s="553"/>
      <c r="H124" s="553"/>
      <c r="I124" s="553"/>
      <c r="J124" s="553"/>
      <c r="K124" s="553"/>
      <c r="L124" s="553"/>
      <c r="M124" s="553"/>
      <c r="N124" s="553"/>
      <c r="O124" s="553"/>
      <c r="P124" s="553"/>
      <c r="Q124" s="553"/>
      <c r="R124" s="553"/>
      <c r="S124" s="553"/>
      <c r="T124" s="553"/>
      <c r="U124" s="553"/>
      <c r="V124" s="553"/>
      <c r="W124" s="553"/>
      <c r="X124" s="553"/>
      <c r="Y124" s="553"/>
    </row>
    <row r="125" spans="1:25">
      <c r="A125" s="559" t="s">
        <v>157</v>
      </c>
      <c r="C125" s="481"/>
      <c r="E125" s="470" t="s">
        <v>5</v>
      </c>
      <c r="F125" s="553"/>
      <c r="G125" s="553"/>
      <c r="H125" s="553"/>
      <c r="I125" s="553"/>
      <c r="J125" s="553"/>
      <c r="K125" s="553"/>
      <c r="L125" s="553"/>
      <c r="M125" s="553"/>
      <c r="N125" s="553"/>
      <c r="O125" s="553"/>
      <c r="P125" s="553"/>
      <c r="Q125" s="553"/>
      <c r="R125" s="553"/>
      <c r="S125" s="553"/>
      <c r="T125" s="553"/>
      <c r="U125" s="553"/>
      <c r="V125" s="553"/>
      <c r="W125" s="553"/>
      <c r="X125" s="553"/>
      <c r="Y125" s="553"/>
    </row>
    <row r="126" spans="1:25">
      <c r="A126" s="415" t="s">
        <v>909</v>
      </c>
      <c r="C126" s="480"/>
      <c r="E126" s="470" t="s">
        <v>5</v>
      </c>
      <c r="F126" s="482">
        <f>+F127-SUM(F123:F125,F121)</f>
        <v>0</v>
      </c>
      <c r="G126" s="482">
        <f t="shared" ref="G126:Y126" si="52">+G127-SUM(G123:G125,G121)</f>
        <v>0</v>
      </c>
      <c r="H126" s="482">
        <f t="shared" si="52"/>
        <v>0</v>
      </c>
      <c r="I126" s="482">
        <f t="shared" si="52"/>
        <v>0</v>
      </c>
      <c r="J126" s="482">
        <f t="shared" si="52"/>
        <v>0</v>
      </c>
      <c r="K126" s="482">
        <f t="shared" si="52"/>
        <v>0</v>
      </c>
      <c r="L126" s="482">
        <f t="shared" si="52"/>
        <v>0</v>
      </c>
      <c r="M126" s="482">
        <f t="shared" si="52"/>
        <v>0</v>
      </c>
      <c r="N126" s="482">
        <f t="shared" si="52"/>
        <v>0</v>
      </c>
      <c r="O126" s="482">
        <f t="shared" si="52"/>
        <v>0</v>
      </c>
      <c r="P126" s="482">
        <f t="shared" si="52"/>
        <v>0</v>
      </c>
      <c r="Q126" s="482">
        <f t="shared" si="52"/>
        <v>0</v>
      </c>
      <c r="R126" s="482">
        <f t="shared" si="52"/>
        <v>0</v>
      </c>
      <c r="S126" s="482">
        <f t="shared" si="52"/>
        <v>0</v>
      </c>
      <c r="T126" s="482">
        <f t="shared" si="52"/>
        <v>0</v>
      </c>
      <c r="U126" s="482">
        <f t="shared" si="52"/>
        <v>0</v>
      </c>
      <c r="V126" s="482">
        <f t="shared" si="52"/>
        <v>0</v>
      </c>
      <c r="W126" s="482">
        <f t="shared" si="52"/>
        <v>0</v>
      </c>
      <c r="X126" s="482">
        <f t="shared" si="52"/>
        <v>0</v>
      </c>
      <c r="Y126" s="482">
        <f t="shared" si="52"/>
        <v>0</v>
      </c>
    </row>
    <row r="127" spans="1:25">
      <c r="A127" s="581" t="s">
        <v>1338</v>
      </c>
      <c r="C127" s="1"/>
      <c r="E127" s="470" t="s">
        <v>5</v>
      </c>
      <c r="F127" s="314">
        <f>F102</f>
        <v>0</v>
      </c>
      <c r="G127" s="314">
        <f t="shared" ref="G127:Y127" si="53">G102</f>
        <v>0</v>
      </c>
      <c r="H127" s="314">
        <f t="shared" si="53"/>
        <v>0</v>
      </c>
      <c r="I127" s="314">
        <f t="shared" si="53"/>
        <v>0</v>
      </c>
      <c r="J127" s="314">
        <f t="shared" si="53"/>
        <v>0</v>
      </c>
      <c r="K127" s="314">
        <f t="shared" si="53"/>
        <v>0</v>
      </c>
      <c r="L127" s="314">
        <f t="shared" si="53"/>
        <v>0</v>
      </c>
      <c r="M127" s="314">
        <f t="shared" si="53"/>
        <v>0</v>
      </c>
      <c r="N127" s="314">
        <f t="shared" si="53"/>
        <v>0</v>
      </c>
      <c r="O127" s="314">
        <f t="shared" si="53"/>
        <v>0</v>
      </c>
      <c r="P127" s="314">
        <f t="shared" si="53"/>
        <v>0</v>
      </c>
      <c r="Q127" s="314">
        <f t="shared" si="53"/>
        <v>0</v>
      </c>
      <c r="R127" s="314">
        <f t="shared" si="53"/>
        <v>0</v>
      </c>
      <c r="S127" s="314">
        <f t="shared" si="53"/>
        <v>0</v>
      </c>
      <c r="T127" s="314">
        <f t="shared" si="53"/>
        <v>0</v>
      </c>
      <c r="U127" s="314">
        <f t="shared" si="53"/>
        <v>0</v>
      </c>
      <c r="V127" s="314">
        <f t="shared" si="53"/>
        <v>0</v>
      </c>
      <c r="W127" s="314">
        <f t="shared" si="53"/>
        <v>0</v>
      </c>
      <c r="X127" s="314">
        <f t="shared" si="53"/>
        <v>0</v>
      </c>
      <c r="Y127" s="314">
        <f t="shared" si="53"/>
        <v>0</v>
      </c>
    </row>
    <row r="128" spans="1:25">
      <c r="A128" s="48"/>
      <c r="F128" s="47"/>
      <c r="G128" s="47"/>
      <c r="H128" s="47"/>
      <c r="I128" s="47"/>
      <c r="J128" s="47"/>
      <c r="K128" s="47"/>
      <c r="L128" s="47"/>
      <c r="M128" s="47"/>
      <c r="N128" s="47"/>
      <c r="O128" s="47"/>
      <c r="P128" s="47"/>
      <c r="Q128" s="47"/>
      <c r="R128" s="47"/>
      <c r="S128" s="47"/>
      <c r="T128" s="47"/>
      <c r="U128" s="47"/>
      <c r="V128" s="47"/>
      <c r="W128" s="47"/>
      <c r="X128" s="47"/>
      <c r="Y128" s="47"/>
    </row>
    <row r="130" spans="1:25" s="591" customFormat="1">
      <c r="E130" s="592"/>
    </row>
    <row r="131" spans="1:25" ht="26.25" customHeight="1">
      <c r="A131" s="531" t="s">
        <v>948</v>
      </c>
      <c r="B131" s="37"/>
      <c r="E131" s="272"/>
      <c r="F131" s="78">
        <v>2006</v>
      </c>
      <c r="G131" s="78">
        <f t="shared" ref="G131:Y131" si="54">+F131+1</f>
        <v>2007</v>
      </c>
      <c r="H131" s="78">
        <f t="shared" si="54"/>
        <v>2008</v>
      </c>
      <c r="I131" s="78">
        <f t="shared" si="54"/>
        <v>2009</v>
      </c>
      <c r="J131" s="78">
        <f t="shared" si="54"/>
        <v>2010</v>
      </c>
      <c r="K131" s="78">
        <f t="shared" si="54"/>
        <v>2011</v>
      </c>
      <c r="L131" s="78">
        <f t="shared" si="54"/>
        <v>2012</v>
      </c>
      <c r="M131" s="78">
        <f t="shared" si="54"/>
        <v>2013</v>
      </c>
      <c r="N131" s="78">
        <f t="shared" si="54"/>
        <v>2014</v>
      </c>
      <c r="O131" s="78">
        <f t="shared" si="54"/>
        <v>2015</v>
      </c>
      <c r="P131" s="78">
        <f t="shared" si="54"/>
        <v>2016</v>
      </c>
      <c r="Q131" s="78">
        <f t="shared" si="54"/>
        <v>2017</v>
      </c>
      <c r="R131" s="78">
        <f t="shared" si="54"/>
        <v>2018</v>
      </c>
      <c r="S131" s="78">
        <f t="shared" si="54"/>
        <v>2019</v>
      </c>
      <c r="T131" s="78">
        <f t="shared" si="54"/>
        <v>2020</v>
      </c>
      <c r="U131" s="78">
        <f t="shared" si="54"/>
        <v>2021</v>
      </c>
      <c r="V131" s="78">
        <f t="shared" si="54"/>
        <v>2022</v>
      </c>
      <c r="W131" s="78">
        <f t="shared" si="54"/>
        <v>2023</v>
      </c>
      <c r="X131" s="78">
        <f t="shared" si="54"/>
        <v>2024</v>
      </c>
      <c r="Y131" s="78">
        <f t="shared" si="54"/>
        <v>2025</v>
      </c>
    </row>
    <row r="132" spans="1:25" ht="14.25">
      <c r="A132" s="166"/>
      <c r="B132" s="37"/>
      <c r="C132" s="38"/>
      <c r="E132" s="272"/>
      <c r="F132" s="407"/>
      <c r="G132" s="408"/>
      <c r="H132" s="408" t="s">
        <v>801</v>
      </c>
      <c r="I132" s="408"/>
      <c r="J132" s="409"/>
      <c r="K132" s="407"/>
      <c r="L132" s="408"/>
      <c r="M132" s="408" t="s">
        <v>802</v>
      </c>
      <c r="N132" s="408"/>
      <c r="O132" s="409"/>
      <c r="P132" s="407"/>
      <c r="Q132" s="408"/>
      <c r="R132" s="408" t="s">
        <v>1575</v>
      </c>
      <c r="S132" s="408"/>
      <c r="T132" s="409"/>
      <c r="U132" s="407"/>
      <c r="V132" s="408"/>
      <c r="W132" s="408" t="s">
        <v>803</v>
      </c>
      <c r="X132" s="408"/>
      <c r="Y132" s="409"/>
    </row>
    <row r="133" spans="1:25">
      <c r="A133" s="418" t="s">
        <v>840</v>
      </c>
      <c r="B133" s="37"/>
      <c r="C133" s="38"/>
      <c r="E133" s="273" t="s">
        <v>5</v>
      </c>
      <c r="F133" s="309"/>
      <c r="G133" s="309"/>
      <c r="H133" s="309"/>
      <c r="I133" s="309"/>
      <c r="J133" s="309"/>
      <c r="K133" s="309"/>
      <c r="L133" s="309"/>
      <c r="M133" s="309"/>
      <c r="N133" s="309"/>
      <c r="O133" s="309"/>
      <c r="P133" s="309"/>
      <c r="Q133" s="309"/>
      <c r="R133" s="309"/>
      <c r="S133" s="309"/>
      <c r="T133" s="309"/>
      <c r="U133" s="309"/>
      <c r="V133" s="309"/>
      <c r="W133" s="309"/>
      <c r="X133" s="309"/>
      <c r="Y133" s="309"/>
    </row>
    <row r="134" spans="1:25">
      <c r="A134" s="418" t="s">
        <v>841</v>
      </c>
      <c r="B134" s="36"/>
      <c r="C134" s="39"/>
      <c r="E134" s="273" t="s">
        <v>5</v>
      </c>
      <c r="F134" s="309"/>
      <c r="G134" s="309"/>
      <c r="H134" s="309"/>
      <c r="I134" s="309"/>
      <c r="J134" s="309"/>
      <c r="K134" s="309"/>
      <c r="L134" s="309"/>
      <c r="M134" s="309"/>
      <c r="N134" s="309"/>
      <c r="O134" s="309"/>
      <c r="P134" s="309"/>
      <c r="Q134" s="309"/>
      <c r="R134" s="309"/>
      <c r="S134" s="309"/>
      <c r="T134" s="309"/>
      <c r="U134" s="309"/>
      <c r="V134" s="309"/>
      <c r="W134" s="309"/>
      <c r="X134" s="309"/>
      <c r="Y134" s="309"/>
    </row>
    <row r="135" spans="1:25">
      <c r="B135" s="36"/>
      <c r="C135" s="39"/>
      <c r="F135" s="40"/>
      <c r="G135" s="40"/>
      <c r="H135" s="40"/>
      <c r="I135" s="40"/>
      <c r="J135" s="40"/>
      <c r="K135" s="40"/>
      <c r="L135" s="40"/>
      <c r="M135" s="40"/>
      <c r="N135" s="40"/>
      <c r="O135" s="40"/>
      <c r="P135" s="40"/>
      <c r="Q135" s="40"/>
      <c r="R135" s="40"/>
      <c r="S135" s="40"/>
      <c r="T135" s="40"/>
      <c r="U135" s="40"/>
      <c r="V135" s="40"/>
      <c r="W135" s="40"/>
      <c r="X135" s="40"/>
      <c r="Y135" s="40"/>
    </row>
    <row r="136" spans="1:25" ht="15">
      <c r="A136" s="158" t="s">
        <v>842</v>
      </c>
      <c r="B136" s="37"/>
      <c r="F136" s="42"/>
      <c r="G136" s="42"/>
      <c r="H136" s="42"/>
      <c r="I136" s="42"/>
      <c r="J136" s="42"/>
      <c r="K136" s="42"/>
      <c r="L136" s="42"/>
      <c r="M136" s="42"/>
      <c r="N136" s="42"/>
      <c r="O136" s="42"/>
      <c r="P136" s="42"/>
      <c r="Q136" s="42"/>
      <c r="R136" s="42"/>
      <c r="S136" s="42"/>
      <c r="T136" s="42"/>
      <c r="U136" s="42"/>
      <c r="V136" s="42"/>
      <c r="W136" s="42"/>
      <c r="X136" s="42"/>
      <c r="Y136" s="42"/>
    </row>
    <row r="137" spans="1:25">
      <c r="A137" s="581" t="s">
        <v>48</v>
      </c>
      <c r="B137" s="37"/>
      <c r="C137" s="393"/>
      <c r="E137" s="273" t="s">
        <v>0</v>
      </c>
      <c r="F137" s="526"/>
      <c r="G137" s="526"/>
      <c r="H137" s="526"/>
      <c r="I137" s="526"/>
      <c r="J137" s="526"/>
      <c r="K137" s="526"/>
      <c r="L137" s="526"/>
      <c r="M137" s="526"/>
      <c r="N137" s="526"/>
      <c r="O137" s="526"/>
      <c r="P137" s="526"/>
      <c r="Q137" s="526"/>
      <c r="R137" s="526"/>
      <c r="S137" s="526"/>
      <c r="T137" s="526"/>
      <c r="U137" s="526"/>
      <c r="V137" s="526"/>
      <c r="W137" s="526"/>
      <c r="X137" s="526"/>
      <c r="Y137" s="526"/>
    </row>
    <row r="138" spans="1:25">
      <c r="A138" s="581" t="s">
        <v>576</v>
      </c>
      <c r="B138" s="37"/>
      <c r="C138" s="393"/>
      <c r="E138" s="273" t="s">
        <v>5</v>
      </c>
      <c r="F138" s="309"/>
      <c r="G138" s="309"/>
      <c r="H138" s="309"/>
      <c r="I138" s="309"/>
      <c r="J138" s="309"/>
      <c r="K138" s="309"/>
      <c r="L138" s="309"/>
      <c r="M138" s="309"/>
      <c r="N138" s="309"/>
      <c r="O138" s="309"/>
      <c r="P138" s="309"/>
      <c r="Q138" s="309"/>
      <c r="R138" s="309"/>
      <c r="S138" s="309"/>
      <c r="T138" s="309"/>
      <c r="U138" s="309"/>
      <c r="V138" s="309"/>
      <c r="W138" s="309"/>
      <c r="X138" s="309"/>
      <c r="Y138" s="309"/>
    </row>
    <row r="139" spans="1:25">
      <c r="A139" s="891" t="s">
        <v>1760</v>
      </c>
      <c r="B139" s="37"/>
      <c r="C139" s="393"/>
      <c r="E139" s="273"/>
      <c r="F139" s="897">
        <f>IFERROR(F138/(F133),0)</f>
        <v>0</v>
      </c>
      <c r="G139" s="897">
        <f t="shared" ref="G139:Y139" si="55">IFERROR(G138/(G133),0)</f>
        <v>0</v>
      </c>
      <c r="H139" s="897">
        <f t="shared" si="55"/>
        <v>0</v>
      </c>
      <c r="I139" s="897">
        <f t="shared" si="55"/>
        <v>0</v>
      </c>
      <c r="J139" s="897">
        <f>IFERROR(J138/(J133),0)</f>
        <v>0</v>
      </c>
      <c r="K139" s="897">
        <f t="shared" si="55"/>
        <v>0</v>
      </c>
      <c r="L139" s="897">
        <f t="shared" si="55"/>
        <v>0</v>
      </c>
      <c r="M139" s="897">
        <f>IFERROR(M138/(M133),0)</f>
        <v>0</v>
      </c>
      <c r="N139" s="897">
        <f t="shared" si="55"/>
        <v>0</v>
      </c>
      <c r="O139" s="897">
        <f t="shared" si="55"/>
        <v>0</v>
      </c>
      <c r="P139" s="897">
        <f t="shared" si="55"/>
        <v>0</v>
      </c>
      <c r="Q139" s="897">
        <f t="shared" si="55"/>
        <v>0</v>
      </c>
      <c r="R139" s="897">
        <f t="shared" si="55"/>
        <v>0</v>
      </c>
      <c r="S139" s="897">
        <f t="shared" si="55"/>
        <v>0</v>
      </c>
      <c r="T139" s="897">
        <f t="shared" si="55"/>
        <v>0</v>
      </c>
      <c r="U139" s="897">
        <f t="shared" si="55"/>
        <v>0</v>
      </c>
      <c r="V139" s="897">
        <f t="shared" si="55"/>
        <v>0</v>
      </c>
      <c r="W139" s="897">
        <f t="shared" si="55"/>
        <v>0</v>
      </c>
      <c r="X139" s="897">
        <f t="shared" si="55"/>
        <v>0</v>
      </c>
      <c r="Y139" s="897">
        <f t="shared" si="55"/>
        <v>0</v>
      </c>
    </row>
    <row r="140" spans="1:25" customFormat="1"/>
    <row r="141" spans="1:25">
      <c r="A141" s="892" t="s">
        <v>1761</v>
      </c>
      <c r="B141" s="37"/>
      <c r="C141" s="393"/>
      <c r="E141" s="273" t="s">
        <v>0</v>
      </c>
      <c r="F141" s="526"/>
      <c r="G141" s="526"/>
      <c r="H141" s="526"/>
      <c r="I141" s="526"/>
      <c r="J141" s="526"/>
      <c r="K141" s="526"/>
      <c r="L141" s="526"/>
      <c r="M141" s="526"/>
      <c r="N141" s="526"/>
      <c r="O141" s="526"/>
      <c r="P141" s="526"/>
      <c r="Q141" s="526"/>
      <c r="R141" s="526"/>
      <c r="S141" s="526"/>
      <c r="T141" s="526"/>
      <c r="U141" s="526"/>
      <c r="V141" s="526"/>
      <c r="W141" s="526"/>
      <c r="X141" s="526"/>
      <c r="Y141" s="526"/>
    </row>
    <row r="142" spans="1:25">
      <c r="A142" s="740" t="s">
        <v>1681</v>
      </c>
      <c r="B142" s="37"/>
      <c r="C142" s="393"/>
      <c r="E142" s="273" t="s">
        <v>0</v>
      </c>
      <c r="F142" s="894"/>
      <c r="G142" s="727"/>
      <c r="H142" s="727"/>
      <c r="I142" s="727"/>
      <c r="J142" s="727"/>
      <c r="K142" s="727"/>
      <c r="L142" s="727"/>
      <c r="M142" s="727"/>
      <c r="N142" s="727"/>
      <c r="O142" s="727"/>
      <c r="P142" s="727"/>
      <c r="Q142" s="727"/>
      <c r="R142" s="727"/>
      <c r="S142" s="727"/>
      <c r="T142" s="727"/>
      <c r="U142" s="727"/>
      <c r="V142" s="727"/>
      <c r="W142" s="727"/>
      <c r="X142" s="727"/>
      <c r="Y142" s="727"/>
    </row>
    <row r="143" spans="1:25">
      <c r="A143" s="740" t="s">
        <v>1683</v>
      </c>
      <c r="B143" s="37"/>
      <c r="C143" s="393"/>
      <c r="E143" s="273" t="s">
        <v>0</v>
      </c>
      <c r="F143" s="894"/>
      <c r="G143" s="727"/>
      <c r="H143" s="727"/>
      <c r="I143" s="727"/>
      <c r="J143" s="727"/>
      <c r="K143" s="727"/>
      <c r="L143" s="727"/>
      <c r="M143" s="727"/>
      <c r="N143" s="727"/>
      <c r="O143" s="727"/>
      <c r="P143" s="727"/>
      <c r="Q143" s="727"/>
      <c r="R143" s="727"/>
      <c r="S143" s="727"/>
      <c r="T143" s="727"/>
      <c r="U143" s="727"/>
      <c r="V143" s="727"/>
      <c r="W143" s="727"/>
      <c r="X143" s="727"/>
      <c r="Y143" s="727"/>
    </row>
    <row r="144" spans="1:25">
      <c r="A144" s="740" t="s">
        <v>1682</v>
      </c>
      <c r="B144" s="37"/>
      <c r="C144" s="393"/>
      <c r="E144" s="273" t="s">
        <v>0</v>
      </c>
      <c r="F144" s="894"/>
      <c r="G144" s="727"/>
      <c r="H144" s="727"/>
      <c r="I144" s="727"/>
      <c r="J144" s="727"/>
      <c r="K144" s="727"/>
      <c r="L144" s="727"/>
      <c r="M144" s="727"/>
      <c r="N144" s="727"/>
      <c r="O144" s="727"/>
      <c r="P144" s="727"/>
      <c r="Q144" s="727"/>
      <c r="R144" s="727"/>
      <c r="S144" s="727"/>
      <c r="T144" s="727"/>
      <c r="U144" s="727"/>
      <c r="V144" s="727"/>
      <c r="W144" s="727"/>
      <c r="X144" s="727"/>
      <c r="Y144" s="727"/>
    </row>
    <row r="145" spans="1:25">
      <c r="A145" s="393"/>
      <c r="E145" s="739"/>
      <c r="F145" s="533" t="str">
        <f>IF(ABS(F141-SUM(F142:F144))&gt;0.1%,"ERROR","OK")</f>
        <v>OK</v>
      </c>
      <c r="G145" s="533" t="str">
        <f t="shared" ref="G145:I145" si="56">IF(ABS(G141-SUM(G142:G144))&gt;0.1%,"ERROR","OK")</f>
        <v>OK</v>
      </c>
      <c r="H145" s="533" t="str">
        <f t="shared" si="56"/>
        <v>OK</v>
      </c>
      <c r="I145" s="533" t="str">
        <f t="shared" si="56"/>
        <v>OK</v>
      </c>
      <c r="J145" s="533" t="str">
        <f>IF(ABS(J141-SUM(J142:J144))&gt;0.1%,"ERROR","OK")</f>
        <v>OK</v>
      </c>
      <c r="K145" s="533" t="str">
        <f t="shared" ref="K145:Y145" si="57">IF(ABS(K141-SUM(K142:K144))&gt;0.1%,"ERROR","OK")</f>
        <v>OK</v>
      </c>
      <c r="L145" s="533" t="str">
        <f t="shared" si="57"/>
        <v>OK</v>
      </c>
      <c r="M145" s="533" t="str">
        <f t="shared" si="57"/>
        <v>OK</v>
      </c>
      <c r="N145" s="533" t="str">
        <f t="shared" si="57"/>
        <v>OK</v>
      </c>
      <c r="O145" s="533" t="str">
        <f t="shared" si="57"/>
        <v>OK</v>
      </c>
      <c r="P145" s="533" t="str">
        <f t="shared" si="57"/>
        <v>OK</v>
      </c>
      <c r="Q145" s="533" t="str">
        <f t="shared" si="57"/>
        <v>OK</v>
      </c>
      <c r="R145" s="533" t="str">
        <f t="shared" si="57"/>
        <v>OK</v>
      </c>
      <c r="S145" s="533" t="str">
        <f t="shared" si="57"/>
        <v>OK</v>
      </c>
      <c r="T145" s="533" t="str">
        <f t="shared" si="57"/>
        <v>OK</v>
      </c>
      <c r="U145" s="533" t="str">
        <f t="shared" si="57"/>
        <v>OK</v>
      </c>
      <c r="V145" s="533" t="str">
        <f t="shared" si="57"/>
        <v>OK</v>
      </c>
      <c r="W145" s="533" t="str">
        <f t="shared" si="57"/>
        <v>OK</v>
      </c>
      <c r="X145" s="533" t="str">
        <f t="shared" si="57"/>
        <v>OK</v>
      </c>
      <c r="Y145" s="533" t="str">
        <f t="shared" si="57"/>
        <v>OK</v>
      </c>
    </row>
    <row r="146" spans="1:25" s="44" customFormat="1">
      <c r="A146" s="542" t="s">
        <v>575</v>
      </c>
      <c r="B146" s="43"/>
      <c r="C146" s="202"/>
      <c r="E146" s="470" t="s">
        <v>5</v>
      </c>
      <c r="F146" s="309"/>
      <c r="G146" s="309"/>
      <c r="H146" s="309"/>
      <c r="I146" s="309"/>
      <c r="J146" s="309"/>
      <c r="K146" s="309"/>
      <c r="L146" s="309"/>
      <c r="M146" s="309"/>
      <c r="N146" s="309"/>
      <c r="O146" s="309"/>
      <c r="P146" s="309"/>
      <c r="Q146" s="309"/>
      <c r="R146" s="309"/>
      <c r="S146" s="309"/>
      <c r="T146" s="309"/>
      <c r="U146" s="309"/>
      <c r="V146" s="309"/>
      <c r="W146" s="309"/>
      <c r="X146" s="309"/>
      <c r="Y146" s="309"/>
    </row>
    <row r="147" spans="1:25" s="44" customFormat="1">
      <c r="A147" s="892" t="s">
        <v>1693</v>
      </c>
      <c r="B147" s="43"/>
      <c r="C147" s="202"/>
      <c r="E147" s="200" t="s">
        <v>0</v>
      </c>
      <c r="F147" s="897">
        <f t="shared" ref="F147:Y147" si="58">IFERROR(F146/(F6-F7),0)</f>
        <v>0</v>
      </c>
      <c r="G147" s="897">
        <f t="shared" si="58"/>
        <v>0</v>
      </c>
      <c r="H147" s="897">
        <f t="shared" si="58"/>
        <v>0</v>
      </c>
      <c r="I147" s="897">
        <f t="shared" si="58"/>
        <v>0</v>
      </c>
      <c r="J147" s="897">
        <f>IFERROR(J146/(J137-J138),0)</f>
        <v>0</v>
      </c>
      <c r="K147" s="897">
        <f t="shared" ref="K147:O147" si="59">IFERROR(K146/(K137-K138),0)</f>
        <v>0</v>
      </c>
      <c r="L147" s="897">
        <f t="shared" si="59"/>
        <v>0</v>
      </c>
      <c r="M147" s="897">
        <f t="shared" si="59"/>
        <v>0</v>
      </c>
      <c r="N147" s="897">
        <f t="shared" si="59"/>
        <v>0</v>
      </c>
      <c r="O147" s="897">
        <f t="shared" si="59"/>
        <v>0</v>
      </c>
      <c r="P147" s="897">
        <f t="shared" si="58"/>
        <v>0</v>
      </c>
      <c r="Q147" s="897">
        <f t="shared" si="58"/>
        <v>0</v>
      </c>
      <c r="R147" s="897">
        <f t="shared" si="58"/>
        <v>0</v>
      </c>
      <c r="S147" s="897">
        <f t="shared" si="58"/>
        <v>0</v>
      </c>
      <c r="T147" s="897">
        <f t="shared" si="58"/>
        <v>0</v>
      </c>
      <c r="U147" s="897">
        <f t="shared" si="58"/>
        <v>0</v>
      </c>
      <c r="V147" s="897">
        <f t="shared" si="58"/>
        <v>0</v>
      </c>
      <c r="W147" s="897">
        <f t="shared" si="58"/>
        <v>0</v>
      </c>
      <c r="X147" s="897">
        <f t="shared" si="58"/>
        <v>0</v>
      </c>
      <c r="Y147" s="897">
        <f t="shared" si="58"/>
        <v>0</v>
      </c>
    </row>
    <row r="148" spans="1:25" customFormat="1"/>
    <row r="149" spans="1:25" s="45" customFormat="1">
      <c r="A149" s="740" t="s">
        <v>920</v>
      </c>
      <c r="E149" s="470" t="s">
        <v>5</v>
      </c>
      <c r="F149" s="457">
        <f>'F10 Pensions PPF Levies'!F79+'F10 Pensions PPF Levies'!F94</f>
        <v>0</v>
      </c>
      <c r="G149" s="457">
        <f>'F10 Pensions PPF Levies'!G79+'F10 Pensions PPF Levies'!G94</f>
        <v>0</v>
      </c>
      <c r="H149" s="457">
        <f>'F10 Pensions PPF Levies'!H79+'F10 Pensions PPF Levies'!H94</f>
        <v>0</v>
      </c>
      <c r="I149" s="457">
        <f>'F10 Pensions PPF Levies'!I79+'F10 Pensions PPF Levies'!I94</f>
        <v>0</v>
      </c>
      <c r="J149" s="457">
        <f>'F10 Pensions PPF Levies'!J79+'F10 Pensions PPF Levies'!J94</f>
        <v>0</v>
      </c>
      <c r="K149" s="457">
        <f>'F10 Pensions PPF Levies'!K79+'F10 Pensions PPF Levies'!K94</f>
        <v>0</v>
      </c>
      <c r="L149" s="457">
        <f>'F10 Pensions PPF Levies'!L79+'F10 Pensions PPF Levies'!L94</f>
        <v>0</v>
      </c>
      <c r="M149" s="457">
        <f>'F10 Pensions PPF Levies'!M79+'F10 Pensions PPF Levies'!M94</f>
        <v>0</v>
      </c>
      <c r="N149" s="457">
        <f>'F10 Pensions PPF Levies'!N79+'F10 Pensions PPF Levies'!N94</f>
        <v>0</v>
      </c>
      <c r="O149" s="457">
        <f>'F10 Pensions PPF Levies'!O79+'F10 Pensions PPF Levies'!O94</f>
        <v>0</v>
      </c>
      <c r="P149" s="457">
        <f>'F10 Pensions PPF Levies'!P79+'F10 Pensions PPF Levies'!P94</f>
        <v>0</v>
      </c>
      <c r="Q149" s="457">
        <f>'F10 Pensions PPF Levies'!Q79+'F10 Pensions PPF Levies'!Q94</f>
        <v>0</v>
      </c>
      <c r="R149" s="457">
        <f>'F10 Pensions PPF Levies'!R79+'F10 Pensions PPF Levies'!R94</f>
        <v>0</v>
      </c>
      <c r="S149" s="457">
        <f>'F10 Pensions PPF Levies'!S79+'F10 Pensions PPF Levies'!S94</f>
        <v>0</v>
      </c>
      <c r="T149" s="457">
        <f>'F10 Pensions PPF Levies'!T79+'F10 Pensions PPF Levies'!T94</f>
        <v>0</v>
      </c>
      <c r="U149" s="457">
        <f>'F10 Pensions PPF Levies'!U79+'F10 Pensions PPF Levies'!U94</f>
        <v>0</v>
      </c>
      <c r="V149" s="457">
        <f>'F10 Pensions PPF Levies'!V79+'F10 Pensions PPF Levies'!V94</f>
        <v>0</v>
      </c>
      <c r="W149" s="457">
        <f>'F10 Pensions PPF Levies'!W79+'F10 Pensions PPF Levies'!W94</f>
        <v>0</v>
      </c>
      <c r="X149" s="457">
        <f>'F10 Pensions PPF Levies'!X79+'F10 Pensions PPF Levies'!X94</f>
        <v>0</v>
      </c>
      <c r="Y149" s="457">
        <f>'F10 Pensions PPF Levies'!Y79+'F10 Pensions PPF Levies'!Y94</f>
        <v>0</v>
      </c>
    </row>
    <row r="150" spans="1:25">
      <c r="A150" s="542" t="s">
        <v>573</v>
      </c>
      <c r="E150" s="470" t="s">
        <v>5</v>
      </c>
      <c r="F150" s="457">
        <f>'F11 Pension Scheme Admin costs'!F49</f>
        <v>0</v>
      </c>
      <c r="G150" s="457">
        <f>'F11 Pension Scheme Admin costs'!G49</f>
        <v>0</v>
      </c>
      <c r="H150" s="457">
        <f>'F11 Pension Scheme Admin costs'!H49</f>
        <v>0</v>
      </c>
      <c r="I150" s="457">
        <f>'F11 Pension Scheme Admin costs'!I49</f>
        <v>0</v>
      </c>
      <c r="J150" s="457">
        <f>'F11 Pension Scheme Admin costs'!J49</f>
        <v>0</v>
      </c>
      <c r="K150" s="457">
        <f>'F11 Pension Scheme Admin costs'!K49</f>
        <v>0</v>
      </c>
      <c r="L150" s="457">
        <f>'F11 Pension Scheme Admin costs'!L49</f>
        <v>0</v>
      </c>
      <c r="M150" s="457">
        <f>'F11 Pension Scheme Admin costs'!M49</f>
        <v>0</v>
      </c>
      <c r="N150" s="457">
        <f>'F11 Pension Scheme Admin costs'!N49</f>
        <v>0</v>
      </c>
      <c r="O150" s="457">
        <f>'F11 Pension Scheme Admin costs'!O49</f>
        <v>0</v>
      </c>
      <c r="P150" s="457">
        <f>'F11 Pension Scheme Admin costs'!P49</f>
        <v>0</v>
      </c>
      <c r="Q150" s="457">
        <f>'F11 Pension Scheme Admin costs'!Q49</f>
        <v>0</v>
      </c>
      <c r="R150" s="457">
        <f>'F11 Pension Scheme Admin costs'!R49</f>
        <v>0</v>
      </c>
      <c r="S150" s="457">
        <f>'F11 Pension Scheme Admin costs'!S49</f>
        <v>0</v>
      </c>
      <c r="T150" s="457">
        <f>'F11 Pension Scheme Admin costs'!T49</f>
        <v>0</v>
      </c>
      <c r="U150" s="457">
        <f>'F11 Pension Scheme Admin costs'!U49</f>
        <v>0</v>
      </c>
      <c r="V150" s="457">
        <f>'F11 Pension Scheme Admin costs'!V49</f>
        <v>0</v>
      </c>
      <c r="W150" s="457">
        <f>'F11 Pension Scheme Admin costs'!W49</f>
        <v>0</v>
      </c>
      <c r="X150" s="457">
        <f>'F11 Pension Scheme Admin costs'!X49</f>
        <v>0</v>
      </c>
      <c r="Y150" s="457">
        <f>'F11 Pension Scheme Admin costs'!Y49</f>
        <v>0</v>
      </c>
    </row>
    <row r="151" spans="1:25">
      <c r="A151" s="535" t="s">
        <v>843</v>
      </c>
      <c r="E151" s="470" t="s">
        <v>5</v>
      </c>
      <c r="F151" s="314">
        <f t="shared" ref="F151:I151" si="60">+SUM(F146:F150)</f>
        <v>0</v>
      </c>
      <c r="G151" s="314">
        <f t="shared" si="60"/>
        <v>0</v>
      </c>
      <c r="H151" s="314">
        <f t="shared" si="60"/>
        <v>0</v>
      </c>
      <c r="I151" s="314">
        <f t="shared" si="60"/>
        <v>0</v>
      </c>
      <c r="J151" s="314">
        <f t="shared" ref="J151:Y151" si="61">+SUM(J149:J150)+J146</f>
        <v>0</v>
      </c>
      <c r="K151" s="314">
        <f t="shared" si="61"/>
        <v>0</v>
      </c>
      <c r="L151" s="314">
        <f t="shared" si="61"/>
        <v>0</v>
      </c>
      <c r="M151" s="314">
        <f t="shared" si="61"/>
        <v>0</v>
      </c>
      <c r="N151" s="314">
        <f t="shared" si="61"/>
        <v>0</v>
      </c>
      <c r="O151" s="314">
        <f t="shared" si="61"/>
        <v>0</v>
      </c>
      <c r="P151" s="314">
        <f t="shared" si="61"/>
        <v>0</v>
      </c>
      <c r="Q151" s="314">
        <f t="shared" si="61"/>
        <v>0</v>
      </c>
      <c r="R151" s="314">
        <f t="shared" si="61"/>
        <v>0</v>
      </c>
      <c r="S151" s="314">
        <f t="shared" si="61"/>
        <v>0</v>
      </c>
      <c r="T151" s="314">
        <f t="shared" si="61"/>
        <v>0</v>
      </c>
      <c r="U151" s="314">
        <f t="shared" si="61"/>
        <v>0</v>
      </c>
      <c r="V151" s="314">
        <f t="shared" si="61"/>
        <v>0</v>
      </c>
      <c r="W151" s="314">
        <f t="shared" si="61"/>
        <v>0</v>
      </c>
      <c r="X151" s="314">
        <f t="shared" si="61"/>
        <v>0</v>
      </c>
      <c r="Y151" s="314">
        <f t="shared" si="61"/>
        <v>0</v>
      </c>
    </row>
    <row r="152" spans="1:25" customFormat="1"/>
    <row r="153" spans="1:25">
      <c r="A153" s="909" t="s">
        <v>1770</v>
      </c>
      <c r="B153" s="47"/>
      <c r="C153" s="47"/>
      <c r="E153" s="470" t="s">
        <v>5</v>
      </c>
      <c r="F153" s="457">
        <f>'F10 Pensions PPF Levies'!F73+'F10 Pensions PPF Levies'!F88</f>
        <v>0</v>
      </c>
      <c r="G153" s="457">
        <f>'F10 Pensions PPF Levies'!G73+'F10 Pensions PPF Levies'!G88</f>
        <v>0</v>
      </c>
      <c r="H153" s="457">
        <f>'F10 Pensions PPF Levies'!H73+'F10 Pensions PPF Levies'!H88</f>
        <v>0</v>
      </c>
      <c r="I153" s="457">
        <f>'F10 Pensions PPF Levies'!I73+'F10 Pensions PPF Levies'!I88</f>
        <v>0</v>
      </c>
      <c r="J153" s="457">
        <f>'F10 Pensions PPF Levies'!J73+'F10 Pensions PPF Levies'!J88</f>
        <v>0</v>
      </c>
      <c r="K153" s="457">
        <f>'F10 Pensions PPF Levies'!K73+'F10 Pensions PPF Levies'!K88</f>
        <v>0</v>
      </c>
      <c r="L153" s="457">
        <f>'F10 Pensions PPF Levies'!L73+'F10 Pensions PPF Levies'!L88</f>
        <v>0</v>
      </c>
      <c r="M153" s="457">
        <f>'F10 Pensions PPF Levies'!M73+'F10 Pensions PPF Levies'!M88</f>
        <v>0</v>
      </c>
      <c r="N153" s="457">
        <f>'F10 Pensions PPF Levies'!N73+'F10 Pensions PPF Levies'!N88</f>
        <v>0</v>
      </c>
      <c r="O153" s="457">
        <f>'F10 Pensions PPF Levies'!O73+'F10 Pensions PPF Levies'!O88</f>
        <v>0</v>
      </c>
      <c r="P153" s="457">
        <f>'F10 Pensions PPF Levies'!P73+'F10 Pensions PPF Levies'!P88</f>
        <v>0</v>
      </c>
      <c r="Q153" s="457">
        <f>'F10 Pensions PPF Levies'!Q73+'F10 Pensions PPF Levies'!Q88</f>
        <v>0</v>
      </c>
      <c r="R153" s="457">
        <f>'F10 Pensions PPF Levies'!R73+'F10 Pensions PPF Levies'!R88</f>
        <v>0</v>
      </c>
      <c r="S153" s="457">
        <f>'F10 Pensions PPF Levies'!S73+'F10 Pensions PPF Levies'!S88</f>
        <v>0</v>
      </c>
      <c r="T153" s="457">
        <f>'F10 Pensions PPF Levies'!T73+'F10 Pensions PPF Levies'!T88</f>
        <v>0</v>
      </c>
      <c r="U153" s="457">
        <f>'F10 Pensions PPF Levies'!U73+'F10 Pensions PPF Levies'!U88</f>
        <v>0</v>
      </c>
      <c r="V153" s="457">
        <f>'F10 Pensions PPF Levies'!V73+'F10 Pensions PPF Levies'!V88</f>
        <v>0</v>
      </c>
      <c r="W153" s="457">
        <f>'F10 Pensions PPF Levies'!W73+'F10 Pensions PPF Levies'!W88</f>
        <v>0</v>
      </c>
      <c r="X153" s="457">
        <f>'F10 Pensions PPF Levies'!X73+'F10 Pensions PPF Levies'!X88</f>
        <v>0</v>
      </c>
      <c r="Y153" s="457">
        <f>'F10 Pensions PPF Levies'!Y73+'F10 Pensions PPF Levies'!Y88</f>
        <v>0</v>
      </c>
    </row>
    <row r="154" spans="1:25" s="47" customFormat="1">
      <c r="A154" s="892" t="s">
        <v>1771</v>
      </c>
      <c r="E154" s="470" t="s">
        <v>5</v>
      </c>
      <c r="F154" s="457">
        <f>'F11 Pension Scheme Admin costs'!F43</f>
        <v>0</v>
      </c>
      <c r="G154" s="457">
        <f>'F11 Pension Scheme Admin costs'!G43</f>
        <v>0</v>
      </c>
      <c r="H154" s="457">
        <f>'F11 Pension Scheme Admin costs'!H43</f>
        <v>0</v>
      </c>
      <c r="I154" s="457">
        <f>'F11 Pension Scheme Admin costs'!I43</f>
        <v>0</v>
      </c>
      <c r="J154" s="457">
        <f>'F11 Pension Scheme Admin costs'!J43</f>
        <v>0</v>
      </c>
      <c r="K154" s="457">
        <f>'F11 Pension Scheme Admin costs'!K43</f>
        <v>0</v>
      </c>
      <c r="L154" s="457">
        <f>'F11 Pension Scheme Admin costs'!L43</f>
        <v>0</v>
      </c>
      <c r="M154" s="457">
        <f>'F11 Pension Scheme Admin costs'!M43</f>
        <v>0</v>
      </c>
      <c r="N154" s="457">
        <f>'F11 Pension Scheme Admin costs'!N43</f>
        <v>0</v>
      </c>
      <c r="O154" s="457">
        <f>'F11 Pension Scheme Admin costs'!O43</f>
        <v>0</v>
      </c>
      <c r="P154" s="457">
        <f>'F11 Pension Scheme Admin costs'!P43</f>
        <v>0</v>
      </c>
      <c r="Q154" s="457">
        <f>'F11 Pension Scheme Admin costs'!Q43</f>
        <v>0</v>
      </c>
      <c r="R154" s="457">
        <f>'F11 Pension Scheme Admin costs'!R43</f>
        <v>0</v>
      </c>
      <c r="S154" s="457">
        <f>'F11 Pension Scheme Admin costs'!S43</f>
        <v>0</v>
      </c>
      <c r="T154" s="457">
        <f>'F11 Pension Scheme Admin costs'!T43</f>
        <v>0</v>
      </c>
      <c r="U154" s="457">
        <f>'F11 Pension Scheme Admin costs'!U43</f>
        <v>0</v>
      </c>
      <c r="V154" s="457">
        <f>'F11 Pension Scheme Admin costs'!V43</f>
        <v>0</v>
      </c>
      <c r="W154" s="457">
        <f>'F11 Pension Scheme Admin costs'!W43</f>
        <v>0</v>
      </c>
      <c r="X154" s="457">
        <f>'F11 Pension Scheme Admin costs'!X43</f>
        <v>0</v>
      </c>
      <c r="Y154" s="457">
        <f>'F11 Pension Scheme Admin costs'!Y43</f>
        <v>0</v>
      </c>
    </row>
    <row r="155" spans="1:25" s="47" customFormat="1">
      <c r="A155" s="201" t="s">
        <v>595</v>
      </c>
      <c r="E155" s="470" t="s">
        <v>5</v>
      </c>
      <c r="F155" s="472">
        <f t="shared" ref="F155:Y155" si="62">SUM(F151:F154)</f>
        <v>0</v>
      </c>
      <c r="G155" s="472">
        <f t="shared" si="62"/>
        <v>0</v>
      </c>
      <c r="H155" s="472">
        <f t="shared" si="62"/>
        <v>0</v>
      </c>
      <c r="I155" s="472">
        <f t="shared" si="62"/>
        <v>0</v>
      </c>
      <c r="J155" s="472">
        <f t="shared" si="62"/>
        <v>0</v>
      </c>
      <c r="K155" s="472">
        <f t="shared" si="62"/>
        <v>0</v>
      </c>
      <c r="L155" s="472">
        <f t="shared" si="62"/>
        <v>0</v>
      </c>
      <c r="M155" s="472">
        <f t="shared" si="62"/>
        <v>0</v>
      </c>
      <c r="N155" s="472">
        <f t="shared" si="62"/>
        <v>0</v>
      </c>
      <c r="O155" s="472">
        <f t="shared" si="62"/>
        <v>0</v>
      </c>
      <c r="P155" s="472">
        <f t="shared" si="62"/>
        <v>0</v>
      </c>
      <c r="Q155" s="472">
        <f t="shared" si="62"/>
        <v>0</v>
      </c>
      <c r="R155" s="472">
        <f t="shared" si="62"/>
        <v>0</v>
      </c>
      <c r="S155" s="472">
        <f t="shared" si="62"/>
        <v>0</v>
      </c>
      <c r="T155" s="472">
        <f t="shared" si="62"/>
        <v>0</v>
      </c>
      <c r="U155" s="472">
        <f t="shared" si="62"/>
        <v>0</v>
      </c>
      <c r="V155" s="472">
        <f t="shared" si="62"/>
        <v>0</v>
      </c>
      <c r="W155" s="472">
        <f t="shared" si="62"/>
        <v>0</v>
      </c>
      <c r="X155" s="472">
        <f t="shared" si="62"/>
        <v>0</v>
      </c>
      <c r="Y155" s="472">
        <f t="shared" si="62"/>
        <v>0</v>
      </c>
    </row>
    <row r="156" spans="1:25" s="47" customFormat="1">
      <c r="A156" s="201"/>
      <c r="E156" s="274"/>
      <c r="F156" s="274"/>
      <c r="G156" s="274"/>
      <c r="H156" s="274"/>
      <c r="I156" s="274"/>
      <c r="J156" s="274"/>
      <c r="K156" s="274"/>
      <c r="L156" s="274"/>
      <c r="M156" s="274"/>
      <c r="N156" s="274"/>
      <c r="O156" s="274"/>
      <c r="P156" s="274"/>
      <c r="Q156" s="274"/>
      <c r="R156" s="274"/>
      <c r="S156" s="274"/>
      <c r="T156" s="274"/>
      <c r="U156" s="274"/>
      <c r="V156" s="274"/>
      <c r="W156" s="274"/>
      <c r="X156" s="274"/>
      <c r="Y156" s="274"/>
    </row>
    <row r="157" spans="1:25">
      <c r="A157" s="542" t="s">
        <v>574</v>
      </c>
      <c r="E157" s="470" t="s">
        <v>5</v>
      </c>
      <c r="F157" s="472">
        <f t="shared" ref="F157:Y157" si="63">F166*F168</f>
        <v>0</v>
      </c>
      <c r="G157" s="472">
        <f t="shared" si="63"/>
        <v>0</v>
      </c>
      <c r="H157" s="472">
        <f t="shared" si="63"/>
        <v>0</v>
      </c>
      <c r="I157" s="472">
        <f t="shared" si="63"/>
        <v>0</v>
      </c>
      <c r="J157" s="472">
        <f t="shared" si="63"/>
        <v>0</v>
      </c>
      <c r="K157" s="472">
        <f t="shared" si="63"/>
        <v>0</v>
      </c>
      <c r="L157" s="472">
        <f t="shared" si="63"/>
        <v>0</v>
      </c>
      <c r="M157" s="472">
        <f t="shared" si="63"/>
        <v>0</v>
      </c>
      <c r="N157" s="472">
        <f t="shared" si="63"/>
        <v>0</v>
      </c>
      <c r="O157" s="472">
        <f t="shared" si="63"/>
        <v>0</v>
      </c>
      <c r="P157" s="472">
        <f t="shared" si="63"/>
        <v>0</v>
      </c>
      <c r="Q157" s="472">
        <f t="shared" si="63"/>
        <v>0</v>
      </c>
      <c r="R157" s="472">
        <f t="shared" si="63"/>
        <v>0</v>
      </c>
      <c r="S157" s="472">
        <f t="shared" si="63"/>
        <v>0</v>
      </c>
      <c r="T157" s="472">
        <f t="shared" si="63"/>
        <v>0</v>
      </c>
      <c r="U157" s="472">
        <f t="shared" si="63"/>
        <v>0</v>
      </c>
      <c r="V157" s="472">
        <f t="shared" si="63"/>
        <v>0</v>
      </c>
      <c r="W157" s="472">
        <f t="shared" si="63"/>
        <v>0</v>
      </c>
      <c r="X157" s="472">
        <f t="shared" si="63"/>
        <v>0</v>
      </c>
      <c r="Y157" s="472">
        <f t="shared" si="63"/>
        <v>0</v>
      </c>
    </row>
    <row r="158" spans="1:25">
      <c r="A158" s="892" t="s">
        <v>1783</v>
      </c>
      <c r="E158" s="470"/>
      <c r="F158" s="472">
        <f>F157+(F167*F168)</f>
        <v>0</v>
      </c>
      <c r="G158" s="472">
        <f t="shared" ref="G158" si="64">G157+(G167*G168)</f>
        <v>0</v>
      </c>
      <c r="H158" s="472">
        <f t="shared" ref="H158" si="65">H157+(H167*H168)</f>
        <v>0</v>
      </c>
      <c r="I158" s="472">
        <f t="shared" ref="I158" si="66">I157+(I167*I168)</f>
        <v>0</v>
      </c>
      <c r="J158" s="472">
        <f t="shared" ref="J158" si="67">J157+(J167*J168)</f>
        <v>0</v>
      </c>
      <c r="K158" s="472">
        <f t="shared" ref="K158" si="68">K157+(K167*K168)</f>
        <v>0</v>
      </c>
      <c r="L158" s="472">
        <f t="shared" ref="L158" si="69">L157+(L167*L168)</f>
        <v>0</v>
      </c>
      <c r="M158" s="472">
        <f t="shared" ref="M158" si="70">M157+(M167*M168)</f>
        <v>0</v>
      </c>
      <c r="N158" s="472">
        <f t="shared" ref="N158" si="71">N157+(N167*N168)</f>
        <v>0</v>
      </c>
      <c r="O158" s="472">
        <f t="shared" ref="O158" si="72">O157+(O167*O168)</f>
        <v>0</v>
      </c>
      <c r="P158" s="472">
        <f t="shared" ref="P158" si="73">P157+(P167*P168)</f>
        <v>0</v>
      </c>
      <c r="Q158" s="472">
        <f t="shared" ref="Q158" si="74">Q157+(Q167*Q168)</f>
        <v>0</v>
      </c>
      <c r="R158" s="472">
        <f t="shared" ref="R158" si="75">R157+(R167*R168)</f>
        <v>0</v>
      </c>
      <c r="S158" s="472">
        <f t="shared" ref="S158" si="76">S157+(S167*S168)</f>
        <v>0</v>
      </c>
      <c r="T158" s="472">
        <f t="shared" ref="T158" si="77">T157+(T167*T168)</f>
        <v>0</v>
      </c>
      <c r="U158" s="472">
        <f t="shared" ref="U158" si="78">U157+(U167*U168)</f>
        <v>0</v>
      </c>
      <c r="V158" s="472">
        <f t="shared" ref="V158" si="79">V157+(V167*V168)</f>
        <v>0</v>
      </c>
      <c r="W158" s="472">
        <f t="shared" ref="W158" si="80">W157+(W167*W168)</f>
        <v>0</v>
      </c>
      <c r="X158" s="472">
        <f t="shared" ref="X158" si="81">X157+(X167*X168)</f>
        <v>0</v>
      </c>
      <c r="Y158" s="472">
        <f t="shared" ref="Y158" si="82">Y157+(Y167*Y168)</f>
        <v>0</v>
      </c>
    </row>
    <row r="159" spans="1:25">
      <c r="A159" s="542" t="s">
        <v>49</v>
      </c>
      <c r="E159" s="470" t="s">
        <v>5</v>
      </c>
      <c r="F159" s="309"/>
      <c r="G159" s="309"/>
      <c r="H159" s="309"/>
      <c r="I159" s="309"/>
      <c r="J159" s="309"/>
      <c r="K159" s="309"/>
      <c r="L159" s="309"/>
      <c r="M159" s="309"/>
      <c r="N159" s="309"/>
      <c r="O159" s="309"/>
      <c r="P159" s="309"/>
      <c r="Q159" s="309"/>
      <c r="R159" s="309"/>
      <c r="S159" s="309"/>
      <c r="T159" s="309"/>
      <c r="U159" s="309"/>
      <c r="V159" s="309"/>
      <c r="W159" s="309"/>
      <c r="X159" s="309"/>
      <c r="Y159" s="309"/>
    </row>
    <row r="160" spans="1:25" s="468" customFormat="1">
      <c r="A160" s="41"/>
      <c r="E160" s="473"/>
      <c r="F160" s="474"/>
      <c r="G160" s="474"/>
      <c r="H160" s="474"/>
      <c r="I160" s="474"/>
      <c r="J160" s="474"/>
      <c r="K160" s="474"/>
      <c r="L160" s="474"/>
      <c r="M160" s="474"/>
      <c r="N160" s="474"/>
      <c r="O160" s="474"/>
      <c r="P160" s="474"/>
      <c r="Q160" s="474"/>
      <c r="R160" s="474"/>
      <c r="S160" s="474"/>
      <c r="T160" s="474"/>
      <c r="U160" s="474"/>
      <c r="V160" s="474"/>
      <c r="W160" s="474"/>
      <c r="X160" s="474"/>
      <c r="Y160" s="474"/>
    </row>
    <row r="161" spans="1:25" ht="18" customHeight="1">
      <c r="A161" s="736" t="s">
        <v>833</v>
      </c>
      <c r="E161" s="165" t="s">
        <v>5</v>
      </c>
      <c r="F161" s="314">
        <f>+F158+F159+F155</f>
        <v>0</v>
      </c>
      <c r="G161" s="314">
        <f t="shared" ref="G161:Y161" si="83">+G157+G159+G155</f>
        <v>0</v>
      </c>
      <c r="H161" s="314">
        <f t="shared" si="83"/>
        <v>0</v>
      </c>
      <c r="I161" s="314">
        <f t="shared" si="83"/>
        <v>0</v>
      </c>
      <c r="J161" s="314">
        <f t="shared" si="83"/>
        <v>0</v>
      </c>
      <c r="K161" s="314">
        <f t="shared" si="83"/>
        <v>0</v>
      </c>
      <c r="L161" s="314">
        <f t="shared" si="83"/>
        <v>0</v>
      </c>
      <c r="M161" s="314">
        <f t="shared" si="83"/>
        <v>0</v>
      </c>
      <c r="N161" s="314">
        <f t="shared" si="83"/>
        <v>0</v>
      </c>
      <c r="O161" s="314">
        <f t="shared" si="83"/>
        <v>0</v>
      </c>
      <c r="P161" s="314">
        <f t="shared" si="83"/>
        <v>0</v>
      </c>
      <c r="Q161" s="314">
        <f t="shared" si="83"/>
        <v>0</v>
      </c>
      <c r="R161" s="314">
        <f t="shared" si="83"/>
        <v>0</v>
      </c>
      <c r="S161" s="314">
        <f t="shared" si="83"/>
        <v>0</v>
      </c>
      <c r="T161" s="314">
        <f t="shared" si="83"/>
        <v>0</v>
      </c>
      <c r="U161" s="314">
        <f t="shared" si="83"/>
        <v>0</v>
      </c>
      <c r="V161" s="314">
        <f t="shared" si="83"/>
        <v>0</v>
      </c>
      <c r="W161" s="314">
        <f t="shared" si="83"/>
        <v>0</v>
      </c>
      <c r="X161" s="314">
        <f t="shared" si="83"/>
        <v>0</v>
      </c>
      <c r="Y161" s="314">
        <f t="shared" si="83"/>
        <v>0</v>
      </c>
    </row>
    <row r="162" spans="1:25">
      <c r="A162" s="393"/>
      <c r="F162" s="310"/>
      <c r="G162" s="310"/>
      <c r="H162" s="310"/>
      <c r="I162" s="310"/>
      <c r="J162" s="310"/>
      <c r="K162" s="310"/>
      <c r="L162" s="310"/>
      <c r="M162" s="310"/>
      <c r="N162" s="310"/>
      <c r="O162" s="310"/>
      <c r="P162" s="310"/>
      <c r="Q162" s="310"/>
      <c r="R162" s="310"/>
      <c r="S162" s="310"/>
      <c r="T162" s="310"/>
      <c r="U162" s="310"/>
      <c r="V162" s="310"/>
      <c r="W162" s="310"/>
      <c r="X162" s="310"/>
      <c r="Y162" s="310"/>
    </row>
    <row r="163" spans="1:25">
      <c r="A163" s="535" t="s">
        <v>1766</v>
      </c>
      <c r="E163" s="739"/>
      <c r="F163" s="310"/>
      <c r="G163" s="310"/>
      <c r="H163" s="310"/>
      <c r="I163" s="310"/>
      <c r="J163" s="310"/>
      <c r="K163" s="310"/>
      <c r="L163" s="310"/>
      <c r="M163" s="310"/>
      <c r="N163" s="310"/>
      <c r="O163" s="310"/>
      <c r="P163" s="310"/>
      <c r="Q163" s="310"/>
      <c r="R163" s="310"/>
      <c r="S163" s="310"/>
      <c r="T163" s="310"/>
      <c r="U163" s="310"/>
      <c r="V163" s="310"/>
      <c r="W163" s="310"/>
      <c r="X163" s="310"/>
      <c r="Y163" s="310"/>
    </row>
    <row r="164" spans="1:25">
      <c r="A164" s="581" t="s">
        <v>394</v>
      </c>
      <c r="E164" s="348" t="s">
        <v>243</v>
      </c>
      <c r="F164" s="309"/>
      <c r="G164" s="309"/>
      <c r="H164" s="309"/>
      <c r="I164" s="309"/>
      <c r="J164" s="309"/>
      <c r="K164" s="309"/>
      <c r="L164" s="309"/>
      <c r="M164" s="309"/>
      <c r="N164" s="309"/>
      <c r="O164" s="309"/>
      <c r="P164" s="309"/>
      <c r="Q164" s="309"/>
      <c r="R164" s="309"/>
      <c r="S164" s="309"/>
      <c r="T164" s="309"/>
      <c r="U164" s="309"/>
      <c r="V164" s="309"/>
      <c r="W164" s="309"/>
      <c r="X164" s="309"/>
      <c r="Y164" s="309"/>
    </row>
    <row r="165" spans="1:25">
      <c r="A165" s="581" t="s">
        <v>393</v>
      </c>
      <c r="E165" s="200" t="s">
        <v>395</v>
      </c>
      <c r="F165" s="554"/>
      <c r="G165" s="554"/>
      <c r="H165" s="554"/>
      <c r="I165" s="554"/>
      <c r="J165" s="554"/>
      <c r="K165" s="554"/>
      <c r="L165" s="554"/>
      <c r="M165" s="554"/>
      <c r="N165" s="554"/>
      <c r="O165" s="554"/>
      <c r="P165" s="554"/>
      <c r="Q165" s="554"/>
      <c r="R165" s="554"/>
      <c r="S165" s="554"/>
      <c r="T165" s="554"/>
      <c r="U165" s="554"/>
      <c r="V165" s="554"/>
      <c r="W165" s="554"/>
      <c r="X165" s="554"/>
      <c r="Y165" s="554"/>
    </row>
    <row r="166" spans="1:25">
      <c r="A166" s="581" t="s">
        <v>1338</v>
      </c>
      <c r="B166" s="47"/>
      <c r="C166" s="47"/>
      <c r="E166" s="739" t="s">
        <v>5</v>
      </c>
      <c r="F166" s="309"/>
      <c r="G166" s="309"/>
      <c r="H166" s="309"/>
      <c r="I166" s="309"/>
      <c r="J166" s="309"/>
      <c r="K166" s="309"/>
      <c r="L166" s="309"/>
      <c r="M166" s="309"/>
      <c r="N166" s="309"/>
      <c r="O166" s="309"/>
      <c r="P166" s="309"/>
      <c r="Q166" s="309"/>
      <c r="R166" s="309"/>
      <c r="S166" s="309"/>
      <c r="T166" s="309"/>
      <c r="U166" s="309"/>
      <c r="V166" s="309"/>
      <c r="W166" s="309"/>
      <c r="X166" s="309"/>
      <c r="Y166" s="309"/>
    </row>
    <row r="167" spans="1:25">
      <c r="A167" s="891" t="s">
        <v>1781</v>
      </c>
      <c r="B167" s="47"/>
      <c r="C167" s="47"/>
      <c r="E167" s="910"/>
      <c r="F167" s="309"/>
      <c r="G167" s="309"/>
      <c r="H167" s="309"/>
      <c r="I167" s="309"/>
      <c r="J167" s="309"/>
      <c r="K167" s="309"/>
      <c r="L167" s="309"/>
      <c r="M167" s="309"/>
      <c r="N167" s="309"/>
      <c r="O167" s="309"/>
      <c r="P167" s="309"/>
      <c r="Q167" s="309"/>
      <c r="R167" s="309"/>
      <c r="S167" s="309"/>
      <c r="T167" s="309"/>
      <c r="U167" s="309"/>
      <c r="V167" s="309"/>
      <c r="W167" s="309"/>
      <c r="X167" s="309"/>
      <c r="Y167" s="309"/>
    </row>
    <row r="168" spans="1:25">
      <c r="A168" s="580" t="s">
        <v>348</v>
      </c>
      <c r="E168" s="739" t="s">
        <v>0</v>
      </c>
      <c r="F168" s="588"/>
      <c r="G168" s="588"/>
      <c r="H168" s="588"/>
      <c r="I168" s="588"/>
      <c r="J168" s="588"/>
      <c r="K168" s="588"/>
      <c r="L168" s="588"/>
      <c r="M168" s="588"/>
      <c r="N168" s="588"/>
      <c r="O168" s="588"/>
      <c r="P168" s="588"/>
      <c r="Q168" s="588"/>
      <c r="R168" s="588"/>
      <c r="S168" s="588"/>
      <c r="T168" s="588"/>
      <c r="U168" s="588"/>
      <c r="V168" s="588"/>
      <c r="W168" s="588"/>
      <c r="X168" s="588"/>
      <c r="Y168" s="588"/>
    </row>
    <row r="169" spans="1:25">
      <c r="E169" s="202"/>
    </row>
    <row r="170" spans="1:25" ht="15">
      <c r="A170" s="158" t="s">
        <v>844</v>
      </c>
      <c r="E170" s="471"/>
      <c r="F170" s="310"/>
      <c r="G170" s="310"/>
      <c r="H170" s="310"/>
      <c r="I170" s="310"/>
      <c r="J170" s="310"/>
      <c r="K170" s="310"/>
      <c r="L170" s="310"/>
      <c r="M170" s="310"/>
      <c r="N170" s="310"/>
      <c r="O170" s="310"/>
      <c r="P170" s="310"/>
      <c r="Q170" s="310"/>
      <c r="R170" s="310"/>
      <c r="S170" s="310"/>
      <c r="T170" s="310"/>
      <c r="U170" s="310"/>
      <c r="V170" s="310"/>
      <c r="W170" s="310"/>
      <c r="X170" s="310"/>
      <c r="Y170" s="310"/>
    </row>
    <row r="171" spans="1:25" ht="12.75" customHeight="1">
      <c r="A171" s="349" t="s">
        <v>50</v>
      </c>
      <c r="F171" s="311"/>
      <c r="G171" s="311"/>
      <c r="H171" s="311"/>
      <c r="I171" s="311"/>
      <c r="J171" s="311"/>
      <c r="K171" s="311"/>
      <c r="L171" s="311"/>
      <c r="M171" s="311"/>
      <c r="N171" s="311"/>
      <c r="O171" s="311"/>
      <c r="P171" s="311"/>
      <c r="Q171" s="311"/>
      <c r="R171" s="311"/>
      <c r="S171" s="311"/>
      <c r="T171" s="311"/>
      <c r="U171" s="311"/>
      <c r="V171" s="311"/>
      <c r="W171" s="311"/>
      <c r="X171" s="311"/>
      <c r="Y171" s="311"/>
    </row>
    <row r="172" spans="1:25">
      <c r="A172" s="527" t="s">
        <v>890</v>
      </c>
      <c r="E172" s="470" t="s">
        <v>5</v>
      </c>
      <c r="F172" s="457">
        <f>F155-SUM(F173:F181)</f>
        <v>0</v>
      </c>
      <c r="G172" s="457">
        <f t="shared" ref="G172:Y172" si="84">G155-SUM(G173:G181)</f>
        <v>0</v>
      </c>
      <c r="H172" s="457">
        <f t="shared" si="84"/>
        <v>0</v>
      </c>
      <c r="I172" s="457">
        <f t="shared" si="84"/>
        <v>0</v>
      </c>
      <c r="J172" s="457">
        <f t="shared" si="84"/>
        <v>0</v>
      </c>
      <c r="K172" s="457">
        <f t="shared" si="84"/>
        <v>0</v>
      </c>
      <c r="L172" s="457">
        <f t="shared" si="84"/>
        <v>0</v>
      </c>
      <c r="M172" s="457">
        <f t="shared" si="84"/>
        <v>0</v>
      </c>
      <c r="N172" s="457">
        <f t="shared" si="84"/>
        <v>0</v>
      </c>
      <c r="O172" s="457">
        <f t="shared" si="84"/>
        <v>0</v>
      </c>
      <c r="P172" s="457">
        <f t="shared" si="84"/>
        <v>0</v>
      </c>
      <c r="Q172" s="457">
        <f t="shared" si="84"/>
        <v>0</v>
      </c>
      <c r="R172" s="457">
        <f t="shared" si="84"/>
        <v>0</v>
      </c>
      <c r="S172" s="457">
        <f t="shared" si="84"/>
        <v>0</v>
      </c>
      <c r="T172" s="457">
        <f t="shared" si="84"/>
        <v>0</v>
      </c>
      <c r="U172" s="457">
        <f t="shared" si="84"/>
        <v>0</v>
      </c>
      <c r="V172" s="457">
        <f t="shared" si="84"/>
        <v>0</v>
      </c>
      <c r="W172" s="457">
        <f t="shared" si="84"/>
        <v>0</v>
      </c>
      <c r="X172" s="457">
        <f t="shared" si="84"/>
        <v>0</v>
      </c>
      <c r="Y172" s="457">
        <f t="shared" si="84"/>
        <v>0</v>
      </c>
    </row>
    <row r="173" spans="1:25" s="1" customFormat="1">
      <c r="A173" s="476" t="s">
        <v>1483</v>
      </c>
      <c r="E173" s="470" t="s">
        <v>5</v>
      </c>
      <c r="F173" s="553"/>
      <c r="G173" s="553"/>
      <c r="H173" s="553"/>
      <c r="I173" s="553"/>
      <c r="J173" s="553"/>
      <c r="K173" s="553"/>
      <c r="L173" s="553"/>
      <c r="M173" s="553"/>
      <c r="N173" s="553"/>
      <c r="O173" s="553"/>
      <c r="P173" s="553"/>
      <c r="Q173" s="553"/>
      <c r="R173" s="553"/>
      <c r="S173" s="553"/>
      <c r="T173" s="553"/>
      <c r="U173" s="553"/>
      <c r="V173" s="553"/>
      <c r="W173" s="553"/>
      <c r="X173" s="553"/>
      <c r="Y173" s="553"/>
    </row>
    <row r="174" spans="1:25" s="1" customFormat="1">
      <c r="A174" s="476" t="s">
        <v>374</v>
      </c>
      <c r="E174" s="470" t="s">
        <v>5</v>
      </c>
      <c r="F174" s="553"/>
      <c r="G174" s="553"/>
      <c r="H174" s="553"/>
      <c r="I174" s="553"/>
      <c r="J174" s="553"/>
      <c r="K174" s="553"/>
      <c r="L174" s="553"/>
      <c r="M174" s="553"/>
      <c r="N174" s="553"/>
      <c r="O174" s="553"/>
      <c r="P174" s="553"/>
      <c r="Q174" s="553"/>
      <c r="R174" s="553"/>
      <c r="S174" s="553"/>
      <c r="T174" s="553"/>
      <c r="U174" s="553"/>
      <c r="V174" s="553"/>
      <c r="W174" s="553"/>
      <c r="X174" s="553"/>
      <c r="Y174" s="553"/>
    </row>
    <row r="175" spans="1:25" s="1" customFormat="1">
      <c r="A175" s="476" t="s">
        <v>1481</v>
      </c>
      <c r="E175" s="470" t="s">
        <v>5</v>
      </c>
      <c r="F175" s="553"/>
      <c r="G175" s="553"/>
      <c r="H175" s="553"/>
      <c r="I175" s="553"/>
      <c r="J175" s="553"/>
      <c r="K175" s="553"/>
      <c r="L175" s="553"/>
      <c r="M175" s="553"/>
      <c r="N175" s="553"/>
      <c r="O175" s="553"/>
      <c r="P175" s="553"/>
      <c r="Q175" s="553"/>
      <c r="R175" s="553"/>
      <c r="S175" s="553"/>
      <c r="T175" s="553"/>
      <c r="U175" s="553"/>
      <c r="V175" s="553"/>
      <c r="W175" s="553"/>
      <c r="X175" s="553"/>
      <c r="Y175" s="553"/>
    </row>
    <row r="176" spans="1:25" customFormat="1">
      <c r="A176" s="476" t="s">
        <v>1482</v>
      </c>
      <c r="E176" s="470" t="s">
        <v>5</v>
      </c>
      <c r="F176" s="553"/>
      <c r="G176" s="553"/>
      <c r="H176" s="553"/>
      <c r="I176" s="553"/>
      <c r="J176" s="553"/>
      <c r="K176" s="553"/>
      <c r="L176" s="553"/>
      <c r="M176" s="553"/>
      <c r="N176" s="553"/>
      <c r="O176" s="553"/>
      <c r="P176" s="553"/>
      <c r="Q176" s="553"/>
      <c r="R176" s="553"/>
      <c r="S176" s="553"/>
      <c r="T176" s="553"/>
      <c r="U176" s="553"/>
      <c r="V176" s="553"/>
      <c r="W176" s="553"/>
      <c r="X176" s="553"/>
      <c r="Y176" s="553"/>
    </row>
    <row r="177" spans="1:25">
      <c r="A177" s="476" t="s">
        <v>543</v>
      </c>
      <c r="E177" s="470" t="s">
        <v>5</v>
      </c>
      <c r="F177" s="309"/>
      <c r="G177" s="309"/>
      <c r="H177" s="309"/>
      <c r="I177" s="309"/>
      <c r="J177" s="309"/>
      <c r="K177" s="309"/>
      <c r="L177" s="309"/>
      <c r="M177" s="309"/>
      <c r="N177" s="309"/>
      <c r="O177" s="309"/>
      <c r="P177" s="309"/>
      <c r="Q177" s="309"/>
      <c r="R177" s="309"/>
      <c r="S177" s="309"/>
      <c r="T177" s="309"/>
      <c r="U177" s="309"/>
      <c r="V177" s="309"/>
      <c r="W177" s="309"/>
      <c r="X177" s="309"/>
      <c r="Y177" s="309"/>
    </row>
    <row r="178" spans="1:25">
      <c r="A178" s="476" t="s">
        <v>544</v>
      </c>
      <c r="E178" s="470" t="s">
        <v>5</v>
      </c>
      <c r="F178" s="309"/>
      <c r="G178" s="309"/>
      <c r="H178" s="309"/>
      <c r="I178" s="309"/>
      <c r="J178" s="309"/>
      <c r="K178" s="309"/>
      <c r="L178" s="309"/>
      <c r="M178" s="309"/>
      <c r="N178" s="309"/>
      <c r="O178" s="309"/>
      <c r="P178" s="309"/>
      <c r="Q178" s="309"/>
      <c r="R178" s="309"/>
      <c r="S178" s="309"/>
      <c r="T178" s="309"/>
      <c r="U178" s="309"/>
      <c r="V178" s="309"/>
      <c r="W178" s="309"/>
      <c r="X178" s="309"/>
      <c r="Y178" s="309"/>
    </row>
    <row r="179" spans="1:25">
      <c r="A179" s="477" t="s">
        <v>339</v>
      </c>
      <c r="E179" s="470" t="s">
        <v>5</v>
      </c>
      <c r="F179" s="309"/>
      <c r="G179" s="309"/>
      <c r="H179" s="309"/>
      <c r="I179" s="309"/>
      <c r="J179" s="309"/>
      <c r="K179" s="309"/>
      <c r="L179" s="309"/>
      <c r="M179" s="309"/>
      <c r="N179" s="309"/>
      <c r="O179" s="309"/>
      <c r="P179" s="309"/>
      <c r="Q179" s="309"/>
      <c r="R179" s="309"/>
      <c r="S179" s="309"/>
      <c r="T179" s="309"/>
      <c r="U179" s="309"/>
      <c r="V179" s="309"/>
      <c r="W179" s="309"/>
      <c r="X179" s="309"/>
      <c r="Y179" s="309"/>
    </row>
    <row r="180" spans="1:25">
      <c r="A180" s="477" t="s">
        <v>1344</v>
      </c>
      <c r="E180" s="470" t="s">
        <v>5</v>
      </c>
      <c r="F180" s="309"/>
      <c r="G180" s="309"/>
      <c r="H180" s="309"/>
      <c r="I180" s="309"/>
      <c r="J180" s="309"/>
      <c r="K180" s="309"/>
      <c r="L180" s="309"/>
      <c r="M180" s="309"/>
      <c r="N180" s="309"/>
      <c r="O180" s="309"/>
      <c r="P180" s="309"/>
      <c r="Q180" s="309"/>
      <c r="R180" s="309"/>
      <c r="S180" s="309"/>
      <c r="T180" s="309"/>
      <c r="U180" s="309"/>
      <c r="V180" s="309"/>
      <c r="W180" s="309"/>
      <c r="X180" s="309"/>
      <c r="Y180" s="309"/>
    </row>
    <row r="181" spans="1:25">
      <c r="A181" s="586" t="s">
        <v>1603</v>
      </c>
      <c r="E181" s="470" t="s">
        <v>5</v>
      </c>
      <c r="F181" s="309"/>
      <c r="G181" s="309"/>
      <c r="H181" s="309"/>
      <c r="I181" s="309"/>
      <c r="J181" s="309"/>
      <c r="K181" s="309"/>
      <c r="L181" s="309"/>
      <c r="M181" s="309"/>
      <c r="N181" s="309"/>
      <c r="O181" s="309"/>
      <c r="P181" s="309"/>
      <c r="Q181" s="309"/>
      <c r="R181" s="309"/>
      <c r="S181" s="309"/>
      <c r="T181" s="309"/>
      <c r="U181" s="309"/>
      <c r="V181" s="309"/>
      <c r="W181" s="309"/>
      <c r="X181" s="309"/>
      <c r="Y181" s="309"/>
    </row>
    <row r="182" spans="1:25">
      <c r="A182" s="542" t="s">
        <v>44</v>
      </c>
      <c r="E182" s="470" t="s">
        <v>5</v>
      </c>
      <c r="F182" s="314">
        <f>SUM(F172:F181)</f>
        <v>0</v>
      </c>
      <c r="G182" s="314">
        <f t="shared" ref="G182:Y182" si="85">SUM(G172:G179)</f>
        <v>0</v>
      </c>
      <c r="H182" s="314">
        <f t="shared" si="85"/>
        <v>0</v>
      </c>
      <c r="I182" s="314">
        <f t="shared" si="85"/>
        <v>0</v>
      </c>
      <c r="J182" s="314">
        <f t="shared" si="85"/>
        <v>0</v>
      </c>
      <c r="K182" s="314">
        <f t="shared" si="85"/>
        <v>0</v>
      </c>
      <c r="L182" s="314">
        <f t="shared" si="85"/>
        <v>0</v>
      </c>
      <c r="M182" s="314">
        <f t="shared" si="85"/>
        <v>0</v>
      </c>
      <c r="N182" s="314">
        <f t="shared" si="85"/>
        <v>0</v>
      </c>
      <c r="O182" s="314">
        <f t="shared" si="85"/>
        <v>0</v>
      </c>
      <c r="P182" s="314">
        <f t="shared" si="85"/>
        <v>0</v>
      </c>
      <c r="Q182" s="314">
        <f t="shared" si="85"/>
        <v>0</v>
      </c>
      <c r="R182" s="314">
        <f t="shared" si="85"/>
        <v>0</v>
      </c>
      <c r="S182" s="314">
        <f t="shared" si="85"/>
        <v>0</v>
      </c>
      <c r="T182" s="314">
        <f t="shared" si="85"/>
        <v>0</v>
      </c>
      <c r="U182" s="314">
        <f t="shared" si="85"/>
        <v>0</v>
      </c>
      <c r="V182" s="314">
        <f t="shared" si="85"/>
        <v>0</v>
      </c>
      <c r="W182" s="314">
        <f t="shared" si="85"/>
        <v>0</v>
      </c>
      <c r="X182" s="314">
        <f t="shared" si="85"/>
        <v>0</v>
      </c>
      <c r="Y182" s="314">
        <f t="shared" si="85"/>
        <v>0</v>
      </c>
    </row>
    <row r="183" spans="1:25">
      <c r="A183" s="393"/>
      <c r="F183" s="310"/>
      <c r="G183" s="310"/>
      <c r="H183" s="310"/>
      <c r="I183" s="310"/>
      <c r="J183" s="310"/>
      <c r="K183" s="310"/>
      <c r="L183" s="310"/>
      <c r="M183" s="310"/>
      <c r="N183" s="310"/>
      <c r="O183" s="310"/>
      <c r="P183" s="310"/>
      <c r="Q183" s="310"/>
      <c r="R183" s="310"/>
      <c r="S183" s="310"/>
      <c r="T183" s="310"/>
      <c r="U183" s="310"/>
      <c r="V183" s="310"/>
      <c r="W183" s="310"/>
      <c r="X183" s="310"/>
      <c r="Y183" s="310"/>
    </row>
    <row r="184" spans="1:25" ht="15">
      <c r="A184" s="71" t="s">
        <v>154</v>
      </c>
      <c r="E184" s="470"/>
      <c r="F184" s="478"/>
      <c r="G184" s="478"/>
      <c r="H184" s="478"/>
      <c r="I184" s="478"/>
      <c r="J184" s="478"/>
      <c r="K184" s="478"/>
      <c r="L184" s="478"/>
      <c r="M184" s="478"/>
      <c r="N184" s="478"/>
      <c r="O184" s="478"/>
      <c r="P184" s="478"/>
      <c r="Q184" s="478"/>
      <c r="R184" s="478"/>
      <c r="S184" s="478"/>
      <c r="T184" s="478"/>
      <c r="U184" s="478"/>
      <c r="V184" s="478"/>
      <c r="W184" s="478"/>
      <c r="X184" s="478"/>
      <c r="Y184" s="478"/>
    </row>
    <row r="185" spans="1:25">
      <c r="A185" s="479" t="s">
        <v>155</v>
      </c>
      <c r="C185" s="480"/>
      <c r="E185" s="470" t="s">
        <v>5</v>
      </c>
      <c r="F185" s="553"/>
      <c r="G185" s="553"/>
      <c r="H185" s="553"/>
      <c r="I185" s="553"/>
      <c r="J185" s="553"/>
      <c r="K185" s="553"/>
      <c r="L185" s="553"/>
      <c r="M185" s="553"/>
      <c r="N185" s="553"/>
      <c r="O185" s="553"/>
      <c r="P185" s="553"/>
      <c r="Q185" s="553"/>
      <c r="R185" s="553"/>
      <c r="S185" s="553"/>
      <c r="T185" s="553"/>
      <c r="U185" s="553"/>
      <c r="V185" s="553"/>
      <c r="W185" s="553"/>
      <c r="X185" s="553"/>
      <c r="Y185" s="553"/>
    </row>
    <row r="186" spans="1:25">
      <c r="A186" s="475" t="s">
        <v>156</v>
      </c>
      <c r="C186" s="480"/>
      <c r="E186" s="470"/>
      <c r="F186" s="478"/>
      <c r="G186" s="478"/>
      <c r="H186" s="478"/>
      <c r="I186" s="478"/>
      <c r="J186" s="478"/>
      <c r="K186" s="478"/>
      <c r="L186" s="478"/>
      <c r="M186" s="478"/>
      <c r="N186" s="478"/>
      <c r="O186" s="478"/>
      <c r="P186" s="478"/>
      <c r="Q186" s="478"/>
      <c r="R186" s="478"/>
      <c r="S186" s="478"/>
      <c r="T186" s="478"/>
      <c r="U186" s="478"/>
      <c r="V186" s="478"/>
      <c r="W186" s="478"/>
      <c r="X186" s="478"/>
      <c r="Y186" s="478"/>
    </row>
    <row r="187" spans="1:25">
      <c r="A187" s="314" t="str">
        <f>A131</f>
        <v>Tertiary ESPS or other DB scheme (overwrite with name)</v>
      </c>
      <c r="C187" s="480"/>
      <c r="E187" s="470" t="s">
        <v>5</v>
      </c>
      <c r="F187" s="482">
        <f>F157</f>
        <v>0</v>
      </c>
      <c r="G187" s="482">
        <f t="shared" ref="G187:Y187" si="86">G157</f>
        <v>0</v>
      </c>
      <c r="H187" s="482">
        <f t="shared" si="86"/>
        <v>0</v>
      </c>
      <c r="I187" s="482">
        <f t="shared" si="86"/>
        <v>0</v>
      </c>
      <c r="J187" s="482">
        <f t="shared" si="86"/>
        <v>0</v>
      </c>
      <c r="K187" s="482">
        <f t="shared" si="86"/>
        <v>0</v>
      </c>
      <c r="L187" s="482">
        <f t="shared" si="86"/>
        <v>0</v>
      </c>
      <c r="M187" s="482">
        <f t="shared" si="86"/>
        <v>0</v>
      </c>
      <c r="N187" s="482">
        <f t="shared" si="86"/>
        <v>0</v>
      </c>
      <c r="O187" s="482">
        <f t="shared" si="86"/>
        <v>0</v>
      </c>
      <c r="P187" s="482">
        <f t="shared" si="86"/>
        <v>0</v>
      </c>
      <c r="Q187" s="482">
        <f t="shared" si="86"/>
        <v>0</v>
      </c>
      <c r="R187" s="482">
        <f t="shared" si="86"/>
        <v>0</v>
      </c>
      <c r="S187" s="482">
        <f t="shared" si="86"/>
        <v>0</v>
      </c>
      <c r="T187" s="482">
        <f t="shared" si="86"/>
        <v>0</v>
      </c>
      <c r="U187" s="482">
        <f t="shared" si="86"/>
        <v>0</v>
      </c>
      <c r="V187" s="482">
        <f t="shared" si="86"/>
        <v>0</v>
      </c>
      <c r="W187" s="482">
        <f t="shared" si="86"/>
        <v>0</v>
      </c>
      <c r="X187" s="482">
        <f t="shared" si="86"/>
        <v>0</v>
      </c>
      <c r="Y187" s="482">
        <f t="shared" si="86"/>
        <v>0</v>
      </c>
    </row>
    <row r="188" spans="1:25">
      <c r="A188" s="559" t="s">
        <v>157</v>
      </c>
      <c r="C188" s="481"/>
      <c r="E188" s="470" t="s">
        <v>5</v>
      </c>
      <c r="F188" s="553"/>
      <c r="G188" s="553"/>
      <c r="H188" s="553"/>
      <c r="I188" s="553"/>
      <c r="J188" s="553"/>
      <c r="K188" s="553"/>
      <c r="L188" s="553"/>
      <c r="M188" s="553"/>
      <c r="N188" s="553"/>
      <c r="O188" s="553"/>
      <c r="P188" s="553"/>
      <c r="Q188" s="553"/>
      <c r="R188" s="553"/>
      <c r="S188" s="553"/>
      <c r="T188" s="553"/>
      <c r="U188" s="553"/>
      <c r="V188" s="553"/>
      <c r="W188" s="553"/>
      <c r="X188" s="553"/>
      <c r="Y188" s="553"/>
    </row>
    <row r="189" spans="1:25">
      <c r="A189" s="559" t="s">
        <v>157</v>
      </c>
      <c r="C189" s="481"/>
      <c r="E189" s="470" t="s">
        <v>5</v>
      </c>
      <c r="F189" s="553"/>
      <c r="G189" s="553"/>
      <c r="H189" s="553"/>
      <c r="I189" s="553"/>
      <c r="J189" s="553"/>
      <c r="K189" s="553"/>
      <c r="L189" s="553"/>
      <c r="M189" s="553"/>
      <c r="N189" s="553"/>
      <c r="O189" s="553"/>
      <c r="P189" s="553"/>
      <c r="Q189" s="553"/>
      <c r="R189" s="553"/>
      <c r="S189" s="553"/>
      <c r="T189" s="553"/>
      <c r="U189" s="553"/>
      <c r="V189" s="553"/>
      <c r="W189" s="553"/>
      <c r="X189" s="553"/>
      <c r="Y189" s="553"/>
    </row>
    <row r="190" spans="1:25">
      <c r="A190" s="415" t="s">
        <v>909</v>
      </c>
      <c r="C190" s="480"/>
      <c r="E190" s="470" t="s">
        <v>5</v>
      </c>
      <c r="F190" s="482">
        <f t="shared" ref="F190:Y190" si="87">+F191-SUM(F187:F189,F185)</f>
        <v>0</v>
      </c>
      <c r="G190" s="482">
        <f t="shared" si="87"/>
        <v>0</v>
      </c>
      <c r="H190" s="482">
        <f t="shared" si="87"/>
        <v>0</v>
      </c>
      <c r="I190" s="482">
        <f t="shared" si="87"/>
        <v>0</v>
      </c>
      <c r="J190" s="482">
        <f t="shared" si="87"/>
        <v>0</v>
      </c>
      <c r="K190" s="482">
        <f t="shared" si="87"/>
        <v>0</v>
      </c>
      <c r="L190" s="482">
        <f t="shared" si="87"/>
        <v>0</v>
      </c>
      <c r="M190" s="482">
        <f t="shared" si="87"/>
        <v>0</v>
      </c>
      <c r="N190" s="482">
        <f t="shared" si="87"/>
        <v>0</v>
      </c>
      <c r="O190" s="482">
        <f t="shared" si="87"/>
        <v>0</v>
      </c>
      <c r="P190" s="482">
        <f t="shared" si="87"/>
        <v>0</v>
      </c>
      <c r="Q190" s="482">
        <f t="shared" si="87"/>
        <v>0</v>
      </c>
      <c r="R190" s="482">
        <f t="shared" si="87"/>
        <v>0</v>
      </c>
      <c r="S190" s="482">
        <f t="shared" si="87"/>
        <v>0</v>
      </c>
      <c r="T190" s="482">
        <f t="shared" si="87"/>
        <v>0</v>
      </c>
      <c r="U190" s="482">
        <f t="shared" si="87"/>
        <v>0</v>
      </c>
      <c r="V190" s="482">
        <f t="shared" si="87"/>
        <v>0</v>
      </c>
      <c r="W190" s="482">
        <f t="shared" si="87"/>
        <v>0</v>
      </c>
      <c r="X190" s="482">
        <f t="shared" si="87"/>
        <v>0</v>
      </c>
      <c r="Y190" s="482">
        <f t="shared" si="87"/>
        <v>0</v>
      </c>
    </row>
    <row r="191" spans="1:25">
      <c r="A191" s="581" t="s">
        <v>1338</v>
      </c>
      <c r="C191" s="1"/>
      <c r="E191" s="470" t="s">
        <v>5</v>
      </c>
      <c r="F191" s="314">
        <f>F166</f>
        <v>0</v>
      </c>
      <c r="G191" s="314">
        <f t="shared" ref="G191:Y191" si="88">G166</f>
        <v>0</v>
      </c>
      <c r="H191" s="314">
        <f t="shared" si="88"/>
        <v>0</v>
      </c>
      <c r="I191" s="314">
        <f t="shared" si="88"/>
        <v>0</v>
      </c>
      <c r="J191" s="314">
        <f t="shared" si="88"/>
        <v>0</v>
      </c>
      <c r="K191" s="314">
        <f t="shared" si="88"/>
        <v>0</v>
      </c>
      <c r="L191" s="314">
        <f t="shared" si="88"/>
        <v>0</v>
      </c>
      <c r="M191" s="314">
        <f t="shared" si="88"/>
        <v>0</v>
      </c>
      <c r="N191" s="314">
        <f t="shared" si="88"/>
        <v>0</v>
      </c>
      <c r="O191" s="314">
        <f t="shared" si="88"/>
        <v>0</v>
      </c>
      <c r="P191" s="314">
        <f t="shared" si="88"/>
        <v>0</v>
      </c>
      <c r="Q191" s="314">
        <f t="shared" si="88"/>
        <v>0</v>
      </c>
      <c r="R191" s="314">
        <f t="shared" si="88"/>
        <v>0</v>
      </c>
      <c r="S191" s="314">
        <f t="shared" si="88"/>
        <v>0</v>
      </c>
      <c r="T191" s="314">
        <f t="shared" si="88"/>
        <v>0</v>
      </c>
      <c r="U191" s="314">
        <f t="shared" si="88"/>
        <v>0</v>
      </c>
      <c r="V191" s="314">
        <f t="shared" si="88"/>
        <v>0</v>
      </c>
      <c r="W191" s="314">
        <f t="shared" si="88"/>
        <v>0</v>
      </c>
      <c r="X191" s="314">
        <f t="shared" si="88"/>
        <v>0</v>
      </c>
      <c r="Y191" s="314">
        <f t="shared" si="88"/>
        <v>0</v>
      </c>
    </row>
    <row r="192" spans="1:25">
      <c r="A192" s="48"/>
      <c r="F192" s="47"/>
      <c r="G192" s="47"/>
      <c r="H192" s="47"/>
      <c r="I192" s="47"/>
      <c r="J192" s="47"/>
      <c r="K192" s="47"/>
      <c r="L192" s="47"/>
      <c r="M192" s="47"/>
      <c r="N192" s="47"/>
      <c r="O192" s="47"/>
      <c r="P192" s="47"/>
      <c r="Q192" s="47"/>
      <c r="R192" s="47"/>
      <c r="S192" s="47"/>
      <c r="T192" s="47"/>
      <c r="U192" s="47"/>
      <c r="V192" s="47"/>
      <c r="W192" s="47"/>
      <c r="X192" s="47"/>
      <c r="Y192" s="47"/>
    </row>
    <row r="193" spans="1:25">
      <c r="A193" s="72" t="s">
        <v>953</v>
      </c>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row>
    <row r="194" spans="1:25">
      <c r="A194" s="447" t="s">
        <v>1514</v>
      </c>
      <c r="B194"/>
      <c r="C194" s="231"/>
      <c r="D194" s="231"/>
      <c r="E194" s="470" t="s">
        <v>5</v>
      </c>
      <c r="F194" s="312">
        <f>F28</f>
        <v>0</v>
      </c>
      <c r="G194" s="312">
        <f t="shared" ref="G194:Y194" si="89">G28</f>
        <v>0</v>
      </c>
      <c r="H194" s="312">
        <f t="shared" si="89"/>
        <v>0</v>
      </c>
      <c r="I194" s="312">
        <f t="shared" si="89"/>
        <v>0</v>
      </c>
      <c r="J194" s="312">
        <f t="shared" si="89"/>
        <v>0</v>
      </c>
      <c r="K194" s="312">
        <f t="shared" si="89"/>
        <v>0</v>
      </c>
      <c r="L194" s="312">
        <f t="shared" si="89"/>
        <v>0</v>
      </c>
      <c r="M194" s="312">
        <f t="shared" si="89"/>
        <v>0</v>
      </c>
      <c r="N194" s="312">
        <f t="shared" si="89"/>
        <v>0</v>
      </c>
      <c r="O194" s="312">
        <f t="shared" si="89"/>
        <v>0</v>
      </c>
      <c r="P194" s="312">
        <f t="shared" si="89"/>
        <v>0</v>
      </c>
      <c r="Q194" s="312">
        <f t="shared" si="89"/>
        <v>0</v>
      </c>
      <c r="R194" s="312">
        <f t="shared" si="89"/>
        <v>0</v>
      </c>
      <c r="S194" s="312">
        <f t="shared" si="89"/>
        <v>0</v>
      </c>
      <c r="T194" s="312">
        <f t="shared" si="89"/>
        <v>0</v>
      </c>
      <c r="U194" s="312">
        <f t="shared" si="89"/>
        <v>0</v>
      </c>
      <c r="V194" s="312">
        <f t="shared" si="89"/>
        <v>0</v>
      </c>
      <c r="W194" s="312">
        <f t="shared" si="89"/>
        <v>0</v>
      </c>
      <c r="X194" s="312">
        <f t="shared" si="89"/>
        <v>0</v>
      </c>
      <c r="Y194" s="312">
        <f t="shared" si="89"/>
        <v>0</v>
      </c>
    </row>
    <row r="195" spans="1:25">
      <c r="A195" s="447" t="s">
        <v>1515</v>
      </c>
      <c r="B195"/>
      <c r="C195" s="231"/>
      <c r="D195" s="231"/>
      <c r="E195" s="470" t="s">
        <v>5</v>
      </c>
      <c r="F195" s="312">
        <f>F91</f>
        <v>0</v>
      </c>
      <c r="G195" s="312">
        <f t="shared" ref="G195:Y195" si="90">G91</f>
        <v>0</v>
      </c>
      <c r="H195" s="312">
        <f t="shared" si="90"/>
        <v>0</v>
      </c>
      <c r="I195" s="312">
        <f t="shared" si="90"/>
        <v>0</v>
      </c>
      <c r="J195" s="312">
        <f t="shared" si="90"/>
        <v>0</v>
      </c>
      <c r="K195" s="312">
        <f t="shared" si="90"/>
        <v>0</v>
      </c>
      <c r="L195" s="312">
        <f t="shared" si="90"/>
        <v>0</v>
      </c>
      <c r="M195" s="312">
        <f t="shared" si="90"/>
        <v>0</v>
      </c>
      <c r="N195" s="312">
        <f t="shared" si="90"/>
        <v>0</v>
      </c>
      <c r="O195" s="312">
        <f t="shared" si="90"/>
        <v>0</v>
      </c>
      <c r="P195" s="312">
        <f t="shared" si="90"/>
        <v>0</v>
      </c>
      <c r="Q195" s="312">
        <f t="shared" si="90"/>
        <v>0</v>
      </c>
      <c r="R195" s="312">
        <f t="shared" si="90"/>
        <v>0</v>
      </c>
      <c r="S195" s="312">
        <f t="shared" si="90"/>
        <v>0</v>
      </c>
      <c r="T195" s="312">
        <f t="shared" si="90"/>
        <v>0</v>
      </c>
      <c r="U195" s="312">
        <f t="shared" si="90"/>
        <v>0</v>
      </c>
      <c r="V195" s="312">
        <f t="shared" si="90"/>
        <v>0</v>
      </c>
      <c r="W195" s="312">
        <f t="shared" si="90"/>
        <v>0</v>
      </c>
      <c r="X195" s="312">
        <f t="shared" si="90"/>
        <v>0</v>
      </c>
      <c r="Y195" s="312">
        <f t="shared" si="90"/>
        <v>0</v>
      </c>
    </row>
    <row r="196" spans="1:25">
      <c r="A196" s="447" t="s">
        <v>1516</v>
      </c>
      <c r="B196"/>
      <c r="C196" s="231"/>
      <c r="D196" s="231"/>
      <c r="E196" s="470" t="s">
        <v>5</v>
      </c>
      <c r="F196" s="312">
        <f>F155</f>
        <v>0</v>
      </c>
      <c r="G196" s="312">
        <f t="shared" ref="G196:Y196" si="91">G155</f>
        <v>0</v>
      </c>
      <c r="H196" s="312">
        <f t="shared" si="91"/>
        <v>0</v>
      </c>
      <c r="I196" s="312">
        <f t="shared" si="91"/>
        <v>0</v>
      </c>
      <c r="J196" s="312">
        <f t="shared" si="91"/>
        <v>0</v>
      </c>
      <c r="K196" s="312">
        <f t="shared" si="91"/>
        <v>0</v>
      </c>
      <c r="L196" s="312">
        <f t="shared" si="91"/>
        <v>0</v>
      </c>
      <c r="M196" s="312">
        <f t="shared" si="91"/>
        <v>0</v>
      </c>
      <c r="N196" s="312">
        <f t="shared" si="91"/>
        <v>0</v>
      </c>
      <c r="O196" s="312">
        <f t="shared" si="91"/>
        <v>0</v>
      </c>
      <c r="P196" s="312">
        <f t="shared" si="91"/>
        <v>0</v>
      </c>
      <c r="Q196" s="312">
        <f t="shared" si="91"/>
        <v>0</v>
      </c>
      <c r="R196" s="312">
        <f t="shared" si="91"/>
        <v>0</v>
      </c>
      <c r="S196" s="312">
        <f t="shared" si="91"/>
        <v>0</v>
      </c>
      <c r="T196" s="312">
        <f t="shared" si="91"/>
        <v>0</v>
      </c>
      <c r="U196" s="312">
        <f t="shared" si="91"/>
        <v>0</v>
      </c>
      <c r="V196" s="312">
        <f t="shared" si="91"/>
        <v>0</v>
      </c>
      <c r="W196" s="312">
        <f t="shared" si="91"/>
        <v>0</v>
      </c>
      <c r="X196" s="312">
        <f t="shared" si="91"/>
        <v>0</v>
      </c>
      <c r="Y196" s="312">
        <f t="shared" si="91"/>
        <v>0</v>
      </c>
    </row>
    <row r="197" spans="1:25">
      <c r="A197" s="72" t="s">
        <v>1513</v>
      </c>
      <c r="B197" s="1"/>
      <c r="C197" s="268"/>
      <c r="D197" s="268"/>
      <c r="E197" s="470" t="s">
        <v>5</v>
      </c>
      <c r="F197" s="359">
        <f>SUM(F194:F196)</f>
        <v>0</v>
      </c>
      <c r="G197" s="359">
        <f t="shared" ref="G197:Y197" si="92">SUM(G194:G196)</f>
        <v>0</v>
      </c>
      <c r="H197" s="359">
        <f>SUM(H194:H196)</f>
        <v>0</v>
      </c>
      <c r="I197" s="359">
        <f t="shared" si="92"/>
        <v>0</v>
      </c>
      <c r="J197" s="359">
        <f t="shared" si="92"/>
        <v>0</v>
      </c>
      <c r="K197" s="359">
        <f t="shared" si="92"/>
        <v>0</v>
      </c>
      <c r="L197" s="359">
        <f t="shared" si="92"/>
        <v>0</v>
      </c>
      <c r="M197" s="359">
        <f t="shared" si="92"/>
        <v>0</v>
      </c>
      <c r="N197" s="359">
        <f t="shared" si="92"/>
        <v>0</v>
      </c>
      <c r="O197" s="359">
        <f t="shared" si="92"/>
        <v>0</v>
      </c>
      <c r="P197" s="359">
        <f t="shared" si="92"/>
        <v>0</v>
      </c>
      <c r="Q197" s="359">
        <f t="shared" si="92"/>
        <v>0</v>
      </c>
      <c r="R197" s="359">
        <f t="shared" si="92"/>
        <v>0</v>
      </c>
      <c r="S197" s="359">
        <f t="shared" si="92"/>
        <v>0</v>
      </c>
      <c r="T197" s="359">
        <f t="shared" si="92"/>
        <v>0</v>
      </c>
      <c r="U197" s="359">
        <f t="shared" si="92"/>
        <v>0</v>
      </c>
      <c r="V197" s="359">
        <f t="shared" si="92"/>
        <v>0</v>
      </c>
      <c r="W197" s="359">
        <f t="shared" si="92"/>
        <v>0</v>
      </c>
      <c r="X197" s="359">
        <f t="shared" si="92"/>
        <v>0</v>
      </c>
      <c r="Y197" s="359">
        <f t="shared" si="92"/>
        <v>0</v>
      </c>
    </row>
    <row r="198" spans="1:25">
      <c r="A198" s="72"/>
      <c r="B198"/>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row>
    <row r="199" spans="1:25">
      <c r="A199" s="72" t="s">
        <v>956</v>
      </c>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row>
    <row r="200" spans="1:25">
      <c r="A200" s="447" t="s">
        <v>1432</v>
      </c>
      <c r="B200"/>
      <c r="C200" s="231"/>
      <c r="D200" s="231"/>
      <c r="E200" s="470" t="s">
        <v>5</v>
      </c>
      <c r="F200" s="312">
        <f>F30</f>
        <v>0</v>
      </c>
      <c r="G200" s="312">
        <f t="shared" ref="G200:Y200" si="93">G30</f>
        <v>0</v>
      </c>
      <c r="H200" s="312">
        <f t="shared" si="93"/>
        <v>0</v>
      </c>
      <c r="I200" s="312">
        <f t="shared" si="93"/>
        <v>0</v>
      </c>
      <c r="J200" s="312">
        <f t="shared" si="93"/>
        <v>0</v>
      </c>
      <c r="K200" s="312">
        <f t="shared" si="93"/>
        <v>0</v>
      </c>
      <c r="L200" s="312">
        <f t="shared" si="93"/>
        <v>0</v>
      </c>
      <c r="M200" s="312">
        <f t="shared" si="93"/>
        <v>0</v>
      </c>
      <c r="N200" s="312">
        <f t="shared" si="93"/>
        <v>0</v>
      </c>
      <c r="O200" s="312">
        <f t="shared" si="93"/>
        <v>0</v>
      </c>
      <c r="P200" s="312">
        <f t="shared" si="93"/>
        <v>0</v>
      </c>
      <c r="Q200" s="312">
        <f t="shared" si="93"/>
        <v>0</v>
      </c>
      <c r="R200" s="312">
        <f t="shared" si="93"/>
        <v>0</v>
      </c>
      <c r="S200" s="312">
        <f t="shared" si="93"/>
        <v>0</v>
      </c>
      <c r="T200" s="312">
        <f t="shared" si="93"/>
        <v>0</v>
      </c>
      <c r="U200" s="312">
        <f t="shared" si="93"/>
        <v>0</v>
      </c>
      <c r="V200" s="312">
        <f t="shared" si="93"/>
        <v>0</v>
      </c>
      <c r="W200" s="312">
        <f t="shared" si="93"/>
        <v>0</v>
      </c>
      <c r="X200" s="312">
        <f t="shared" si="93"/>
        <v>0</v>
      </c>
      <c r="Y200" s="312">
        <f t="shared" si="93"/>
        <v>0</v>
      </c>
    </row>
    <row r="201" spans="1:25">
      <c r="A201" s="447" t="s">
        <v>598</v>
      </c>
      <c r="B201"/>
      <c r="C201" s="231"/>
      <c r="D201" s="231"/>
      <c r="E201" s="470" t="s">
        <v>5</v>
      </c>
      <c r="F201" s="312">
        <f>F93</f>
        <v>0</v>
      </c>
      <c r="G201" s="312">
        <f t="shared" ref="G201:Y201" si="94">G93</f>
        <v>0</v>
      </c>
      <c r="H201" s="312">
        <f t="shared" si="94"/>
        <v>0</v>
      </c>
      <c r="I201" s="312">
        <f t="shared" si="94"/>
        <v>0</v>
      </c>
      <c r="J201" s="312">
        <f t="shared" si="94"/>
        <v>0</v>
      </c>
      <c r="K201" s="312">
        <f t="shared" si="94"/>
        <v>0</v>
      </c>
      <c r="L201" s="312">
        <f t="shared" si="94"/>
        <v>0</v>
      </c>
      <c r="M201" s="312">
        <f t="shared" si="94"/>
        <v>0</v>
      </c>
      <c r="N201" s="312">
        <f t="shared" si="94"/>
        <v>0</v>
      </c>
      <c r="O201" s="312">
        <f t="shared" si="94"/>
        <v>0</v>
      </c>
      <c r="P201" s="312">
        <f t="shared" si="94"/>
        <v>0</v>
      </c>
      <c r="Q201" s="312">
        <f t="shared" si="94"/>
        <v>0</v>
      </c>
      <c r="R201" s="312">
        <f t="shared" si="94"/>
        <v>0</v>
      </c>
      <c r="S201" s="312">
        <f t="shared" si="94"/>
        <v>0</v>
      </c>
      <c r="T201" s="312">
        <f t="shared" si="94"/>
        <v>0</v>
      </c>
      <c r="U201" s="312">
        <f t="shared" si="94"/>
        <v>0</v>
      </c>
      <c r="V201" s="312">
        <f t="shared" si="94"/>
        <v>0</v>
      </c>
      <c r="W201" s="312">
        <f t="shared" si="94"/>
        <v>0</v>
      </c>
      <c r="X201" s="312">
        <f t="shared" si="94"/>
        <v>0</v>
      </c>
      <c r="Y201" s="312">
        <f t="shared" si="94"/>
        <v>0</v>
      </c>
    </row>
    <row r="202" spans="1:25">
      <c r="A202" s="447" t="s">
        <v>1433</v>
      </c>
      <c r="B202"/>
      <c r="C202" s="231"/>
      <c r="D202" s="231"/>
      <c r="E202" s="470" t="s">
        <v>5</v>
      </c>
      <c r="F202" s="312">
        <f t="shared" ref="F202:Y202" si="95">F157</f>
        <v>0</v>
      </c>
      <c r="G202" s="312">
        <f t="shared" si="95"/>
        <v>0</v>
      </c>
      <c r="H202" s="312">
        <f t="shared" si="95"/>
        <v>0</v>
      </c>
      <c r="I202" s="312">
        <f t="shared" si="95"/>
        <v>0</v>
      </c>
      <c r="J202" s="312">
        <f t="shared" si="95"/>
        <v>0</v>
      </c>
      <c r="K202" s="312">
        <f t="shared" si="95"/>
        <v>0</v>
      </c>
      <c r="L202" s="312">
        <f t="shared" si="95"/>
        <v>0</v>
      </c>
      <c r="M202" s="312">
        <f t="shared" si="95"/>
        <v>0</v>
      </c>
      <c r="N202" s="312">
        <f t="shared" si="95"/>
        <v>0</v>
      </c>
      <c r="O202" s="312">
        <f t="shared" si="95"/>
        <v>0</v>
      </c>
      <c r="P202" s="312">
        <f t="shared" si="95"/>
        <v>0</v>
      </c>
      <c r="Q202" s="312">
        <f t="shared" si="95"/>
        <v>0</v>
      </c>
      <c r="R202" s="312">
        <f t="shared" si="95"/>
        <v>0</v>
      </c>
      <c r="S202" s="312">
        <f t="shared" si="95"/>
        <v>0</v>
      </c>
      <c r="T202" s="312">
        <f t="shared" si="95"/>
        <v>0</v>
      </c>
      <c r="U202" s="312">
        <f t="shared" si="95"/>
        <v>0</v>
      </c>
      <c r="V202" s="312">
        <f t="shared" si="95"/>
        <v>0</v>
      </c>
      <c r="W202" s="312">
        <f t="shared" si="95"/>
        <v>0</v>
      </c>
      <c r="X202" s="312">
        <f t="shared" si="95"/>
        <v>0</v>
      </c>
      <c r="Y202" s="312">
        <f t="shared" si="95"/>
        <v>0</v>
      </c>
    </row>
    <row r="203" spans="1:25">
      <c r="A203" s="447" t="s">
        <v>1609</v>
      </c>
      <c r="B203"/>
      <c r="C203" s="231"/>
      <c r="D203" s="231"/>
      <c r="E203" s="470" t="s">
        <v>5</v>
      </c>
      <c r="F203" s="312">
        <f>F227</f>
        <v>0</v>
      </c>
      <c r="G203" s="312">
        <f t="shared" ref="G203:Y203" si="96">G227</f>
        <v>0</v>
      </c>
      <c r="H203" s="312">
        <f t="shared" si="96"/>
        <v>0</v>
      </c>
      <c r="I203" s="312">
        <f t="shared" si="96"/>
        <v>0</v>
      </c>
      <c r="J203" s="312">
        <f t="shared" si="96"/>
        <v>0</v>
      </c>
      <c r="K203" s="312">
        <f t="shared" si="96"/>
        <v>0</v>
      </c>
      <c r="L203" s="312">
        <f t="shared" si="96"/>
        <v>0</v>
      </c>
      <c r="M203" s="312">
        <f t="shared" si="96"/>
        <v>0</v>
      </c>
      <c r="N203" s="312">
        <f t="shared" si="96"/>
        <v>0</v>
      </c>
      <c r="O203" s="312">
        <f t="shared" si="96"/>
        <v>0</v>
      </c>
      <c r="P203" s="312">
        <f t="shared" si="96"/>
        <v>0</v>
      </c>
      <c r="Q203" s="312">
        <f t="shared" si="96"/>
        <v>0</v>
      </c>
      <c r="R203" s="312">
        <f t="shared" si="96"/>
        <v>0</v>
      </c>
      <c r="S203" s="312">
        <f t="shared" si="96"/>
        <v>0</v>
      </c>
      <c r="T203" s="312">
        <f t="shared" si="96"/>
        <v>0</v>
      </c>
      <c r="U203" s="312">
        <f t="shared" si="96"/>
        <v>0</v>
      </c>
      <c r="V203" s="312">
        <f t="shared" si="96"/>
        <v>0</v>
      </c>
      <c r="W203" s="312">
        <f t="shared" si="96"/>
        <v>0</v>
      </c>
      <c r="X203" s="312">
        <f t="shared" si="96"/>
        <v>0</v>
      </c>
      <c r="Y203" s="312">
        <f t="shared" si="96"/>
        <v>0</v>
      </c>
    </row>
    <row r="204" spans="1:25">
      <c r="A204" s="72" t="s">
        <v>958</v>
      </c>
      <c r="B204" s="1"/>
      <c r="C204" s="268"/>
      <c r="D204" s="268"/>
      <c r="E204" s="470" t="s">
        <v>5</v>
      </c>
      <c r="F204" s="359">
        <f>SUM(F200:F202)</f>
        <v>0</v>
      </c>
      <c r="G204" s="359">
        <f t="shared" ref="G204:Y204" si="97">SUM(G200:G202)</f>
        <v>0</v>
      </c>
      <c r="H204" s="359">
        <f t="shared" si="97"/>
        <v>0</v>
      </c>
      <c r="I204" s="359">
        <f t="shared" si="97"/>
        <v>0</v>
      </c>
      <c r="J204" s="359">
        <f t="shared" si="97"/>
        <v>0</v>
      </c>
      <c r="K204" s="359">
        <f t="shared" si="97"/>
        <v>0</v>
      </c>
      <c r="L204" s="359">
        <f t="shared" si="97"/>
        <v>0</v>
      </c>
      <c r="M204" s="359">
        <f t="shared" si="97"/>
        <v>0</v>
      </c>
      <c r="N204" s="359">
        <f t="shared" si="97"/>
        <v>0</v>
      </c>
      <c r="O204" s="359">
        <f t="shared" si="97"/>
        <v>0</v>
      </c>
      <c r="P204" s="359">
        <f t="shared" si="97"/>
        <v>0</v>
      </c>
      <c r="Q204" s="359">
        <f t="shared" si="97"/>
        <v>0</v>
      </c>
      <c r="R204" s="359">
        <f t="shared" si="97"/>
        <v>0</v>
      </c>
      <c r="S204" s="359">
        <f t="shared" si="97"/>
        <v>0</v>
      </c>
      <c r="T204" s="359">
        <f t="shared" si="97"/>
        <v>0</v>
      </c>
      <c r="U204" s="359">
        <f t="shared" si="97"/>
        <v>0</v>
      </c>
      <c r="V204" s="359">
        <f t="shared" si="97"/>
        <v>0</v>
      </c>
      <c r="W204" s="359">
        <f t="shared" si="97"/>
        <v>0</v>
      </c>
      <c r="X204" s="359">
        <f t="shared" si="97"/>
        <v>0</v>
      </c>
      <c r="Y204" s="359">
        <f t="shared" si="97"/>
        <v>0</v>
      </c>
    </row>
    <row r="205" spans="1:2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row>
    <row r="206" spans="1:25">
      <c r="A206" s="268" t="s">
        <v>1517</v>
      </c>
      <c r="B206" s="1"/>
      <c r="C206" s="268"/>
      <c r="D206" s="268"/>
      <c r="E206" s="470" t="s">
        <v>5</v>
      </c>
      <c r="F206" s="359">
        <f t="shared" ref="F206:Y206" si="98">+F204+F197</f>
        <v>0</v>
      </c>
      <c r="G206" s="359">
        <f t="shared" si="98"/>
        <v>0</v>
      </c>
      <c r="H206" s="359">
        <f t="shared" si="98"/>
        <v>0</v>
      </c>
      <c r="I206" s="359">
        <f t="shared" si="98"/>
        <v>0</v>
      </c>
      <c r="J206" s="359">
        <f t="shared" si="98"/>
        <v>0</v>
      </c>
      <c r="K206" s="359">
        <f t="shared" si="98"/>
        <v>0</v>
      </c>
      <c r="L206" s="359">
        <f t="shared" si="98"/>
        <v>0</v>
      </c>
      <c r="M206" s="359">
        <f t="shared" si="98"/>
        <v>0</v>
      </c>
      <c r="N206" s="359">
        <f t="shared" si="98"/>
        <v>0</v>
      </c>
      <c r="O206" s="359">
        <f t="shared" si="98"/>
        <v>0</v>
      </c>
      <c r="P206" s="359">
        <f t="shared" si="98"/>
        <v>0</v>
      </c>
      <c r="Q206" s="359">
        <f t="shared" si="98"/>
        <v>0</v>
      </c>
      <c r="R206" s="359">
        <f t="shared" si="98"/>
        <v>0</v>
      </c>
      <c r="S206" s="359">
        <f t="shared" si="98"/>
        <v>0</v>
      </c>
      <c r="T206" s="359">
        <f t="shared" si="98"/>
        <v>0</v>
      </c>
      <c r="U206" s="359">
        <f t="shared" si="98"/>
        <v>0</v>
      </c>
      <c r="V206" s="359">
        <f t="shared" si="98"/>
        <v>0</v>
      </c>
      <c r="W206" s="359">
        <f t="shared" si="98"/>
        <v>0</v>
      </c>
      <c r="X206" s="359">
        <f t="shared" si="98"/>
        <v>0</v>
      </c>
      <c r="Y206" s="359">
        <f t="shared" si="98"/>
        <v>0</v>
      </c>
    </row>
    <row r="209" spans="1:25" ht="15">
      <c r="A209" s="158" t="s">
        <v>1538</v>
      </c>
      <c r="E209" s="471"/>
      <c r="F209" s="310"/>
    </row>
    <row r="210" spans="1:25">
      <c r="A210" s="349" t="s">
        <v>50</v>
      </c>
      <c r="F210" s="311"/>
    </row>
    <row r="211" spans="1:25">
      <c r="A211" s="527" t="s">
        <v>890</v>
      </c>
      <c r="E211" s="470" t="s">
        <v>5</v>
      </c>
      <c r="F211" s="457">
        <f t="shared" ref="F211:Y211" si="99">F45+F108+F172</f>
        <v>0</v>
      </c>
      <c r="G211" s="457">
        <f t="shared" si="99"/>
        <v>0</v>
      </c>
      <c r="H211" s="457">
        <f t="shared" si="99"/>
        <v>0</v>
      </c>
      <c r="I211" s="457">
        <f t="shared" si="99"/>
        <v>0</v>
      </c>
      <c r="J211" s="457">
        <f t="shared" si="99"/>
        <v>0</v>
      </c>
      <c r="K211" s="457">
        <f t="shared" si="99"/>
        <v>0</v>
      </c>
      <c r="L211" s="457">
        <f t="shared" si="99"/>
        <v>0</v>
      </c>
      <c r="M211" s="457">
        <f t="shared" si="99"/>
        <v>0</v>
      </c>
      <c r="N211" s="457">
        <f t="shared" si="99"/>
        <v>0</v>
      </c>
      <c r="O211" s="457">
        <f t="shared" si="99"/>
        <v>0</v>
      </c>
      <c r="P211" s="457">
        <f t="shared" si="99"/>
        <v>0</v>
      </c>
      <c r="Q211" s="457">
        <f t="shared" si="99"/>
        <v>0</v>
      </c>
      <c r="R211" s="457">
        <f t="shared" si="99"/>
        <v>0</v>
      </c>
      <c r="S211" s="457">
        <f t="shared" si="99"/>
        <v>0</v>
      </c>
      <c r="T211" s="457">
        <f t="shared" si="99"/>
        <v>0</v>
      </c>
      <c r="U211" s="457">
        <f t="shared" si="99"/>
        <v>0</v>
      </c>
      <c r="V211" s="457">
        <f t="shared" si="99"/>
        <v>0</v>
      </c>
      <c r="W211" s="457">
        <f t="shared" si="99"/>
        <v>0</v>
      </c>
      <c r="X211" s="457">
        <f t="shared" si="99"/>
        <v>0</v>
      </c>
      <c r="Y211" s="457">
        <f t="shared" si="99"/>
        <v>0</v>
      </c>
    </row>
    <row r="212" spans="1:25">
      <c r="A212" s="476" t="s">
        <v>1483</v>
      </c>
      <c r="B212" s="1"/>
      <c r="C212" s="1"/>
      <c r="D212" s="1"/>
      <c r="E212" s="470" t="s">
        <v>5</v>
      </c>
      <c r="F212" s="457">
        <f t="shared" ref="F212:Y212" si="100">F46+F109+F173</f>
        <v>0</v>
      </c>
      <c r="G212" s="457">
        <f t="shared" si="100"/>
        <v>0</v>
      </c>
      <c r="H212" s="457">
        <f t="shared" si="100"/>
        <v>0</v>
      </c>
      <c r="I212" s="457">
        <f t="shared" si="100"/>
        <v>0</v>
      </c>
      <c r="J212" s="457">
        <f t="shared" si="100"/>
        <v>0</v>
      </c>
      <c r="K212" s="457">
        <f t="shared" si="100"/>
        <v>0</v>
      </c>
      <c r="L212" s="457">
        <f t="shared" si="100"/>
        <v>0</v>
      </c>
      <c r="M212" s="457">
        <f t="shared" si="100"/>
        <v>0</v>
      </c>
      <c r="N212" s="457">
        <f t="shared" si="100"/>
        <v>0</v>
      </c>
      <c r="O212" s="457">
        <f t="shared" si="100"/>
        <v>0</v>
      </c>
      <c r="P212" s="457">
        <f t="shared" si="100"/>
        <v>0</v>
      </c>
      <c r="Q212" s="457">
        <f t="shared" si="100"/>
        <v>0</v>
      </c>
      <c r="R212" s="457">
        <f t="shared" si="100"/>
        <v>0</v>
      </c>
      <c r="S212" s="457">
        <f t="shared" si="100"/>
        <v>0</v>
      </c>
      <c r="T212" s="457">
        <f t="shared" si="100"/>
        <v>0</v>
      </c>
      <c r="U212" s="457">
        <f t="shared" si="100"/>
        <v>0</v>
      </c>
      <c r="V212" s="457">
        <f t="shared" si="100"/>
        <v>0</v>
      </c>
      <c r="W212" s="457">
        <f t="shared" si="100"/>
        <v>0</v>
      </c>
      <c r="X212" s="457">
        <f t="shared" si="100"/>
        <v>0</v>
      </c>
      <c r="Y212" s="457">
        <f t="shared" si="100"/>
        <v>0</v>
      </c>
    </row>
    <row r="213" spans="1:25">
      <c r="A213" s="476" t="s">
        <v>374</v>
      </c>
      <c r="B213" s="1"/>
      <c r="C213" s="1"/>
      <c r="D213" s="1"/>
      <c r="E213" s="470" t="s">
        <v>5</v>
      </c>
      <c r="F213" s="457">
        <f t="shared" ref="F213:Y213" si="101">F47+F110+F174</f>
        <v>0</v>
      </c>
      <c r="G213" s="457">
        <f t="shared" si="101"/>
        <v>0</v>
      </c>
      <c r="H213" s="457">
        <f t="shared" si="101"/>
        <v>0</v>
      </c>
      <c r="I213" s="457">
        <f t="shared" si="101"/>
        <v>0</v>
      </c>
      <c r="J213" s="457">
        <f t="shared" si="101"/>
        <v>0</v>
      </c>
      <c r="K213" s="457">
        <f t="shared" si="101"/>
        <v>0</v>
      </c>
      <c r="L213" s="457">
        <f t="shared" si="101"/>
        <v>0</v>
      </c>
      <c r="M213" s="457">
        <f t="shared" si="101"/>
        <v>0</v>
      </c>
      <c r="N213" s="457">
        <f t="shared" si="101"/>
        <v>0</v>
      </c>
      <c r="O213" s="457">
        <f t="shared" si="101"/>
        <v>0</v>
      </c>
      <c r="P213" s="457">
        <f t="shared" si="101"/>
        <v>0</v>
      </c>
      <c r="Q213" s="457">
        <f t="shared" si="101"/>
        <v>0</v>
      </c>
      <c r="R213" s="457">
        <f t="shared" si="101"/>
        <v>0</v>
      </c>
      <c r="S213" s="457">
        <f t="shared" si="101"/>
        <v>0</v>
      </c>
      <c r="T213" s="457">
        <f t="shared" si="101"/>
        <v>0</v>
      </c>
      <c r="U213" s="457">
        <f t="shared" si="101"/>
        <v>0</v>
      </c>
      <c r="V213" s="457">
        <f t="shared" si="101"/>
        <v>0</v>
      </c>
      <c r="W213" s="457">
        <f t="shared" si="101"/>
        <v>0</v>
      </c>
      <c r="X213" s="457">
        <f t="shared" si="101"/>
        <v>0</v>
      </c>
      <c r="Y213" s="457">
        <f t="shared" si="101"/>
        <v>0</v>
      </c>
    </row>
    <row r="214" spans="1:25">
      <c r="A214" s="476" t="s">
        <v>1481</v>
      </c>
      <c r="B214" s="1"/>
      <c r="C214" s="1"/>
      <c r="D214" s="1"/>
      <c r="E214" s="470" t="s">
        <v>5</v>
      </c>
      <c r="F214" s="457">
        <f t="shared" ref="F214:Y214" si="102">F48+F111+F175</f>
        <v>0</v>
      </c>
      <c r="G214" s="457">
        <f t="shared" si="102"/>
        <v>0</v>
      </c>
      <c r="H214" s="457">
        <f t="shared" si="102"/>
        <v>0</v>
      </c>
      <c r="I214" s="457">
        <f t="shared" si="102"/>
        <v>0</v>
      </c>
      <c r="J214" s="457">
        <f t="shared" si="102"/>
        <v>0</v>
      </c>
      <c r="K214" s="457">
        <f t="shared" si="102"/>
        <v>0</v>
      </c>
      <c r="L214" s="457">
        <f t="shared" si="102"/>
        <v>0</v>
      </c>
      <c r="M214" s="457">
        <f t="shared" si="102"/>
        <v>0</v>
      </c>
      <c r="N214" s="457">
        <f t="shared" si="102"/>
        <v>0</v>
      </c>
      <c r="O214" s="457">
        <f t="shared" si="102"/>
        <v>0</v>
      </c>
      <c r="P214" s="457">
        <f t="shared" si="102"/>
        <v>0</v>
      </c>
      <c r="Q214" s="457">
        <f t="shared" si="102"/>
        <v>0</v>
      </c>
      <c r="R214" s="457">
        <f t="shared" si="102"/>
        <v>0</v>
      </c>
      <c r="S214" s="457">
        <f t="shared" si="102"/>
        <v>0</v>
      </c>
      <c r="T214" s="457">
        <f t="shared" si="102"/>
        <v>0</v>
      </c>
      <c r="U214" s="457">
        <f t="shared" si="102"/>
        <v>0</v>
      </c>
      <c r="V214" s="457">
        <f t="shared" si="102"/>
        <v>0</v>
      </c>
      <c r="W214" s="457">
        <f t="shared" si="102"/>
        <v>0</v>
      </c>
      <c r="X214" s="457">
        <f t="shared" si="102"/>
        <v>0</v>
      </c>
      <c r="Y214" s="457">
        <f t="shared" si="102"/>
        <v>0</v>
      </c>
    </row>
    <row r="215" spans="1:25">
      <c r="A215" s="476" t="s">
        <v>1482</v>
      </c>
      <c r="B215"/>
      <c r="C215"/>
      <c r="D215"/>
      <c r="E215" s="470" t="s">
        <v>5</v>
      </c>
      <c r="F215" s="457">
        <f t="shared" ref="F215:Y215" si="103">F49+F112+F176</f>
        <v>0</v>
      </c>
      <c r="G215" s="457">
        <f t="shared" si="103"/>
        <v>0</v>
      </c>
      <c r="H215" s="457">
        <f t="shared" si="103"/>
        <v>0</v>
      </c>
      <c r="I215" s="457">
        <f t="shared" si="103"/>
        <v>0</v>
      </c>
      <c r="J215" s="457">
        <f t="shared" si="103"/>
        <v>0</v>
      </c>
      <c r="K215" s="457">
        <f t="shared" si="103"/>
        <v>0</v>
      </c>
      <c r="L215" s="457">
        <f t="shared" si="103"/>
        <v>0</v>
      </c>
      <c r="M215" s="457">
        <f t="shared" si="103"/>
        <v>0</v>
      </c>
      <c r="N215" s="457">
        <f t="shared" si="103"/>
        <v>0</v>
      </c>
      <c r="O215" s="457">
        <f t="shared" si="103"/>
        <v>0</v>
      </c>
      <c r="P215" s="457">
        <f t="shared" si="103"/>
        <v>0</v>
      </c>
      <c r="Q215" s="457">
        <f t="shared" si="103"/>
        <v>0</v>
      </c>
      <c r="R215" s="457">
        <f t="shared" si="103"/>
        <v>0</v>
      </c>
      <c r="S215" s="457">
        <f t="shared" si="103"/>
        <v>0</v>
      </c>
      <c r="T215" s="457">
        <f t="shared" si="103"/>
        <v>0</v>
      </c>
      <c r="U215" s="457">
        <f t="shared" si="103"/>
        <v>0</v>
      </c>
      <c r="V215" s="457">
        <f t="shared" si="103"/>
        <v>0</v>
      </c>
      <c r="W215" s="457">
        <f t="shared" si="103"/>
        <v>0</v>
      </c>
      <c r="X215" s="457">
        <f t="shared" si="103"/>
        <v>0</v>
      </c>
      <c r="Y215" s="457">
        <f t="shared" si="103"/>
        <v>0</v>
      </c>
    </row>
    <row r="216" spans="1:25">
      <c r="A216" s="476" t="s">
        <v>543</v>
      </c>
      <c r="E216" s="470" t="s">
        <v>5</v>
      </c>
      <c r="F216" s="457">
        <f t="shared" ref="F216:Y216" si="104">F50+F113+F177</f>
        <v>0</v>
      </c>
      <c r="G216" s="457">
        <f t="shared" si="104"/>
        <v>0</v>
      </c>
      <c r="H216" s="457">
        <f t="shared" si="104"/>
        <v>0</v>
      </c>
      <c r="I216" s="457">
        <f t="shared" si="104"/>
        <v>0</v>
      </c>
      <c r="J216" s="457">
        <f t="shared" si="104"/>
        <v>0</v>
      </c>
      <c r="K216" s="457">
        <f t="shared" si="104"/>
        <v>0</v>
      </c>
      <c r="L216" s="457">
        <f t="shared" si="104"/>
        <v>0</v>
      </c>
      <c r="M216" s="457">
        <f t="shared" si="104"/>
        <v>0</v>
      </c>
      <c r="N216" s="457">
        <f t="shared" si="104"/>
        <v>0</v>
      </c>
      <c r="O216" s="457">
        <f t="shared" si="104"/>
        <v>0</v>
      </c>
      <c r="P216" s="457">
        <f t="shared" si="104"/>
        <v>0</v>
      </c>
      <c r="Q216" s="457">
        <f t="shared" si="104"/>
        <v>0</v>
      </c>
      <c r="R216" s="457">
        <f t="shared" si="104"/>
        <v>0</v>
      </c>
      <c r="S216" s="457">
        <f t="shared" si="104"/>
        <v>0</v>
      </c>
      <c r="T216" s="457">
        <f t="shared" si="104"/>
        <v>0</v>
      </c>
      <c r="U216" s="457">
        <f t="shared" si="104"/>
        <v>0</v>
      </c>
      <c r="V216" s="457">
        <f t="shared" si="104"/>
        <v>0</v>
      </c>
      <c r="W216" s="457">
        <f t="shared" si="104"/>
        <v>0</v>
      </c>
      <c r="X216" s="457">
        <f t="shared" si="104"/>
        <v>0</v>
      </c>
      <c r="Y216" s="457">
        <f t="shared" si="104"/>
        <v>0</v>
      </c>
    </row>
    <row r="217" spans="1:25">
      <c r="A217" s="476" t="s">
        <v>544</v>
      </c>
      <c r="E217" s="470" t="s">
        <v>5</v>
      </c>
      <c r="F217" s="457">
        <f t="shared" ref="F217:Y217" si="105">F51+F114+F178</f>
        <v>0</v>
      </c>
      <c r="G217" s="457">
        <f t="shared" si="105"/>
        <v>0</v>
      </c>
      <c r="H217" s="457">
        <f t="shared" si="105"/>
        <v>0</v>
      </c>
      <c r="I217" s="457">
        <f t="shared" si="105"/>
        <v>0</v>
      </c>
      <c r="J217" s="457">
        <f t="shared" si="105"/>
        <v>0</v>
      </c>
      <c r="K217" s="457">
        <f t="shared" si="105"/>
        <v>0</v>
      </c>
      <c r="L217" s="457">
        <f t="shared" si="105"/>
        <v>0</v>
      </c>
      <c r="M217" s="457">
        <f t="shared" si="105"/>
        <v>0</v>
      </c>
      <c r="N217" s="457">
        <f t="shared" si="105"/>
        <v>0</v>
      </c>
      <c r="O217" s="457">
        <f t="shared" si="105"/>
        <v>0</v>
      </c>
      <c r="P217" s="457">
        <f t="shared" si="105"/>
        <v>0</v>
      </c>
      <c r="Q217" s="457">
        <f t="shared" si="105"/>
        <v>0</v>
      </c>
      <c r="R217" s="457">
        <f t="shared" si="105"/>
        <v>0</v>
      </c>
      <c r="S217" s="457">
        <f t="shared" si="105"/>
        <v>0</v>
      </c>
      <c r="T217" s="457">
        <f t="shared" si="105"/>
        <v>0</v>
      </c>
      <c r="U217" s="457">
        <f t="shared" si="105"/>
        <v>0</v>
      </c>
      <c r="V217" s="457">
        <f t="shared" si="105"/>
        <v>0</v>
      </c>
      <c r="W217" s="457">
        <f t="shared" si="105"/>
        <v>0</v>
      </c>
      <c r="X217" s="457">
        <f t="shared" si="105"/>
        <v>0</v>
      </c>
      <c r="Y217" s="457">
        <f t="shared" si="105"/>
        <v>0</v>
      </c>
    </row>
    <row r="218" spans="1:25">
      <c r="A218" s="477" t="s">
        <v>339</v>
      </c>
      <c r="E218" s="470" t="s">
        <v>5</v>
      </c>
      <c r="F218" s="457">
        <f t="shared" ref="F218:Y218" si="106">F52+F115+F179</f>
        <v>0</v>
      </c>
      <c r="G218" s="457">
        <f t="shared" si="106"/>
        <v>0</v>
      </c>
      <c r="H218" s="457">
        <f t="shared" si="106"/>
        <v>0</v>
      </c>
      <c r="I218" s="457">
        <f t="shared" si="106"/>
        <v>0</v>
      </c>
      <c r="J218" s="457">
        <f t="shared" si="106"/>
        <v>0</v>
      </c>
      <c r="K218" s="457">
        <f t="shared" si="106"/>
        <v>0</v>
      </c>
      <c r="L218" s="457">
        <f t="shared" si="106"/>
        <v>0</v>
      </c>
      <c r="M218" s="457">
        <f t="shared" si="106"/>
        <v>0</v>
      </c>
      <c r="N218" s="457">
        <f t="shared" si="106"/>
        <v>0</v>
      </c>
      <c r="O218" s="457">
        <f t="shared" si="106"/>
        <v>0</v>
      </c>
      <c r="P218" s="457">
        <f t="shared" si="106"/>
        <v>0</v>
      </c>
      <c r="Q218" s="457">
        <f t="shared" si="106"/>
        <v>0</v>
      </c>
      <c r="R218" s="457">
        <f t="shared" si="106"/>
        <v>0</v>
      </c>
      <c r="S218" s="457">
        <f t="shared" si="106"/>
        <v>0</v>
      </c>
      <c r="T218" s="457">
        <f t="shared" si="106"/>
        <v>0</v>
      </c>
      <c r="U218" s="457">
        <f t="shared" si="106"/>
        <v>0</v>
      </c>
      <c r="V218" s="457">
        <f t="shared" si="106"/>
        <v>0</v>
      </c>
      <c r="W218" s="457">
        <f t="shared" si="106"/>
        <v>0</v>
      </c>
      <c r="X218" s="457">
        <f t="shared" si="106"/>
        <v>0</v>
      </c>
      <c r="Y218" s="457">
        <f t="shared" si="106"/>
        <v>0</v>
      </c>
    </row>
    <row r="219" spans="1:25">
      <c r="A219" s="477" t="s">
        <v>1344</v>
      </c>
      <c r="E219" s="470" t="s">
        <v>5</v>
      </c>
      <c r="F219" s="457">
        <f t="shared" ref="F219:Y219" si="107">F53+F116+F180</f>
        <v>0</v>
      </c>
      <c r="G219" s="457">
        <f t="shared" si="107"/>
        <v>0</v>
      </c>
      <c r="H219" s="457">
        <f t="shared" si="107"/>
        <v>0</v>
      </c>
      <c r="I219" s="457">
        <f t="shared" si="107"/>
        <v>0</v>
      </c>
      <c r="J219" s="457">
        <f t="shared" si="107"/>
        <v>0</v>
      </c>
      <c r="K219" s="457">
        <f t="shared" si="107"/>
        <v>0</v>
      </c>
      <c r="L219" s="457">
        <f t="shared" si="107"/>
        <v>0</v>
      </c>
      <c r="M219" s="457">
        <f t="shared" si="107"/>
        <v>0</v>
      </c>
      <c r="N219" s="457">
        <f t="shared" si="107"/>
        <v>0</v>
      </c>
      <c r="O219" s="457">
        <f t="shared" si="107"/>
        <v>0</v>
      </c>
      <c r="P219" s="457">
        <f t="shared" si="107"/>
        <v>0</v>
      </c>
      <c r="Q219" s="457">
        <f t="shared" si="107"/>
        <v>0</v>
      </c>
      <c r="R219" s="457">
        <f t="shared" si="107"/>
        <v>0</v>
      </c>
      <c r="S219" s="457">
        <f t="shared" si="107"/>
        <v>0</v>
      </c>
      <c r="T219" s="457">
        <f t="shared" si="107"/>
        <v>0</v>
      </c>
      <c r="U219" s="457">
        <f t="shared" si="107"/>
        <v>0</v>
      </c>
      <c r="V219" s="457">
        <f t="shared" si="107"/>
        <v>0</v>
      </c>
      <c r="W219" s="457">
        <f t="shared" si="107"/>
        <v>0</v>
      </c>
      <c r="X219" s="457">
        <f t="shared" si="107"/>
        <v>0</v>
      </c>
      <c r="Y219" s="457">
        <f t="shared" si="107"/>
        <v>0</v>
      </c>
    </row>
    <row r="220" spans="1:25">
      <c r="A220" s="477" t="s">
        <v>1065</v>
      </c>
      <c r="E220" s="470" t="s">
        <v>5</v>
      </c>
      <c r="F220" s="457">
        <f t="shared" ref="F220:Y220" si="108">F54+F117+F181</f>
        <v>0</v>
      </c>
      <c r="G220" s="457">
        <f t="shared" si="108"/>
        <v>0</v>
      </c>
      <c r="H220" s="457">
        <f t="shared" si="108"/>
        <v>0</v>
      </c>
      <c r="I220" s="457">
        <f t="shared" si="108"/>
        <v>0</v>
      </c>
      <c r="J220" s="457">
        <f t="shared" si="108"/>
        <v>0</v>
      </c>
      <c r="K220" s="457">
        <f t="shared" si="108"/>
        <v>0</v>
      </c>
      <c r="L220" s="457">
        <f t="shared" si="108"/>
        <v>0</v>
      </c>
      <c r="M220" s="457">
        <f t="shared" si="108"/>
        <v>0</v>
      </c>
      <c r="N220" s="457">
        <f t="shared" si="108"/>
        <v>0</v>
      </c>
      <c r="O220" s="457">
        <f t="shared" si="108"/>
        <v>0</v>
      </c>
      <c r="P220" s="457">
        <f t="shared" si="108"/>
        <v>0</v>
      </c>
      <c r="Q220" s="457">
        <f t="shared" si="108"/>
        <v>0</v>
      </c>
      <c r="R220" s="457">
        <f t="shared" si="108"/>
        <v>0</v>
      </c>
      <c r="S220" s="457">
        <f t="shared" si="108"/>
        <v>0</v>
      </c>
      <c r="T220" s="457">
        <f t="shared" si="108"/>
        <v>0</v>
      </c>
      <c r="U220" s="457">
        <f t="shared" si="108"/>
        <v>0</v>
      </c>
      <c r="V220" s="457">
        <f t="shared" si="108"/>
        <v>0</v>
      </c>
      <c r="W220" s="457">
        <f t="shared" si="108"/>
        <v>0</v>
      </c>
      <c r="X220" s="457">
        <f t="shared" si="108"/>
        <v>0</v>
      </c>
      <c r="Y220" s="457">
        <f t="shared" si="108"/>
        <v>0</v>
      </c>
    </row>
    <row r="221" spans="1:25">
      <c r="A221" s="542" t="s">
        <v>44</v>
      </c>
      <c r="E221" s="470" t="s">
        <v>5</v>
      </c>
      <c r="F221" s="314">
        <f>SUM(F211:F220)</f>
        <v>0</v>
      </c>
      <c r="G221" s="314">
        <f t="shared" ref="G221:Y221" si="109">SUM(G211:G220)</f>
        <v>0</v>
      </c>
      <c r="H221" s="314">
        <f t="shared" si="109"/>
        <v>0</v>
      </c>
      <c r="I221" s="314">
        <f t="shared" si="109"/>
        <v>0</v>
      </c>
      <c r="J221" s="314">
        <f t="shared" si="109"/>
        <v>0</v>
      </c>
      <c r="K221" s="314">
        <f t="shared" si="109"/>
        <v>0</v>
      </c>
      <c r="L221" s="314">
        <f t="shared" si="109"/>
        <v>0</v>
      </c>
      <c r="M221" s="314">
        <f t="shared" si="109"/>
        <v>0</v>
      </c>
      <c r="N221" s="314">
        <f t="shared" si="109"/>
        <v>0</v>
      </c>
      <c r="O221" s="314">
        <f t="shared" si="109"/>
        <v>0</v>
      </c>
      <c r="P221" s="314">
        <f t="shared" si="109"/>
        <v>0</v>
      </c>
      <c r="Q221" s="314">
        <f t="shared" si="109"/>
        <v>0</v>
      </c>
      <c r="R221" s="314">
        <f t="shared" si="109"/>
        <v>0</v>
      </c>
      <c r="S221" s="314">
        <f t="shared" si="109"/>
        <v>0</v>
      </c>
      <c r="T221" s="314">
        <f t="shared" si="109"/>
        <v>0</v>
      </c>
      <c r="U221" s="314">
        <f t="shared" si="109"/>
        <v>0</v>
      </c>
      <c r="V221" s="314">
        <f t="shared" si="109"/>
        <v>0</v>
      </c>
      <c r="W221" s="314">
        <f t="shared" si="109"/>
        <v>0</v>
      </c>
      <c r="X221" s="314">
        <f t="shared" si="109"/>
        <v>0</v>
      </c>
      <c r="Y221" s="314">
        <f t="shared" si="109"/>
        <v>0</v>
      </c>
    </row>
    <row r="223" spans="1:25" s="170" customFormat="1" ht="15">
      <c r="A223" s="838" t="s">
        <v>1611</v>
      </c>
      <c r="B223" s="839"/>
      <c r="C223" s="839"/>
      <c r="D223" s="839"/>
      <c r="E223" s="839"/>
      <c r="F223" s="839"/>
      <c r="G223" s="839"/>
      <c r="H223" s="839"/>
      <c r="I223" s="839"/>
      <c r="J223" s="839"/>
      <c r="K223" s="839"/>
      <c r="L223" s="840"/>
      <c r="M223" s="841"/>
      <c r="N223" s="841"/>
      <c r="O223" s="841"/>
      <c r="P223" s="841"/>
      <c r="Q223" s="841"/>
      <c r="R223" s="841"/>
      <c r="S223" s="841"/>
      <c r="T223" s="841"/>
      <c r="U223" s="841"/>
      <c r="V223" s="841"/>
      <c r="W223" s="841"/>
      <c r="X223" s="841"/>
    </row>
    <row r="224" spans="1:25">
      <c r="A224" s="545" t="str">
        <f>+A5</f>
        <v>Primary ESPS or other DB scheme (overwrite with name)</v>
      </c>
      <c r="B224"/>
      <c r="C224" s="231"/>
      <c r="D224" s="231"/>
      <c r="E224" s="470" t="s">
        <v>5</v>
      </c>
      <c r="F224" s="312">
        <f>F40</f>
        <v>0</v>
      </c>
      <c r="G224" s="312">
        <f t="shared" ref="G224:I224" si="110">G40</f>
        <v>0</v>
      </c>
      <c r="H224" s="312">
        <f t="shared" si="110"/>
        <v>0</v>
      </c>
      <c r="I224" s="312">
        <f t="shared" si="110"/>
        <v>0</v>
      </c>
      <c r="J224" s="312">
        <f t="shared" ref="J224:Y224" si="111">J40</f>
        <v>0</v>
      </c>
      <c r="K224" s="312">
        <f t="shared" si="111"/>
        <v>0</v>
      </c>
      <c r="L224" s="312">
        <f t="shared" si="111"/>
        <v>0</v>
      </c>
      <c r="M224" s="312">
        <f t="shared" si="111"/>
        <v>0</v>
      </c>
      <c r="N224" s="312">
        <f t="shared" si="111"/>
        <v>0</v>
      </c>
      <c r="O224" s="312">
        <f t="shared" si="111"/>
        <v>0</v>
      </c>
      <c r="P224" s="312">
        <f t="shared" si="111"/>
        <v>0</v>
      </c>
      <c r="Q224" s="312">
        <f t="shared" si="111"/>
        <v>0</v>
      </c>
      <c r="R224" s="312">
        <f t="shared" si="111"/>
        <v>0</v>
      </c>
      <c r="S224" s="312">
        <f t="shared" si="111"/>
        <v>0</v>
      </c>
      <c r="T224" s="312">
        <f t="shared" si="111"/>
        <v>0</v>
      </c>
      <c r="U224" s="312">
        <f t="shared" si="111"/>
        <v>0</v>
      </c>
      <c r="V224" s="312">
        <f t="shared" si="111"/>
        <v>0</v>
      </c>
      <c r="W224" s="312">
        <f t="shared" si="111"/>
        <v>0</v>
      </c>
      <c r="X224" s="312">
        <f t="shared" si="111"/>
        <v>0</v>
      </c>
      <c r="Y224" s="312">
        <f t="shared" si="111"/>
        <v>0</v>
      </c>
    </row>
    <row r="225" spans="1:48">
      <c r="A225" s="545" t="str">
        <f>+A67</f>
        <v>Second ESPS or other DB scheme (overwrite with name)</v>
      </c>
      <c r="B225"/>
      <c r="C225" s="231"/>
      <c r="D225" s="231"/>
      <c r="E225" s="470" t="s">
        <v>5</v>
      </c>
      <c r="F225" s="312">
        <f>F103</f>
        <v>0</v>
      </c>
      <c r="G225" s="312">
        <f t="shared" ref="G225:I225" si="112">G103</f>
        <v>0</v>
      </c>
      <c r="H225" s="312">
        <f t="shared" si="112"/>
        <v>0</v>
      </c>
      <c r="I225" s="312">
        <f t="shared" si="112"/>
        <v>0</v>
      </c>
      <c r="J225" s="312">
        <f t="shared" ref="J225:Y225" si="113">J103</f>
        <v>0</v>
      </c>
      <c r="K225" s="312">
        <f t="shared" si="113"/>
        <v>0</v>
      </c>
      <c r="L225" s="312">
        <f t="shared" si="113"/>
        <v>0</v>
      </c>
      <c r="M225" s="312">
        <f t="shared" si="113"/>
        <v>0</v>
      </c>
      <c r="N225" s="312">
        <f t="shared" si="113"/>
        <v>0</v>
      </c>
      <c r="O225" s="312">
        <f t="shared" si="113"/>
        <v>0</v>
      </c>
      <c r="P225" s="312">
        <f t="shared" si="113"/>
        <v>0</v>
      </c>
      <c r="Q225" s="312">
        <f t="shared" si="113"/>
        <v>0</v>
      </c>
      <c r="R225" s="312">
        <f t="shared" si="113"/>
        <v>0</v>
      </c>
      <c r="S225" s="312">
        <f t="shared" si="113"/>
        <v>0</v>
      </c>
      <c r="T225" s="312">
        <f t="shared" si="113"/>
        <v>0</v>
      </c>
      <c r="U225" s="312">
        <f t="shared" si="113"/>
        <v>0</v>
      </c>
      <c r="V225" s="312">
        <f t="shared" si="113"/>
        <v>0</v>
      </c>
      <c r="W225" s="312">
        <f t="shared" si="113"/>
        <v>0</v>
      </c>
      <c r="X225" s="312">
        <f t="shared" si="113"/>
        <v>0</v>
      </c>
      <c r="Y225" s="312">
        <f t="shared" si="113"/>
        <v>0</v>
      </c>
    </row>
    <row r="226" spans="1:48">
      <c r="A226" s="545" t="str">
        <f>+A131</f>
        <v>Tertiary ESPS or other DB scheme (overwrite with name)</v>
      </c>
      <c r="B226"/>
      <c r="C226" s="231"/>
      <c r="D226" s="231"/>
      <c r="E226" s="470" t="s">
        <v>5</v>
      </c>
      <c r="F226" s="312">
        <f>F167</f>
        <v>0</v>
      </c>
      <c r="G226" s="312">
        <f t="shared" ref="G226:I226" si="114">G167</f>
        <v>0</v>
      </c>
      <c r="H226" s="312">
        <f t="shared" si="114"/>
        <v>0</v>
      </c>
      <c r="I226" s="312">
        <f t="shared" si="114"/>
        <v>0</v>
      </c>
      <c r="J226" s="312">
        <f t="shared" ref="J226:Y226" si="115">J167</f>
        <v>0</v>
      </c>
      <c r="K226" s="312">
        <f t="shared" si="115"/>
        <v>0</v>
      </c>
      <c r="L226" s="312">
        <f t="shared" si="115"/>
        <v>0</v>
      </c>
      <c r="M226" s="312">
        <f t="shared" si="115"/>
        <v>0</v>
      </c>
      <c r="N226" s="312">
        <f t="shared" si="115"/>
        <v>0</v>
      </c>
      <c r="O226" s="312">
        <f t="shared" si="115"/>
        <v>0</v>
      </c>
      <c r="P226" s="312">
        <f t="shared" si="115"/>
        <v>0</v>
      </c>
      <c r="Q226" s="312">
        <f t="shared" si="115"/>
        <v>0</v>
      </c>
      <c r="R226" s="312">
        <f t="shared" si="115"/>
        <v>0</v>
      </c>
      <c r="S226" s="312">
        <f t="shared" si="115"/>
        <v>0</v>
      </c>
      <c r="T226" s="312">
        <f t="shared" si="115"/>
        <v>0</v>
      </c>
      <c r="U226" s="312">
        <f t="shared" si="115"/>
        <v>0</v>
      </c>
      <c r="V226" s="312">
        <f t="shared" si="115"/>
        <v>0</v>
      </c>
      <c r="W226" s="312">
        <f t="shared" si="115"/>
        <v>0</v>
      </c>
      <c r="X226" s="312">
        <f t="shared" si="115"/>
        <v>0</v>
      </c>
      <c r="Y226" s="312">
        <f t="shared" si="115"/>
        <v>0</v>
      </c>
    </row>
    <row r="227" spans="1:48">
      <c r="A227" s="72" t="s">
        <v>1612</v>
      </c>
      <c r="B227" s="1"/>
      <c r="C227" s="268"/>
      <c r="D227" s="268"/>
      <c r="E227" s="470" t="s">
        <v>5</v>
      </c>
      <c r="F227" s="359">
        <f>SUM(F224:F226)</f>
        <v>0</v>
      </c>
      <c r="G227" s="359">
        <f t="shared" ref="G227:Y227" si="116">SUM(G224:G226)</f>
        <v>0</v>
      </c>
      <c r="H227" s="359">
        <f t="shared" si="116"/>
        <v>0</v>
      </c>
      <c r="I227" s="359">
        <f t="shared" si="116"/>
        <v>0</v>
      </c>
      <c r="J227" s="359">
        <f t="shared" si="116"/>
        <v>0</v>
      </c>
      <c r="K227" s="359">
        <f t="shared" si="116"/>
        <v>0</v>
      </c>
      <c r="L227" s="359">
        <f t="shared" si="116"/>
        <v>0</v>
      </c>
      <c r="M227" s="359">
        <f t="shared" si="116"/>
        <v>0</v>
      </c>
      <c r="N227" s="359">
        <f t="shared" si="116"/>
        <v>0</v>
      </c>
      <c r="O227" s="359">
        <f t="shared" si="116"/>
        <v>0</v>
      </c>
      <c r="P227" s="359">
        <f t="shared" si="116"/>
        <v>0</v>
      </c>
      <c r="Q227" s="359">
        <f t="shared" si="116"/>
        <v>0</v>
      </c>
      <c r="R227" s="359">
        <f t="shared" si="116"/>
        <v>0</v>
      </c>
      <c r="S227" s="359">
        <f t="shared" si="116"/>
        <v>0</v>
      </c>
      <c r="T227" s="359">
        <f t="shared" si="116"/>
        <v>0</v>
      </c>
      <c r="U227" s="359">
        <f t="shared" si="116"/>
        <v>0</v>
      </c>
      <c r="V227" s="359">
        <f t="shared" si="116"/>
        <v>0</v>
      </c>
      <c r="W227" s="359">
        <f t="shared" si="116"/>
        <v>0</v>
      </c>
      <c r="X227" s="359">
        <f t="shared" si="116"/>
        <v>0</v>
      </c>
      <c r="Y227" s="359">
        <f t="shared" si="116"/>
        <v>0</v>
      </c>
    </row>
    <row r="228" spans="1:48">
      <c r="A228" s="72" t="s">
        <v>1608</v>
      </c>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row>
    <row r="229" spans="1:48">
      <c r="A229" s="479" t="s">
        <v>155</v>
      </c>
      <c r="C229" s="480"/>
      <c r="E229" s="470" t="s">
        <v>5</v>
      </c>
      <c r="F229" s="553"/>
      <c r="G229" s="553"/>
      <c r="H229" s="553"/>
      <c r="I229" s="553"/>
      <c r="J229" s="553"/>
      <c r="K229" s="553"/>
      <c r="L229" s="553"/>
      <c r="M229" s="553"/>
      <c r="N229" s="553"/>
      <c r="O229" s="553"/>
      <c r="P229" s="553"/>
      <c r="Q229" s="553"/>
      <c r="R229" s="553"/>
      <c r="S229" s="553"/>
      <c r="T229" s="553"/>
      <c r="U229" s="553"/>
      <c r="V229" s="553"/>
      <c r="W229" s="553"/>
      <c r="X229" s="553"/>
      <c r="Y229" s="553"/>
    </row>
    <row r="230" spans="1:48">
      <c r="A230" s="475" t="s">
        <v>156</v>
      </c>
      <c r="C230" s="480"/>
      <c r="E230" s="470"/>
      <c r="F230" s="478"/>
      <c r="G230" s="478"/>
      <c r="H230" s="478"/>
      <c r="I230" s="478"/>
      <c r="J230" s="478"/>
      <c r="K230" s="478"/>
      <c r="L230" s="478"/>
      <c r="M230" s="478"/>
      <c r="N230" s="478"/>
      <c r="O230" s="478"/>
      <c r="P230" s="478"/>
      <c r="Q230" s="478"/>
      <c r="R230" s="478"/>
      <c r="S230" s="478"/>
      <c r="T230" s="478"/>
      <c r="U230" s="478"/>
      <c r="V230" s="478"/>
      <c r="W230" s="478"/>
      <c r="X230" s="478"/>
      <c r="Y230" s="478"/>
    </row>
    <row r="231" spans="1:48">
      <c r="A231" s="314" t="str">
        <f>+A2</f>
        <v>LPN</v>
      </c>
      <c r="C231" s="480"/>
      <c r="E231" s="470" t="s">
        <v>5</v>
      </c>
      <c r="F231" s="482">
        <f>F203</f>
        <v>0</v>
      </c>
      <c r="G231" s="482">
        <f t="shared" ref="G231:H231" si="117">G203</f>
        <v>0</v>
      </c>
      <c r="H231" s="482">
        <f t="shared" si="117"/>
        <v>0</v>
      </c>
      <c r="I231" s="482">
        <f>I203</f>
        <v>0</v>
      </c>
      <c r="J231" s="482">
        <f t="shared" ref="J231:Y231" si="118">J203</f>
        <v>0</v>
      </c>
      <c r="K231" s="482">
        <f t="shared" si="118"/>
        <v>0</v>
      </c>
      <c r="L231" s="482">
        <f t="shared" si="118"/>
        <v>0</v>
      </c>
      <c r="M231" s="482">
        <f t="shared" si="118"/>
        <v>0</v>
      </c>
      <c r="N231" s="482">
        <f t="shared" si="118"/>
        <v>0</v>
      </c>
      <c r="O231" s="482">
        <f t="shared" si="118"/>
        <v>0</v>
      </c>
      <c r="P231" s="482">
        <f t="shared" si="118"/>
        <v>0</v>
      </c>
      <c r="Q231" s="482">
        <f t="shared" si="118"/>
        <v>0</v>
      </c>
      <c r="R231" s="482">
        <f t="shared" si="118"/>
        <v>0</v>
      </c>
      <c r="S231" s="482">
        <f t="shared" si="118"/>
        <v>0</v>
      </c>
      <c r="T231" s="482">
        <f t="shared" si="118"/>
        <v>0</v>
      </c>
      <c r="U231" s="482">
        <f t="shared" si="118"/>
        <v>0</v>
      </c>
      <c r="V231" s="482">
        <f t="shared" si="118"/>
        <v>0</v>
      </c>
      <c r="W231" s="482">
        <f t="shared" si="118"/>
        <v>0</v>
      </c>
      <c r="X231" s="482">
        <f t="shared" si="118"/>
        <v>0</v>
      </c>
      <c r="Y231" s="482">
        <f t="shared" si="118"/>
        <v>0</v>
      </c>
    </row>
    <row r="232" spans="1:48">
      <c r="A232" s="559" t="s">
        <v>157</v>
      </c>
      <c r="C232" s="481"/>
      <c r="E232" s="470" t="s">
        <v>5</v>
      </c>
      <c r="F232" s="553"/>
      <c r="G232" s="553"/>
      <c r="H232" s="553"/>
      <c r="I232" s="553"/>
      <c r="J232" s="553"/>
      <c r="K232" s="553"/>
      <c r="L232" s="553"/>
      <c r="M232" s="553"/>
      <c r="N232" s="553"/>
      <c r="O232" s="553"/>
      <c r="P232" s="553"/>
      <c r="Q232" s="553"/>
      <c r="R232" s="553"/>
      <c r="S232" s="553"/>
      <c r="T232" s="553"/>
      <c r="U232" s="553"/>
      <c r="V232" s="553"/>
      <c r="W232" s="553"/>
      <c r="X232" s="553"/>
      <c r="Y232" s="553"/>
    </row>
    <row r="233" spans="1:48">
      <c r="A233" s="559" t="s">
        <v>157</v>
      </c>
      <c r="C233" s="481"/>
      <c r="E233" s="470" t="s">
        <v>5</v>
      </c>
      <c r="F233" s="553"/>
      <c r="G233" s="553"/>
      <c r="H233" s="553"/>
      <c r="I233" s="553"/>
      <c r="J233" s="553"/>
      <c r="K233" s="553"/>
      <c r="L233" s="553"/>
      <c r="M233" s="553"/>
      <c r="N233" s="553"/>
      <c r="O233" s="553"/>
      <c r="P233" s="553"/>
      <c r="Q233" s="553"/>
      <c r="R233" s="553"/>
      <c r="S233" s="553"/>
      <c r="T233" s="553"/>
      <c r="U233" s="553"/>
      <c r="V233" s="553"/>
      <c r="W233" s="553"/>
      <c r="X233" s="553"/>
      <c r="Y233" s="553"/>
    </row>
    <row r="234" spans="1:48">
      <c r="A234" s="415" t="s">
        <v>909</v>
      </c>
      <c r="C234" s="480"/>
      <c r="E234" s="470" t="s">
        <v>5</v>
      </c>
      <c r="F234" s="482">
        <f>+F235-SUM(F231:F233,F229)</f>
        <v>0</v>
      </c>
      <c r="G234" s="482">
        <f t="shared" ref="G234:O234" si="119">+G235-SUM(G231:G233,G229)</f>
        <v>0</v>
      </c>
      <c r="H234" s="482">
        <f t="shared" si="119"/>
        <v>0</v>
      </c>
      <c r="I234" s="482">
        <f>+I235-SUM(I231:I233,I229)</f>
        <v>0</v>
      </c>
      <c r="J234" s="482">
        <f t="shared" si="119"/>
        <v>0</v>
      </c>
      <c r="K234" s="482">
        <f t="shared" si="119"/>
        <v>0</v>
      </c>
      <c r="L234" s="482">
        <f t="shared" si="119"/>
        <v>0</v>
      </c>
      <c r="M234" s="482">
        <f t="shared" si="119"/>
        <v>0</v>
      </c>
      <c r="N234" s="482">
        <f t="shared" si="119"/>
        <v>0</v>
      </c>
      <c r="O234" s="482">
        <f t="shared" si="119"/>
        <v>0</v>
      </c>
      <c r="P234" s="482">
        <f t="shared" ref="P234:Y234" si="120">+P235-SUM(P231:P233,P229)</f>
        <v>0</v>
      </c>
      <c r="Q234" s="482">
        <f t="shared" si="120"/>
        <v>0</v>
      </c>
      <c r="R234" s="482">
        <f t="shared" si="120"/>
        <v>0</v>
      </c>
      <c r="S234" s="482">
        <f t="shared" si="120"/>
        <v>0</v>
      </c>
      <c r="T234" s="482">
        <f t="shared" si="120"/>
        <v>0</v>
      </c>
      <c r="U234" s="482">
        <f t="shared" si="120"/>
        <v>0</v>
      </c>
      <c r="V234" s="482">
        <f t="shared" si="120"/>
        <v>0</v>
      </c>
      <c r="W234" s="482">
        <f t="shared" si="120"/>
        <v>0</v>
      </c>
      <c r="X234" s="482">
        <f t="shared" si="120"/>
        <v>0</v>
      </c>
      <c r="Y234" s="482">
        <f t="shared" si="120"/>
        <v>0</v>
      </c>
    </row>
    <row r="235" spans="1:48">
      <c r="A235" s="842" t="s">
        <v>1612</v>
      </c>
      <c r="C235" s="1"/>
      <c r="E235" s="470" t="s">
        <v>5</v>
      </c>
      <c r="F235" s="314">
        <f>+F227</f>
        <v>0</v>
      </c>
      <c r="G235" s="314">
        <f t="shared" ref="G235:I235" si="121">+G227</f>
        <v>0</v>
      </c>
      <c r="H235" s="314">
        <f t="shared" si="121"/>
        <v>0</v>
      </c>
      <c r="I235" s="314">
        <f t="shared" si="121"/>
        <v>0</v>
      </c>
      <c r="J235" s="314">
        <f>+J227</f>
        <v>0</v>
      </c>
      <c r="K235" s="314">
        <f t="shared" ref="K235:O235" si="122">+K227</f>
        <v>0</v>
      </c>
      <c r="L235" s="314">
        <f t="shared" si="122"/>
        <v>0</v>
      </c>
      <c r="M235" s="314">
        <f t="shared" si="122"/>
        <v>0</v>
      </c>
      <c r="N235" s="314">
        <f t="shared" si="122"/>
        <v>0</v>
      </c>
      <c r="O235" s="314">
        <f t="shared" si="122"/>
        <v>0</v>
      </c>
      <c r="P235" s="314">
        <f t="shared" ref="P235:Y235" si="123">+P227</f>
        <v>0</v>
      </c>
      <c r="Q235" s="314">
        <f t="shared" si="123"/>
        <v>0</v>
      </c>
      <c r="R235" s="314">
        <f t="shared" si="123"/>
        <v>0</v>
      </c>
      <c r="S235" s="314">
        <f t="shared" si="123"/>
        <v>0</v>
      </c>
      <c r="T235" s="314">
        <f t="shared" si="123"/>
        <v>0</v>
      </c>
      <c r="U235" s="314">
        <f t="shared" si="123"/>
        <v>0</v>
      </c>
      <c r="V235" s="314">
        <f t="shared" si="123"/>
        <v>0</v>
      </c>
      <c r="W235" s="314">
        <f t="shared" si="123"/>
        <v>0</v>
      </c>
      <c r="X235" s="314">
        <f t="shared" si="123"/>
        <v>0</v>
      </c>
      <c r="Y235" s="314">
        <f t="shared" si="123"/>
        <v>0</v>
      </c>
    </row>
  </sheetData>
  <sheetProtection insertRows="0"/>
  <printOptions headings="1"/>
  <pageMargins left="0.15748031496062992" right="0.15748031496062992" top="0.59055118110236227" bottom="0.6692913385826772" header="0.31496062992125984" footer="0.31496062992125984"/>
  <pageSetup paperSize="8" scale="91" fitToHeight="4" orientation="portrait" r:id="rId1"/>
  <headerFooter>
    <oddHeader>&amp;C&amp;A</oddHeader>
    <oddFooter>&amp;L&amp;T
&amp;D&amp;C&amp;Z&amp;R&amp;F</oddFooter>
  </headerFooter>
  <drawing r:id="rId2"/>
</worksheet>
</file>

<file path=xl/worksheets/sheet13.xml><?xml version="1.0" encoding="utf-8"?>
<worksheet xmlns="http://schemas.openxmlformats.org/spreadsheetml/2006/main" xmlns:r="http://schemas.openxmlformats.org/officeDocument/2006/relationships">
  <sheetPr codeName="Sheet74">
    <pageSetUpPr fitToPage="1"/>
  </sheetPr>
  <dimension ref="A1:AB427"/>
  <sheetViews>
    <sheetView topLeftCell="A121" workbookViewId="0">
      <selection activeCell="J154" sqref="J154"/>
    </sheetView>
  </sheetViews>
  <sheetFormatPr defaultRowHeight="12.75" outlineLevelCol="1"/>
  <cols>
    <col min="1" max="1" width="73.75" style="202" customWidth="1"/>
    <col min="2" max="2" width="3.5" style="202" customWidth="1"/>
    <col min="3" max="3" width="3" style="202" customWidth="1"/>
    <col min="4" max="4" width="4.625" style="202" customWidth="1"/>
    <col min="5" max="5" width="8.5" style="348" customWidth="1"/>
    <col min="6" max="8" width="9.625" style="202" hidden="1" customWidth="1" outlineLevel="1"/>
    <col min="9" max="9" width="10.125" style="202" hidden="1" customWidth="1" outlineLevel="1"/>
    <col min="10" max="10" width="9.625" style="202" customWidth="1" collapsed="1"/>
    <col min="11" max="12" width="10.375" style="202" customWidth="1"/>
    <col min="13" max="13" width="8.875" style="202" customWidth="1"/>
    <col min="14" max="15" width="9" style="202" customWidth="1"/>
    <col min="16" max="25" width="9" style="202" hidden="1" customWidth="1" outlineLevel="1"/>
    <col min="26" max="26" width="9" style="202" customWidth="1" collapsed="1"/>
    <col min="27" max="27" width="9" style="202" customWidth="1"/>
    <col min="28" max="16384" width="9" style="202"/>
  </cols>
  <sheetData>
    <row r="1" spans="1:25" s="51" customFormat="1" ht="15">
      <c r="A1" s="13" t="s">
        <v>1359</v>
      </c>
      <c r="B1" s="49"/>
      <c r="C1" s="50"/>
      <c r="D1" s="50"/>
      <c r="E1" s="270"/>
      <c r="F1" s="49"/>
      <c r="G1" s="49"/>
      <c r="H1" s="50"/>
      <c r="I1" s="50"/>
      <c r="J1" s="50"/>
      <c r="K1" s="49"/>
      <c r="L1" s="50"/>
      <c r="M1" s="49"/>
      <c r="N1" s="50"/>
      <c r="O1" s="50"/>
      <c r="P1" s="50"/>
      <c r="Q1" s="50"/>
      <c r="R1" s="50"/>
      <c r="S1" s="50"/>
      <c r="T1" s="50"/>
    </row>
    <row r="2" spans="1:25" s="51" customFormat="1" ht="15">
      <c r="A2" s="16" t="str">
        <f>'Version control'!A2</f>
        <v>LPN</v>
      </c>
      <c r="B2" s="16"/>
      <c r="C2" s="52"/>
      <c r="D2" s="50"/>
      <c r="E2" s="271"/>
      <c r="F2" s="16"/>
      <c r="G2" s="16"/>
      <c r="H2" s="52"/>
      <c r="I2" s="50"/>
      <c r="J2" s="53"/>
      <c r="K2" s="16"/>
      <c r="L2" s="52"/>
      <c r="M2" s="16"/>
      <c r="N2" s="52"/>
      <c r="O2" s="52"/>
      <c r="P2" s="52"/>
      <c r="Q2" s="52"/>
      <c r="R2" s="52"/>
      <c r="S2" s="52"/>
      <c r="T2" s="52"/>
    </row>
    <row r="3" spans="1:25" s="460" customFormat="1" ht="15">
      <c r="A3" s="16">
        <f>'Version control'!A3</f>
        <v>2012</v>
      </c>
      <c r="B3" s="49"/>
      <c r="C3" s="52"/>
      <c r="D3" s="52"/>
      <c r="E3" s="453"/>
      <c r="F3" s="38" t="s">
        <v>47</v>
      </c>
      <c r="G3" s="16"/>
      <c r="H3" s="52"/>
      <c r="I3" s="52"/>
      <c r="J3" s="459"/>
      <c r="K3" s="16"/>
      <c r="L3" s="52"/>
      <c r="M3" s="16"/>
      <c r="N3" s="52"/>
      <c r="O3" s="52"/>
      <c r="P3" s="52"/>
      <c r="Q3" s="52"/>
      <c r="R3" s="52"/>
      <c r="S3" s="52"/>
      <c r="T3" s="52"/>
    </row>
    <row r="4" spans="1:25" ht="26.25" customHeight="1">
      <c r="A4" s="748"/>
      <c r="B4" s="37"/>
      <c r="E4" s="272"/>
      <c r="F4" s="78">
        <v>2006</v>
      </c>
      <c r="G4" s="78">
        <f t="shared" ref="G4:Y4" si="0">+F4+1</f>
        <v>2007</v>
      </c>
      <c r="H4" s="78">
        <f t="shared" si="0"/>
        <v>2008</v>
      </c>
      <c r="I4" s="78">
        <f t="shared" si="0"/>
        <v>2009</v>
      </c>
      <c r="J4" s="78">
        <f t="shared" si="0"/>
        <v>2010</v>
      </c>
      <c r="K4" s="777">
        <f t="shared" si="0"/>
        <v>2011</v>
      </c>
      <c r="L4" s="777">
        <f t="shared" si="0"/>
        <v>2012</v>
      </c>
      <c r="M4" s="777">
        <f t="shared" si="0"/>
        <v>2013</v>
      </c>
      <c r="N4" s="777">
        <f t="shared" si="0"/>
        <v>2014</v>
      </c>
      <c r="O4" s="777">
        <f t="shared" si="0"/>
        <v>2015</v>
      </c>
      <c r="P4" s="777">
        <f t="shared" si="0"/>
        <v>2016</v>
      </c>
      <c r="Q4" s="777">
        <f t="shared" si="0"/>
        <v>2017</v>
      </c>
      <c r="R4" s="777">
        <f t="shared" si="0"/>
        <v>2018</v>
      </c>
      <c r="S4" s="777">
        <f t="shared" si="0"/>
        <v>2019</v>
      </c>
      <c r="T4" s="777">
        <f t="shared" si="0"/>
        <v>2020</v>
      </c>
      <c r="U4" s="777">
        <f t="shared" si="0"/>
        <v>2021</v>
      </c>
      <c r="V4" s="777">
        <f t="shared" si="0"/>
        <v>2022</v>
      </c>
      <c r="W4" s="777">
        <f t="shared" si="0"/>
        <v>2023</v>
      </c>
      <c r="X4" s="78">
        <f t="shared" si="0"/>
        <v>2024</v>
      </c>
      <c r="Y4" s="78">
        <f t="shared" si="0"/>
        <v>2025</v>
      </c>
    </row>
    <row r="5" spans="1:25" ht="15">
      <c r="A5" s="746" t="str">
        <f>'F7 Pensions DB scheme costs'!A5</f>
        <v>Primary ESPS or other DB scheme (overwrite with name)</v>
      </c>
      <c r="B5" s="37"/>
      <c r="C5" s="38"/>
      <c r="E5" s="272"/>
      <c r="F5" s="407"/>
      <c r="G5" s="408"/>
      <c r="H5" s="408" t="s">
        <v>801</v>
      </c>
      <c r="I5" s="408"/>
      <c r="J5" s="408"/>
      <c r="K5" s="407"/>
      <c r="L5" s="408"/>
      <c r="M5" s="408" t="s">
        <v>802</v>
      </c>
      <c r="N5" s="408"/>
      <c r="O5" s="409"/>
      <c r="P5" s="809"/>
      <c r="Q5" s="810"/>
      <c r="R5" s="810" t="s">
        <v>1575</v>
      </c>
      <c r="S5" s="810"/>
      <c r="T5" s="811"/>
      <c r="U5" s="809"/>
      <c r="V5" s="810"/>
      <c r="W5" s="811"/>
      <c r="X5" s="408"/>
      <c r="Y5" s="409"/>
    </row>
    <row r="6" spans="1:25" ht="15">
      <c r="A6" s="71" t="s">
        <v>1524</v>
      </c>
      <c r="E6" s="202"/>
    </row>
    <row r="7" spans="1:25" s="480" customFormat="1" ht="12.75" customHeight="1">
      <c r="A7" s="277" t="str">
        <f>A5</f>
        <v>Primary ESPS or other DB scheme (overwrite with name)</v>
      </c>
    </row>
    <row r="8" spans="1:25">
      <c r="A8" s="415" t="s">
        <v>996</v>
      </c>
      <c r="C8" s="480"/>
      <c r="E8" s="470" t="s">
        <v>5</v>
      </c>
      <c r="F8" s="483">
        <f>F50-F90</f>
        <v>0</v>
      </c>
      <c r="G8" s="483">
        <f t="shared" ref="G8:Y8" si="1">G50-G90</f>
        <v>0</v>
      </c>
      <c r="H8" s="483">
        <f t="shared" si="1"/>
        <v>0</v>
      </c>
      <c r="I8" s="483">
        <f t="shared" si="1"/>
        <v>0</v>
      </c>
      <c r="J8" s="483">
        <f t="shared" si="1"/>
        <v>0</v>
      </c>
      <c r="K8" s="483">
        <f t="shared" si="1"/>
        <v>0</v>
      </c>
      <c r="L8" s="483">
        <f t="shared" si="1"/>
        <v>0</v>
      </c>
      <c r="M8" s="483">
        <f t="shared" si="1"/>
        <v>0</v>
      </c>
      <c r="N8" s="483">
        <f t="shared" si="1"/>
        <v>0</v>
      </c>
      <c r="O8" s="483">
        <f t="shared" si="1"/>
        <v>0</v>
      </c>
      <c r="P8" s="483">
        <f t="shared" si="1"/>
        <v>0</v>
      </c>
      <c r="Q8" s="483">
        <f t="shared" si="1"/>
        <v>0</v>
      </c>
      <c r="R8" s="483">
        <f t="shared" si="1"/>
        <v>0</v>
      </c>
      <c r="S8" s="483">
        <f t="shared" si="1"/>
        <v>0</v>
      </c>
      <c r="T8" s="483">
        <f t="shared" si="1"/>
        <v>0</v>
      </c>
      <c r="U8" s="483">
        <f t="shared" si="1"/>
        <v>0</v>
      </c>
      <c r="V8" s="483">
        <f t="shared" si="1"/>
        <v>0</v>
      </c>
      <c r="W8" s="483">
        <f t="shared" si="1"/>
        <v>0</v>
      </c>
      <c r="X8" s="483">
        <f t="shared" si="1"/>
        <v>0</v>
      </c>
      <c r="Y8" s="483">
        <f t="shared" si="1"/>
        <v>0</v>
      </c>
    </row>
    <row r="9" spans="1:25">
      <c r="A9" s="415" t="s">
        <v>997</v>
      </c>
      <c r="C9" s="480"/>
      <c r="E9" s="470" t="s">
        <v>5</v>
      </c>
      <c r="F9" s="254"/>
      <c r="G9" s="254"/>
      <c r="H9" s="254"/>
      <c r="I9" s="254"/>
      <c r="J9" s="254"/>
      <c r="K9" s="254"/>
      <c r="L9" s="254"/>
      <c r="M9" s="254"/>
      <c r="N9" s="254"/>
      <c r="O9" s="254"/>
      <c r="P9" s="254"/>
      <c r="Q9" s="254"/>
      <c r="R9" s="254"/>
      <c r="S9" s="254"/>
      <c r="T9" s="254"/>
      <c r="U9" s="254"/>
      <c r="V9" s="254"/>
      <c r="W9" s="254"/>
      <c r="X9" s="254"/>
      <c r="Y9" s="254"/>
    </row>
    <row r="10" spans="1:25">
      <c r="A10" s="559" t="s">
        <v>998</v>
      </c>
      <c r="C10" s="480"/>
      <c r="E10" s="470" t="s">
        <v>5</v>
      </c>
      <c r="F10" s="254"/>
      <c r="G10" s="254"/>
      <c r="H10" s="254"/>
      <c r="I10" s="254"/>
      <c r="J10" s="254"/>
      <c r="K10" s="254"/>
      <c r="L10" s="254"/>
      <c r="M10" s="254"/>
      <c r="N10" s="254"/>
      <c r="O10" s="254"/>
      <c r="P10" s="254"/>
      <c r="Q10" s="254"/>
      <c r="R10" s="254"/>
      <c r="S10" s="254"/>
      <c r="T10" s="254"/>
      <c r="U10" s="254"/>
      <c r="V10" s="254"/>
      <c r="W10" s="254"/>
      <c r="X10" s="254"/>
      <c r="Y10" s="254"/>
    </row>
    <row r="11" spans="1:25">
      <c r="A11" s="559" t="s">
        <v>998</v>
      </c>
      <c r="C11" s="480"/>
      <c r="E11" s="470" t="s">
        <v>5</v>
      </c>
      <c r="F11" s="254"/>
      <c r="G11" s="254"/>
      <c r="H11" s="254"/>
      <c r="I11" s="254"/>
      <c r="J11" s="254"/>
      <c r="K11" s="254"/>
      <c r="L11" s="254"/>
      <c r="M11" s="254"/>
      <c r="N11" s="254"/>
      <c r="O11" s="254"/>
      <c r="P11" s="254"/>
      <c r="Q11" s="254"/>
      <c r="R11" s="254"/>
      <c r="S11" s="254"/>
      <c r="T11" s="254"/>
      <c r="U11" s="254"/>
      <c r="V11" s="254"/>
      <c r="W11" s="254"/>
      <c r="X11" s="254"/>
      <c r="Y11" s="254"/>
    </row>
    <row r="12" spans="1:25">
      <c r="A12" s="559" t="s">
        <v>142</v>
      </c>
      <c r="C12" s="480"/>
      <c r="E12" s="470" t="s">
        <v>5</v>
      </c>
      <c r="F12" s="254"/>
      <c r="G12" s="254"/>
      <c r="H12" s="254"/>
      <c r="I12" s="254"/>
      <c r="J12" s="254"/>
      <c r="K12" s="254"/>
      <c r="L12" s="254"/>
      <c r="M12" s="254"/>
      <c r="N12" s="254"/>
      <c r="O12" s="254"/>
      <c r="P12" s="254"/>
      <c r="Q12" s="254"/>
      <c r="R12" s="254"/>
      <c r="S12" s="254"/>
      <c r="T12" s="254"/>
      <c r="U12" s="254"/>
      <c r="V12" s="254"/>
      <c r="W12" s="254"/>
      <c r="X12" s="254"/>
      <c r="Y12" s="254"/>
    </row>
    <row r="13" spans="1:25">
      <c r="A13" s="559" t="s">
        <v>142</v>
      </c>
      <c r="C13" s="480"/>
      <c r="E13" s="470" t="s">
        <v>5</v>
      </c>
      <c r="F13" s="254"/>
      <c r="G13" s="254"/>
      <c r="H13" s="254"/>
      <c r="I13" s="254"/>
      <c r="J13" s="254"/>
      <c r="K13" s="254"/>
      <c r="L13" s="254"/>
      <c r="M13" s="254"/>
      <c r="N13" s="254"/>
      <c r="O13" s="254"/>
      <c r="P13" s="254"/>
      <c r="Q13" s="254"/>
      <c r="R13" s="254"/>
      <c r="S13" s="254"/>
      <c r="T13" s="254"/>
      <c r="U13" s="254"/>
      <c r="V13" s="254"/>
      <c r="W13" s="254"/>
      <c r="X13" s="254"/>
      <c r="Y13" s="254"/>
    </row>
    <row r="14" spans="1:25">
      <c r="A14" s="559" t="s">
        <v>142</v>
      </c>
      <c r="C14" s="480"/>
      <c r="E14" s="470" t="s">
        <v>5</v>
      </c>
      <c r="F14" s="254"/>
      <c r="G14" s="254"/>
      <c r="H14" s="254"/>
      <c r="I14" s="254"/>
      <c r="J14" s="254"/>
      <c r="K14" s="254"/>
      <c r="L14" s="254"/>
      <c r="M14" s="254"/>
      <c r="N14" s="254"/>
      <c r="O14" s="254"/>
      <c r="P14" s="254"/>
      <c r="Q14" s="254"/>
      <c r="R14" s="254"/>
      <c r="S14" s="254"/>
      <c r="T14" s="254"/>
      <c r="U14" s="254"/>
      <c r="V14" s="254"/>
      <c r="W14" s="254"/>
      <c r="X14" s="254"/>
      <c r="Y14" s="254"/>
    </row>
    <row r="15" spans="1:25">
      <c r="A15" s="1" t="s">
        <v>551</v>
      </c>
      <c r="C15" s="480"/>
      <c r="E15" s="470" t="s">
        <v>5</v>
      </c>
      <c r="F15" s="482">
        <f t="shared" ref="F15:Y15" si="2">SUM(F8:F14)</f>
        <v>0</v>
      </c>
      <c r="G15" s="482">
        <f t="shared" si="2"/>
        <v>0</v>
      </c>
      <c r="H15" s="482">
        <f t="shared" si="2"/>
        <v>0</v>
      </c>
      <c r="I15" s="482">
        <f t="shared" si="2"/>
        <v>0</v>
      </c>
      <c r="J15" s="482">
        <f t="shared" si="2"/>
        <v>0</v>
      </c>
      <c r="K15" s="482">
        <f t="shared" si="2"/>
        <v>0</v>
      </c>
      <c r="L15" s="482">
        <f t="shared" si="2"/>
        <v>0</v>
      </c>
      <c r="M15" s="482">
        <f t="shared" si="2"/>
        <v>0</v>
      </c>
      <c r="N15" s="482">
        <f t="shared" si="2"/>
        <v>0</v>
      </c>
      <c r="O15" s="482">
        <f t="shared" si="2"/>
        <v>0</v>
      </c>
      <c r="P15" s="482">
        <f t="shared" si="2"/>
        <v>0</v>
      </c>
      <c r="Q15" s="482">
        <f t="shared" si="2"/>
        <v>0</v>
      </c>
      <c r="R15" s="482">
        <f t="shared" si="2"/>
        <v>0</v>
      </c>
      <c r="S15" s="482">
        <f t="shared" si="2"/>
        <v>0</v>
      </c>
      <c r="T15" s="482">
        <f t="shared" si="2"/>
        <v>0</v>
      </c>
      <c r="U15" s="482">
        <f t="shared" si="2"/>
        <v>0</v>
      </c>
      <c r="V15" s="482">
        <f t="shared" si="2"/>
        <v>0</v>
      </c>
      <c r="W15" s="482">
        <f t="shared" si="2"/>
        <v>0</v>
      </c>
      <c r="X15" s="482">
        <f t="shared" si="2"/>
        <v>0</v>
      </c>
      <c r="Y15" s="482">
        <f t="shared" si="2"/>
        <v>0</v>
      </c>
    </row>
    <row r="16" spans="1:25">
      <c r="A16" s="480"/>
      <c r="C16" s="480"/>
      <c r="E16" s="470"/>
      <c r="F16" s="484"/>
      <c r="G16" s="478"/>
      <c r="H16" s="478"/>
      <c r="I16" s="478"/>
      <c r="J16" s="478"/>
      <c r="K16" s="478"/>
      <c r="L16" s="311"/>
      <c r="M16" s="478"/>
      <c r="N16" s="311"/>
      <c r="O16" s="478"/>
      <c r="P16" s="311"/>
      <c r="Q16" s="478"/>
      <c r="R16" s="311"/>
      <c r="S16" s="478"/>
      <c r="T16" s="311"/>
      <c r="U16" s="478"/>
      <c r="V16" s="311"/>
      <c r="W16" s="478"/>
      <c r="X16" s="311"/>
      <c r="Y16" s="478"/>
    </row>
    <row r="17" spans="1:25">
      <c r="A17" s="590" t="s">
        <v>1354</v>
      </c>
      <c r="C17" s="480"/>
      <c r="E17" s="470"/>
      <c r="F17" s="254"/>
      <c r="G17" s="528"/>
      <c r="H17" s="254"/>
      <c r="I17" s="254"/>
      <c r="J17" s="254"/>
      <c r="K17" s="254"/>
      <c r="L17" s="254"/>
      <c r="M17" s="254"/>
      <c r="N17" s="254"/>
      <c r="O17" s="254"/>
      <c r="P17" s="254"/>
      <c r="Q17" s="254"/>
      <c r="R17" s="254"/>
      <c r="S17" s="254"/>
      <c r="T17" s="254"/>
      <c r="U17" s="254"/>
      <c r="V17" s="254"/>
      <c r="W17" s="254"/>
      <c r="X17" s="254"/>
      <c r="Y17" s="254"/>
    </row>
    <row r="18" spans="1:25">
      <c r="A18" s="480"/>
      <c r="C18" s="480"/>
      <c r="E18" s="470"/>
      <c r="F18" s="480"/>
      <c r="G18" s="480"/>
      <c r="H18" s="480"/>
      <c r="I18" s="480"/>
      <c r="J18" s="480"/>
      <c r="K18" s="480"/>
      <c r="M18" s="480"/>
      <c r="O18" s="480"/>
      <c r="Q18" s="480"/>
      <c r="S18" s="480"/>
      <c r="U18" s="480"/>
      <c r="W18" s="480"/>
      <c r="Y18" s="480"/>
    </row>
    <row r="19" spans="1:25">
      <c r="A19" s="480"/>
      <c r="C19" s="480"/>
      <c r="E19" s="470"/>
      <c r="F19" s="480"/>
      <c r="G19" s="480"/>
      <c r="H19" s="480"/>
      <c r="I19" s="480"/>
      <c r="J19" s="480"/>
      <c r="K19" s="480"/>
      <c r="M19" s="480"/>
      <c r="O19" s="480"/>
      <c r="Q19" s="480"/>
      <c r="S19" s="480"/>
      <c r="U19" s="480"/>
      <c r="W19" s="480"/>
      <c r="Y19" s="480"/>
    </row>
    <row r="20" spans="1:25" ht="15">
      <c r="A20" s="71" t="s">
        <v>564</v>
      </c>
      <c r="E20" s="470"/>
      <c r="F20" s="480"/>
      <c r="G20" s="480"/>
      <c r="H20" s="480"/>
      <c r="I20" s="480"/>
      <c r="J20" s="480"/>
      <c r="K20" s="480"/>
      <c r="M20" s="480"/>
      <c r="O20" s="480"/>
      <c r="Q20" s="480"/>
      <c r="S20" s="480"/>
      <c r="U20" s="480"/>
      <c r="W20" s="480"/>
      <c r="Y20" s="480"/>
    </row>
    <row r="21" spans="1:25">
      <c r="A21" s="480"/>
      <c r="C21" s="1"/>
      <c r="E21" s="470"/>
    </row>
    <row r="22" spans="1:25">
      <c r="A22" s="479" t="s">
        <v>344</v>
      </c>
      <c r="E22" s="470"/>
      <c r="F22" s="78">
        <v>2006</v>
      </c>
      <c r="G22" s="78">
        <f t="shared" ref="G22:Y22" si="3">+F22+1</f>
        <v>2007</v>
      </c>
      <c r="H22" s="78">
        <f t="shared" si="3"/>
        <v>2008</v>
      </c>
      <c r="I22" s="78">
        <f t="shared" si="3"/>
        <v>2009</v>
      </c>
      <c r="J22" s="78">
        <f t="shared" si="3"/>
        <v>2010</v>
      </c>
      <c r="K22" s="78">
        <f t="shared" si="3"/>
        <v>2011</v>
      </c>
      <c r="L22" s="78">
        <f t="shared" si="3"/>
        <v>2012</v>
      </c>
      <c r="M22" s="78">
        <f t="shared" si="3"/>
        <v>2013</v>
      </c>
      <c r="N22" s="78">
        <f t="shared" si="3"/>
        <v>2014</v>
      </c>
      <c r="O22" s="78">
        <f t="shared" si="3"/>
        <v>2015</v>
      </c>
      <c r="P22" s="78">
        <f t="shared" si="3"/>
        <v>2016</v>
      </c>
      <c r="Q22" s="78">
        <f t="shared" si="3"/>
        <v>2017</v>
      </c>
      <c r="R22" s="78">
        <f t="shared" si="3"/>
        <v>2018</v>
      </c>
      <c r="S22" s="78">
        <f t="shared" si="3"/>
        <v>2019</v>
      </c>
      <c r="T22" s="78">
        <f t="shared" si="3"/>
        <v>2020</v>
      </c>
      <c r="U22" s="78">
        <f t="shared" si="3"/>
        <v>2021</v>
      </c>
      <c r="V22" s="78">
        <f t="shared" si="3"/>
        <v>2022</v>
      </c>
      <c r="W22" s="78">
        <f t="shared" si="3"/>
        <v>2023</v>
      </c>
      <c r="X22" s="78">
        <f t="shared" si="3"/>
        <v>2024</v>
      </c>
      <c r="Y22" s="78">
        <f t="shared" si="3"/>
        <v>2025</v>
      </c>
    </row>
    <row r="23" spans="1:25">
      <c r="A23" s="480"/>
      <c r="E23" s="275"/>
      <c r="F23" s="407"/>
      <c r="G23" s="408"/>
      <c r="H23" s="408" t="s">
        <v>801</v>
      </c>
      <c r="I23" s="408"/>
      <c r="J23" s="409"/>
      <c r="K23" s="407"/>
      <c r="L23" s="408"/>
      <c r="M23" s="408" t="s">
        <v>802</v>
      </c>
      <c r="N23" s="408"/>
      <c r="O23" s="409"/>
      <c r="P23" s="407"/>
      <c r="Q23" s="408"/>
      <c r="R23" s="408" t="s">
        <v>1575</v>
      </c>
      <c r="S23" s="408"/>
      <c r="T23" s="409"/>
      <c r="U23" s="407"/>
      <c r="V23" s="408"/>
      <c r="W23" s="408" t="s">
        <v>803</v>
      </c>
      <c r="X23" s="408"/>
      <c r="Y23" s="409"/>
    </row>
    <row r="24" spans="1:25">
      <c r="A24" s="479" t="s">
        <v>143</v>
      </c>
      <c r="E24" s="470"/>
      <c r="F24" s="516"/>
      <c r="G24" s="516"/>
      <c r="H24" s="343"/>
      <c r="I24" s="343"/>
      <c r="J24" s="343"/>
      <c r="K24" s="343"/>
      <c r="L24" s="343"/>
      <c r="M24" s="343"/>
      <c r="N24" s="343"/>
      <c r="O24" s="343"/>
      <c r="P24" s="343"/>
      <c r="Q24" s="343"/>
      <c r="R24" s="343"/>
      <c r="S24" s="343"/>
      <c r="T24" s="343"/>
      <c r="U24" s="343"/>
      <c r="V24" s="343"/>
      <c r="W24" s="343"/>
      <c r="X24" s="343"/>
      <c r="Y24" s="343"/>
    </row>
    <row r="25" spans="1:25">
      <c r="A25" s="485"/>
      <c r="E25" s="470"/>
      <c r="F25" s="486"/>
      <c r="G25" s="486"/>
      <c r="H25" s="486"/>
      <c r="I25" s="486"/>
      <c r="J25" s="487"/>
      <c r="K25" s="485"/>
      <c r="M25" s="485"/>
      <c r="O25" s="485"/>
      <c r="Q25" s="485"/>
      <c r="S25" s="485"/>
      <c r="U25" s="485"/>
      <c r="W25" s="485"/>
      <c r="Y25" s="485"/>
    </row>
    <row r="26" spans="1:25">
      <c r="A26" s="1" t="s">
        <v>904</v>
      </c>
      <c r="E26" s="470" t="s">
        <v>5</v>
      </c>
      <c r="F26" s="254"/>
      <c r="G26" s="314">
        <f t="shared" ref="G26:Y26" si="4">F50</f>
        <v>0</v>
      </c>
      <c r="H26" s="314">
        <f t="shared" si="4"/>
        <v>0</v>
      </c>
      <c r="I26" s="314">
        <f t="shared" si="4"/>
        <v>0</v>
      </c>
      <c r="J26" s="553"/>
      <c r="K26" s="314">
        <f t="shared" si="4"/>
        <v>0</v>
      </c>
      <c r="L26" s="314">
        <f t="shared" si="4"/>
        <v>0</v>
      </c>
      <c r="M26" s="314">
        <f t="shared" si="4"/>
        <v>0</v>
      </c>
      <c r="N26" s="314">
        <f t="shared" si="4"/>
        <v>0</v>
      </c>
      <c r="O26" s="314">
        <f t="shared" si="4"/>
        <v>0</v>
      </c>
      <c r="P26" s="314">
        <f t="shared" si="4"/>
        <v>0</v>
      </c>
      <c r="Q26" s="314">
        <f t="shared" si="4"/>
        <v>0</v>
      </c>
      <c r="R26" s="314">
        <f t="shared" si="4"/>
        <v>0</v>
      </c>
      <c r="S26" s="314">
        <f t="shared" si="4"/>
        <v>0</v>
      </c>
      <c r="T26" s="314">
        <f t="shared" si="4"/>
        <v>0</v>
      </c>
      <c r="U26" s="314">
        <f t="shared" si="4"/>
        <v>0</v>
      </c>
      <c r="V26" s="314">
        <f t="shared" si="4"/>
        <v>0</v>
      </c>
      <c r="W26" s="314">
        <f t="shared" si="4"/>
        <v>0</v>
      </c>
      <c r="X26" s="314">
        <f t="shared" si="4"/>
        <v>0</v>
      </c>
      <c r="Y26" s="314">
        <f t="shared" si="4"/>
        <v>0</v>
      </c>
    </row>
    <row r="27" spans="1:25">
      <c r="A27" s="1" t="s">
        <v>144</v>
      </c>
      <c r="E27" s="470"/>
      <c r="F27" s="313"/>
      <c r="G27" s="313"/>
      <c r="H27" s="313"/>
      <c r="I27" s="313"/>
      <c r="J27" s="313"/>
      <c r="K27" s="478"/>
      <c r="L27" s="311"/>
      <c r="M27" s="478"/>
      <c r="N27" s="311"/>
      <c r="O27" s="478"/>
      <c r="P27" s="311"/>
      <c r="Q27" s="478"/>
      <c r="R27" s="311"/>
      <c r="S27" s="478"/>
      <c r="T27" s="311"/>
      <c r="U27" s="478"/>
      <c r="V27" s="311"/>
      <c r="W27" s="478"/>
      <c r="X27" s="311"/>
      <c r="Y27" s="478"/>
    </row>
    <row r="28" spans="1:25">
      <c r="A28" s="479" t="s">
        <v>145</v>
      </c>
      <c r="C28" s="1"/>
      <c r="E28" s="470" t="s">
        <v>5</v>
      </c>
      <c r="F28" s="254"/>
      <c r="G28" s="254"/>
      <c r="H28" s="254"/>
      <c r="I28" s="254"/>
      <c r="J28" s="254"/>
      <c r="K28" s="254"/>
      <c r="L28" s="254"/>
      <c r="M28" s="254"/>
      <c r="N28" s="254"/>
      <c r="O28" s="254"/>
      <c r="P28" s="254"/>
      <c r="Q28" s="254"/>
      <c r="R28" s="254"/>
      <c r="S28" s="254"/>
      <c r="T28" s="254"/>
      <c r="U28" s="254"/>
      <c r="V28" s="254"/>
      <c r="W28" s="254"/>
      <c r="X28" s="254"/>
      <c r="Y28" s="254"/>
    </row>
    <row r="29" spans="1:25">
      <c r="A29" s="479" t="s">
        <v>146</v>
      </c>
      <c r="C29" s="1"/>
      <c r="E29" s="470" t="s">
        <v>5</v>
      </c>
      <c r="F29" s="254"/>
      <c r="G29" s="254"/>
      <c r="H29" s="254"/>
      <c r="I29" s="254"/>
      <c r="J29" s="254"/>
      <c r="K29" s="254"/>
      <c r="L29" s="254"/>
      <c r="M29" s="254"/>
      <c r="N29" s="254"/>
      <c r="O29" s="254"/>
      <c r="P29" s="254"/>
      <c r="Q29" s="254"/>
      <c r="R29" s="254"/>
      <c r="S29" s="254"/>
      <c r="T29" s="254"/>
      <c r="U29" s="254"/>
      <c r="V29" s="254"/>
      <c r="W29" s="254"/>
      <c r="X29" s="254"/>
      <c r="Y29" s="254"/>
    </row>
    <row r="30" spans="1:25">
      <c r="A30" s="479" t="s">
        <v>147</v>
      </c>
      <c r="C30" s="1"/>
      <c r="E30" s="470" t="s">
        <v>5</v>
      </c>
      <c r="F30" s="254"/>
      <c r="G30" s="254"/>
      <c r="H30" s="254"/>
      <c r="I30" s="254"/>
      <c r="J30" s="254"/>
      <c r="K30" s="254"/>
      <c r="L30" s="254"/>
      <c r="M30" s="254"/>
      <c r="N30" s="254"/>
      <c r="O30" s="254"/>
      <c r="P30" s="254"/>
      <c r="Q30" s="254"/>
      <c r="R30" s="254"/>
      <c r="S30" s="254"/>
      <c r="T30" s="254"/>
      <c r="U30" s="254"/>
      <c r="V30" s="254"/>
      <c r="W30" s="254"/>
      <c r="X30" s="254"/>
      <c r="Y30" s="254"/>
    </row>
    <row r="31" spans="1:25">
      <c r="A31" s="479" t="s">
        <v>148</v>
      </c>
      <c r="C31" s="1"/>
      <c r="D31" s="582"/>
      <c r="E31" s="470" t="s">
        <v>5</v>
      </c>
      <c r="F31" s="254"/>
      <c r="G31" s="254"/>
      <c r="H31" s="254"/>
      <c r="I31" s="254"/>
      <c r="J31" s="254"/>
      <c r="K31" s="254"/>
      <c r="L31" s="254"/>
      <c r="M31" s="254"/>
      <c r="N31" s="254"/>
      <c r="O31" s="254"/>
      <c r="P31" s="254"/>
      <c r="Q31" s="254"/>
      <c r="R31" s="254"/>
      <c r="S31" s="254"/>
      <c r="T31" s="254"/>
      <c r="U31" s="254"/>
      <c r="V31" s="254"/>
      <c r="W31" s="254"/>
      <c r="X31" s="254"/>
      <c r="Y31" s="254"/>
    </row>
    <row r="32" spans="1:25">
      <c r="A32" s="365" t="s">
        <v>189</v>
      </c>
      <c r="C32" s="1"/>
      <c r="E32" s="470" t="s">
        <v>5</v>
      </c>
      <c r="F32" s="254"/>
      <c r="G32" s="254"/>
      <c r="H32" s="254"/>
      <c r="I32" s="254"/>
      <c r="J32" s="254"/>
      <c r="K32" s="254"/>
      <c r="L32" s="254"/>
      <c r="M32" s="254"/>
      <c r="N32" s="254"/>
      <c r="O32" s="254"/>
      <c r="P32" s="254"/>
      <c r="Q32" s="254"/>
      <c r="R32" s="254"/>
      <c r="S32" s="254"/>
      <c r="T32" s="254"/>
      <c r="U32" s="254"/>
      <c r="V32" s="254"/>
      <c r="W32" s="254"/>
      <c r="X32" s="254"/>
      <c r="Y32" s="254"/>
    </row>
    <row r="33" spans="1:25">
      <c r="A33" s="1" t="s">
        <v>149</v>
      </c>
      <c r="E33" s="470"/>
      <c r="F33" s="488"/>
      <c r="G33" s="488"/>
      <c r="H33" s="488"/>
      <c r="I33" s="488"/>
      <c r="J33" s="488"/>
      <c r="K33" s="488"/>
      <c r="L33" s="488"/>
      <c r="M33" s="488"/>
      <c r="N33" s="488"/>
      <c r="O33" s="488"/>
      <c r="P33" s="488"/>
      <c r="Q33" s="488"/>
      <c r="R33" s="488"/>
      <c r="S33" s="488"/>
      <c r="T33" s="488"/>
      <c r="U33" s="488"/>
      <c r="V33" s="488"/>
      <c r="W33" s="488"/>
      <c r="X33" s="488"/>
      <c r="Y33" s="488"/>
    </row>
    <row r="34" spans="1:25">
      <c r="A34" s="479" t="s">
        <v>349</v>
      </c>
      <c r="C34" s="1"/>
      <c r="E34" s="470" t="s">
        <v>5</v>
      </c>
      <c r="F34" s="254"/>
      <c r="G34" s="254"/>
      <c r="H34" s="254"/>
      <c r="I34" s="254"/>
      <c r="J34" s="254"/>
      <c r="K34" s="254"/>
      <c r="L34" s="254"/>
      <c r="M34" s="254"/>
      <c r="N34" s="254"/>
      <c r="O34" s="254"/>
      <c r="P34" s="254"/>
      <c r="Q34" s="254"/>
      <c r="R34" s="254"/>
      <c r="S34" s="254"/>
      <c r="T34" s="254"/>
      <c r="U34" s="254"/>
      <c r="V34" s="254"/>
      <c r="W34" s="254"/>
      <c r="X34" s="254"/>
      <c r="Y34" s="254"/>
    </row>
    <row r="35" spans="1:25">
      <c r="A35" s="415" t="s">
        <v>905</v>
      </c>
      <c r="C35" s="1"/>
      <c r="E35" s="470" t="s">
        <v>5</v>
      </c>
      <c r="F35" s="254"/>
      <c r="G35" s="254"/>
      <c r="H35" s="254"/>
      <c r="I35" s="254"/>
      <c r="J35" s="254"/>
      <c r="K35" s="254"/>
      <c r="L35" s="254"/>
      <c r="M35" s="254"/>
      <c r="N35" s="254"/>
      <c r="O35" s="254"/>
      <c r="P35" s="254"/>
      <c r="Q35" s="254"/>
      <c r="R35" s="254"/>
      <c r="S35" s="254"/>
      <c r="T35" s="254"/>
      <c r="U35" s="254"/>
      <c r="V35" s="254"/>
      <c r="W35" s="254"/>
      <c r="X35" s="254"/>
      <c r="Y35" s="254"/>
    </row>
    <row r="36" spans="1:25">
      <c r="A36" s="489" t="s">
        <v>150</v>
      </c>
      <c r="E36" s="470" t="s">
        <v>5</v>
      </c>
      <c r="F36" s="254"/>
      <c r="G36" s="254"/>
      <c r="H36" s="254"/>
      <c r="I36" s="254"/>
      <c r="J36" s="254"/>
      <c r="K36" s="254"/>
      <c r="L36" s="254"/>
      <c r="M36" s="254"/>
      <c r="N36" s="254"/>
      <c r="O36" s="254"/>
      <c r="P36" s="254"/>
      <c r="Q36" s="254"/>
      <c r="R36" s="254"/>
      <c r="S36" s="254"/>
      <c r="T36" s="254"/>
      <c r="U36" s="254"/>
      <c r="V36" s="254"/>
      <c r="W36" s="254"/>
      <c r="X36" s="254"/>
      <c r="Y36" s="254"/>
    </row>
    <row r="37" spans="1:25">
      <c r="A37" s="1" t="s">
        <v>151</v>
      </c>
      <c r="E37" s="470"/>
      <c r="F37" s="488"/>
      <c r="G37" s="488"/>
      <c r="H37" s="488"/>
      <c r="I37" s="488"/>
      <c r="J37" s="488"/>
      <c r="K37" s="488"/>
      <c r="L37" s="488"/>
      <c r="M37" s="488"/>
      <c r="N37" s="488"/>
      <c r="O37" s="488"/>
      <c r="P37" s="488"/>
      <c r="Q37" s="488"/>
      <c r="R37" s="488"/>
      <c r="S37" s="488"/>
      <c r="T37" s="488"/>
      <c r="U37" s="488"/>
      <c r="V37" s="488"/>
      <c r="W37" s="488"/>
      <c r="X37" s="488"/>
      <c r="Y37" s="488"/>
    </row>
    <row r="38" spans="1:25">
      <c r="A38" s="479" t="s">
        <v>152</v>
      </c>
      <c r="C38" s="1"/>
      <c r="E38" s="470" t="s">
        <v>5</v>
      </c>
      <c r="F38" s="254"/>
      <c r="G38" s="254"/>
      <c r="H38" s="254"/>
      <c r="I38" s="254"/>
      <c r="J38" s="254"/>
      <c r="K38" s="254"/>
      <c r="L38" s="254"/>
      <c r="M38" s="254"/>
      <c r="N38" s="254"/>
      <c r="O38" s="254"/>
      <c r="P38" s="254"/>
      <c r="Q38" s="254"/>
      <c r="R38" s="254"/>
      <c r="S38" s="254"/>
      <c r="T38" s="254"/>
      <c r="U38" s="254"/>
      <c r="V38" s="254"/>
      <c r="W38" s="254"/>
      <c r="X38" s="254"/>
      <c r="Y38" s="254"/>
    </row>
    <row r="39" spans="1:25">
      <c r="A39" s="479" t="s">
        <v>153</v>
      </c>
      <c r="C39" s="1"/>
      <c r="E39" s="470" t="s">
        <v>5</v>
      </c>
      <c r="F39" s="254"/>
      <c r="G39" s="254"/>
      <c r="H39" s="254"/>
      <c r="I39" s="254"/>
      <c r="J39" s="254"/>
      <c r="K39" s="254"/>
      <c r="L39" s="254"/>
      <c r="M39" s="254"/>
      <c r="N39" s="254"/>
      <c r="O39" s="254"/>
      <c r="P39" s="254"/>
      <c r="Q39" s="254"/>
      <c r="R39" s="254"/>
      <c r="S39" s="254"/>
      <c r="T39" s="254"/>
      <c r="U39" s="254"/>
      <c r="V39" s="254"/>
      <c r="W39" s="254"/>
      <c r="X39" s="254"/>
      <c r="Y39" s="254"/>
    </row>
    <row r="40" spans="1:25">
      <c r="A40" s="415" t="s">
        <v>906</v>
      </c>
      <c r="C40" s="1"/>
      <c r="E40" s="470" t="s">
        <v>5</v>
      </c>
      <c r="F40" s="254"/>
      <c r="G40" s="254"/>
      <c r="H40" s="254"/>
      <c r="I40" s="254"/>
      <c r="J40" s="254"/>
      <c r="K40" s="254"/>
      <c r="L40" s="254"/>
      <c r="M40" s="254"/>
      <c r="N40" s="254"/>
      <c r="O40" s="254"/>
      <c r="P40" s="254"/>
      <c r="Q40" s="254"/>
      <c r="R40" s="254"/>
      <c r="S40" s="254"/>
      <c r="T40" s="254"/>
      <c r="U40" s="254"/>
      <c r="V40" s="254"/>
      <c r="W40" s="254"/>
      <c r="X40" s="254"/>
      <c r="Y40" s="254"/>
    </row>
    <row r="41" spans="1:25">
      <c r="A41" s="479" t="s">
        <v>345</v>
      </c>
      <c r="C41" s="1"/>
      <c r="E41" s="470" t="s">
        <v>5</v>
      </c>
      <c r="F41" s="254"/>
      <c r="G41" s="254"/>
      <c r="H41" s="254"/>
      <c r="I41" s="254"/>
      <c r="J41" s="254"/>
      <c r="K41" s="254"/>
      <c r="L41" s="254"/>
      <c r="M41" s="254"/>
      <c r="N41" s="254"/>
      <c r="O41" s="254"/>
      <c r="P41" s="254"/>
      <c r="Q41" s="254"/>
      <c r="R41" s="254"/>
      <c r="S41" s="254"/>
      <c r="T41" s="254"/>
      <c r="U41" s="254"/>
      <c r="V41" s="254"/>
      <c r="W41" s="254"/>
      <c r="X41" s="254"/>
      <c r="Y41" s="254"/>
    </row>
    <row r="42" spans="1:25">
      <c r="A42" s="479" t="s">
        <v>346</v>
      </c>
      <c r="C42" s="1"/>
      <c r="E42" s="470" t="s">
        <v>5</v>
      </c>
      <c r="F42" s="254"/>
      <c r="G42" s="254"/>
      <c r="H42" s="254"/>
      <c r="I42" s="254"/>
      <c r="J42" s="254"/>
      <c r="K42" s="254"/>
      <c r="L42" s="254"/>
      <c r="M42" s="254"/>
      <c r="N42" s="254"/>
      <c r="O42" s="254"/>
      <c r="P42" s="254"/>
      <c r="Q42" s="254"/>
      <c r="R42" s="254"/>
      <c r="S42" s="254"/>
      <c r="T42" s="254"/>
      <c r="U42" s="254"/>
      <c r="V42" s="254"/>
      <c r="W42" s="254"/>
      <c r="X42" s="254"/>
      <c r="Y42" s="254"/>
    </row>
    <row r="43" spans="1:25">
      <c r="A43" s="489" t="s">
        <v>158</v>
      </c>
      <c r="C43" s="1"/>
      <c r="E43" s="470" t="s">
        <v>5</v>
      </c>
      <c r="F43" s="254"/>
      <c r="G43" s="254"/>
      <c r="H43" s="254"/>
      <c r="I43" s="254"/>
      <c r="J43" s="254"/>
      <c r="K43" s="254"/>
      <c r="L43" s="254"/>
      <c r="M43" s="254"/>
      <c r="N43" s="254"/>
      <c r="O43" s="254"/>
      <c r="P43" s="254"/>
      <c r="Q43" s="254"/>
      <c r="R43" s="254"/>
      <c r="S43" s="254"/>
      <c r="T43" s="254"/>
      <c r="U43" s="254"/>
      <c r="V43" s="254"/>
      <c r="W43" s="254"/>
      <c r="X43" s="254"/>
      <c r="Y43" s="254"/>
    </row>
    <row r="44" spans="1:25">
      <c r="A44" s="1" t="s">
        <v>397</v>
      </c>
      <c r="E44" s="202"/>
    </row>
    <row r="45" spans="1:25">
      <c r="A45" s="479" t="s">
        <v>72</v>
      </c>
      <c r="C45" s="480"/>
      <c r="E45" s="470" t="s">
        <v>5</v>
      </c>
      <c r="F45" s="254"/>
      <c r="G45" s="254"/>
      <c r="H45" s="254"/>
      <c r="I45" s="254"/>
      <c r="J45" s="254"/>
      <c r="K45" s="254"/>
      <c r="L45" s="254"/>
      <c r="M45" s="254"/>
      <c r="N45" s="254"/>
      <c r="O45" s="254"/>
      <c r="P45" s="254"/>
      <c r="Q45" s="254"/>
      <c r="R45" s="254"/>
      <c r="S45" s="254"/>
      <c r="T45" s="254"/>
      <c r="U45" s="254"/>
      <c r="V45" s="254"/>
      <c r="W45" s="254"/>
      <c r="X45" s="254"/>
      <c r="Y45" s="254"/>
    </row>
    <row r="46" spans="1:25">
      <c r="A46" s="479" t="s">
        <v>187</v>
      </c>
      <c r="C46" s="480"/>
      <c r="E46" s="470" t="s">
        <v>5</v>
      </c>
      <c r="F46" s="254"/>
      <c r="G46" s="254"/>
      <c r="H46" s="254"/>
      <c r="I46" s="254"/>
      <c r="J46" s="254"/>
      <c r="K46" s="254"/>
      <c r="L46" s="254"/>
      <c r="M46" s="254"/>
      <c r="N46" s="254"/>
      <c r="O46" s="254"/>
      <c r="P46" s="254"/>
      <c r="Q46" s="254"/>
      <c r="R46" s="254"/>
      <c r="S46" s="254"/>
      <c r="T46" s="254"/>
      <c r="U46" s="254"/>
      <c r="V46" s="254"/>
      <c r="W46" s="254"/>
      <c r="X46" s="254"/>
      <c r="Y46" s="254"/>
    </row>
    <row r="47" spans="1:25">
      <c r="A47" s="479" t="s">
        <v>188</v>
      </c>
      <c r="C47" s="480"/>
      <c r="E47" s="470" t="s">
        <v>5</v>
      </c>
      <c r="F47" s="254"/>
      <c r="G47" s="254"/>
      <c r="H47" s="254"/>
      <c r="I47" s="254"/>
      <c r="J47" s="254"/>
      <c r="K47" s="254"/>
      <c r="L47" s="254"/>
      <c r="M47" s="254"/>
      <c r="N47" s="254"/>
      <c r="O47" s="254"/>
      <c r="P47" s="254"/>
      <c r="Q47" s="254"/>
      <c r="R47" s="254"/>
      <c r="S47" s="254"/>
      <c r="T47" s="254"/>
      <c r="U47" s="254"/>
      <c r="V47" s="254"/>
      <c r="W47" s="254"/>
      <c r="X47" s="254"/>
      <c r="Y47" s="254"/>
    </row>
    <row r="48" spans="1:25">
      <c r="A48" s="489" t="s">
        <v>158</v>
      </c>
      <c r="C48" s="480"/>
      <c r="E48" s="470" t="s">
        <v>5</v>
      </c>
      <c r="F48" s="254"/>
      <c r="G48" s="254"/>
      <c r="H48" s="254"/>
      <c r="I48" s="254"/>
      <c r="J48" s="254"/>
      <c r="K48" s="254"/>
      <c r="L48" s="254"/>
      <c r="M48" s="254"/>
      <c r="N48" s="254"/>
      <c r="O48" s="254"/>
      <c r="P48" s="254"/>
      <c r="Q48" s="254"/>
      <c r="R48" s="254"/>
      <c r="S48" s="254"/>
      <c r="T48" s="254"/>
      <c r="U48" s="254"/>
      <c r="V48" s="254"/>
      <c r="W48" s="254"/>
      <c r="X48" s="254"/>
      <c r="Y48" s="254"/>
    </row>
    <row r="49" spans="1:25">
      <c r="A49" s="343" t="s">
        <v>158</v>
      </c>
      <c r="C49" s="480"/>
      <c r="E49" s="470" t="s">
        <v>5</v>
      </c>
      <c r="F49" s="254"/>
      <c r="G49" s="254"/>
      <c r="H49" s="254"/>
      <c r="I49" s="254"/>
      <c r="J49" s="254"/>
      <c r="K49" s="254"/>
      <c r="L49" s="254"/>
      <c r="M49" s="254"/>
      <c r="N49" s="254"/>
      <c r="O49" s="254"/>
      <c r="P49" s="254"/>
      <c r="Q49" s="254"/>
      <c r="R49" s="254"/>
      <c r="S49" s="254"/>
      <c r="T49" s="254"/>
      <c r="U49" s="254"/>
      <c r="V49" s="254"/>
      <c r="W49" s="254"/>
      <c r="X49" s="254"/>
      <c r="Y49" s="254"/>
    </row>
    <row r="50" spans="1:25">
      <c r="A50" s="1" t="s">
        <v>1348</v>
      </c>
      <c r="E50" s="470" t="s">
        <v>5</v>
      </c>
      <c r="F50" s="314">
        <f t="shared" ref="F50:Y50" si="5">SUM(F26:F49)</f>
        <v>0</v>
      </c>
      <c r="G50" s="314">
        <f t="shared" si="5"/>
        <v>0</v>
      </c>
      <c r="H50" s="314">
        <f t="shared" si="5"/>
        <v>0</v>
      </c>
      <c r="I50" s="314">
        <f t="shared" si="5"/>
        <v>0</v>
      </c>
      <c r="J50" s="314">
        <f t="shared" si="5"/>
        <v>0</v>
      </c>
      <c r="K50" s="314">
        <f t="shared" si="5"/>
        <v>0</v>
      </c>
      <c r="L50" s="314">
        <f t="shared" si="5"/>
        <v>0</v>
      </c>
      <c r="M50" s="314">
        <f t="shared" si="5"/>
        <v>0</v>
      </c>
      <c r="N50" s="314">
        <f t="shared" si="5"/>
        <v>0</v>
      </c>
      <c r="O50" s="314">
        <f t="shared" si="5"/>
        <v>0</v>
      </c>
      <c r="P50" s="314">
        <f t="shared" si="5"/>
        <v>0</v>
      </c>
      <c r="Q50" s="314">
        <f t="shared" si="5"/>
        <v>0</v>
      </c>
      <c r="R50" s="314">
        <f t="shared" si="5"/>
        <v>0</v>
      </c>
      <c r="S50" s="314">
        <f t="shared" si="5"/>
        <v>0</v>
      </c>
      <c r="T50" s="314">
        <f t="shared" si="5"/>
        <v>0</v>
      </c>
      <c r="U50" s="314">
        <f t="shared" si="5"/>
        <v>0</v>
      </c>
      <c r="V50" s="314">
        <f t="shared" si="5"/>
        <v>0</v>
      </c>
      <c r="W50" s="314">
        <f t="shared" si="5"/>
        <v>0</v>
      </c>
      <c r="X50" s="314">
        <f t="shared" si="5"/>
        <v>0</v>
      </c>
      <c r="Y50" s="314">
        <f t="shared" si="5"/>
        <v>0</v>
      </c>
    </row>
    <row r="51" spans="1:25">
      <c r="A51" s="1"/>
      <c r="E51" s="470"/>
      <c r="F51" s="478"/>
      <c r="G51" s="478"/>
      <c r="H51" s="478"/>
      <c r="I51" s="478"/>
      <c r="J51" s="478"/>
      <c r="K51" s="478"/>
      <c r="L51" s="311"/>
      <c r="M51" s="478"/>
      <c r="N51" s="311"/>
      <c r="O51" s="478"/>
      <c r="P51" s="311"/>
      <c r="Q51" s="478"/>
      <c r="R51" s="311"/>
      <c r="S51" s="478"/>
      <c r="T51" s="311"/>
      <c r="U51" s="478"/>
      <c r="V51" s="311"/>
      <c r="W51" s="478"/>
      <c r="X51" s="311"/>
      <c r="Y51" s="478"/>
    </row>
    <row r="52" spans="1:25">
      <c r="A52" s="1" t="s">
        <v>907</v>
      </c>
      <c r="E52" s="470" t="s">
        <v>0</v>
      </c>
      <c r="F52" s="530" t="str">
        <f t="shared" ref="F52:Y52" si="6">IF(F50=0," ",SUM(F45:F49)*2/(F26+F50-SUM(F45:F49)))</f>
        <v xml:space="preserve"> </v>
      </c>
      <c r="G52" s="530" t="str">
        <f t="shared" si="6"/>
        <v xml:space="preserve"> </v>
      </c>
      <c r="H52" s="530" t="str">
        <f t="shared" si="6"/>
        <v xml:space="preserve"> </v>
      </c>
      <c r="I52" s="530" t="str">
        <f t="shared" si="6"/>
        <v xml:space="preserve"> </v>
      </c>
      <c r="J52" s="530" t="str">
        <f t="shared" si="6"/>
        <v xml:space="preserve"> </v>
      </c>
      <c r="K52" s="530" t="str">
        <f t="shared" si="6"/>
        <v xml:space="preserve"> </v>
      </c>
      <c r="L52" s="530" t="str">
        <f t="shared" si="6"/>
        <v xml:space="preserve"> </v>
      </c>
      <c r="M52" s="530" t="str">
        <f t="shared" si="6"/>
        <v xml:space="preserve"> </v>
      </c>
      <c r="N52" s="530" t="str">
        <f t="shared" si="6"/>
        <v xml:space="preserve"> </v>
      </c>
      <c r="O52" s="530" t="str">
        <f t="shared" si="6"/>
        <v xml:space="preserve"> </v>
      </c>
      <c r="P52" s="530" t="str">
        <f t="shared" si="6"/>
        <v xml:space="preserve"> </v>
      </c>
      <c r="Q52" s="530" t="str">
        <f t="shared" si="6"/>
        <v xml:space="preserve"> </v>
      </c>
      <c r="R52" s="530" t="str">
        <f t="shared" si="6"/>
        <v xml:space="preserve"> </v>
      </c>
      <c r="S52" s="530" t="str">
        <f t="shared" si="6"/>
        <v xml:space="preserve"> </v>
      </c>
      <c r="T52" s="530" t="str">
        <f t="shared" si="6"/>
        <v xml:space="preserve"> </v>
      </c>
      <c r="U52" s="530" t="str">
        <f t="shared" si="6"/>
        <v xml:space="preserve"> </v>
      </c>
      <c r="V52" s="530" t="str">
        <f t="shared" si="6"/>
        <v xml:space="preserve"> </v>
      </c>
      <c r="W52" s="530" t="str">
        <f t="shared" si="6"/>
        <v xml:space="preserve"> </v>
      </c>
      <c r="X52" s="530" t="str">
        <f t="shared" si="6"/>
        <v xml:space="preserve"> </v>
      </c>
      <c r="Y52" s="530" t="str">
        <f t="shared" si="6"/>
        <v xml:space="preserve"> </v>
      </c>
    </row>
    <row r="53" spans="1:25">
      <c r="A53" s="480"/>
      <c r="E53" s="276"/>
      <c r="F53" s="478"/>
      <c r="G53" s="478"/>
      <c r="H53" s="478"/>
      <c r="I53" s="478"/>
      <c r="J53" s="478"/>
      <c r="K53" s="478"/>
      <c r="L53" s="311"/>
      <c r="M53" s="478"/>
      <c r="N53" s="311"/>
      <c r="O53" s="478"/>
      <c r="P53" s="311"/>
      <c r="Q53" s="478"/>
      <c r="R53" s="311"/>
      <c r="S53" s="478"/>
      <c r="T53" s="311"/>
      <c r="U53" s="478"/>
      <c r="V53" s="311"/>
      <c r="W53" s="478"/>
      <c r="X53" s="311"/>
      <c r="Y53" s="478"/>
    </row>
    <row r="54" spans="1:25" s="480" customFormat="1">
      <c r="A54" s="1" t="s">
        <v>555</v>
      </c>
      <c r="E54" s="470"/>
      <c r="F54" s="478"/>
      <c r="G54" s="478"/>
      <c r="H54" s="478"/>
      <c r="I54" s="478"/>
      <c r="J54" s="478"/>
      <c r="K54" s="478"/>
      <c r="L54" s="478"/>
      <c r="M54" s="478"/>
      <c r="N54" s="478"/>
      <c r="O54" s="478"/>
      <c r="P54" s="478"/>
      <c r="Q54" s="478"/>
      <c r="R54" s="478"/>
      <c r="S54" s="478"/>
      <c r="T54" s="478"/>
      <c r="U54" s="478"/>
      <c r="V54" s="478"/>
      <c r="W54" s="478"/>
      <c r="X54" s="478"/>
      <c r="Y54" s="478"/>
    </row>
    <row r="55" spans="1:25" s="480" customFormat="1">
      <c r="A55" s="479" t="s">
        <v>227</v>
      </c>
      <c r="E55" s="470" t="s">
        <v>5</v>
      </c>
      <c r="F55" s="254"/>
      <c r="G55" s="254"/>
      <c r="H55" s="254"/>
      <c r="I55" s="254"/>
      <c r="J55" s="254"/>
      <c r="K55" s="254"/>
      <c r="L55" s="254"/>
      <c r="M55" s="254"/>
      <c r="N55" s="254"/>
      <c r="O55" s="254"/>
      <c r="P55" s="254"/>
      <c r="Q55" s="254"/>
      <c r="R55" s="254"/>
      <c r="S55" s="254"/>
      <c r="T55" s="254"/>
      <c r="U55" s="254"/>
      <c r="V55" s="254"/>
      <c r="W55" s="254"/>
      <c r="X55" s="254"/>
      <c r="Y55" s="254"/>
    </row>
    <row r="56" spans="1:25" s="480" customFormat="1">
      <c r="A56" s="479" t="s">
        <v>228</v>
      </c>
      <c r="E56" s="470" t="s">
        <v>5</v>
      </c>
      <c r="F56" s="254"/>
      <c r="G56" s="254"/>
      <c r="H56" s="254"/>
      <c r="I56" s="254"/>
      <c r="J56" s="254"/>
      <c r="K56" s="254"/>
      <c r="L56" s="254"/>
      <c r="M56" s="254"/>
      <c r="N56" s="254"/>
      <c r="O56" s="254"/>
      <c r="P56" s="254"/>
      <c r="Q56" s="254"/>
      <c r="R56" s="254"/>
      <c r="S56" s="254"/>
      <c r="T56" s="254"/>
      <c r="U56" s="254"/>
      <c r="V56" s="254"/>
      <c r="W56" s="254"/>
      <c r="X56" s="254"/>
      <c r="Y56" s="254"/>
    </row>
    <row r="57" spans="1:25" s="480" customFormat="1">
      <c r="A57" s="479" t="s">
        <v>229</v>
      </c>
      <c r="E57" s="470" t="s">
        <v>5</v>
      </c>
      <c r="F57" s="254"/>
      <c r="G57" s="254"/>
      <c r="H57" s="254"/>
      <c r="I57" s="254"/>
      <c r="J57" s="254"/>
      <c r="K57" s="254"/>
      <c r="L57" s="254"/>
      <c r="M57" s="254"/>
      <c r="N57" s="254"/>
      <c r="O57" s="254"/>
      <c r="P57" s="254"/>
      <c r="Q57" s="254"/>
      <c r="R57" s="254"/>
      <c r="S57" s="254"/>
      <c r="T57" s="254"/>
      <c r="U57" s="254"/>
      <c r="V57" s="254"/>
      <c r="W57" s="254"/>
      <c r="X57" s="254"/>
      <c r="Y57" s="254"/>
    </row>
    <row r="58" spans="1:25" s="480" customFormat="1">
      <c r="A58" s="479" t="s">
        <v>230</v>
      </c>
      <c r="E58" s="470" t="s">
        <v>5</v>
      </c>
      <c r="F58" s="254"/>
      <c r="G58" s="254"/>
      <c r="H58" s="254"/>
      <c r="I58" s="254"/>
      <c r="J58" s="254"/>
      <c r="K58" s="254"/>
      <c r="L58" s="254"/>
      <c r="M58" s="254"/>
      <c r="N58" s="254"/>
      <c r="O58" s="254"/>
      <c r="P58" s="254"/>
      <c r="Q58" s="254"/>
      <c r="R58" s="254"/>
      <c r="S58" s="254"/>
      <c r="T58" s="254"/>
      <c r="U58" s="254"/>
      <c r="V58" s="254"/>
      <c r="W58" s="254"/>
      <c r="X58" s="254"/>
      <c r="Y58" s="254"/>
    </row>
    <row r="59" spans="1:25" s="480" customFormat="1">
      <c r="A59" s="479" t="s">
        <v>231</v>
      </c>
      <c r="E59" s="470" t="s">
        <v>5</v>
      </c>
      <c r="F59" s="254"/>
      <c r="G59" s="254"/>
      <c r="H59" s="254"/>
      <c r="I59" s="254"/>
      <c r="J59" s="254"/>
      <c r="K59" s="254"/>
      <c r="L59" s="254"/>
      <c r="M59" s="254"/>
      <c r="N59" s="254"/>
      <c r="O59" s="254"/>
      <c r="P59" s="254"/>
      <c r="Q59" s="254"/>
      <c r="R59" s="254"/>
      <c r="S59" s="254"/>
      <c r="T59" s="254"/>
      <c r="U59" s="254"/>
      <c r="V59" s="254"/>
      <c r="W59" s="254"/>
      <c r="X59" s="254"/>
      <c r="Y59" s="254"/>
    </row>
    <row r="60" spans="1:25" s="480" customFormat="1">
      <c r="A60" s="479" t="s">
        <v>232</v>
      </c>
      <c r="E60" s="470" t="s">
        <v>5</v>
      </c>
      <c r="F60" s="254"/>
      <c r="G60" s="254"/>
      <c r="H60" s="254"/>
      <c r="I60" s="254"/>
      <c r="J60" s="254"/>
      <c r="K60" s="254"/>
      <c r="L60" s="254"/>
      <c r="M60" s="254"/>
      <c r="N60" s="254"/>
      <c r="O60" s="254"/>
      <c r="P60" s="254"/>
      <c r="Q60" s="254"/>
      <c r="R60" s="254"/>
      <c r="S60" s="254"/>
      <c r="T60" s="254"/>
      <c r="U60" s="254"/>
      <c r="V60" s="254"/>
      <c r="W60" s="254"/>
      <c r="X60" s="254"/>
      <c r="Y60" s="254"/>
    </row>
    <row r="61" spans="1:25" s="480" customFormat="1">
      <c r="A61" s="479" t="s">
        <v>233</v>
      </c>
      <c r="E61" s="470" t="s">
        <v>5</v>
      </c>
      <c r="F61" s="254"/>
      <c r="G61" s="254"/>
      <c r="H61" s="254"/>
      <c r="I61" s="254"/>
      <c r="J61" s="254"/>
      <c r="K61" s="254"/>
      <c r="L61" s="254"/>
      <c r="M61" s="254"/>
      <c r="N61" s="254"/>
      <c r="O61" s="254"/>
      <c r="P61" s="254"/>
      <c r="Q61" s="254"/>
      <c r="R61" s="254"/>
      <c r="S61" s="254"/>
      <c r="T61" s="254"/>
      <c r="U61" s="254"/>
      <c r="V61" s="254"/>
      <c r="W61" s="254"/>
      <c r="X61" s="254"/>
      <c r="Y61" s="254"/>
    </row>
    <row r="62" spans="1:25" s="480" customFormat="1">
      <c r="A62" s="479" t="s">
        <v>234</v>
      </c>
      <c r="E62" s="470" t="s">
        <v>5</v>
      </c>
      <c r="F62" s="254"/>
      <c r="G62" s="254"/>
      <c r="H62" s="254"/>
      <c r="I62" s="254"/>
      <c r="J62" s="254"/>
      <c r="K62" s="254"/>
      <c r="L62" s="254"/>
      <c r="M62" s="254"/>
      <c r="N62" s="254"/>
      <c r="O62" s="254"/>
      <c r="P62" s="254"/>
      <c r="Q62" s="254"/>
      <c r="R62" s="254"/>
      <c r="S62" s="254"/>
      <c r="T62" s="254"/>
      <c r="U62" s="254"/>
      <c r="V62" s="254"/>
      <c r="W62" s="254"/>
      <c r="X62" s="254"/>
      <c r="Y62" s="254"/>
    </row>
    <row r="63" spans="1:25" s="480" customFormat="1">
      <c r="A63" s="479" t="s">
        <v>235</v>
      </c>
      <c r="E63" s="470" t="s">
        <v>5</v>
      </c>
      <c r="F63" s="254"/>
      <c r="G63" s="254"/>
      <c r="H63" s="254"/>
      <c r="I63" s="254"/>
      <c r="J63" s="254"/>
      <c r="K63" s="254"/>
      <c r="L63" s="254"/>
      <c r="M63" s="254"/>
      <c r="N63" s="254"/>
      <c r="O63" s="254"/>
      <c r="P63" s="254"/>
      <c r="Q63" s="254"/>
      <c r="R63" s="254"/>
      <c r="S63" s="254"/>
      <c r="T63" s="254"/>
      <c r="U63" s="254"/>
      <c r="V63" s="254"/>
      <c r="W63" s="254"/>
      <c r="X63" s="254"/>
      <c r="Y63" s="254"/>
    </row>
    <row r="64" spans="1:25" s="480" customFormat="1">
      <c r="A64" s="479" t="s">
        <v>236</v>
      </c>
      <c r="E64" s="470" t="s">
        <v>5</v>
      </c>
      <c r="F64" s="254"/>
      <c r="G64" s="254"/>
      <c r="H64" s="254"/>
      <c r="I64" s="254"/>
      <c r="J64" s="254"/>
      <c r="K64" s="254"/>
      <c r="L64" s="254"/>
      <c r="M64" s="254"/>
      <c r="N64" s="254"/>
      <c r="O64" s="254"/>
      <c r="P64" s="254"/>
      <c r="Q64" s="254"/>
      <c r="R64" s="254"/>
      <c r="S64" s="254"/>
      <c r="T64" s="254"/>
      <c r="U64" s="254"/>
      <c r="V64" s="254"/>
      <c r="W64" s="254"/>
      <c r="X64" s="254"/>
      <c r="Y64" s="254"/>
    </row>
    <row r="65" spans="1:25" s="480" customFormat="1">
      <c r="A65" s="479" t="s">
        <v>237</v>
      </c>
      <c r="E65" s="470" t="s">
        <v>5</v>
      </c>
      <c r="F65" s="254"/>
      <c r="G65" s="254"/>
      <c r="H65" s="254"/>
      <c r="I65" s="254"/>
      <c r="J65" s="254"/>
      <c r="K65" s="254"/>
      <c r="L65" s="254"/>
      <c r="M65" s="254"/>
      <c r="N65" s="254"/>
      <c r="O65" s="254"/>
      <c r="P65" s="254"/>
      <c r="Q65" s="254"/>
      <c r="R65" s="254"/>
      <c r="S65" s="254"/>
      <c r="T65" s="254"/>
      <c r="U65" s="254"/>
      <c r="V65" s="254"/>
      <c r="W65" s="254"/>
      <c r="X65" s="254"/>
      <c r="Y65" s="254"/>
    </row>
    <row r="66" spans="1:25" s="480" customFormat="1">
      <c r="A66" s="479" t="s">
        <v>238</v>
      </c>
      <c r="E66" s="470" t="s">
        <v>5</v>
      </c>
      <c r="F66" s="254"/>
      <c r="G66" s="254"/>
      <c r="H66" s="254"/>
      <c r="I66" s="254"/>
      <c r="J66" s="254"/>
      <c r="K66" s="254"/>
      <c r="L66" s="254"/>
      <c r="M66" s="254"/>
      <c r="N66" s="254"/>
      <c r="O66" s="254"/>
      <c r="P66" s="254"/>
      <c r="Q66" s="254"/>
      <c r="R66" s="254"/>
      <c r="S66" s="254"/>
      <c r="T66" s="254"/>
      <c r="U66" s="254"/>
      <c r="V66" s="254"/>
      <c r="W66" s="254"/>
      <c r="X66" s="254"/>
      <c r="Y66" s="254"/>
    </row>
    <row r="67" spans="1:25" s="480" customFormat="1">
      <c r="A67" s="490" t="s">
        <v>239</v>
      </c>
      <c r="E67" s="470" t="s">
        <v>5</v>
      </c>
      <c r="F67" s="254"/>
      <c r="G67" s="254"/>
      <c r="H67" s="254"/>
      <c r="I67" s="254"/>
      <c r="J67" s="254"/>
      <c r="K67" s="254"/>
      <c r="L67" s="254"/>
      <c r="M67" s="254"/>
      <c r="N67" s="254"/>
      <c r="O67" s="254"/>
      <c r="P67" s="254"/>
      <c r="Q67" s="254"/>
      <c r="R67" s="254"/>
      <c r="S67" s="254"/>
      <c r="T67" s="254"/>
      <c r="U67" s="254"/>
      <c r="V67" s="254"/>
      <c r="W67" s="254"/>
      <c r="X67" s="254"/>
      <c r="Y67" s="254"/>
    </row>
    <row r="68" spans="1:25" s="480" customFormat="1">
      <c r="A68" s="479" t="s">
        <v>240</v>
      </c>
      <c r="E68" s="470" t="s">
        <v>5</v>
      </c>
      <c r="F68" s="254"/>
      <c r="G68" s="254"/>
      <c r="H68" s="254"/>
      <c r="I68" s="254"/>
      <c r="J68" s="254"/>
      <c r="K68" s="254"/>
      <c r="L68" s="254"/>
      <c r="M68" s="254"/>
      <c r="N68" s="254"/>
      <c r="O68" s="254"/>
      <c r="P68" s="254"/>
      <c r="Q68" s="254"/>
      <c r="R68" s="254"/>
      <c r="S68" s="254"/>
      <c r="T68" s="254"/>
      <c r="U68" s="254"/>
      <c r="V68" s="254"/>
      <c r="W68" s="254"/>
      <c r="X68" s="254"/>
      <c r="Y68" s="254"/>
    </row>
    <row r="69" spans="1:25" s="480" customFormat="1">
      <c r="A69" s="479" t="s">
        <v>241</v>
      </c>
      <c r="E69" s="470" t="s">
        <v>5</v>
      </c>
      <c r="F69" s="254"/>
      <c r="G69" s="254"/>
      <c r="H69" s="254"/>
      <c r="I69" s="254"/>
      <c r="J69" s="254"/>
      <c r="K69" s="254"/>
      <c r="L69" s="254"/>
      <c r="M69" s="254"/>
      <c r="N69" s="254"/>
      <c r="O69" s="254"/>
      <c r="P69" s="254"/>
      <c r="Q69" s="254"/>
      <c r="R69" s="254"/>
      <c r="S69" s="254"/>
      <c r="T69" s="254"/>
      <c r="U69" s="254"/>
      <c r="V69" s="254"/>
      <c r="W69" s="254"/>
      <c r="X69" s="254"/>
      <c r="Y69" s="254"/>
    </row>
    <row r="70" spans="1:25" s="480" customFormat="1">
      <c r="A70" s="479" t="s">
        <v>396</v>
      </c>
      <c r="E70" s="470" t="s">
        <v>5</v>
      </c>
      <c r="F70" s="254"/>
      <c r="G70" s="254"/>
      <c r="H70" s="254"/>
      <c r="I70" s="254"/>
      <c r="J70" s="254"/>
      <c r="K70" s="254"/>
      <c r="L70" s="254"/>
      <c r="M70" s="254"/>
      <c r="N70" s="254"/>
      <c r="O70" s="254"/>
      <c r="P70" s="254"/>
      <c r="Q70" s="254"/>
      <c r="R70" s="254"/>
      <c r="S70" s="254"/>
      <c r="T70" s="254"/>
      <c r="U70" s="254"/>
      <c r="V70" s="254"/>
      <c r="W70" s="254"/>
      <c r="X70" s="254"/>
      <c r="Y70" s="254"/>
    </row>
    <row r="71" spans="1:25" s="480" customFormat="1">
      <c r="A71" s="489" t="s">
        <v>189</v>
      </c>
      <c r="E71" s="470" t="s">
        <v>5</v>
      </c>
      <c r="F71" s="254"/>
      <c r="G71" s="254"/>
      <c r="H71" s="254"/>
      <c r="I71" s="254"/>
      <c r="J71" s="254"/>
      <c r="K71" s="254"/>
      <c r="L71" s="254"/>
      <c r="M71" s="254"/>
      <c r="N71" s="254"/>
      <c r="O71" s="254"/>
      <c r="P71" s="254"/>
      <c r="Q71" s="254"/>
      <c r="R71" s="254"/>
      <c r="S71" s="254"/>
      <c r="T71" s="254"/>
      <c r="U71" s="254"/>
      <c r="V71" s="254"/>
      <c r="W71" s="254"/>
      <c r="X71" s="254"/>
      <c r="Y71" s="254"/>
    </row>
    <row r="72" spans="1:25" s="480" customFormat="1">
      <c r="A72" s="343" t="s">
        <v>189</v>
      </c>
      <c r="E72" s="470" t="s">
        <v>5</v>
      </c>
      <c r="F72" s="254"/>
      <c r="G72" s="254"/>
      <c r="H72" s="254"/>
      <c r="I72" s="254"/>
      <c r="J72" s="254"/>
      <c r="K72" s="254"/>
      <c r="L72" s="254"/>
      <c r="M72" s="254"/>
      <c r="N72" s="254"/>
      <c r="O72" s="254"/>
      <c r="P72" s="254"/>
      <c r="Q72" s="254"/>
      <c r="R72" s="254"/>
      <c r="S72" s="254"/>
      <c r="T72" s="254"/>
      <c r="U72" s="254"/>
      <c r="V72" s="254"/>
      <c r="W72" s="254"/>
      <c r="X72" s="254"/>
      <c r="Y72" s="254"/>
    </row>
    <row r="73" spans="1:25" s="480" customFormat="1">
      <c r="A73" s="343" t="s">
        <v>189</v>
      </c>
      <c r="E73" s="470" t="s">
        <v>5</v>
      </c>
      <c r="F73" s="254"/>
      <c r="G73" s="254"/>
      <c r="H73" s="254"/>
      <c r="I73" s="254"/>
      <c r="J73" s="254"/>
      <c r="K73" s="254"/>
      <c r="L73" s="254"/>
      <c r="M73" s="254"/>
      <c r="N73" s="254"/>
      <c r="O73" s="254"/>
      <c r="P73" s="254"/>
      <c r="Q73" s="254"/>
      <c r="R73" s="254"/>
      <c r="S73" s="254"/>
      <c r="T73" s="254"/>
      <c r="U73" s="254"/>
      <c r="V73" s="254"/>
      <c r="W73" s="254"/>
      <c r="X73" s="254"/>
      <c r="Y73" s="254"/>
    </row>
    <row r="74" spans="1:25" s="480" customFormat="1">
      <c r="E74" s="470"/>
      <c r="F74" s="314">
        <f t="shared" ref="F74:Y74" si="7">SUM(F55:F73)</f>
        <v>0</v>
      </c>
      <c r="G74" s="314">
        <f t="shared" si="7"/>
        <v>0</v>
      </c>
      <c r="H74" s="314">
        <f t="shared" si="7"/>
        <v>0</v>
      </c>
      <c r="I74" s="314">
        <f t="shared" si="7"/>
        <v>0</v>
      </c>
      <c r="J74" s="314">
        <f t="shared" si="7"/>
        <v>0</v>
      </c>
      <c r="K74" s="314">
        <f t="shared" si="7"/>
        <v>0</v>
      </c>
      <c r="L74" s="314">
        <f t="shared" si="7"/>
        <v>0</v>
      </c>
      <c r="M74" s="314">
        <f t="shared" si="7"/>
        <v>0</v>
      </c>
      <c r="N74" s="314">
        <f t="shared" si="7"/>
        <v>0</v>
      </c>
      <c r="O74" s="314">
        <f t="shared" si="7"/>
        <v>0</v>
      </c>
      <c r="P74" s="314">
        <f t="shared" si="7"/>
        <v>0</v>
      </c>
      <c r="Q74" s="314">
        <f t="shared" si="7"/>
        <v>0</v>
      </c>
      <c r="R74" s="314">
        <f t="shared" si="7"/>
        <v>0</v>
      </c>
      <c r="S74" s="314">
        <f t="shared" si="7"/>
        <v>0</v>
      </c>
      <c r="T74" s="314">
        <f t="shared" si="7"/>
        <v>0</v>
      </c>
      <c r="U74" s="314">
        <f t="shared" si="7"/>
        <v>0</v>
      </c>
      <c r="V74" s="314">
        <f t="shared" si="7"/>
        <v>0</v>
      </c>
      <c r="W74" s="314">
        <f t="shared" si="7"/>
        <v>0</v>
      </c>
      <c r="X74" s="314">
        <f t="shared" si="7"/>
        <v>0</v>
      </c>
      <c r="Y74" s="314">
        <f t="shared" si="7"/>
        <v>0</v>
      </c>
    </row>
    <row r="75" spans="1:25">
      <c r="A75" s="480" t="s">
        <v>159</v>
      </c>
      <c r="E75" s="470"/>
      <c r="F75" s="533" t="str">
        <f t="shared" ref="F75:Y75" si="8">IF(ROUND(F74,0)&lt;&gt;ROUND(F50,0),"ERROR","OK")</f>
        <v>OK</v>
      </c>
      <c r="G75" s="533" t="str">
        <f t="shared" si="8"/>
        <v>OK</v>
      </c>
      <c r="H75" s="533" t="str">
        <f t="shared" si="8"/>
        <v>OK</v>
      </c>
      <c r="I75" s="533" t="str">
        <f t="shared" si="8"/>
        <v>OK</v>
      </c>
      <c r="J75" s="533" t="str">
        <f t="shared" si="8"/>
        <v>OK</v>
      </c>
      <c r="K75" s="533" t="str">
        <f t="shared" si="8"/>
        <v>OK</v>
      </c>
      <c r="L75" s="533" t="str">
        <f t="shared" si="8"/>
        <v>OK</v>
      </c>
      <c r="M75" s="533" t="str">
        <f t="shared" si="8"/>
        <v>OK</v>
      </c>
      <c r="N75" s="533" t="str">
        <f t="shared" si="8"/>
        <v>OK</v>
      </c>
      <c r="O75" s="533" t="str">
        <f t="shared" si="8"/>
        <v>OK</v>
      </c>
      <c r="P75" s="533" t="str">
        <f t="shared" si="8"/>
        <v>OK</v>
      </c>
      <c r="Q75" s="533" t="str">
        <f t="shared" si="8"/>
        <v>OK</v>
      </c>
      <c r="R75" s="533" t="str">
        <f t="shared" si="8"/>
        <v>OK</v>
      </c>
      <c r="S75" s="533" t="str">
        <f t="shared" si="8"/>
        <v>OK</v>
      </c>
      <c r="T75" s="533" t="str">
        <f t="shared" si="8"/>
        <v>OK</v>
      </c>
      <c r="U75" s="533" t="str">
        <f t="shared" si="8"/>
        <v>OK</v>
      </c>
      <c r="V75" s="533" t="str">
        <f t="shared" si="8"/>
        <v>OK</v>
      </c>
      <c r="W75" s="533" t="str">
        <f t="shared" si="8"/>
        <v>OK</v>
      </c>
      <c r="X75" s="533" t="str">
        <f t="shared" si="8"/>
        <v>OK</v>
      </c>
      <c r="Y75" s="533" t="str">
        <f t="shared" si="8"/>
        <v>OK</v>
      </c>
    </row>
    <row r="76" spans="1:25" ht="15">
      <c r="A76" s="71" t="s">
        <v>911</v>
      </c>
      <c r="E76" s="470"/>
      <c r="F76" s="491"/>
      <c r="G76" s="491"/>
      <c r="H76" s="491"/>
      <c r="I76" s="480"/>
      <c r="J76" s="491"/>
      <c r="K76" s="480"/>
      <c r="M76" s="480"/>
      <c r="O76" s="480"/>
      <c r="Q76" s="480"/>
      <c r="S76" s="480"/>
      <c r="U76" s="480"/>
      <c r="W76" s="480"/>
      <c r="Y76" s="480"/>
    </row>
    <row r="77" spans="1:25">
      <c r="A77" s="480"/>
      <c r="E77" s="470"/>
      <c r="F77" s="491"/>
      <c r="G77" s="491"/>
      <c r="H77" s="491"/>
      <c r="I77" s="480"/>
      <c r="J77" s="491"/>
      <c r="K77" s="480"/>
      <c r="M77" s="480"/>
      <c r="O77" s="480"/>
      <c r="Q77" s="480"/>
      <c r="S77" s="480"/>
      <c r="U77" s="480"/>
      <c r="W77" s="480"/>
      <c r="Y77" s="480"/>
    </row>
    <row r="78" spans="1:25">
      <c r="A78" s="64" t="s">
        <v>850</v>
      </c>
      <c r="E78" s="470" t="s">
        <v>5</v>
      </c>
      <c r="F78" s="254"/>
      <c r="G78" s="482">
        <f t="shared" ref="G78:Y78" si="9">F90</f>
        <v>0</v>
      </c>
      <c r="H78" s="482">
        <f t="shared" si="9"/>
        <v>0</v>
      </c>
      <c r="I78" s="482">
        <f t="shared" si="9"/>
        <v>0</v>
      </c>
      <c r="J78" s="482">
        <f t="shared" si="9"/>
        <v>0</v>
      </c>
      <c r="K78" s="482">
        <f t="shared" si="9"/>
        <v>0</v>
      </c>
      <c r="L78" s="482">
        <f t="shared" si="9"/>
        <v>0</v>
      </c>
      <c r="M78" s="482">
        <f t="shared" si="9"/>
        <v>0</v>
      </c>
      <c r="N78" s="482">
        <f t="shared" si="9"/>
        <v>0</v>
      </c>
      <c r="O78" s="482">
        <f t="shared" si="9"/>
        <v>0</v>
      </c>
      <c r="P78" s="482">
        <f t="shared" si="9"/>
        <v>0</v>
      </c>
      <c r="Q78" s="482">
        <f t="shared" si="9"/>
        <v>0</v>
      </c>
      <c r="R78" s="482">
        <f t="shared" si="9"/>
        <v>0</v>
      </c>
      <c r="S78" s="482">
        <f t="shared" si="9"/>
        <v>0</v>
      </c>
      <c r="T78" s="482">
        <f t="shared" si="9"/>
        <v>0</v>
      </c>
      <c r="U78" s="482">
        <f t="shared" si="9"/>
        <v>0</v>
      </c>
      <c r="V78" s="482">
        <f t="shared" si="9"/>
        <v>0</v>
      </c>
      <c r="W78" s="482">
        <f t="shared" si="9"/>
        <v>0</v>
      </c>
      <c r="X78" s="482">
        <f t="shared" si="9"/>
        <v>0</v>
      </c>
      <c r="Y78" s="482">
        <f t="shared" si="9"/>
        <v>0</v>
      </c>
    </row>
    <row r="79" spans="1:25">
      <c r="A79" s="1" t="s">
        <v>192</v>
      </c>
      <c r="E79" s="470"/>
      <c r="F79" s="313"/>
      <c r="G79" s="313"/>
      <c r="H79" s="313"/>
      <c r="I79" s="313"/>
      <c r="J79" s="313"/>
      <c r="K79" s="313"/>
      <c r="L79" s="313"/>
      <c r="M79" s="313"/>
      <c r="N79" s="313"/>
      <c r="O79" s="313"/>
      <c r="P79" s="313"/>
      <c r="Q79" s="313"/>
      <c r="R79" s="313"/>
      <c r="S79" s="313"/>
      <c r="T79" s="313"/>
      <c r="U79" s="313"/>
      <c r="V79" s="313"/>
      <c r="W79" s="313"/>
      <c r="X79" s="313"/>
      <c r="Y79" s="313"/>
    </row>
    <row r="80" spans="1:25">
      <c r="A80" s="479" t="s">
        <v>194</v>
      </c>
      <c r="C80" s="1"/>
      <c r="E80" s="470" t="s">
        <v>5</v>
      </c>
      <c r="F80" s="254"/>
      <c r="G80" s="254"/>
      <c r="H80" s="254"/>
      <c r="I80" s="254"/>
      <c r="J80" s="254"/>
      <c r="K80" s="254"/>
      <c r="L80" s="254"/>
      <c r="M80" s="254"/>
      <c r="N80" s="254"/>
      <c r="O80" s="254"/>
      <c r="P80" s="254"/>
      <c r="Q80" s="254"/>
      <c r="R80" s="254"/>
      <c r="S80" s="254"/>
      <c r="T80" s="254"/>
      <c r="U80" s="254"/>
      <c r="V80" s="254"/>
      <c r="W80" s="254"/>
      <c r="X80" s="254"/>
      <c r="Y80" s="254"/>
    </row>
    <row r="81" spans="1:25">
      <c r="A81" s="479" t="s">
        <v>193</v>
      </c>
      <c r="C81" s="1"/>
      <c r="E81" s="470" t="s">
        <v>5</v>
      </c>
      <c r="F81" s="254"/>
      <c r="G81" s="254"/>
      <c r="H81" s="254"/>
      <c r="I81" s="254"/>
      <c r="J81" s="254"/>
      <c r="K81" s="254"/>
      <c r="L81" s="254"/>
      <c r="M81" s="254"/>
      <c r="N81" s="254"/>
      <c r="O81" s="254"/>
      <c r="P81" s="254"/>
      <c r="Q81" s="254"/>
      <c r="R81" s="254"/>
      <c r="S81" s="254"/>
      <c r="T81" s="254"/>
      <c r="U81" s="254"/>
      <c r="V81" s="254"/>
      <c r="W81" s="254"/>
      <c r="X81" s="254"/>
      <c r="Y81" s="254"/>
    </row>
    <row r="82" spans="1:25">
      <c r="A82" s="492" t="s">
        <v>781</v>
      </c>
      <c r="C82" s="480"/>
      <c r="E82" s="470" t="s">
        <v>5</v>
      </c>
      <c r="F82" s="254"/>
      <c r="G82" s="254"/>
      <c r="H82" s="254"/>
      <c r="I82" s="254"/>
      <c r="J82" s="254"/>
      <c r="K82" s="254"/>
      <c r="L82" s="254"/>
      <c r="M82" s="254"/>
      <c r="N82" s="254"/>
      <c r="O82" s="254"/>
      <c r="P82" s="254"/>
      <c r="Q82" s="254"/>
      <c r="R82" s="254"/>
      <c r="S82" s="254"/>
      <c r="T82" s="254"/>
      <c r="U82" s="254"/>
      <c r="V82" s="254"/>
      <c r="W82" s="254"/>
      <c r="X82" s="254"/>
      <c r="Y82" s="254"/>
    </row>
    <row r="83" spans="1:25">
      <c r="A83" s="492" t="s">
        <v>782</v>
      </c>
      <c r="C83" s="480"/>
      <c r="E83" s="470" t="s">
        <v>5</v>
      </c>
      <c r="F83" s="254"/>
      <c r="G83" s="254"/>
      <c r="H83" s="254"/>
      <c r="I83" s="254"/>
      <c r="J83" s="254"/>
      <c r="K83" s="254"/>
      <c r="L83" s="254"/>
      <c r="M83" s="254"/>
      <c r="N83" s="254"/>
      <c r="O83" s="254"/>
      <c r="P83" s="254"/>
      <c r="Q83" s="254"/>
      <c r="R83" s="254"/>
      <c r="S83" s="254"/>
      <c r="T83" s="254"/>
      <c r="U83" s="254"/>
      <c r="V83" s="254"/>
      <c r="W83" s="254"/>
      <c r="X83" s="254"/>
      <c r="Y83" s="254"/>
    </row>
    <row r="84" spans="1:25">
      <c r="A84" s="489" t="s">
        <v>189</v>
      </c>
      <c r="C84" s="1"/>
      <c r="E84" s="470" t="s">
        <v>5</v>
      </c>
      <c r="F84" s="254"/>
      <c r="G84" s="254"/>
      <c r="H84" s="254"/>
      <c r="I84" s="254"/>
      <c r="J84" s="254"/>
      <c r="K84" s="254"/>
      <c r="L84" s="254"/>
      <c r="M84" s="254"/>
      <c r="N84" s="254"/>
      <c r="O84" s="254"/>
      <c r="P84" s="254"/>
      <c r="Q84" s="254"/>
      <c r="R84" s="254"/>
      <c r="S84" s="254"/>
      <c r="T84" s="254"/>
      <c r="U84" s="254"/>
      <c r="V84" s="254"/>
      <c r="W84" s="254"/>
      <c r="X84" s="254"/>
      <c r="Y84" s="254"/>
    </row>
    <row r="85" spans="1:25">
      <c r="A85" s="343" t="s">
        <v>189</v>
      </c>
      <c r="C85" s="1"/>
      <c r="E85" s="470" t="s">
        <v>5</v>
      </c>
      <c r="F85" s="254"/>
      <c r="G85" s="254"/>
      <c r="H85" s="254"/>
      <c r="I85" s="254"/>
      <c r="J85" s="254"/>
      <c r="K85" s="254"/>
      <c r="L85" s="254"/>
      <c r="M85" s="254"/>
      <c r="N85" s="254"/>
      <c r="O85" s="254"/>
      <c r="P85" s="254"/>
      <c r="Q85" s="254"/>
      <c r="R85" s="254"/>
      <c r="S85" s="254"/>
      <c r="T85" s="254"/>
      <c r="U85" s="254"/>
      <c r="V85" s="254"/>
      <c r="W85" s="254"/>
      <c r="X85" s="254"/>
      <c r="Y85" s="254"/>
    </row>
    <row r="86" spans="1:25">
      <c r="A86" s="343" t="s">
        <v>189</v>
      </c>
      <c r="C86" s="1"/>
      <c r="E86" s="470" t="s">
        <v>5</v>
      </c>
      <c r="F86" s="254"/>
      <c r="G86" s="254"/>
      <c r="H86" s="254"/>
      <c r="I86" s="254"/>
      <c r="J86" s="254"/>
      <c r="K86" s="254"/>
      <c r="L86" s="254"/>
      <c r="M86" s="254"/>
      <c r="N86" s="254"/>
      <c r="O86" s="254"/>
      <c r="P86" s="254"/>
      <c r="Q86" s="254"/>
      <c r="R86" s="254"/>
      <c r="S86" s="254"/>
      <c r="T86" s="254"/>
      <c r="U86" s="254"/>
      <c r="V86" s="254"/>
      <c r="W86" s="254"/>
      <c r="X86" s="254"/>
      <c r="Y86" s="254"/>
    </row>
    <row r="87" spans="1:25">
      <c r="A87" s="343" t="s">
        <v>189</v>
      </c>
      <c r="C87" s="1"/>
      <c r="E87" s="470" t="s">
        <v>5</v>
      </c>
      <c r="F87" s="254"/>
      <c r="G87" s="254"/>
      <c r="H87" s="254"/>
      <c r="I87" s="254"/>
      <c r="J87" s="254"/>
      <c r="K87" s="254"/>
      <c r="L87" s="254"/>
      <c r="M87" s="254"/>
      <c r="N87" s="254"/>
      <c r="O87" s="254"/>
      <c r="P87" s="254"/>
      <c r="Q87" s="254"/>
      <c r="R87" s="254"/>
      <c r="S87" s="254"/>
      <c r="T87" s="254"/>
      <c r="U87" s="254"/>
      <c r="V87" s="254"/>
      <c r="W87" s="254"/>
      <c r="X87" s="254"/>
      <c r="Y87" s="254"/>
    </row>
    <row r="88" spans="1:25">
      <c r="A88" s="343" t="s">
        <v>189</v>
      </c>
      <c r="C88" s="1"/>
      <c r="E88" s="470" t="s">
        <v>5</v>
      </c>
      <c r="F88" s="254"/>
      <c r="G88" s="254"/>
      <c r="H88" s="254"/>
      <c r="I88" s="254"/>
      <c r="J88" s="254"/>
      <c r="K88" s="254"/>
      <c r="L88" s="254"/>
      <c r="M88" s="254"/>
      <c r="N88" s="254"/>
      <c r="O88" s="254"/>
      <c r="P88" s="254"/>
      <c r="Q88" s="254"/>
      <c r="R88" s="254"/>
      <c r="S88" s="254"/>
      <c r="T88" s="254"/>
      <c r="U88" s="254"/>
      <c r="V88" s="254"/>
      <c r="W88" s="254"/>
      <c r="X88" s="254"/>
      <c r="Y88" s="254"/>
    </row>
    <row r="89" spans="1:25">
      <c r="A89" s="343" t="s">
        <v>189</v>
      </c>
      <c r="C89" s="1"/>
      <c r="E89" s="470" t="s">
        <v>5</v>
      </c>
      <c r="F89" s="254"/>
      <c r="G89" s="254"/>
      <c r="H89" s="254"/>
      <c r="I89" s="254"/>
      <c r="J89" s="254"/>
      <c r="K89" s="254"/>
      <c r="L89" s="254"/>
      <c r="M89" s="254"/>
      <c r="N89" s="254"/>
      <c r="O89" s="254"/>
      <c r="P89" s="254"/>
      <c r="Q89" s="254"/>
      <c r="R89" s="254"/>
      <c r="S89" s="254"/>
      <c r="T89" s="254"/>
      <c r="U89" s="254"/>
      <c r="V89" s="254"/>
      <c r="W89" s="254"/>
      <c r="X89" s="254"/>
      <c r="Y89" s="254"/>
    </row>
    <row r="90" spans="1:25">
      <c r="A90" s="1" t="s">
        <v>849</v>
      </c>
      <c r="E90" s="470"/>
      <c r="F90" s="314">
        <f t="shared" ref="F90:Y90" si="10">SUM(F78:F89)</f>
        <v>0</v>
      </c>
      <c r="G90" s="314">
        <f t="shared" si="10"/>
        <v>0</v>
      </c>
      <c r="H90" s="314">
        <f t="shared" si="10"/>
        <v>0</v>
      </c>
      <c r="I90" s="314">
        <f t="shared" si="10"/>
        <v>0</v>
      </c>
      <c r="J90" s="314">
        <f t="shared" si="10"/>
        <v>0</v>
      </c>
      <c r="K90" s="314">
        <f t="shared" si="10"/>
        <v>0</v>
      </c>
      <c r="L90" s="314">
        <f t="shared" si="10"/>
        <v>0</v>
      </c>
      <c r="M90" s="314">
        <f t="shared" si="10"/>
        <v>0</v>
      </c>
      <c r="N90" s="314">
        <f t="shared" si="10"/>
        <v>0</v>
      </c>
      <c r="O90" s="314">
        <f t="shared" si="10"/>
        <v>0</v>
      </c>
      <c r="P90" s="314">
        <f t="shared" si="10"/>
        <v>0</v>
      </c>
      <c r="Q90" s="314">
        <f t="shared" si="10"/>
        <v>0</v>
      </c>
      <c r="R90" s="314">
        <f t="shared" si="10"/>
        <v>0</v>
      </c>
      <c r="S90" s="314">
        <f t="shared" si="10"/>
        <v>0</v>
      </c>
      <c r="T90" s="314">
        <f t="shared" si="10"/>
        <v>0</v>
      </c>
      <c r="U90" s="314">
        <f t="shared" si="10"/>
        <v>0</v>
      </c>
      <c r="V90" s="314">
        <f t="shared" si="10"/>
        <v>0</v>
      </c>
      <c r="W90" s="314">
        <f t="shared" si="10"/>
        <v>0</v>
      </c>
      <c r="X90" s="314">
        <f t="shared" si="10"/>
        <v>0</v>
      </c>
      <c r="Y90" s="314">
        <f t="shared" si="10"/>
        <v>0</v>
      </c>
    </row>
    <row r="91" spans="1:25">
      <c r="A91" s="1"/>
      <c r="E91" s="202"/>
    </row>
    <row r="92" spans="1:25">
      <c r="A92" s="1" t="s">
        <v>917</v>
      </c>
      <c r="E92" s="202"/>
    </row>
    <row r="93" spans="1:25">
      <c r="A93" s="1" t="s">
        <v>912</v>
      </c>
      <c r="E93" s="202"/>
    </row>
    <row r="94" spans="1:25">
      <c r="A94" s="516" t="s">
        <v>561</v>
      </c>
      <c r="C94" s="480"/>
      <c r="E94" s="348" t="s">
        <v>5</v>
      </c>
      <c r="K94" s="528"/>
      <c r="L94" s="528"/>
      <c r="M94" s="528"/>
      <c r="N94" s="528"/>
      <c r="O94" s="528"/>
      <c r="P94" s="528"/>
      <c r="Q94" s="528"/>
      <c r="R94" s="528"/>
      <c r="S94" s="528"/>
      <c r="T94" s="528"/>
      <c r="U94" s="528"/>
      <c r="V94" s="528"/>
      <c r="W94" s="528"/>
      <c r="X94" s="528"/>
      <c r="Y94" s="528"/>
    </row>
    <row r="95" spans="1:25">
      <c r="A95" s="516" t="s">
        <v>561</v>
      </c>
      <c r="C95" s="480"/>
      <c r="E95" s="348" t="s">
        <v>5</v>
      </c>
      <c r="K95" s="528"/>
      <c r="L95" s="528"/>
      <c r="M95" s="528"/>
      <c r="N95" s="528"/>
      <c r="O95" s="528"/>
      <c r="P95" s="528"/>
      <c r="Q95" s="528"/>
      <c r="R95" s="528"/>
      <c r="S95" s="528"/>
      <c r="T95" s="528"/>
      <c r="U95" s="528"/>
      <c r="V95" s="528"/>
      <c r="W95" s="528"/>
      <c r="X95" s="528"/>
      <c r="Y95" s="528"/>
    </row>
    <row r="96" spans="1:25">
      <c r="A96" s="516" t="s">
        <v>561</v>
      </c>
      <c r="C96" s="480"/>
      <c r="E96" s="348" t="s">
        <v>5</v>
      </c>
      <c r="K96" s="528"/>
      <c r="L96" s="528"/>
      <c r="M96" s="528"/>
      <c r="N96" s="528"/>
      <c r="O96" s="528"/>
      <c r="P96" s="528"/>
      <c r="Q96" s="528"/>
      <c r="R96" s="528"/>
      <c r="S96" s="528"/>
      <c r="T96" s="528"/>
      <c r="U96" s="528"/>
      <c r="V96" s="528"/>
      <c r="W96" s="528"/>
      <c r="X96" s="528"/>
      <c r="Y96" s="528"/>
    </row>
    <row r="97" spans="1:25">
      <c r="A97" s="516" t="s">
        <v>561</v>
      </c>
      <c r="C97" s="480"/>
      <c r="E97" s="348" t="s">
        <v>5</v>
      </c>
      <c r="K97" s="528"/>
      <c r="L97" s="528"/>
      <c r="M97" s="528"/>
      <c r="N97" s="528"/>
      <c r="O97" s="528"/>
      <c r="P97" s="528"/>
      <c r="Q97" s="528"/>
      <c r="R97" s="528"/>
      <c r="S97" s="528"/>
      <c r="T97" s="528"/>
      <c r="U97" s="528"/>
      <c r="V97" s="528"/>
      <c r="W97" s="528"/>
      <c r="X97" s="528"/>
      <c r="Y97" s="528"/>
    </row>
    <row r="98" spans="1:25">
      <c r="A98" s="516" t="s">
        <v>561</v>
      </c>
      <c r="C98" s="480"/>
      <c r="E98" s="348" t="s">
        <v>5</v>
      </c>
      <c r="K98" s="528"/>
      <c r="L98" s="528"/>
      <c r="M98" s="528"/>
      <c r="N98" s="528"/>
      <c r="O98" s="528"/>
      <c r="P98" s="528"/>
      <c r="Q98" s="528"/>
      <c r="R98" s="528"/>
      <c r="S98" s="528"/>
      <c r="T98" s="528"/>
      <c r="U98" s="528"/>
      <c r="V98" s="528"/>
      <c r="W98" s="528"/>
      <c r="X98" s="528"/>
      <c r="Y98" s="528"/>
    </row>
    <row r="99" spans="1:25">
      <c r="A99" s="516" t="s">
        <v>561</v>
      </c>
      <c r="C99" s="480"/>
      <c r="E99" s="348" t="s">
        <v>5</v>
      </c>
      <c r="K99" s="528"/>
      <c r="L99" s="528"/>
      <c r="M99" s="528"/>
      <c r="N99" s="528"/>
      <c r="O99" s="528"/>
      <c r="P99" s="528"/>
      <c r="Q99" s="528"/>
      <c r="R99" s="528"/>
      <c r="S99" s="528"/>
      <c r="T99" s="528"/>
      <c r="U99" s="528"/>
      <c r="V99" s="528"/>
      <c r="W99" s="528"/>
      <c r="X99" s="528"/>
      <c r="Y99" s="528"/>
    </row>
    <row r="100" spans="1:25">
      <c r="A100" s="1" t="s">
        <v>915</v>
      </c>
      <c r="B100" s="480"/>
      <c r="C100" s="480"/>
      <c r="K100" s="314">
        <f t="shared" ref="K100:Y100" si="11">SUM(K94:K99)</f>
        <v>0</v>
      </c>
      <c r="L100" s="314">
        <f t="shared" si="11"/>
        <v>0</v>
      </c>
      <c r="M100" s="314">
        <f t="shared" si="11"/>
        <v>0</v>
      </c>
      <c r="N100" s="314">
        <f t="shared" si="11"/>
        <v>0</v>
      </c>
      <c r="O100" s="314">
        <f t="shared" si="11"/>
        <v>0</v>
      </c>
      <c r="P100" s="314">
        <f t="shared" si="11"/>
        <v>0</v>
      </c>
      <c r="Q100" s="314">
        <f t="shared" si="11"/>
        <v>0</v>
      </c>
      <c r="R100" s="314">
        <f t="shared" si="11"/>
        <v>0</v>
      </c>
      <c r="S100" s="314">
        <f t="shared" si="11"/>
        <v>0</v>
      </c>
      <c r="T100" s="314">
        <f t="shared" si="11"/>
        <v>0</v>
      </c>
      <c r="U100" s="314">
        <f t="shared" si="11"/>
        <v>0</v>
      </c>
      <c r="V100" s="314">
        <f t="shared" si="11"/>
        <v>0</v>
      </c>
      <c r="W100" s="314">
        <f t="shared" si="11"/>
        <v>0</v>
      </c>
      <c r="X100" s="314">
        <f t="shared" si="11"/>
        <v>0</v>
      </c>
      <c r="Y100" s="314">
        <f t="shared" si="11"/>
        <v>0</v>
      </c>
    </row>
    <row r="101" spans="1:25">
      <c r="A101" s="1" t="s">
        <v>913</v>
      </c>
      <c r="E101" s="202"/>
    </row>
    <row r="102" spans="1:25">
      <c r="A102" s="516" t="s">
        <v>561</v>
      </c>
      <c r="C102" s="480"/>
      <c r="E102" s="348" t="s">
        <v>5</v>
      </c>
      <c r="K102" s="528"/>
      <c r="L102" s="528"/>
      <c r="M102" s="528"/>
      <c r="N102" s="528"/>
      <c r="O102" s="528"/>
      <c r="P102" s="528"/>
      <c r="Q102" s="528"/>
      <c r="R102" s="528"/>
      <c r="S102" s="528"/>
      <c r="T102" s="528"/>
      <c r="U102" s="528"/>
      <c r="V102" s="528"/>
      <c r="W102" s="528"/>
      <c r="X102" s="528"/>
      <c r="Y102" s="528"/>
    </row>
    <row r="103" spans="1:25">
      <c r="A103" s="516" t="s">
        <v>561</v>
      </c>
      <c r="C103" s="480"/>
      <c r="E103" s="348" t="s">
        <v>5</v>
      </c>
      <c r="K103" s="528"/>
      <c r="L103" s="528"/>
      <c r="M103" s="528"/>
      <c r="N103" s="528"/>
      <c r="O103" s="528"/>
      <c r="P103" s="528"/>
      <c r="Q103" s="528"/>
      <c r="R103" s="528"/>
      <c r="S103" s="528"/>
      <c r="T103" s="528"/>
      <c r="U103" s="528"/>
      <c r="V103" s="528"/>
      <c r="W103" s="528"/>
      <c r="X103" s="528"/>
      <c r="Y103" s="528"/>
    </row>
    <row r="104" spans="1:25">
      <c r="A104" s="516" t="s">
        <v>561</v>
      </c>
      <c r="C104" s="480"/>
      <c r="E104" s="348" t="s">
        <v>5</v>
      </c>
      <c r="K104" s="528"/>
      <c r="L104" s="528"/>
      <c r="M104" s="528"/>
      <c r="N104" s="528"/>
      <c r="O104" s="528"/>
      <c r="P104" s="528"/>
      <c r="Q104" s="528"/>
      <c r="R104" s="528"/>
      <c r="S104" s="528"/>
      <c r="T104" s="528"/>
      <c r="U104" s="528"/>
      <c r="V104" s="528"/>
      <c r="W104" s="528"/>
      <c r="X104" s="528"/>
      <c r="Y104" s="528"/>
    </row>
    <row r="105" spans="1:25">
      <c r="A105" s="516" t="s">
        <v>561</v>
      </c>
      <c r="C105" s="480"/>
      <c r="E105" s="348" t="s">
        <v>5</v>
      </c>
      <c r="K105" s="528"/>
      <c r="L105" s="528"/>
      <c r="M105" s="528"/>
      <c r="N105" s="528"/>
      <c r="O105" s="528"/>
      <c r="P105" s="528"/>
      <c r="Q105" s="528"/>
      <c r="R105" s="528"/>
      <c r="S105" s="528"/>
      <c r="T105" s="528"/>
      <c r="U105" s="528"/>
      <c r="V105" s="528"/>
      <c r="W105" s="528"/>
      <c r="X105" s="528"/>
      <c r="Y105" s="528"/>
    </row>
    <row r="106" spans="1:25">
      <c r="A106" s="516" t="s">
        <v>561</v>
      </c>
      <c r="C106" s="480"/>
      <c r="E106" s="348" t="s">
        <v>5</v>
      </c>
      <c r="K106" s="528"/>
      <c r="L106" s="528"/>
      <c r="M106" s="528"/>
      <c r="N106" s="528"/>
      <c r="O106" s="528"/>
      <c r="P106" s="528"/>
      <c r="Q106" s="528"/>
      <c r="R106" s="528"/>
      <c r="S106" s="528"/>
      <c r="T106" s="528"/>
      <c r="U106" s="528"/>
      <c r="V106" s="528"/>
      <c r="W106" s="528"/>
      <c r="X106" s="528"/>
      <c r="Y106" s="528"/>
    </row>
    <row r="107" spans="1:25">
      <c r="A107" s="516" t="s">
        <v>561</v>
      </c>
      <c r="C107" s="480"/>
      <c r="E107" s="348" t="s">
        <v>5</v>
      </c>
      <c r="K107" s="528"/>
      <c r="L107" s="528"/>
      <c r="M107" s="528"/>
      <c r="N107" s="528"/>
      <c r="O107" s="528"/>
      <c r="P107" s="528"/>
      <c r="Q107" s="528"/>
      <c r="R107" s="528"/>
      <c r="S107" s="528"/>
      <c r="T107" s="528"/>
      <c r="U107" s="528"/>
      <c r="V107" s="528"/>
      <c r="W107" s="528"/>
      <c r="X107" s="528"/>
      <c r="Y107" s="528"/>
    </row>
    <row r="108" spans="1:25">
      <c r="A108" s="1" t="s">
        <v>914</v>
      </c>
      <c r="B108" s="480"/>
      <c r="C108" s="480"/>
      <c r="K108" s="314">
        <f t="shared" ref="K108:Y108" si="12">SUM(K102:K107)</f>
        <v>0</v>
      </c>
      <c r="L108" s="314">
        <f t="shared" si="12"/>
        <v>0</v>
      </c>
      <c r="M108" s="314">
        <f t="shared" si="12"/>
        <v>0</v>
      </c>
      <c r="N108" s="314">
        <f t="shared" si="12"/>
        <v>0</v>
      </c>
      <c r="O108" s="314">
        <f t="shared" si="12"/>
        <v>0</v>
      </c>
      <c r="P108" s="314">
        <f t="shared" si="12"/>
        <v>0</v>
      </c>
      <c r="Q108" s="314">
        <f t="shared" si="12"/>
        <v>0</v>
      </c>
      <c r="R108" s="314">
        <f t="shared" si="12"/>
        <v>0</v>
      </c>
      <c r="S108" s="314">
        <f t="shared" si="12"/>
        <v>0</v>
      </c>
      <c r="T108" s="314">
        <f t="shared" si="12"/>
        <v>0</v>
      </c>
      <c r="U108" s="314">
        <f t="shared" si="12"/>
        <v>0</v>
      </c>
      <c r="V108" s="314">
        <f t="shared" si="12"/>
        <v>0</v>
      </c>
      <c r="W108" s="314">
        <f t="shared" si="12"/>
        <v>0</v>
      </c>
      <c r="X108" s="314">
        <f t="shared" si="12"/>
        <v>0</v>
      </c>
      <c r="Y108" s="314">
        <f t="shared" si="12"/>
        <v>0</v>
      </c>
    </row>
    <row r="109" spans="1:25">
      <c r="A109" s="1" t="s">
        <v>916</v>
      </c>
      <c r="E109" s="202"/>
      <c r="K109" s="314">
        <f t="shared" ref="K109:Y109" si="13">+K108-K100</f>
        <v>0</v>
      </c>
      <c r="L109" s="314">
        <f t="shared" si="13"/>
        <v>0</v>
      </c>
      <c r="M109" s="314">
        <f t="shared" si="13"/>
        <v>0</v>
      </c>
      <c r="N109" s="314">
        <f t="shared" si="13"/>
        <v>0</v>
      </c>
      <c r="O109" s="314">
        <f t="shared" si="13"/>
        <v>0</v>
      </c>
      <c r="P109" s="314">
        <f t="shared" si="13"/>
        <v>0</v>
      </c>
      <c r="Q109" s="314">
        <f t="shared" si="13"/>
        <v>0</v>
      </c>
      <c r="R109" s="314">
        <f t="shared" si="13"/>
        <v>0</v>
      </c>
      <c r="S109" s="314">
        <f t="shared" si="13"/>
        <v>0</v>
      </c>
      <c r="T109" s="314">
        <f t="shared" si="13"/>
        <v>0</v>
      </c>
      <c r="U109" s="314">
        <f t="shared" si="13"/>
        <v>0</v>
      </c>
      <c r="V109" s="314">
        <f t="shared" si="13"/>
        <v>0</v>
      </c>
      <c r="W109" s="314">
        <f t="shared" si="13"/>
        <v>0</v>
      </c>
      <c r="X109" s="314">
        <f t="shared" si="13"/>
        <v>0</v>
      </c>
      <c r="Y109" s="314">
        <f t="shared" si="13"/>
        <v>0</v>
      </c>
    </row>
    <row r="110" spans="1:25">
      <c r="A110" s="1"/>
      <c r="E110" s="202"/>
    </row>
    <row r="111" spans="1:25" ht="15">
      <c r="A111" s="416" t="s">
        <v>809</v>
      </c>
      <c r="C111" s="480"/>
      <c r="E111" s="470"/>
      <c r="F111" s="480"/>
      <c r="G111" s="480"/>
      <c r="H111" s="480"/>
      <c r="I111" s="480"/>
      <c r="J111" s="480"/>
      <c r="K111" s="480"/>
      <c r="L111" s="480"/>
      <c r="M111" s="480"/>
      <c r="N111" s="480"/>
      <c r="O111" s="480"/>
      <c r="P111" s="480"/>
      <c r="Q111" s="480"/>
      <c r="R111" s="480"/>
      <c r="S111" s="480"/>
      <c r="T111" s="480"/>
      <c r="U111" s="480"/>
      <c r="V111" s="480"/>
      <c r="W111" s="480"/>
      <c r="X111" s="480"/>
      <c r="Y111" s="480"/>
    </row>
    <row r="112" spans="1:25" ht="15">
      <c r="A112" s="71" t="s">
        <v>845</v>
      </c>
      <c r="C112" s="168"/>
      <c r="E112" s="275"/>
      <c r="F112" s="480"/>
      <c r="G112" s="480"/>
      <c r="H112" s="480"/>
      <c r="I112" s="480"/>
      <c r="J112" s="480"/>
      <c r="K112" s="480"/>
      <c r="M112" s="480"/>
      <c r="O112" s="480"/>
      <c r="Q112" s="480"/>
      <c r="S112" s="480"/>
      <c r="U112" s="480"/>
      <c r="W112" s="480"/>
      <c r="Y112" s="480"/>
    </row>
    <row r="113" spans="1:25">
      <c r="A113" s="1" t="s">
        <v>160</v>
      </c>
      <c r="E113" s="470"/>
      <c r="F113" s="480"/>
      <c r="G113" s="480"/>
      <c r="H113" s="480"/>
      <c r="I113" s="480"/>
      <c r="J113" s="480"/>
      <c r="K113" s="480"/>
      <c r="M113" s="480"/>
      <c r="O113" s="480"/>
      <c r="Q113" s="480"/>
      <c r="S113" s="480"/>
      <c r="U113" s="480"/>
      <c r="W113" s="480"/>
      <c r="Y113" s="480"/>
    </row>
    <row r="114" spans="1:25">
      <c r="A114" s="480" t="s">
        <v>174</v>
      </c>
      <c r="C114" s="1"/>
      <c r="E114" s="470"/>
      <c r="F114" s="78">
        <v>2006</v>
      </c>
      <c r="G114" s="78">
        <f t="shared" ref="G114:Y114" si="14">+F114+1</f>
        <v>2007</v>
      </c>
      <c r="H114" s="78">
        <f t="shared" si="14"/>
        <v>2008</v>
      </c>
      <c r="I114" s="78">
        <f t="shared" si="14"/>
        <v>2009</v>
      </c>
      <c r="J114" s="78">
        <f t="shared" si="14"/>
        <v>2010</v>
      </c>
      <c r="K114" s="78">
        <f t="shared" si="14"/>
        <v>2011</v>
      </c>
      <c r="L114" s="78">
        <f t="shared" si="14"/>
        <v>2012</v>
      </c>
      <c r="M114" s="78">
        <f t="shared" si="14"/>
        <v>2013</v>
      </c>
      <c r="N114" s="78">
        <f t="shared" si="14"/>
        <v>2014</v>
      </c>
      <c r="O114" s="78">
        <f t="shared" si="14"/>
        <v>2015</v>
      </c>
      <c r="P114" s="78">
        <f t="shared" si="14"/>
        <v>2016</v>
      </c>
      <c r="Q114" s="78">
        <f t="shared" si="14"/>
        <v>2017</v>
      </c>
      <c r="R114" s="78">
        <f t="shared" si="14"/>
        <v>2018</v>
      </c>
      <c r="S114" s="78">
        <f t="shared" si="14"/>
        <v>2019</v>
      </c>
      <c r="T114" s="78">
        <f t="shared" si="14"/>
        <v>2020</v>
      </c>
      <c r="U114" s="78">
        <f t="shared" si="14"/>
        <v>2021</v>
      </c>
      <c r="V114" s="78">
        <f t="shared" si="14"/>
        <v>2022</v>
      </c>
      <c r="W114" s="78">
        <f t="shared" si="14"/>
        <v>2023</v>
      </c>
      <c r="X114" s="78">
        <f t="shared" si="14"/>
        <v>2024</v>
      </c>
      <c r="Y114" s="78">
        <f t="shared" si="14"/>
        <v>2025</v>
      </c>
    </row>
    <row r="115" spans="1:25">
      <c r="A115" s="1" t="s">
        <v>161</v>
      </c>
      <c r="E115" s="470"/>
      <c r="F115" s="407"/>
      <c r="G115" s="408"/>
      <c r="H115" s="408" t="s">
        <v>801</v>
      </c>
      <c r="I115" s="408"/>
      <c r="J115" s="409"/>
      <c r="K115" s="407"/>
      <c r="L115" s="408"/>
      <c r="M115" s="408" t="s">
        <v>802</v>
      </c>
      <c r="N115" s="408"/>
      <c r="O115" s="409"/>
      <c r="P115" s="407"/>
      <c r="Q115" s="408"/>
      <c r="R115" s="408" t="s">
        <v>1575</v>
      </c>
      <c r="S115" s="408"/>
      <c r="T115" s="409"/>
      <c r="U115" s="407"/>
      <c r="V115" s="408"/>
      <c r="W115" s="408" t="s">
        <v>803</v>
      </c>
      <c r="X115" s="408"/>
      <c r="Y115" s="409"/>
    </row>
    <row r="116" spans="1:25">
      <c r="A116" s="479" t="s">
        <v>162</v>
      </c>
      <c r="C116" s="480"/>
      <c r="E116" s="470" t="s">
        <v>548</v>
      </c>
      <c r="F116" s="254"/>
      <c r="G116" s="482">
        <f t="shared" ref="G116:Y116" si="15">+F124</f>
        <v>0</v>
      </c>
      <c r="H116" s="482">
        <f t="shared" si="15"/>
        <v>0</v>
      </c>
      <c r="I116" s="482">
        <f t="shared" si="15"/>
        <v>0</v>
      </c>
      <c r="J116" s="482">
        <f t="shared" si="15"/>
        <v>0</v>
      </c>
      <c r="K116" s="482">
        <f t="shared" si="15"/>
        <v>0</v>
      </c>
      <c r="L116" s="482">
        <f t="shared" si="15"/>
        <v>0</v>
      </c>
      <c r="M116" s="482">
        <f t="shared" si="15"/>
        <v>0</v>
      </c>
      <c r="N116" s="482">
        <f t="shared" si="15"/>
        <v>0</v>
      </c>
      <c r="O116" s="482">
        <f t="shared" si="15"/>
        <v>0</v>
      </c>
      <c r="P116" s="482">
        <f t="shared" si="15"/>
        <v>0</v>
      </c>
      <c r="Q116" s="482">
        <f t="shared" si="15"/>
        <v>0</v>
      </c>
      <c r="R116" s="482">
        <f t="shared" si="15"/>
        <v>0</v>
      </c>
      <c r="S116" s="482">
        <f t="shared" si="15"/>
        <v>0</v>
      </c>
      <c r="T116" s="482">
        <f t="shared" si="15"/>
        <v>0</v>
      </c>
      <c r="U116" s="482">
        <f t="shared" si="15"/>
        <v>0</v>
      </c>
      <c r="V116" s="482">
        <f t="shared" si="15"/>
        <v>0</v>
      </c>
      <c r="W116" s="482">
        <f t="shared" si="15"/>
        <v>0</v>
      </c>
      <c r="X116" s="482">
        <f t="shared" si="15"/>
        <v>0</v>
      </c>
      <c r="Y116" s="482">
        <f t="shared" si="15"/>
        <v>0</v>
      </c>
    </row>
    <row r="117" spans="1:25">
      <c r="A117" s="479" t="s">
        <v>776</v>
      </c>
      <c r="C117" s="480"/>
      <c r="E117" s="470" t="s">
        <v>548</v>
      </c>
      <c r="F117" s="254"/>
      <c r="G117" s="254"/>
      <c r="H117" s="254"/>
      <c r="I117" s="254"/>
      <c r="J117" s="254"/>
      <c r="K117" s="254"/>
      <c r="L117" s="254"/>
      <c r="M117" s="254"/>
      <c r="N117" s="254"/>
      <c r="O117" s="254"/>
      <c r="P117" s="254"/>
      <c r="Q117" s="254"/>
      <c r="R117" s="254"/>
      <c r="S117" s="254"/>
      <c r="T117" s="254"/>
      <c r="U117" s="254"/>
      <c r="V117" s="254"/>
      <c r="W117" s="254"/>
      <c r="X117" s="254"/>
      <c r="Y117" s="254"/>
    </row>
    <row r="118" spans="1:25">
      <c r="A118" s="415" t="s">
        <v>851</v>
      </c>
      <c r="C118" s="480"/>
      <c r="E118" s="470" t="s">
        <v>548</v>
      </c>
      <c r="F118" s="254"/>
      <c r="G118" s="254"/>
      <c r="H118" s="254"/>
      <c r="I118" s="254"/>
      <c r="J118" s="254"/>
      <c r="K118" s="254"/>
      <c r="L118" s="254"/>
      <c r="M118" s="254"/>
      <c r="N118" s="254"/>
      <c r="O118" s="254"/>
      <c r="P118" s="254"/>
      <c r="Q118" s="254"/>
      <c r="R118" s="254"/>
      <c r="S118" s="254"/>
      <c r="T118" s="254"/>
      <c r="U118" s="254"/>
      <c r="V118" s="254"/>
      <c r="W118" s="254"/>
      <c r="X118" s="254"/>
      <c r="Y118" s="254"/>
    </row>
    <row r="119" spans="1:25">
      <c r="A119" s="415" t="s">
        <v>857</v>
      </c>
      <c r="C119" s="480"/>
      <c r="E119" s="470" t="s">
        <v>548</v>
      </c>
      <c r="F119" s="254"/>
      <c r="G119" s="254"/>
      <c r="H119" s="254"/>
      <c r="I119" s="254"/>
      <c r="J119" s="254"/>
      <c r="K119" s="254"/>
      <c r="L119" s="254"/>
      <c r="M119" s="254"/>
      <c r="N119" s="254"/>
      <c r="O119" s="254"/>
      <c r="P119" s="254"/>
      <c r="Q119" s="254"/>
      <c r="R119" s="254"/>
      <c r="S119" s="254"/>
      <c r="T119" s="254"/>
      <c r="U119" s="254"/>
      <c r="V119" s="254"/>
      <c r="W119" s="254"/>
      <c r="X119" s="254"/>
      <c r="Y119" s="254"/>
    </row>
    <row r="120" spans="1:25">
      <c r="A120" s="415" t="s">
        <v>858</v>
      </c>
      <c r="C120" s="480"/>
      <c r="E120" s="470" t="s">
        <v>548</v>
      </c>
      <c r="F120" s="254"/>
      <c r="G120" s="254"/>
      <c r="H120" s="254"/>
      <c r="I120" s="254"/>
      <c r="J120" s="254"/>
      <c r="K120" s="254"/>
      <c r="L120" s="254"/>
      <c r="M120" s="254"/>
      <c r="N120" s="254"/>
      <c r="O120" s="254"/>
      <c r="P120" s="254"/>
      <c r="Q120" s="254"/>
      <c r="R120" s="254"/>
      <c r="S120" s="254"/>
      <c r="T120" s="254"/>
      <c r="U120" s="254"/>
      <c r="V120" s="254"/>
      <c r="W120" s="254"/>
      <c r="X120" s="254"/>
      <c r="Y120" s="254"/>
    </row>
    <row r="121" spans="1:25">
      <c r="A121" s="415" t="s">
        <v>854</v>
      </c>
      <c r="C121" s="480"/>
      <c r="E121" s="470" t="s">
        <v>548</v>
      </c>
      <c r="F121" s="254"/>
      <c r="G121" s="254"/>
      <c r="H121" s="254"/>
      <c r="I121" s="254"/>
      <c r="J121" s="254"/>
      <c r="K121" s="254"/>
      <c r="L121" s="254"/>
      <c r="M121" s="254"/>
      <c r="N121" s="254"/>
      <c r="O121" s="254"/>
      <c r="P121" s="254"/>
      <c r="Q121" s="254"/>
      <c r="R121" s="254"/>
      <c r="S121" s="254"/>
      <c r="T121" s="254"/>
      <c r="U121" s="254"/>
      <c r="V121" s="254"/>
      <c r="W121" s="254"/>
      <c r="X121" s="254"/>
      <c r="Y121" s="254"/>
    </row>
    <row r="122" spans="1:25">
      <c r="A122" s="479" t="s">
        <v>164</v>
      </c>
      <c r="C122" s="480"/>
      <c r="E122" s="470" t="s">
        <v>548</v>
      </c>
      <c r="F122" s="254"/>
      <c r="G122" s="254"/>
      <c r="H122" s="254"/>
      <c r="I122" s="254"/>
      <c r="J122" s="254"/>
      <c r="K122" s="254"/>
      <c r="L122" s="254"/>
      <c r="M122" s="254"/>
      <c r="N122" s="254"/>
      <c r="O122" s="254"/>
      <c r="P122" s="254"/>
      <c r="Q122" s="254"/>
      <c r="R122" s="254"/>
      <c r="S122" s="254"/>
      <c r="T122" s="254"/>
      <c r="U122" s="254"/>
      <c r="V122" s="254"/>
      <c r="W122" s="254"/>
      <c r="X122" s="254"/>
      <c r="Y122" s="254"/>
    </row>
    <row r="123" spans="1:25">
      <c r="A123" s="479" t="s">
        <v>852</v>
      </c>
      <c r="C123" s="480"/>
      <c r="E123" s="470" t="s">
        <v>548</v>
      </c>
      <c r="F123" s="254"/>
      <c r="G123" s="254"/>
      <c r="H123" s="254"/>
      <c r="I123" s="254"/>
      <c r="J123" s="254"/>
      <c r="K123" s="254"/>
      <c r="L123" s="254"/>
      <c r="M123" s="254"/>
      <c r="N123" s="254"/>
      <c r="O123" s="254"/>
      <c r="P123" s="254"/>
      <c r="Q123" s="254"/>
      <c r="R123" s="254"/>
      <c r="S123" s="254"/>
      <c r="T123" s="254"/>
      <c r="U123" s="254"/>
      <c r="V123" s="254"/>
      <c r="W123" s="254"/>
      <c r="X123" s="254"/>
      <c r="Y123" s="254"/>
    </row>
    <row r="124" spans="1:25">
      <c r="A124" s="1" t="s">
        <v>60</v>
      </c>
      <c r="C124" s="480"/>
      <c r="E124" s="470"/>
      <c r="F124" s="314">
        <f t="shared" ref="F124:Y124" si="16">SUM(F116:F123)</f>
        <v>0</v>
      </c>
      <c r="G124" s="314">
        <f t="shared" si="16"/>
        <v>0</v>
      </c>
      <c r="H124" s="314">
        <f t="shared" si="16"/>
        <v>0</v>
      </c>
      <c r="I124" s="314">
        <f t="shared" si="16"/>
        <v>0</v>
      </c>
      <c r="J124" s="314">
        <f t="shared" si="16"/>
        <v>0</v>
      </c>
      <c r="K124" s="314">
        <f t="shared" si="16"/>
        <v>0</v>
      </c>
      <c r="L124" s="314">
        <f t="shared" si="16"/>
        <v>0</v>
      </c>
      <c r="M124" s="314">
        <f t="shared" si="16"/>
        <v>0</v>
      </c>
      <c r="N124" s="314">
        <f t="shared" si="16"/>
        <v>0</v>
      </c>
      <c r="O124" s="314">
        <f t="shared" si="16"/>
        <v>0</v>
      </c>
      <c r="P124" s="314">
        <f t="shared" si="16"/>
        <v>0</v>
      </c>
      <c r="Q124" s="314">
        <f t="shared" si="16"/>
        <v>0</v>
      </c>
      <c r="R124" s="314">
        <f t="shared" si="16"/>
        <v>0</v>
      </c>
      <c r="S124" s="314">
        <f t="shared" si="16"/>
        <v>0</v>
      </c>
      <c r="T124" s="314">
        <f t="shared" si="16"/>
        <v>0</v>
      </c>
      <c r="U124" s="314">
        <f t="shared" si="16"/>
        <v>0</v>
      </c>
      <c r="V124" s="314">
        <f t="shared" si="16"/>
        <v>0</v>
      </c>
      <c r="W124" s="314">
        <f t="shared" si="16"/>
        <v>0</v>
      </c>
      <c r="X124" s="314">
        <f t="shared" si="16"/>
        <v>0</v>
      </c>
      <c r="Y124" s="314">
        <f t="shared" si="16"/>
        <v>0</v>
      </c>
    </row>
    <row r="125" spans="1:25">
      <c r="A125" s="480"/>
      <c r="C125" s="480"/>
      <c r="E125" s="165"/>
      <c r="F125" s="478"/>
      <c r="G125" s="478"/>
      <c r="H125" s="478"/>
      <c r="I125" s="478"/>
      <c r="J125" s="478"/>
      <c r="K125" s="478"/>
      <c r="L125" s="478"/>
      <c r="M125" s="478"/>
      <c r="N125" s="478"/>
      <c r="O125" s="478"/>
      <c r="P125" s="478"/>
      <c r="Q125" s="478"/>
      <c r="R125" s="478"/>
      <c r="S125" s="478"/>
      <c r="T125" s="478"/>
      <c r="U125" s="478"/>
      <c r="V125" s="478"/>
      <c r="W125" s="478"/>
      <c r="X125" s="478"/>
      <c r="Y125" s="478"/>
    </row>
    <row r="126" spans="1:25">
      <c r="A126" s="1" t="s">
        <v>165</v>
      </c>
      <c r="E126" s="470"/>
      <c r="F126" s="478"/>
      <c r="G126" s="478"/>
      <c r="H126" s="478"/>
      <c r="I126" s="478"/>
      <c r="J126" s="478"/>
      <c r="K126" s="478"/>
      <c r="L126" s="478"/>
      <c r="M126" s="478"/>
      <c r="N126" s="478"/>
      <c r="O126" s="478"/>
      <c r="P126" s="478"/>
      <c r="Q126" s="478"/>
      <c r="R126" s="478"/>
      <c r="S126" s="478"/>
      <c r="T126" s="478"/>
      <c r="U126" s="478"/>
      <c r="V126" s="478"/>
      <c r="W126" s="478"/>
      <c r="X126" s="478"/>
      <c r="Y126" s="478"/>
    </row>
    <row r="127" spans="1:25">
      <c r="A127" s="479" t="s">
        <v>166</v>
      </c>
      <c r="C127" s="480"/>
      <c r="E127" s="470" t="s">
        <v>548</v>
      </c>
      <c r="F127" s="254"/>
      <c r="G127" s="482">
        <f t="shared" ref="G127:Y127" si="17">+F133</f>
        <v>0</v>
      </c>
      <c r="H127" s="482">
        <f t="shared" si="17"/>
        <v>0</v>
      </c>
      <c r="I127" s="482">
        <f t="shared" si="17"/>
        <v>0</v>
      </c>
      <c r="J127" s="482">
        <f t="shared" si="17"/>
        <v>0</v>
      </c>
      <c r="K127" s="482">
        <f t="shared" si="17"/>
        <v>0</v>
      </c>
      <c r="L127" s="482">
        <f t="shared" si="17"/>
        <v>0</v>
      </c>
      <c r="M127" s="482">
        <f t="shared" si="17"/>
        <v>0</v>
      </c>
      <c r="N127" s="482">
        <f t="shared" si="17"/>
        <v>0</v>
      </c>
      <c r="O127" s="482">
        <f t="shared" si="17"/>
        <v>0</v>
      </c>
      <c r="P127" s="482">
        <f t="shared" si="17"/>
        <v>0</v>
      </c>
      <c r="Q127" s="482">
        <f t="shared" si="17"/>
        <v>0</v>
      </c>
      <c r="R127" s="482">
        <f t="shared" si="17"/>
        <v>0</v>
      </c>
      <c r="S127" s="482">
        <f t="shared" si="17"/>
        <v>0</v>
      </c>
      <c r="T127" s="482">
        <f t="shared" si="17"/>
        <v>0</v>
      </c>
      <c r="U127" s="482">
        <f t="shared" si="17"/>
        <v>0</v>
      </c>
      <c r="V127" s="482">
        <f t="shared" si="17"/>
        <v>0</v>
      </c>
      <c r="W127" s="482">
        <f t="shared" si="17"/>
        <v>0</v>
      </c>
      <c r="X127" s="482">
        <f t="shared" si="17"/>
        <v>0</v>
      </c>
      <c r="Y127" s="482">
        <f t="shared" si="17"/>
        <v>0</v>
      </c>
    </row>
    <row r="128" spans="1:25">
      <c r="A128" s="415" t="s">
        <v>867</v>
      </c>
      <c r="C128" s="480"/>
      <c r="E128" s="470" t="s">
        <v>548</v>
      </c>
      <c r="F128" s="482">
        <f>-F119</f>
        <v>0</v>
      </c>
      <c r="G128" s="482">
        <f t="shared" ref="G128:Y128" si="18">-G119</f>
        <v>0</v>
      </c>
      <c r="H128" s="482">
        <f t="shared" si="18"/>
        <v>0</v>
      </c>
      <c r="I128" s="482">
        <f t="shared" si="18"/>
        <v>0</v>
      </c>
      <c r="J128" s="482">
        <f t="shared" si="18"/>
        <v>0</v>
      </c>
      <c r="K128" s="482">
        <f t="shared" si="18"/>
        <v>0</v>
      </c>
      <c r="L128" s="482">
        <f t="shared" si="18"/>
        <v>0</v>
      </c>
      <c r="M128" s="482">
        <f t="shared" si="18"/>
        <v>0</v>
      </c>
      <c r="N128" s="482">
        <f t="shared" si="18"/>
        <v>0</v>
      </c>
      <c r="O128" s="482">
        <f t="shared" si="18"/>
        <v>0</v>
      </c>
      <c r="P128" s="482">
        <f t="shared" si="18"/>
        <v>0</v>
      </c>
      <c r="Q128" s="482">
        <f t="shared" si="18"/>
        <v>0</v>
      </c>
      <c r="R128" s="482">
        <f t="shared" si="18"/>
        <v>0</v>
      </c>
      <c r="S128" s="482">
        <f t="shared" si="18"/>
        <v>0</v>
      </c>
      <c r="T128" s="482">
        <f t="shared" si="18"/>
        <v>0</v>
      </c>
      <c r="U128" s="482">
        <f t="shared" si="18"/>
        <v>0</v>
      </c>
      <c r="V128" s="482">
        <f t="shared" si="18"/>
        <v>0</v>
      </c>
      <c r="W128" s="482">
        <f t="shared" si="18"/>
        <v>0</v>
      </c>
      <c r="X128" s="482">
        <f t="shared" si="18"/>
        <v>0</v>
      </c>
      <c r="Y128" s="482">
        <f t="shared" si="18"/>
        <v>0</v>
      </c>
    </row>
    <row r="129" spans="1:25">
      <c r="A129" s="479" t="s">
        <v>853</v>
      </c>
      <c r="C129" s="480"/>
      <c r="E129" s="470" t="s">
        <v>548</v>
      </c>
      <c r="F129" s="254"/>
      <c r="G129" s="254"/>
      <c r="H129" s="254"/>
      <c r="I129" s="254"/>
      <c r="J129" s="254"/>
      <c r="K129" s="254"/>
      <c r="L129" s="254"/>
      <c r="M129" s="254"/>
      <c r="N129" s="254"/>
      <c r="O129" s="254"/>
      <c r="P129" s="254"/>
      <c r="Q129" s="254"/>
      <c r="R129" s="254"/>
      <c r="S129" s="254"/>
      <c r="T129" s="254"/>
      <c r="U129" s="254"/>
      <c r="V129" s="254"/>
      <c r="W129" s="254"/>
      <c r="X129" s="254"/>
      <c r="Y129" s="254"/>
    </row>
    <row r="130" spans="1:25">
      <c r="A130" s="479" t="s">
        <v>854</v>
      </c>
      <c r="C130" s="480"/>
      <c r="E130" s="470" t="s">
        <v>548</v>
      </c>
      <c r="F130" s="254"/>
      <c r="G130" s="254"/>
      <c r="H130" s="254"/>
      <c r="I130" s="254"/>
      <c r="J130" s="254"/>
      <c r="K130" s="254"/>
      <c r="L130" s="254"/>
      <c r="M130" s="254"/>
      <c r="N130" s="254"/>
      <c r="O130" s="254"/>
      <c r="P130" s="254"/>
      <c r="Q130" s="254"/>
      <c r="R130" s="254"/>
      <c r="S130" s="254"/>
      <c r="T130" s="254"/>
      <c r="U130" s="254"/>
      <c r="V130" s="254"/>
      <c r="W130" s="254"/>
      <c r="X130" s="254"/>
      <c r="Y130" s="254"/>
    </row>
    <row r="131" spans="1:25">
      <c r="A131" s="479" t="s">
        <v>164</v>
      </c>
      <c r="C131" s="480"/>
      <c r="E131" s="470" t="s">
        <v>548</v>
      </c>
      <c r="F131" s="254"/>
      <c r="G131" s="254"/>
      <c r="H131" s="254"/>
      <c r="I131" s="254"/>
      <c r="J131" s="254"/>
      <c r="K131" s="254"/>
      <c r="L131" s="254"/>
      <c r="M131" s="254"/>
      <c r="N131" s="254"/>
      <c r="O131" s="254"/>
      <c r="P131" s="254"/>
      <c r="Q131" s="254"/>
      <c r="R131" s="254"/>
      <c r="S131" s="254"/>
      <c r="T131" s="254"/>
      <c r="U131" s="254"/>
      <c r="V131" s="254"/>
      <c r="W131" s="254"/>
      <c r="X131" s="254"/>
      <c r="Y131" s="254"/>
    </row>
    <row r="132" spans="1:25">
      <c r="A132" s="479" t="s">
        <v>167</v>
      </c>
      <c r="C132" s="480"/>
      <c r="E132" s="470" t="s">
        <v>548</v>
      </c>
      <c r="F132" s="254"/>
      <c r="G132" s="254"/>
      <c r="H132" s="254"/>
      <c r="I132" s="254"/>
      <c r="J132" s="254"/>
      <c r="K132" s="254"/>
      <c r="L132" s="254"/>
      <c r="M132" s="254"/>
      <c r="N132" s="254"/>
      <c r="O132" s="254"/>
      <c r="P132" s="254"/>
      <c r="Q132" s="254"/>
      <c r="R132" s="254"/>
      <c r="S132" s="254"/>
      <c r="T132" s="254"/>
      <c r="U132" s="254"/>
      <c r="V132" s="254"/>
      <c r="W132" s="254"/>
      <c r="X132" s="254"/>
      <c r="Y132" s="254"/>
    </row>
    <row r="133" spans="1:25">
      <c r="A133" s="1" t="s">
        <v>60</v>
      </c>
      <c r="C133" s="480"/>
      <c r="E133" s="470" t="s">
        <v>548</v>
      </c>
      <c r="F133" s="314">
        <f t="shared" ref="F133:Y133" si="19">SUM(F127:F132)</f>
        <v>0</v>
      </c>
      <c r="G133" s="314">
        <f t="shared" si="19"/>
        <v>0</v>
      </c>
      <c r="H133" s="314">
        <f t="shared" si="19"/>
        <v>0</v>
      </c>
      <c r="I133" s="314">
        <f t="shared" si="19"/>
        <v>0</v>
      </c>
      <c r="J133" s="314">
        <f t="shared" si="19"/>
        <v>0</v>
      </c>
      <c r="K133" s="314">
        <f t="shared" si="19"/>
        <v>0</v>
      </c>
      <c r="L133" s="314">
        <f t="shared" si="19"/>
        <v>0</v>
      </c>
      <c r="M133" s="314">
        <f t="shared" si="19"/>
        <v>0</v>
      </c>
      <c r="N133" s="314">
        <f t="shared" si="19"/>
        <v>0</v>
      </c>
      <c r="O133" s="314">
        <f t="shared" si="19"/>
        <v>0</v>
      </c>
      <c r="P133" s="314">
        <f t="shared" si="19"/>
        <v>0</v>
      </c>
      <c r="Q133" s="314">
        <f t="shared" si="19"/>
        <v>0</v>
      </c>
      <c r="R133" s="314">
        <f t="shared" si="19"/>
        <v>0</v>
      </c>
      <c r="S133" s="314">
        <f t="shared" si="19"/>
        <v>0</v>
      </c>
      <c r="T133" s="314">
        <f t="shared" si="19"/>
        <v>0</v>
      </c>
      <c r="U133" s="314">
        <f t="shared" si="19"/>
        <v>0</v>
      </c>
      <c r="V133" s="314">
        <f t="shared" si="19"/>
        <v>0</v>
      </c>
      <c r="W133" s="314">
        <f t="shared" si="19"/>
        <v>0</v>
      </c>
      <c r="X133" s="314">
        <f t="shared" si="19"/>
        <v>0</v>
      </c>
      <c r="Y133" s="314">
        <f t="shared" si="19"/>
        <v>0</v>
      </c>
    </row>
    <row r="134" spans="1:25">
      <c r="A134" s="480"/>
      <c r="C134" s="480"/>
      <c r="E134" s="165"/>
      <c r="F134" s="478"/>
      <c r="G134" s="478"/>
      <c r="H134" s="478"/>
      <c r="I134" s="478"/>
      <c r="J134" s="478"/>
      <c r="K134" s="478"/>
      <c r="L134" s="478"/>
      <c r="M134" s="478"/>
      <c r="N134" s="478"/>
      <c r="O134" s="478"/>
      <c r="P134" s="478"/>
      <c r="Q134" s="478"/>
      <c r="R134" s="478"/>
      <c r="S134" s="478"/>
      <c r="T134" s="478"/>
      <c r="U134" s="478"/>
      <c r="V134" s="478"/>
      <c r="W134" s="478"/>
      <c r="X134" s="478"/>
      <c r="Y134" s="478"/>
    </row>
    <row r="135" spans="1:25">
      <c r="A135" s="1" t="s">
        <v>168</v>
      </c>
      <c r="E135" s="470"/>
      <c r="F135" s="478"/>
      <c r="G135" s="478"/>
      <c r="H135" s="478"/>
      <c r="I135" s="478"/>
      <c r="J135" s="478"/>
      <c r="K135" s="478"/>
      <c r="L135" s="478"/>
      <c r="M135" s="478"/>
      <c r="N135" s="478"/>
      <c r="O135" s="478"/>
      <c r="P135" s="478"/>
      <c r="Q135" s="478"/>
      <c r="R135" s="478"/>
      <c r="S135" s="478"/>
      <c r="T135" s="478"/>
      <c r="U135" s="478"/>
      <c r="V135" s="478"/>
      <c r="W135" s="478"/>
      <c r="X135" s="478"/>
      <c r="Y135" s="478"/>
    </row>
    <row r="136" spans="1:25">
      <c r="A136" s="479" t="s">
        <v>166</v>
      </c>
      <c r="C136" s="480"/>
      <c r="E136" s="470" t="s">
        <v>548</v>
      </c>
      <c r="F136" s="254"/>
      <c r="G136" s="482">
        <f t="shared" ref="G136:Y136" si="20">+F141</f>
        <v>0</v>
      </c>
      <c r="H136" s="482">
        <f t="shared" si="20"/>
        <v>0</v>
      </c>
      <c r="I136" s="482">
        <f t="shared" si="20"/>
        <v>0</v>
      </c>
      <c r="J136" s="482">
        <f t="shared" si="20"/>
        <v>0</v>
      </c>
      <c r="K136" s="482">
        <f t="shared" si="20"/>
        <v>0</v>
      </c>
      <c r="L136" s="482">
        <f t="shared" si="20"/>
        <v>0</v>
      </c>
      <c r="M136" s="482">
        <f t="shared" si="20"/>
        <v>0</v>
      </c>
      <c r="N136" s="482">
        <f t="shared" si="20"/>
        <v>0</v>
      </c>
      <c r="O136" s="482">
        <f t="shared" si="20"/>
        <v>0</v>
      </c>
      <c r="P136" s="482">
        <f t="shared" si="20"/>
        <v>0</v>
      </c>
      <c r="Q136" s="482">
        <f t="shared" si="20"/>
        <v>0</v>
      </c>
      <c r="R136" s="482">
        <f t="shared" si="20"/>
        <v>0</v>
      </c>
      <c r="S136" s="482">
        <f t="shared" si="20"/>
        <v>0</v>
      </c>
      <c r="T136" s="482">
        <f t="shared" si="20"/>
        <v>0</v>
      </c>
      <c r="U136" s="482">
        <f t="shared" si="20"/>
        <v>0</v>
      </c>
      <c r="V136" s="482">
        <f t="shared" si="20"/>
        <v>0</v>
      </c>
      <c r="W136" s="482">
        <f t="shared" si="20"/>
        <v>0</v>
      </c>
      <c r="X136" s="482">
        <f t="shared" si="20"/>
        <v>0</v>
      </c>
      <c r="Y136" s="482">
        <f t="shared" si="20"/>
        <v>0</v>
      </c>
    </row>
    <row r="137" spans="1:25">
      <c r="A137" s="415" t="s">
        <v>854</v>
      </c>
      <c r="C137" s="480"/>
      <c r="E137" s="470" t="s">
        <v>548</v>
      </c>
      <c r="F137" s="254"/>
      <c r="G137" s="254"/>
      <c r="H137" s="254"/>
      <c r="I137" s="254"/>
      <c r="J137" s="254"/>
      <c r="K137" s="254"/>
      <c r="L137" s="254"/>
      <c r="M137" s="254"/>
      <c r="N137" s="254"/>
      <c r="O137" s="254"/>
      <c r="P137" s="254"/>
      <c r="Q137" s="254"/>
      <c r="R137" s="254"/>
      <c r="S137" s="254"/>
      <c r="T137" s="254"/>
      <c r="U137" s="254"/>
      <c r="V137" s="254"/>
      <c r="W137" s="254"/>
      <c r="X137" s="254"/>
      <c r="Y137" s="254"/>
    </row>
    <row r="138" spans="1:25">
      <c r="A138" s="479" t="s">
        <v>169</v>
      </c>
      <c r="C138" s="480"/>
      <c r="E138" s="470" t="s">
        <v>548</v>
      </c>
      <c r="F138" s="254"/>
      <c r="G138" s="254"/>
      <c r="H138" s="254"/>
      <c r="I138" s="254"/>
      <c r="J138" s="254"/>
      <c r="K138" s="254"/>
      <c r="L138" s="254"/>
      <c r="M138" s="254"/>
      <c r="N138" s="254"/>
      <c r="O138" s="254"/>
      <c r="P138" s="254"/>
      <c r="Q138" s="254"/>
      <c r="R138" s="254"/>
      <c r="S138" s="254"/>
      <c r="T138" s="254"/>
      <c r="U138" s="254"/>
      <c r="V138" s="254"/>
      <c r="W138" s="254"/>
      <c r="X138" s="254"/>
      <c r="Y138" s="254"/>
    </row>
    <row r="139" spans="1:25">
      <c r="A139" s="479" t="s">
        <v>164</v>
      </c>
      <c r="C139" s="480"/>
      <c r="E139" s="470" t="s">
        <v>548</v>
      </c>
      <c r="F139" s="254"/>
      <c r="G139" s="254"/>
      <c r="H139" s="254"/>
      <c r="I139" s="254"/>
      <c r="J139" s="254"/>
      <c r="K139" s="254"/>
      <c r="L139" s="254"/>
      <c r="M139" s="254"/>
      <c r="N139" s="254"/>
      <c r="O139" s="254"/>
      <c r="P139" s="254"/>
      <c r="Q139" s="254"/>
      <c r="R139" s="254"/>
      <c r="S139" s="254"/>
      <c r="T139" s="254"/>
      <c r="U139" s="254"/>
      <c r="V139" s="254"/>
      <c r="W139" s="254"/>
      <c r="X139" s="254"/>
      <c r="Y139" s="254"/>
    </row>
    <row r="140" spans="1:25">
      <c r="A140" s="479" t="s">
        <v>176</v>
      </c>
      <c r="C140" s="480"/>
      <c r="E140" s="470" t="s">
        <v>548</v>
      </c>
      <c r="F140" s="482">
        <f t="shared" ref="F140:Y140" si="21">-F123-F132</f>
        <v>0</v>
      </c>
      <c r="G140" s="482">
        <f t="shared" si="21"/>
        <v>0</v>
      </c>
      <c r="H140" s="482">
        <f t="shared" si="21"/>
        <v>0</v>
      </c>
      <c r="I140" s="482">
        <f t="shared" si="21"/>
        <v>0</v>
      </c>
      <c r="J140" s="482">
        <f t="shared" si="21"/>
        <v>0</v>
      </c>
      <c r="K140" s="482">
        <f t="shared" si="21"/>
        <v>0</v>
      </c>
      <c r="L140" s="482">
        <f t="shared" si="21"/>
        <v>0</v>
      </c>
      <c r="M140" s="482">
        <f t="shared" si="21"/>
        <v>0</v>
      </c>
      <c r="N140" s="482">
        <f t="shared" si="21"/>
        <v>0</v>
      </c>
      <c r="O140" s="482">
        <f t="shared" si="21"/>
        <v>0</v>
      </c>
      <c r="P140" s="482">
        <f t="shared" si="21"/>
        <v>0</v>
      </c>
      <c r="Q140" s="482">
        <f t="shared" si="21"/>
        <v>0</v>
      </c>
      <c r="R140" s="482">
        <f t="shared" si="21"/>
        <v>0</v>
      </c>
      <c r="S140" s="482">
        <f t="shared" si="21"/>
        <v>0</v>
      </c>
      <c r="T140" s="482">
        <f t="shared" si="21"/>
        <v>0</v>
      </c>
      <c r="U140" s="482">
        <f t="shared" si="21"/>
        <v>0</v>
      </c>
      <c r="V140" s="482">
        <f t="shared" si="21"/>
        <v>0</v>
      </c>
      <c r="W140" s="482">
        <f t="shared" si="21"/>
        <v>0</v>
      </c>
      <c r="X140" s="482">
        <f t="shared" si="21"/>
        <v>0</v>
      </c>
      <c r="Y140" s="482">
        <f t="shared" si="21"/>
        <v>0</v>
      </c>
    </row>
    <row r="141" spans="1:25">
      <c r="A141" s="1" t="s">
        <v>60</v>
      </c>
      <c r="C141" s="480"/>
      <c r="E141" s="470" t="s">
        <v>548</v>
      </c>
      <c r="F141" s="314">
        <f t="shared" ref="F141:Y141" si="22">SUM(F136:F140)</f>
        <v>0</v>
      </c>
      <c r="G141" s="314">
        <f t="shared" si="22"/>
        <v>0</v>
      </c>
      <c r="H141" s="314">
        <f t="shared" si="22"/>
        <v>0</v>
      </c>
      <c r="I141" s="314">
        <f t="shared" si="22"/>
        <v>0</v>
      </c>
      <c r="J141" s="314">
        <f t="shared" si="22"/>
        <v>0</v>
      </c>
      <c r="K141" s="314">
        <f t="shared" si="22"/>
        <v>0</v>
      </c>
      <c r="L141" s="314">
        <f t="shared" si="22"/>
        <v>0</v>
      </c>
      <c r="M141" s="314">
        <f t="shared" si="22"/>
        <v>0</v>
      </c>
      <c r="N141" s="314">
        <f t="shared" si="22"/>
        <v>0</v>
      </c>
      <c r="O141" s="314">
        <f t="shared" si="22"/>
        <v>0</v>
      </c>
      <c r="P141" s="314">
        <f t="shared" si="22"/>
        <v>0</v>
      </c>
      <c r="Q141" s="314">
        <f t="shared" si="22"/>
        <v>0</v>
      </c>
      <c r="R141" s="314">
        <f t="shared" si="22"/>
        <v>0</v>
      </c>
      <c r="S141" s="314">
        <f t="shared" si="22"/>
        <v>0</v>
      </c>
      <c r="T141" s="314">
        <f t="shared" si="22"/>
        <v>0</v>
      </c>
      <c r="U141" s="314">
        <f t="shared" si="22"/>
        <v>0</v>
      </c>
      <c r="V141" s="314">
        <f t="shared" si="22"/>
        <v>0</v>
      </c>
      <c r="W141" s="314">
        <f t="shared" si="22"/>
        <v>0</v>
      </c>
      <c r="X141" s="314">
        <f t="shared" si="22"/>
        <v>0</v>
      </c>
      <c r="Y141" s="314">
        <f t="shared" si="22"/>
        <v>0</v>
      </c>
    </row>
    <row r="142" spans="1:25">
      <c r="A142" s="480"/>
      <c r="C142" s="480"/>
      <c r="E142" s="165"/>
      <c r="F142" s="478"/>
      <c r="G142" s="478"/>
      <c r="H142" s="478"/>
      <c r="I142" s="478"/>
      <c r="J142" s="478"/>
      <c r="K142" s="478"/>
      <c r="L142" s="478"/>
      <c r="M142" s="478"/>
      <c r="N142" s="478"/>
      <c r="O142" s="478"/>
      <c r="P142" s="478"/>
      <c r="Q142" s="478"/>
      <c r="R142" s="478"/>
      <c r="S142" s="478"/>
      <c r="T142" s="478"/>
      <c r="U142" s="478"/>
      <c r="V142" s="478"/>
      <c r="W142" s="478"/>
      <c r="X142" s="478"/>
      <c r="Y142" s="478"/>
    </row>
    <row r="143" spans="1:25">
      <c r="A143" s="1" t="s">
        <v>170</v>
      </c>
      <c r="E143" s="470"/>
      <c r="F143" s="478"/>
      <c r="G143" s="478"/>
      <c r="H143" s="478"/>
      <c r="I143" s="478"/>
      <c r="J143" s="478"/>
      <c r="K143" s="478"/>
      <c r="L143" s="478"/>
      <c r="M143" s="478"/>
      <c r="N143" s="478"/>
      <c r="O143" s="478"/>
      <c r="P143" s="478"/>
      <c r="Q143" s="478"/>
      <c r="R143" s="478"/>
      <c r="S143" s="478"/>
      <c r="T143" s="478"/>
      <c r="U143" s="478"/>
      <c r="V143" s="478"/>
      <c r="W143" s="478"/>
      <c r="X143" s="478"/>
      <c r="Y143" s="478"/>
    </row>
    <row r="144" spans="1:25">
      <c r="A144" s="479" t="s">
        <v>166</v>
      </c>
      <c r="C144" s="480"/>
      <c r="E144" s="470" t="s">
        <v>548</v>
      </c>
      <c r="F144" s="254"/>
      <c r="G144" s="482">
        <f t="shared" ref="G144:Y144" si="23">+F149</f>
        <v>0</v>
      </c>
      <c r="H144" s="482">
        <f t="shared" si="23"/>
        <v>0</v>
      </c>
      <c r="I144" s="482">
        <f t="shared" si="23"/>
        <v>0</v>
      </c>
      <c r="J144" s="482">
        <f t="shared" si="23"/>
        <v>0</v>
      </c>
      <c r="K144" s="482">
        <f t="shared" si="23"/>
        <v>0</v>
      </c>
      <c r="L144" s="482">
        <f t="shared" si="23"/>
        <v>0</v>
      </c>
      <c r="M144" s="482">
        <f t="shared" si="23"/>
        <v>0</v>
      </c>
      <c r="N144" s="482">
        <f t="shared" si="23"/>
        <v>0</v>
      </c>
      <c r="O144" s="482">
        <f t="shared" si="23"/>
        <v>0</v>
      </c>
      <c r="P144" s="482">
        <f t="shared" si="23"/>
        <v>0</v>
      </c>
      <c r="Q144" s="482">
        <f t="shared" si="23"/>
        <v>0</v>
      </c>
      <c r="R144" s="482">
        <f t="shared" si="23"/>
        <v>0</v>
      </c>
      <c r="S144" s="482">
        <f t="shared" si="23"/>
        <v>0</v>
      </c>
      <c r="T144" s="482">
        <f t="shared" si="23"/>
        <v>0</v>
      </c>
      <c r="U144" s="482">
        <f t="shared" si="23"/>
        <v>0</v>
      </c>
      <c r="V144" s="482">
        <f t="shared" si="23"/>
        <v>0</v>
      </c>
      <c r="W144" s="482">
        <f t="shared" si="23"/>
        <v>0</v>
      </c>
      <c r="X144" s="482">
        <f t="shared" si="23"/>
        <v>0</v>
      </c>
      <c r="Y144" s="482">
        <f t="shared" si="23"/>
        <v>0</v>
      </c>
    </row>
    <row r="145" spans="1:28">
      <c r="A145" s="415" t="s">
        <v>868</v>
      </c>
      <c r="C145" s="480"/>
      <c r="E145" s="470" t="s">
        <v>548</v>
      </c>
      <c r="F145" s="254"/>
      <c r="G145" s="254"/>
      <c r="H145" s="254"/>
      <c r="I145" s="254"/>
      <c r="J145" s="254"/>
      <c r="K145" s="254"/>
      <c r="L145" s="254"/>
      <c r="M145" s="254"/>
      <c r="N145" s="254"/>
      <c r="O145" s="254"/>
      <c r="P145" s="254"/>
      <c r="Q145" s="254"/>
      <c r="R145" s="254"/>
      <c r="S145" s="254"/>
      <c r="T145" s="254"/>
      <c r="U145" s="254"/>
      <c r="V145" s="254"/>
      <c r="W145" s="254"/>
      <c r="X145" s="254"/>
      <c r="Y145" s="254"/>
    </row>
    <row r="146" spans="1:28">
      <c r="A146" s="479" t="s">
        <v>163</v>
      </c>
      <c r="C146" s="480"/>
      <c r="E146" s="470" t="s">
        <v>548</v>
      </c>
      <c r="F146" s="254"/>
      <c r="G146" s="254"/>
      <c r="H146" s="254"/>
      <c r="I146" s="254"/>
      <c r="J146" s="254"/>
      <c r="K146" s="254"/>
      <c r="L146" s="254"/>
      <c r="M146" s="254"/>
      <c r="N146" s="254"/>
      <c r="O146" s="254"/>
      <c r="P146" s="254"/>
      <c r="Q146" s="254"/>
      <c r="R146" s="254"/>
      <c r="S146" s="254"/>
      <c r="T146" s="254"/>
      <c r="U146" s="254"/>
      <c r="V146" s="254"/>
      <c r="W146" s="254"/>
      <c r="X146" s="254"/>
      <c r="Y146" s="254"/>
    </row>
    <row r="147" spans="1:28">
      <c r="A147" s="479" t="s">
        <v>169</v>
      </c>
      <c r="C147" s="480"/>
      <c r="E147" s="470" t="s">
        <v>548</v>
      </c>
      <c r="F147" s="254"/>
      <c r="G147" s="254"/>
      <c r="H147" s="254"/>
      <c r="I147" s="254"/>
      <c r="J147" s="254"/>
      <c r="K147" s="254"/>
      <c r="L147" s="254"/>
      <c r="M147" s="254"/>
      <c r="N147" s="254"/>
      <c r="O147" s="254"/>
      <c r="P147" s="254"/>
      <c r="Q147" s="254"/>
      <c r="R147" s="254"/>
      <c r="S147" s="254"/>
      <c r="T147" s="254"/>
      <c r="U147" s="254"/>
      <c r="V147" s="254"/>
      <c r="W147" s="254"/>
      <c r="X147" s="254"/>
      <c r="Y147" s="254"/>
    </row>
    <row r="148" spans="1:28">
      <c r="A148" s="479" t="s">
        <v>164</v>
      </c>
      <c r="C148" s="480"/>
      <c r="E148" s="470" t="s">
        <v>548</v>
      </c>
      <c r="F148" s="254"/>
      <c r="G148" s="254"/>
      <c r="H148" s="254"/>
      <c r="I148" s="254"/>
      <c r="J148" s="254"/>
      <c r="K148" s="254"/>
      <c r="L148" s="254"/>
      <c r="M148" s="254"/>
      <c r="N148" s="254"/>
      <c r="O148" s="254"/>
      <c r="P148" s="254"/>
      <c r="Q148" s="254"/>
      <c r="R148" s="254"/>
      <c r="S148" s="254"/>
      <c r="T148" s="254"/>
      <c r="U148" s="254"/>
      <c r="V148" s="254"/>
      <c r="W148" s="254"/>
      <c r="X148" s="254"/>
      <c r="Y148" s="254"/>
    </row>
    <row r="149" spans="1:28">
      <c r="A149" s="1" t="s">
        <v>60</v>
      </c>
      <c r="C149" s="480"/>
      <c r="E149" s="470" t="s">
        <v>548</v>
      </c>
      <c r="F149" s="314">
        <f t="shared" ref="F149:Y149" si="24">SUM(F144:F148)</f>
        <v>0</v>
      </c>
      <c r="G149" s="314">
        <f t="shared" si="24"/>
        <v>0</v>
      </c>
      <c r="H149" s="314">
        <f t="shared" si="24"/>
        <v>0</v>
      </c>
      <c r="I149" s="314">
        <f t="shared" si="24"/>
        <v>0</v>
      </c>
      <c r="J149" s="314">
        <f t="shared" si="24"/>
        <v>0</v>
      </c>
      <c r="K149" s="314">
        <f t="shared" si="24"/>
        <v>0</v>
      </c>
      <c r="L149" s="314">
        <f t="shared" si="24"/>
        <v>0</v>
      </c>
      <c r="M149" s="314">
        <f t="shared" si="24"/>
        <v>0</v>
      </c>
      <c r="N149" s="314">
        <f t="shared" si="24"/>
        <v>0</v>
      </c>
      <c r="O149" s="314">
        <f t="shared" si="24"/>
        <v>0</v>
      </c>
      <c r="P149" s="314">
        <f t="shared" si="24"/>
        <v>0</v>
      </c>
      <c r="Q149" s="314">
        <f t="shared" si="24"/>
        <v>0</v>
      </c>
      <c r="R149" s="314">
        <f t="shared" si="24"/>
        <v>0</v>
      </c>
      <c r="S149" s="314">
        <f t="shared" si="24"/>
        <v>0</v>
      </c>
      <c r="T149" s="314">
        <f t="shared" si="24"/>
        <v>0</v>
      </c>
      <c r="U149" s="314">
        <f t="shared" si="24"/>
        <v>0</v>
      </c>
      <c r="V149" s="314">
        <f t="shared" si="24"/>
        <v>0</v>
      </c>
      <c r="W149" s="314">
        <f t="shared" si="24"/>
        <v>0</v>
      </c>
      <c r="X149" s="314">
        <f t="shared" si="24"/>
        <v>0</v>
      </c>
      <c r="Y149" s="314">
        <f t="shared" si="24"/>
        <v>0</v>
      </c>
    </row>
    <row r="150" spans="1:28">
      <c r="A150" s="480"/>
      <c r="C150" s="480"/>
      <c r="E150" s="165"/>
      <c r="F150" s="478"/>
      <c r="G150" s="478"/>
      <c r="H150" s="478"/>
      <c r="I150" s="478"/>
      <c r="J150" s="478"/>
      <c r="K150" s="478"/>
      <c r="L150" s="478"/>
      <c r="M150" s="478"/>
      <c r="N150" s="478"/>
      <c r="O150" s="478"/>
      <c r="P150" s="478"/>
      <c r="Q150" s="478"/>
      <c r="R150" s="478"/>
      <c r="S150" s="478"/>
      <c r="T150" s="478"/>
      <c r="U150" s="478"/>
      <c r="V150" s="478"/>
      <c r="W150" s="478"/>
      <c r="X150" s="478"/>
      <c r="Y150" s="478"/>
    </row>
    <row r="151" spans="1:28">
      <c r="A151" s="1" t="s">
        <v>171</v>
      </c>
      <c r="E151" s="470"/>
      <c r="F151" s="478"/>
      <c r="G151" s="478"/>
      <c r="H151" s="478"/>
      <c r="I151" s="478"/>
      <c r="J151" s="478"/>
      <c r="K151" s="478"/>
      <c r="L151" s="478"/>
      <c r="M151" s="478"/>
      <c r="N151" s="478"/>
      <c r="O151" s="478"/>
      <c r="P151" s="478"/>
      <c r="Q151" s="478"/>
      <c r="R151" s="478"/>
      <c r="S151" s="478"/>
      <c r="T151" s="478"/>
      <c r="U151" s="478"/>
      <c r="V151" s="478"/>
      <c r="W151" s="478"/>
      <c r="X151" s="478"/>
      <c r="Y151" s="478"/>
    </row>
    <row r="152" spans="1:28">
      <c r="A152" s="479" t="s">
        <v>166</v>
      </c>
      <c r="C152" s="480"/>
      <c r="E152" s="470" t="s">
        <v>548</v>
      </c>
      <c r="F152" s="482">
        <f>SUM(F144,F136,F127,F116)</f>
        <v>0</v>
      </c>
      <c r="G152" s="482">
        <f>F156</f>
        <v>0</v>
      </c>
      <c r="H152" s="482">
        <f t="shared" ref="H152:Y152" si="25">G156</f>
        <v>0</v>
      </c>
      <c r="I152" s="482">
        <f t="shared" si="25"/>
        <v>0</v>
      </c>
      <c r="J152" s="482">
        <f t="shared" si="25"/>
        <v>0</v>
      </c>
      <c r="K152" s="482">
        <f t="shared" si="25"/>
        <v>0</v>
      </c>
      <c r="L152" s="482">
        <f t="shared" si="25"/>
        <v>0</v>
      </c>
      <c r="M152" s="482">
        <f t="shared" si="25"/>
        <v>0</v>
      </c>
      <c r="N152" s="482">
        <f t="shared" si="25"/>
        <v>0</v>
      </c>
      <c r="O152" s="482">
        <f t="shared" si="25"/>
        <v>0</v>
      </c>
      <c r="P152" s="482">
        <f t="shared" si="25"/>
        <v>0</v>
      </c>
      <c r="Q152" s="482">
        <f t="shared" si="25"/>
        <v>0</v>
      </c>
      <c r="R152" s="482">
        <f t="shared" si="25"/>
        <v>0</v>
      </c>
      <c r="S152" s="482">
        <f t="shared" si="25"/>
        <v>0</v>
      </c>
      <c r="T152" s="482">
        <f t="shared" si="25"/>
        <v>0</v>
      </c>
      <c r="U152" s="482">
        <f t="shared" si="25"/>
        <v>0</v>
      </c>
      <c r="V152" s="482">
        <f t="shared" si="25"/>
        <v>0</v>
      </c>
      <c r="W152" s="482">
        <f t="shared" si="25"/>
        <v>0</v>
      </c>
      <c r="X152" s="482">
        <f t="shared" si="25"/>
        <v>0</v>
      </c>
      <c r="Y152" s="482">
        <f t="shared" si="25"/>
        <v>0</v>
      </c>
    </row>
    <row r="153" spans="1:28">
      <c r="A153" s="479" t="s">
        <v>777</v>
      </c>
      <c r="C153" s="480"/>
      <c r="E153" s="470" t="s">
        <v>548</v>
      </c>
      <c r="F153" s="482">
        <f>SUM(F146,F137,F118,F117,F121,F130,F145)</f>
        <v>0</v>
      </c>
      <c r="G153" s="482">
        <f t="shared" ref="G153:Y153" si="26">SUM(G146,G137,G118,G117)</f>
        <v>0</v>
      </c>
      <c r="H153" s="482">
        <f t="shared" si="26"/>
        <v>0</v>
      </c>
      <c r="I153" s="482">
        <f t="shared" si="26"/>
        <v>0</v>
      </c>
      <c r="J153" s="916">
        <f>SUM(J146,J137,J118,J117,J145)</f>
        <v>0</v>
      </c>
      <c r="K153" s="482">
        <f t="shared" ref="K153:O153" si="27">SUM(K146,K137,K118,K117,K145)</f>
        <v>0</v>
      </c>
      <c r="L153" s="482">
        <f t="shared" si="27"/>
        <v>0</v>
      </c>
      <c r="M153" s="482">
        <f t="shared" si="27"/>
        <v>0</v>
      </c>
      <c r="N153" s="482">
        <f t="shared" si="27"/>
        <v>0</v>
      </c>
      <c r="O153" s="482">
        <f t="shared" si="27"/>
        <v>0</v>
      </c>
      <c r="P153" s="482">
        <f t="shared" si="26"/>
        <v>0</v>
      </c>
      <c r="Q153" s="482">
        <f t="shared" si="26"/>
        <v>0</v>
      </c>
      <c r="R153" s="482">
        <f t="shared" si="26"/>
        <v>0</v>
      </c>
      <c r="S153" s="482">
        <f t="shared" si="26"/>
        <v>0</v>
      </c>
      <c r="T153" s="482">
        <f t="shared" si="26"/>
        <v>0</v>
      </c>
      <c r="U153" s="482">
        <f t="shared" si="26"/>
        <v>0</v>
      </c>
      <c r="V153" s="482">
        <f t="shared" si="26"/>
        <v>0</v>
      </c>
      <c r="W153" s="482">
        <f t="shared" si="26"/>
        <v>0</v>
      </c>
      <c r="X153" s="482">
        <f t="shared" si="26"/>
        <v>0</v>
      </c>
      <c r="Y153" s="482">
        <f t="shared" si="26"/>
        <v>0</v>
      </c>
    </row>
    <row r="154" spans="1:28">
      <c r="A154" s="479" t="s">
        <v>169</v>
      </c>
      <c r="C154" s="480"/>
      <c r="E154" s="470" t="s">
        <v>548</v>
      </c>
      <c r="F154" s="482">
        <f>SUM(F147,F138,F129,F120)</f>
        <v>0</v>
      </c>
      <c r="G154" s="482">
        <f t="shared" ref="G154:Y154" si="28">SUM(G147,G138,G129,G120)</f>
        <v>0</v>
      </c>
      <c r="H154" s="482">
        <f t="shared" si="28"/>
        <v>0</v>
      </c>
      <c r="I154" s="482">
        <f t="shared" si="28"/>
        <v>0</v>
      </c>
      <c r="J154" s="482">
        <f t="shared" si="28"/>
        <v>0</v>
      </c>
      <c r="K154" s="482">
        <f t="shared" si="28"/>
        <v>0</v>
      </c>
      <c r="L154" s="482">
        <f t="shared" si="28"/>
        <v>0</v>
      </c>
      <c r="M154" s="482">
        <f t="shared" si="28"/>
        <v>0</v>
      </c>
      <c r="N154" s="482">
        <f t="shared" si="28"/>
        <v>0</v>
      </c>
      <c r="O154" s="482">
        <f t="shared" si="28"/>
        <v>0</v>
      </c>
      <c r="P154" s="482">
        <f t="shared" si="28"/>
        <v>0</v>
      </c>
      <c r="Q154" s="482">
        <f t="shared" si="28"/>
        <v>0</v>
      </c>
      <c r="R154" s="482">
        <f t="shared" si="28"/>
        <v>0</v>
      </c>
      <c r="S154" s="482">
        <f t="shared" si="28"/>
        <v>0</v>
      </c>
      <c r="T154" s="482">
        <f t="shared" si="28"/>
        <v>0</v>
      </c>
      <c r="U154" s="482">
        <f t="shared" si="28"/>
        <v>0</v>
      </c>
      <c r="V154" s="482">
        <f t="shared" si="28"/>
        <v>0</v>
      </c>
      <c r="W154" s="482">
        <f t="shared" si="28"/>
        <v>0</v>
      </c>
      <c r="X154" s="482">
        <f t="shared" si="28"/>
        <v>0</v>
      </c>
      <c r="Y154" s="482">
        <f t="shared" si="28"/>
        <v>0</v>
      </c>
    </row>
    <row r="155" spans="1:28">
      <c r="A155" s="479" t="s">
        <v>164</v>
      </c>
      <c r="C155" s="480"/>
      <c r="E155" s="470" t="s">
        <v>548</v>
      </c>
      <c r="F155" s="482">
        <f>SUM(F148,F139,F131,F122)</f>
        <v>0</v>
      </c>
      <c r="G155" s="482">
        <f t="shared" ref="G155:Y155" si="29">SUM(G148,G139,G131,G122)</f>
        <v>0</v>
      </c>
      <c r="H155" s="482">
        <f t="shared" si="29"/>
        <v>0</v>
      </c>
      <c r="I155" s="482">
        <f t="shared" si="29"/>
        <v>0</v>
      </c>
      <c r="J155" s="482">
        <f t="shared" si="29"/>
        <v>0</v>
      </c>
      <c r="K155" s="482">
        <f t="shared" si="29"/>
        <v>0</v>
      </c>
      <c r="L155" s="482">
        <f t="shared" si="29"/>
        <v>0</v>
      </c>
      <c r="M155" s="482">
        <f t="shared" si="29"/>
        <v>0</v>
      </c>
      <c r="N155" s="482">
        <f t="shared" si="29"/>
        <v>0</v>
      </c>
      <c r="O155" s="482">
        <f t="shared" si="29"/>
        <v>0</v>
      </c>
      <c r="P155" s="482">
        <f t="shared" si="29"/>
        <v>0</v>
      </c>
      <c r="Q155" s="482">
        <f t="shared" si="29"/>
        <v>0</v>
      </c>
      <c r="R155" s="482">
        <f t="shared" si="29"/>
        <v>0</v>
      </c>
      <c r="S155" s="482">
        <f t="shared" si="29"/>
        <v>0</v>
      </c>
      <c r="T155" s="482">
        <f t="shared" si="29"/>
        <v>0</v>
      </c>
      <c r="U155" s="482">
        <f t="shared" si="29"/>
        <v>0</v>
      </c>
      <c r="V155" s="482">
        <f t="shared" si="29"/>
        <v>0</v>
      </c>
      <c r="W155" s="482">
        <f t="shared" si="29"/>
        <v>0</v>
      </c>
      <c r="X155" s="482">
        <f t="shared" si="29"/>
        <v>0</v>
      </c>
      <c r="Y155" s="482">
        <f t="shared" si="29"/>
        <v>0</v>
      </c>
    </row>
    <row r="156" spans="1:28">
      <c r="A156" s="1" t="s">
        <v>60</v>
      </c>
      <c r="C156" s="480"/>
      <c r="E156" s="470" t="s">
        <v>548</v>
      </c>
      <c r="F156" s="314">
        <f t="shared" ref="F156:Y156" si="30">SUM(F152:F155)</f>
        <v>0</v>
      </c>
      <c r="G156" s="314">
        <f t="shared" si="30"/>
        <v>0</v>
      </c>
      <c r="H156" s="314">
        <f t="shared" si="30"/>
        <v>0</v>
      </c>
      <c r="I156" s="314">
        <f t="shared" si="30"/>
        <v>0</v>
      </c>
      <c r="J156" s="314">
        <f t="shared" si="30"/>
        <v>0</v>
      </c>
      <c r="K156" s="314">
        <f t="shared" si="30"/>
        <v>0</v>
      </c>
      <c r="L156" s="314">
        <f t="shared" si="30"/>
        <v>0</v>
      </c>
      <c r="M156" s="314">
        <f t="shared" si="30"/>
        <v>0</v>
      </c>
      <c r="N156" s="314">
        <f t="shared" si="30"/>
        <v>0</v>
      </c>
      <c r="O156" s="314">
        <f t="shared" si="30"/>
        <v>0</v>
      </c>
      <c r="P156" s="314">
        <f t="shared" si="30"/>
        <v>0</v>
      </c>
      <c r="Q156" s="314">
        <f t="shared" si="30"/>
        <v>0</v>
      </c>
      <c r="R156" s="314">
        <f t="shared" si="30"/>
        <v>0</v>
      </c>
      <c r="S156" s="314">
        <f t="shared" si="30"/>
        <v>0</v>
      </c>
      <c r="T156" s="314">
        <f t="shared" si="30"/>
        <v>0</v>
      </c>
      <c r="U156" s="314">
        <f t="shared" si="30"/>
        <v>0</v>
      </c>
      <c r="V156" s="314">
        <f t="shared" si="30"/>
        <v>0</v>
      </c>
      <c r="W156" s="314">
        <f t="shared" si="30"/>
        <v>0</v>
      </c>
      <c r="X156" s="314">
        <f t="shared" si="30"/>
        <v>0</v>
      </c>
      <c r="Y156" s="314">
        <f t="shared" si="30"/>
        <v>0</v>
      </c>
    </row>
    <row r="157" spans="1:28">
      <c r="A157" s="1"/>
      <c r="C157" s="480"/>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c r="A158" s="480"/>
      <c r="C158" s="1" t="s">
        <v>549</v>
      </c>
      <c r="E158" s="165"/>
      <c r="F158" s="478"/>
      <c r="G158" s="478"/>
      <c r="H158" s="478"/>
      <c r="I158" s="478"/>
      <c r="J158" s="478"/>
      <c r="K158" s="478"/>
      <c r="L158" s="311"/>
      <c r="M158" s="478"/>
      <c r="N158" s="311"/>
      <c r="O158" s="478"/>
      <c r="P158" s="311"/>
      <c r="Q158" s="478"/>
      <c r="R158" s="311"/>
      <c r="S158" s="478"/>
      <c r="T158" s="311"/>
      <c r="U158" s="478"/>
      <c r="V158" s="311"/>
      <c r="W158" s="478"/>
      <c r="X158" s="311"/>
      <c r="Y158" s="478"/>
    </row>
    <row r="159" spans="1:28" s="480" customFormat="1">
      <c r="A159" s="72" t="s">
        <v>195</v>
      </c>
      <c r="E159" s="470"/>
      <c r="F159" s="478"/>
      <c r="G159" s="478"/>
      <c r="H159" s="478"/>
      <c r="I159" s="478"/>
      <c r="J159" s="478"/>
      <c r="K159" s="478"/>
      <c r="L159" s="478"/>
      <c r="M159" s="478"/>
      <c r="N159" s="478"/>
      <c r="O159" s="478"/>
      <c r="P159" s="478"/>
      <c r="Q159" s="478"/>
      <c r="R159" s="478"/>
      <c r="S159" s="478"/>
      <c r="T159" s="478"/>
      <c r="U159" s="478"/>
      <c r="V159" s="478"/>
      <c r="W159" s="478"/>
      <c r="X159" s="478"/>
      <c r="Y159" s="478"/>
    </row>
    <row r="160" spans="1:28" s="480" customFormat="1">
      <c r="A160" s="442" t="s">
        <v>196</v>
      </c>
      <c r="E160" s="470" t="s">
        <v>548</v>
      </c>
      <c r="F160" s="254"/>
      <c r="G160" s="254"/>
      <c r="H160" s="254"/>
      <c r="I160" s="254"/>
      <c r="J160" s="254"/>
      <c r="K160" s="254"/>
      <c r="L160" s="254"/>
      <c r="M160" s="254"/>
      <c r="N160" s="254"/>
      <c r="O160" s="254"/>
      <c r="P160" s="254"/>
      <c r="Q160" s="254"/>
      <c r="R160" s="254"/>
      <c r="S160" s="254"/>
      <c r="T160" s="254"/>
      <c r="U160" s="254"/>
      <c r="V160" s="254"/>
      <c r="W160" s="254"/>
      <c r="X160" s="254"/>
      <c r="Y160" s="254"/>
    </row>
    <row r="161" spans="1:25" s="480" customFormat="1">
      <c r="A161" s="442" t="s">
        <v>197</v>
      </c>
      <c r="E161" s="470" t="s">
        <v>548</v>
      </c>
      <c r="F161" s="254"/>
      <c r="G161" s="254"/>
      <c r="H161" s="254"/>
      <c r="I161" s="254"/>
      <c r="J161" s="254"/>
      <c r="K161" s="254"/>
      <c r="L161" s="254"/>
      <c r="M161" s="254"/>
      <c r="N161" s="254"/>
      <c r="O161" s="254"/>
      <c r="P161" s="254"/>
      <c r="Q161" s="254"/>
      <c r="R161" s="254"/>
      <c r="S161" s="254"/>
      <c r="T161" s="254"/>
      <c r="U161" s="254"/>
      <c r="V161" s="254"/>
      <c r="W161" s="254"/>
      <c r="X161" s="254"/>
      <c r="Y161" s="254"/>
    </row>
    <row r="162" spans="1:25" s="480" customFormat="1">
      <c r="A162" s="442" t="s">
        <v>198</v>
      </c>
      <c r="E162" s="470" t="s">
        <v>548</v>
      </c>
      <c r="F162" s="254"/>
      <c r="G162" s="254"/>
      <c r="H162" s="254"/>
      <c r="I162" s="254"/>
      <c r="J162" s="254"/>
      <c r="K162" s="254"/>
      <c r="L162" s="254"/>
      <c r="M162" s="254"/>
      <c r="N162" s="254"/>
      <c r="O162" s="254"/>
      <c r="P162" s="254"/>
      <c r="Q162" s="254"/>
      <c r="R162" s="254"/>
      <c r="S162" s="254"/>
      <c r="T162" s="254"/>
      <c r="U162" s="254"/>
      <c r="V162" s="254"/>
      <c r="W162" s="254"/>
      <c r="X162" s="254"/>
      <c r="Y162" s="254"/>
    </row>
    <row r="163" spans="1:25">
      <c r="A163" s="493" t="s">
        <v>170</v>
      </c>
      <c r="C163" s="480"/>
      <c r="E163" s="470" t="s">
        <v>548</v>
      </c>
      <c r="F163" s="254"/>
      <c r="G163" s="254"/>
      <c r="H163" s="254"/>
      <c r="I163" s="254"/>
      <c r="J163" s="254"/>
      <c r="K163" s="254"/>
      <c r="L163" s="254"/>
      <c r="M163" s="254"/>
      <c r="N163" s="254"/>
      <c r="O163" s="254"/>
      <c r="P163" s="254"/>
      <c r="Q163" s="254"/>
      <c r="R163" s="254"/>
      <c r="S163" s="254"/>
      <c r="T163" s="254"/>
      <c r="U163" s="254"/>
      <c r="V163" s="254"/>
      <c r="W163" s="254"/>
      <c r="X163" s="254"/>
      <c r="Y163" s="254"/>
    </row>
    <row r="164" spans="1:25" s="480" customFormat="1">
      <c r="A164" s="73" t="s">
        <v>200</v>
      </c>
      <c r="E164" s="470" t="s">
        <v>548</v>
      </c>
      <c r="F164" s="314">
        <f t="shared" ref="F164:Y164" si="31">SUM(F160:F163)</f>
        <v>0</v>
      </c>
      <c r="G164" s="314">
        <f t="shared" si="31"/>
        <v>0</v>
      </c>
      <c r="H164" s="314">
        <f t="shared" si="31"/>
        <v>0</v>
      </c>
      <c r="I164" s="314">
        <f t="shared" si="31"/>
        <v>0</v>
      </c>
      <c r="J164" s="314">
        <f t="shared" si="31"/>
        <v>0</v>
      </c>
      <c r="K164" s="314">
        <f t="shared" si="31"/>
        <v>0</v>
      </c>
      <c r="L164" s="314">
        <f t="shared" si="31"/>
        <v>0</v>
      </c>
      <c r="M164" s="314">
        <f t="shared" si="31"/>
        <v>0</v>
      </c>
      <c r="N164" s="314">
        <f t="shared" si="31"/>
        <v>0</v>
      </c>
      <c r="O164" s="314">
        <f t="shared" si="31"/>
        <v>0</v>
      </c>
      <c r="P164" s="314">
        <f t="shared" si="31"/>
        <v>0</v>
      </c>
      <c r="Q164" s="314">
        <f t="shared" si="31"/>
        <v>0</v>
      </c>
      <c r="R164" s="314">
        <f t="shared" si="31"/>
        <v>0</v>
      </c>
      <c r="S164" s="314">
        <f t="shared" si="31"/>
        <v>0</v>
      </c>
      <c r="T164" s="314">
        <f t="shared" si="31"/>
        <v>0</v>
      </c>
      <c r="U164" s="314">
        <f t="shared" si="31"/>
        <v>0</v>
      </c>
      <c r="V164" s="314">
        <f t="shared" si="31"/>
        <v>0</v>
      </c>
      <c r="W164" s="314">
        <f t="shared" si="31"/>
        <v>0</v>
      </c>
      <c r="X164" s="314">
        <f t="shared" si="31"/>
        <v>0</v>
      </c>
      <c r="Y164" s="314">
        <f t="shared" si="31"/>
        <v>0</v>
      </c>
    </row>
    <row r="165" spans="1:25" s="480" customFormat="1">
      <c r="A165" s="72" t="s">
        <v>199</v>
      </c>
      <c r="E165" s="470"/>
      <c r="F165" s="478"/>
      <c r="G165" s="478"/>
      <c r="H165" s="478"/>
      <c r="I165" s="478"/>
      <c r="J165" s="478"/>
      <c r="K165" s="478"/>
      <c r="L165" s="478"/>
      <c r="M165" s="478"/>
      <c r="N165" s="478"/>
      <c r="O165" s="478"/>
      <c r="P165" s="478"/>
      <c r="Q165" s="478"/>
      <c r="R165" s="478"/>
      <c r="S165" s="478"/>
      <c r="T165" s="478"/>
      <c r="U165" s="478"/>
      <c r="V165" s="478"/>
      <c r="W165" s="478"/>
      <c r="X165" s="478"/>
      <c r="Y165" s="478"/>
    </row>
    <row r="166" spans="1:25" s="480" customFormat="1">
      <c r="A166" s="442" t="s">
        <v>196</v>
      </c>
      <c r="E166" s="470" t="s">
        <v>548</v>
      </c>
      <c r="F166" s="482">
        <f t="shared" ref="F166:Y166" si="32">F124-F160</f>
        <v>0</v>
      </c>
      <c r="G166" s="482">
        <f t="shared" si="32"/>
        <v>0</v>
      </c>
      <c r="H166" s="482">
        <f t="shared" si="32"/>
        <v>0</v>
      </c>
      <c r="I166" s="482">
        <f t="shared" si="32"/>
        <v>0</v>
      </c>
      <c r="J166" s="482">
        <f t="shared" si="32"/>
        <v>0</v>
      </c>
      <c r="K166" s="482">
        <f t="shared" si="32"/>
        <v>0</v>
      </c>
      <c r="L166" s="482">
        <f t="shared" si="32"/>
        <v>0</v>
      </c>
      <c r="M166" s="482">
        <f t="shared" si="32"/>
        <v>0</v>
      </c>
      <c r="N166" s="482">
        <f t="shared" si="32"/>
        <v>0</v>
      </c>
      <c r="O166" s="482">
        <f t="shared" si="32"/>
        <v>0</v>
      </c>
      <c r="P166" s="482">
        <f t="shared" si="32"/>
        <v>0</v>
      </c>
      <c r="Q166" s="482">
        <f t="shared" si="32"/>
        <v>0</v>
      </c>
      <c r="R166" s="482">
        <f t="shared" si="32"/>
        <v>0</v>
      </c>
      <c r="S166" s="482">
        <f t="shared" si="32"/>
        <v>0</v>
      </c>
      <c r="T166" s="482">
        <f t="shared" si="32"/>
        <v>0</v>
      </c>
      <c r="U166" s="482">
        <f t="shared" si="32"/>
        <v>0</v>
      </c>
      <c r="V166" s="482">
        <f t="shared" si="32"/>
        <v>0</v>
      </c>
      <c r="W166" s="482">
        <f t="shared" si="32"/>
        <v>0</v>
      </c>
      <c r="X166" s="482">
        <f t="shared" si="32"/>
        <v>0</v>
      </c>
      <c r="Y166" s="482">
        <f t="shared" si="32"/>
        <v>0</v>
      </c>
    </row>
    <row r="167" spans="1:25" s="480" customFormat="1">
      <c r="A167" s="442" t="s">
        <v>197</v>
      </c>
      <c r="E167" s="470" t="s">
        <v>548</v>
      </c>
      <c r="F167" s="482">
        <f t="shared" ref="F167:Y167" si="33">F133-F161</f>
        <v>0</v>
      </c>
      <c r="G167" s="482">
        <f t="shared" si="33"/>
        <v>0</v>
      </c>
      <c r="H167" s="482">
        <f t="shared" si="33"/>
        <v>0</v>
      </c>
      <c r="I167" s="482">
        <f t="shared" si="33"/>
        <v>0</v>
      </c>
      <c r="J167" s="482">
        <f t="shared" si="33"/>
        <v>0</v>
      </c>
      <c r="K167" s="482">
        <f t="shared" si="33"/>
        <v>0</v>
      </c>
      <c r="L167" s="482">
        <f t="shared" si="33"/>
        <v>0</v>
      </c>
      <c r="M167" s="482">
        <f t="shared" si="33"/>
        <v>0</v>
      </c>
      <c r="N167" s="482">
        <f t="shared" si="33"/>
        <v>0</v>
      </c>
      <c r="O167" s="482">
        <f t="shared" si="33"/>
        <v>0</v>
      </c>
      <c r="P167" s="482">
        <f t="shared" si="33"/>
        <v>0</v>
      </c>
      <c r="Q167" s="482">
        <f t="shared" si="33"/>
        <v>0</v>
      </c>
      <c r="R167" s="482">
        <f t="shared" si="33"/>
        <v>0</v>
      </c>
      <c r="S167" s="482">
        <f t="shared" si="33"/>
        <v>0</v>
      </c>
      <c r="T167" s="482">
        <f t="shared" si="33"/>
        <v>0</v>
      </c>
      <c r="U167" s="482">
        <f t="shared" si="33"/>
        <v>0</v>
      </c>
      <c r="V167" s="482">
        <f t="shared" si="33"/>
        <v>0</v>
      </c>
      <c r="W167" s="482">
        <f t="shared" si="33"/>
        <v>0</v>
      </c>
      <c r="X167" s="482">
        <f t="shared" si="33"/>
        <v>0</v>
      </c>
      <c r="Y167" s="482">
        <f t="shared" si="33"/>
        <v>0</v>
      </c>
    </row>
    <row r="168" spans="1:25" s="480" customFormat="1">
      <c r="A168" s="442" t="s">
        <v>198</v>
      </c>
      <c r="E168" s="470" t="s">
        <v>548</v>
      </c>
      <c r="F168" s="482">
        <f t="shared" ref="F168:Y168" si="34">F141-F162</f>
        <v>0</v>
      </c>
      <c r="G168" s="482">
        <f t="shared" si="34"/>
        <v>0</v>
      </c>
      <c r="H168" s="482">
        <f t="shared" si="34"/>
        <v>0</v>
      </c>
      <c r="I168" s="482">
        <f t="shared" si="34"/>
        <v>0</v>
      </c>
      <c r="J168" s="482">
        <f t="shared" si="34"/>
        <v>0</v>
      </c>
      <c r="K168" s="482">
        <f t="shared" si="34"/>
        <v>0</v>
      </c>
      <c r="L168" s="482">
        <f t="shared" si="34"/>
        <v>0</v>
      </c>
      <c r="M168" s="482">
        <f t="shared" si="34"/>
        <v>0</v>
      </c>
      <c r="N168" s="482">
        <f t="shared" si="34"/>
        <v>0</v>
      </c>
      <c r="O168" s="482">
        <f t="shared" si="34"/>
        <v>0</v>
      </c>
      <c r="P168" s="482">
        <f t="shared" si="34"/>
        <v>0</v>
      </c>
      <c r="Q168" s="482">
        <f t="shared" si="34"/>
        <v>0</v>
      </c>
      <c r="R168" s="482">
        <f t="shared" si="34"/>
        <v>0</v>
      </c>
      <c r="S168" s="482">
        <f t="shared" si="34"/>
        <v>0</v>
      </c>
      <c r="T168" s="482">
        <f t="shared" si="34"/>
        <v>0</v>
      </c>
      <c r="U168" s="482">
        <f t="shared" si="34"/>
        <v>0</v>
      </c>
      <c r="V168" s="482">
        <f t="shared" si="34"/>
        <v>0</v>
      </c>
      <c r="W168" s="482">
        <f t="shared" si="34"/>
        <v>0</v>
      </c>
      <c r="X168" s="482">
        <f t="shared" si="34"/>
        <v>0</v>
      </c>
      <c r="Y168" s="482">
        <f t="shared" si="34"/>
        <v>0</v>
      </c>
    </row>
    <row r="169" spans="1:25">
      <c r="A169" s="493" t="s">
        <v>170</v>
      </c>
      <c r="C169" s="480"/>
      <c r="E169" s="470" t="s">
        <v>548</v>
      </c>
      <c r="F169" s="482">
        <f>F149-F163</f>
        <v>0</v>
      </c>
      <c r="G169" s="482">
        <f t="shared" ref="G169:Y169" si="35">G149-G163</f>
        <v>0</v>
      </c>
      <c r="H169" s="482">
        <f t="shared" si="35"/>
        <v>0</v>
      </c>
      <c r="I169" s="482">
        <f t="shared" si="35"/>
        <v>0</v>
      </c>
      <c r="J169" s="482">
        <f t="shared" si="35"/>
        <v>0</v>
      </c>
      <c r="K169" s="482">
        <f t="shared" si="35"/>
        <v>0</v>
      </c>
      <c r="L169" s="482">
        <f t="shared" si="35"/>
        <v>0</v>
      </c>
      <c r="M169" s="482">
        <f t="shared" si="35"/>
        <v>0</v>
      </c>
      <c r="N169" s="482">
        <f t="shared" si="35"/>
        <v>0</v>
      </c>
      <c r="O169" s="482">
        <f t="shared" si="35"/>
        <v>0</v>
      </c>
      <c r="P169" s="482">
        <f t="shared" si="35"/>
        <v>0</v>
      </c>
      <c r="Q169" s="482">
        <f t="shared" si="35"/>
        <v>0</v>
      </c>
      <c r="R169" s="482">
        <f t="shared" si="35"/>
        <v>0</v>
      </c>
      <c r="S169" s="482">
        <f t="shared" si="35"/>
        <v>0</v>
      </c>
      <c r="T169" s="482">
        <f t="shared" si="35"/>
        <v>0</v>
      </c>
      <c r="U169" s="482">
        <f t="shared" si="35"/>
        <v>0</v>
      </c>
      <c r="V169" s="482">
        <f t="shared" si="35"/>
        <v>0</v>
      </c>
      <c r="W169" s="482">
        <f t="shared" si="35"/>
        <v>0</v>
      </c>
      <c r="X169" s="482">
        <f t="shared" si="35"/>
        <v>0</v>
      </c>
      <c r="Y169" s="482">
        <f t="shared" si="35"/>
        <v>0</v>
      </c>
    </row>
    <row r="170" spans="1:25" s="480" customFormat="1">
      <c r="A170" s="73" t="s">
        <v>201</v>
      </c>
      <c r="E170" s="470" t="s">
        <v>548</v>
      </c>
      <c r="F170" s="314">
        <f t="shared" ref="F170:Y170" si="36">SUM(F166:F169)</f>
        <v>0</v>
      </c>
      <c r="G170" s="314">
        <f t="shared" si="36"/>
        <v>0</v>
      </c>
      <c r="H170" s="314">
        <f t="shared" si="36"/>
        <v>0</v>
      </c>
      <c r="I170" s="314">
        <f t="shared" si="36"/>
        <v>0</v>
      </c>
      <c r="J170" s="314">
        <f t="shared" si="36"/>
        <v>0</v>
      </c>
      <c r="K170" s="314">
        <f t="shared" si="36"/>
        <v>0</v>
      </c>
      <c r="L170" s="314">
        <f t="shared" si="36"/>
        <v>0</v>
      </c>
      <c r="M170" s="314">
        <f t="shared" si="36"/>
        <v>0</v>
      </c>
      <c r="N170" s="314">
        <f t="shared" si="36"/>
        <v>0</v>
      </c>
      <c r="O170" s="314">
        <f t="shared" si="36"/>
        <v>0</v>
      </c>
      <c r="P170" s="314">
        <f t="shared" si="36"/>
        <v>0</v>
      </c>
      <c r="Q170" s="314">
        <f t="shared" si="36"/>
        <v>0</v>
      </c>
      <c r="R170" s="314">
        <f t="shared" si="36"/>
        <v>0</v>
      </c>
      <c r="S170" s="314">
        <f t="shared" si="36"/>
        <v>0</v>
      </c>
      <c r="T170" s="314">
        <f t="shared" si="36"/>
        <v>0</v>
      </c>
      <c r="U170" s="314">
        <f t="shared" si="36"/>
        <v>0</v>
      </c>
      <c r="V170" s="314">
        <f t="shared" si="36"/>
        <v>0</v>
      </c>
      <c r="W170" s="314">
        <f t="shared" si="36"/>
        <v>0</v>
      </c>
      <c r="X170" s="314">
        <f t="shared" si="36"/>
        <v>0</v>
      </c>
      <c r="Y170" s="314">
        <f t="shared" si="36"/>
        <v>0</v>
      </c>
    </row>
    <row r="171" spans="1:25" s="480" customFormat="1">
      <c r="A171" s="73"/>
      <c r="E171" s="470"/>
      <c r="F171" s="478"/>
      <c r="G171" s="478"/>
      <c r="H171" s="478"/>
      <c r="I171" s="478"/>
      <c r="J171" s="478"/>
      <c r="K171" s="478"/>
      <c r="L171" s="478"/>
      <c r="M171" s="478"/>
      <c r="N171" s="478"/>
      <c r="O171" s="478"/>
      <c r="P171" s="478"/>
      <c r="Q171" s="478"/>
      <c r="R171" s="478"/>
      <c r="S171" s="478"/>
      <c r="T171" s="478"/>
      <c r="U171" s="478"/>
      <c r="V171" s="478"/>
      <c r="W171" s="478"/>
      <c r="X171" s="478"/>
      <c r="Y171" s="478"/>
    </row>
    <row r="172" spans="1:25" s="480" customFormat="1">
      <c r="A172" s="72" t="s">
        <v>846</v>
      </c>
      <c r="E172" s="470" t="s">
        <v>548</v>
      </c>
      <c r="F172" s="314">
        <f t="shared" ref="F172:Y172" si="37">+F170+F164</f>
        <v>0</v>
      </c>
      <c r="G172" s="314">
        <f t="shared" si="37"/>
        <v>0</v>
      </c>
      <c r="H172" s="314">
        <f t="shared" si="37"/>
        <v>0</v>
      </c>
      <c r="I172" s="314">
        <f t="shared" si="37"/>
        <v>0</v>
      </c>
      <c r="J172" s="314">
        <f t="shared" si="37"/>
        <v>0</v>
      </c>
      <c r="K172" s="314">
        <f t="shared" si="37"/>
        <v>0</v>
      </c>
      <c r="L172" s="314">
        <f t="shared" si="37"/>
        <v>0</v>
      </c>
      <c r="M172" s="314">
        <f t="shared" si="37"/>
        <v>0</v>
      </c>
      <c r="N172" s="314">
        <f t="shared" si="37"/>
        <v>0</v>
      </c>
      <c r="O172" s="314">
        <f t="shared" si="37"/>
        <v>0</v>
      </c>
      <c r="P172" s="314">
        <f t="shared" si="37"/>
        <v>0</v>
      </c>
      <c r="Q172" s="314">
        <f t="shared" si="37"/>
        <v>0</v>
      </c>
      <c r="R172" s="314">
        <f t="shared" si="37"/>
        <v>0</v>
      </c>
      <c r="S172" s="314">
        <f t="shared" si="37"/>
        <v>0</v>
      </c>
      <c r="T172" s="314">
        <f t="shared" si="37"/>
        <v>0</v>
      </c>
      <c r="U172" s="314">
        <f t="shared" si="37"/>
        <v>0</v>
      </c>
      <c r="V172" s="314">
        <f t="shared" si="37"/>
        <v>0</v>
      </c>
      <c r="W172" s="314">
        <f t="shared" si="37"/>
        <v>0</v>
      </c>
      <c r="X172" s="314">
        <f t="shared" si="37"/>
        <v>0</v>
      </c>
      <c r="Y172" s="314">
        <f t="shared" si="37"/>
        <v>0</v>
      </c>
    </row>
    <row r="173" spans="1:25" s="480" customFormat="1">
      <c r="E173" s="470"/>
    </row>
    <row r="174" spans="1:25">
      <c r="A174" s="480"/>
      <c r="C174" s="1" t="s">
        <v>550</v>
      </c>
      <c r="E174" s="165"/>
      <c r="F174" s="494"/>
      <c r="G174" s="494"/>
      <c r="H174" s="494"/>
      <c r="I174" s="494"/>
      <c r="J174" s="494"/>
      <c r="K174" s="494"/>
      <c r="M174" s="494"/>
      <c r="O174" s="494"/>
      <c r="Q174" s="494"/>
      <c r="S174" s="494"/>
      <c r="U174" s="494"/>
      <c r="W174" s="494"/>
      <c r="Y174" s="494"/>
    </row>
    <row r="175" spans="1:25" s="480" customFormat="1">
      <c r="A175" s="72" t="s">
        <v>195</v>
      </c>
      <c r="E175" s="470"/>
    </row>
    <row r="176" spans="1:25" s="480" customFormat="1">
      <c r="A176" s="442" t="s">
        <v>196</v>
      </c>
      <c r="E176" s="470" t="s">
        <v>548</v>
      </c>
      <c r="F176" s="254"/>
      <c r="G176" s="254"/>
      <c r="H176" s="254"/>
      <c r="I176" s="254"/>
      <c r="J176" s="254"/>
      <c r="K176" s="254"/>
      <c r="L176" s="254"/>
      <c r="M176" s="254"/>
      <c r="N176" s="254"/>
      <c r="O176" s="254"/>
      <c r="P176" s="254"/>
      <c r="Q176" s="254"/>
      <c r="R176" s="254"/>
      <c r="S176" s="254"/>
      <c r="T176" s="254"/>
      <c r="U176" s="254"/>
      <c r="V176" s="254"/>
      <c r="W176" s="254"/>
      <c r="X176" s="254"/>
      <c r="Y176" s="254"/>
    </row>
    <row r="177" spans="1:25" s="480" customFormat="1">
      <c r="A177" s="442" t="s">
        <v>197</v>
      </c>
      <c r="E177" s="470" t="s">
        <v>548</v>
      </c>
      <c r="F177" s="254"/>
      <c r="G177" s="254"/>
      <c r="H177" s="254"/>
      <c r="I177" s="254"/>
      <c r="J177" s="254"/>
      <c r="K177" s="254"/>
      <c r="L177" s="254"/>
      <c r="M177" s="254"/>
      <c r="N177" s="254"/>
      <c r="O177" s="254"/>
      <c r="P177" s="254"/>
      <c r="Q177" s="254"/>
      <c r="R177" s="254"/>
      <c r="S177" s="254"/>
      <c r="T177" s="254"/>
      <c r="U177" s="254"/>
      <c r="V177" s="254"/>
      <c r="W177" s="254"/>
      <c r="X177" s="254"/>
      <c r="Y177" s="254"/>
    </row>
    <row r="178" spans="1:25" s="480" customFormat="1">
      <c r="A178" s="442" t="s">
        <v>198</v>
      </c>
      <c r="E178" s="470" t="s">
        <v>548</v>
      </c>
      <c r="F178" s="254"/>
      <c r="G178" s="254"/>
      <c r="H178" s="254"/>
      <c r="I178" s="254"/>
      <c r="J178" s="254"/>
      <c r="K178" s="254"/>
      <c r="L178" s="254"/>
      <c r="M178" s="254"/>
      <c r="N178" s="254"/>
      <c r="O178" s="254"/>
      <c r="P178" s="254"/>
      <c r="Q178" s="254"/>
      <c r="R178" s="254"/>
      <c r="S178" s="254"/>
      <c r="T178" s="254"/>
      <c r="U178" s="254"/>
      <c r="V178" s="254"/>
      <c r="W178" s="254"/>
      <c r="X178" s="254"/>
      <c r="Y178" s="254"/>
    </row>
    <row r="179" spans="1:25">
      <c r="A179" s="493" t="s">
        <v>170</v>
      </c>
      <c r="C179" s="480"/>
      <c r="E179" s="470" t="s">
        <v>548</v>
      </c>
      <c r="F179" s="254"/>
      <c r="G179" s="254"/>
      <c r="H179" s="254"/>
      <c r="I179" s="254"/>
      <c r="J179" s="254"/>
      <c r="K179" s="254"/>
      <c r="L179" s="254"/>
      <c r="M179" s="254"/>
      <c r="N179" s="254"/>
      <c r="O179" s="254"/>
      <c r="P179" s="254"/>
      <c r="Q179" s="254"/>
      <c r="R179" s="254"/>
      <c r="S179" s="254"/>
      <c r="T179" s="254"/>
      <c r="U179" s="254"/>
      <c r="V179" s="254"/>
      <c r="W179" s="254"/>
      <c r="X179" s="254"/>
      <c r="Y179" s="254"/>
    </row>
    <row r="180" spans="1:25" s="480" customFormat="1">
      <c r="A180" s="73" t="s">
        <v>200</v>
      </c>
      <c r="E180" s="470" t="s">
        <v>548</v>
      </c>
      <c r="F180" s="314">
        <f t="shared" ref="F180:Y180" si="38">SUM(F176:F179)</f>
        <v>0</v>
      </c>
      <c r="G180" s="314">
        <f t="shared" si="38"/>
        <v>0</v>
      </c>
      <c r="H180" s="314">
        <f t="shared" si="38"/>
        <v>0</v>
      </c>
      <c r="I180" s="314">
        <f t="shared" si="38"/>
        <v>0</v>
      </c>
      <c r="J180" s="314">
        <f t="shared" si="38"/>
        <v>0</v>
      </c>
      <c r="K180" s="314">
        <f t="shared" si="38"/>
        <v>0</v>
      </c>
      <c r="L180" s="314">
        <f t="shared" si="38"/>
        <v>0</v>
      </c>
      <c r="M180" s="314">
        <f t="shared" si="38"/>
        <v>0</v>
      </c>
      <c r="N180" s="314">
        <f t="shared" si="38"/>
        <v>0</v>
      </c>
      <c r="O180" s="314">
        <f t="shared" si="38"/>
        <v>0</v>
      </c>
      <c r="P180" s="314">
        <f t="shared" si="38"/>
        <v>0</v>
      </c>
      <c r="Q180" s="314">
        <f t="shared" si="38"/>
        <v>0</v>
      </c>
      <c r="R180" s="314">
        <f t="shared" si="38"/>
        <v>0</v>
      </c>
      <c r="S180" s="314">
        <f t="shared" si="38"/>
        <v>0</v>
      </c>
      <c r="T180" s="314">
        <f t="shared" si="38"/>
        <v>0</v>
      </c>
      <c r="U180" s="314">
        <f t="shared" si="38"/>
        <v>0</v>
      </c>
      <c r="V180" s="314">
        <f t="shared" si="38"/>
        <v>0</v>
      </c>
      <c r="W180" s="314">
        <f t="shared" si="38"/>
        <v>0</v>
      </c>
      <c r="X180" s="314">
        <f t="shared" si="38"/>
        <v>0</v>
      </c>
      <c r="Y180" s="314">
        <f t="shared" si="38"/>
        <v>0</v>
      </c>
    </row>
    <row r="181" spans="1:25" s="480" customFormat="1">
      <c r="A181" s="72" t="s">
        <v>199</v>
      </c>
      <c r="E181" s="470"/>
      <c r="F181" s="478"/>
      <c r="G181" s="478"/>
      <c r="H181" s="478"/>
      <c r="I181" s="478"/>
      <c r="J181" s="478"/>
      <c r="K181" s="478"/>
      <c r="L181" s="478"/>
      <c r="M181" s="478"/>
      <c r="N181" s="478"/>
      <c r="O181" s="478"/>
      <c r="P181" s="478"/>
      <c r="Q181" s="478"/>
      <c r="R181" s="478"/>
      <c r="S181" s="478"/>
      <c r="T181" s="478"/>
      <c r="U181" s="478"/>
      <c r="V181" s="478"/>
      <c r="W181" s="478"/>
      <c r="X181" s="478"/>
      <c r="Y181" s="478"/>
    </row>
    <row r="182" spans="1:25" s="480" customFormat="1">
      <c r="A182" s="442" t="s">
        <v>196</v>
      </c>
      <c r="E182" s="470" t="s">
        <v>548</v>
      </c>
      <c r="F182" s="254"/>
      <c r="G182" s="254"/>
      <c r="H182" s="254"/>
      <c r="I182" s="254"/>
      <c r="J182" s="254"/>
      <c r="K182" s="254"/>
      <c r="L182" s="254"/>
      <c r="M182" s="254"/>
      <c r="N182" s="254"/>
      <c r="O182" s="254"/>
      <c r="P182" s="254"/>
      <c r="Q182" s="254"/>
      <c r="R182" s="254"/>
      <c r="S182" s="254"/>
      <c r="T182" s="254"/>
      <c r="U182" s="254"/>
      <c r="V182" s="254"/>
      <c r="W182" s="254"/>
      <c r="X182" s="254"/>
      <c r="Y182" s="254"/>
    </row>
    <row r="183" spans="1:25" s="480" customFormat="1">
      <c r="A183" s="442" t="s">
        <v>197</v>
      </c>
      <c r="E183" s="470" t="s">
        <v>548</v>
      </c>
      <c r="F183" s="254"/>
      <c r="G183" s="254"/>
      <c r="H183" s="254"/>
      <c r="I183" s="254"/>
      <c r="J183" s="254"/>
      <c r="K183" s="254"/>
      <c r="L183" s="254"/>
      <c r="M183" s="254"/>
      <c r="N183" s="254"/>
      <c r="O183" s="254"/>
      <c r="P183" s="254"/>
      <c r="Q183" s="254"/>
      <c r="R183" s="254"/>
      <c r="S183" s="254"/>
      <c r="T183" s="254"/>
      <c r="U183" s="254"/>
      <c r="V183" s="254"/>
      <c r="W183" s="254"/>
      <c r="X183" s="254"/>
      <c r="Y183" s="254"/>
    </row>
    <row r="184" spans="1:25" s="480" customFormat="1">
      <c r="A184" s="442" t="s">
        <v>198</v>
      </c>
      <c r="E184" s="470" t="s">
        <v>548</v>
      </c>
      <c r="F184" s="254"/>
      <c r="G184" s="254"/>
      <c r="H184" s="254"/>
      <c r="I184" s="254"/>
      <c r="J184" s="254"/>
      <c r="K184" s="254"/>
      <c r="L184" s="254"/>
      <c r="M184" s="254"/>
      <c r="N184" s="254"/>
      <c r="O184" s="254"/>
      <c r="P184" s="254"/>
      <c r="Q184" s="254"/>
      <c r="R184" s="254"/>
      <c r="S184" s="254"/>
      <c r="T184" s="254"/>
      <c r="U184" s="254"/>
      <c r="V184" s="254"/>
      <c r="W184" s="254"/>
      <c r="X184" s="254"/>
      <c r="Y184" s="254"/>
    </row>
    <row r="185" spans="1:25">
      <c r="A185" s="493" t="s">
        <v>170</v>
      </c>
      <c r="C185" s="480"/>
      <c r="E185" s="470" t="s">
        <v>548</v>
      </c>
      <c r="F185" s="254"/>
      <c r="G185" s="254"/>
      <c r="H185" s="254"/>
      <c r="I185" s="254"/>
      <c r="J185" s="254"/>
      <c r="K185" s="254"/>
      <c r="L185" s="254"/>
      <c r="M185" s="254"/>
      <c r="N185" s="254"/>
      <c r="O185" s="254"/>
      <c r="P185" s="254"/>
      <c r="Q185" s="254"/>
      <c r="R185" s="254"/>
      <c r="S185" s="254"/>
      <c r="T185" s="254"/>
      <c r="U185" s="254"/>
      <c r="V185" s="254"/>
      <c r="W185" s="254"/>
      <c r="X185" s="254"/>
      <c r="Y185" s="254"/>
    </row>
    <row r="186" spans="1:25" s="480" customFormat="1">
      <c r="A186" s="73" t="s">
        <v>201</v>
      </c>
      <c r="E186" s="470" t="s">
        <v>548</v>
      </c>
      <c r="F186" s="314">
        <f t="shared" ref="F186:Y186" si="39">SUM(F182:F185)</f>
        <v>0</v>
      </c>
      <c r="G186" s="314">
        <f t="shared" si="39"/>
        <v>0</v>
      </c>
      <c r="H186" s="314">
        <f t="shared" si="39"/>
        <v>0</v>
      </c>
      <c r="I186" s="314">
        <f t="shared" si="39"/>
        <v>0</v>
      </c>
      <c r="J186" s="314">
        <f t="shared" si="39"/>
        <v>0</v>
      </c>
      <c r="K186" s="314">
        <f t="shared" si="39"/>
        <v>0</v>
      </c>
      <c r="L186" s="314">
        <f t="shared" si="39"/>
        <v>0</v>
      </c>
      <c r="M186" s="314">
        <f t="shared" si="39"/>
        <v>0</v>
      </c>
      <c r="N186" s="314">
        <f t="shared" si="39"/>
        <v>0</v>
      </c>
      <c r="O186" s="314">
        <f t="shared" si="39"/>
        <v>0</v>
      </c>
      <c r="P186" s="314">
        <f t="shared" si="39"/>
        <v>0</v>
      </c>
      <c r="Q186" s="314">
        <f t="shared" si="39"/>
        <v>0</v>
      </c>
      <c r="R186" s="314">
        <f t="shared" si="39"/>
        <v>0</v>
      </c>
      <c r="S186" s="314">
        <f t="shared" si="39"/>
        <v>0</v>
      </c>
      <c r="T186" s="314">
        <f t="shared" si="39"/>
        <v>0</v>
      </c>
      <c r="U186" s="314">
        <f t="shared" si="39"/>
        <v>0</v>
      </c>
      <c r="V186" s="314">
        <f t="shared" si="39"/>
        <v>0</v>
      </c>
      <c r="W186" s="314">
        <f t="shared" si="39"/>
        <v>0</v>
      </c>
      <c r="X186" s="314">
        <f t="shared" si="39"/>
        <v>0</v>
      </c>
      <c r="Y186" s="314">
        <f t="shared" si="39"/>
        <v>0</v>
      </c>
    </row>
    <row r="187" spans="1:25" s="480" customFormat="1">
      <c r="A187" s="73"/>
      <c r="E187" s="470"/>
      <c r="F187" s="478"/>
      <c r="G187" s="478"/>
      <c r="H187" s="478"/>
      <c r="I187" s="478"/>
      <c r="J187" s="478"/>
      <c r="K187" s="478"/>
      <c r="L187" s="478"/>
      <c r="M187" s="478"/>
      <c r="N187" s="478"/>
      <c r="O187" s="478"/>
      <c r="P187" s="478"/>
      <c r="Q187" s="478"/>
      <c r="R187" s="478"/>
      <c r="S187" s="478"/>
      <c r="T187" s="478"/>
      <c r="U187" s="478"/>
      <c r="V187" s="478"/>
      <c r="W187" s="478"/>
      <c r="X187" s="478"/>
      <c r="Y187" s="478"/>
    </row>
    <row r="188" spans="1:25" s="480" customFormat="1">
      <c r="A188" s="72" t="s">
        <v>855</v>
      </c>
      <c r="E188" s="470" t="s">
        <v>548</v>
      </c>
      <c r="F188" s="314">
        <f t="shared" ref="F188:Y188" si="40">+F186+F180</f>
        <v>0</v>
      </c>
      <c r="G188" s="314">
        <f t="shared" si="40"/>
        <v>0</v>
      </c>
      <c r="H188" s="314">
        <f t="shared" si="40"/>
        <v>0</v>
      </c>
      <c r="I188" s="314">
        <f t="shared" si="40"/>
        <v>0</v>
      </c>
      <c r="J188" s="314">
        <f t="shared" si="40"/>
        <v>0</v>
      </c>
      <c r="K188" s="314">
        <f t="shared" si="40"/>
        <v>0</v>
      </c>
      <c r="L188" s="314">
        <f t="shared" si="40"/>
        <v>0</v>
      </c>
      <c r="M188" s="314">
        <f t="shared" si="40"/>
        <v>0</v>
      </c>
      <c r="N188" s="314">
        <f t="shared" si="40"/>
        <v>0</v>
      </c>
      <c r="O188" s="314">
        <f t="shared" si="40"/>
        <v>0</v>
      </c>
      <c r="P188" s="314">
        <f t="shared" si="40"/>
        <v>0</v>
      </c>
      <c r="Q188" s="314">
        <f t="shared" si="40"/>
        <v>0</v>
      </c>
      <c r="R188" s="314">
        <f t="shared" si="40"/>
        <v>0</v>
      </c>
      <c r="S188" s="314">
        <f t="shared" si="40"/>
        <v>0</v>
      </c>
      <c r="T188" s="314">
        <f t="shared" si="40"/>
        <v>0</v>
      </c>
      <c r="U188" s="314">
        <f t="shared" si="40"/>
        <v>0</v>
      </c>
      <c r="V188" s="314">
        <f t="shared" si="40"/>
        <v>0</v>
      </c>
      <c r="W188" s="314">
        <f t="shared" si="40"/>
        <v>0</v>
      </c>
      <c r="X188" s="314">
        <f t="shared" si="40"/>
        <v>0</v>
      </c>
      <c r="Y188" s="314">
        <f t="shared" si="40"/>
        <v>0</v>
      </c>
    </row>
    <row r="189" spans="1:25" s="480" customFormat="1">
      <c r="F189" s="478"/>
      <c r="G189" s="478"/>
      <c r="H189" s="478"/>
      <c r="I189" s="478"/>
      <c r="J189" s="478"/>
      <c r="K189" s="478"/>
      <c r="L189" s="478"/>
      <c r="M189" s="478"/>
      <c r="N189" s="478"/>
      <c r="O189" s="478"/>
      <c r="P189" s="478"/>
      <c r="Q189" s="478"/>
      <c r="R189" s="478"/>
      <c r="S189" s="478"/>
      <c r="T189" s="478"/>
      <c r="U189" s="478"/>
      <c r="V189" s="478"/>
      <c r="W189" s="478"/>
      <c r="X189" s="478"/>
      <c r="Y189" s="478"/>
    </row>
    <row r="190" spans="1:25">
      <c r="A190" s="480"/>
      <c r="C190" s="480"/>
      <c r="F190" s="478"/>
      <c r="G190" s="478"/>
      <c r="H190" s="478"/>
      <c r="I190" s="478"/>
      <c r="J190" s="478"/>
      <c r="K190" s="311"/>
      <c r="L190" s="311"/>
      <c r="M190" s="311"/>
      <c r="N190" s="311"/>
      <c r="O190" s="311"/>
      <c r="P190" s="311"/>
      <c r="Q190" s="311"/>
      <c r="R190" s="311"/>
      <c r="S190" s="311"/>
      <c r="T190" s="311"/>
      <c r="U190" s="311"/>
      <c r="V190" s="311"/>
      <c r="W190" s="311"/>
      <c r="X190" s="311"/>
      <c r="Y190" s="311"/>
    </row>
    <row r="191" spans="1:25" ht="15">
      <c r="A191" s="416" t="s">
        <v>810</v>
      </c>
      <c r="C191" s="480"/>
      <c r="E191" s="470"/>
      <c r="F191" s="478"/>
      <c r="G191" s="478"/>
      <c r="H191" s="478"/>
      <c r="I191" s="478"/>
      <c r="J191" s="478"/>
      <c r="K191" s="311"/>
      <c r="L191" s="311"/>
      <c r="M191" s="311"/>
      <c r="N191" s="311"/>
      <c r="O191" s="311"/>
      <c r="P191" s="311"/>
      <c r="Q191" s="311"/>
      <c r="R191" s="311"/>
      <c r="S191" s="311"/>
      <c r="T191" s="311"/>
      <c r="U191" s="311"/>
      <c r="V191" s="311"/>
      <c r="W191" s="311"/>
      <c r="X191" s="311"/>
      <c r="Y191" s="311"/>
    </row>
    <row r="192" spans="1:25" ht="15">
      <c r="A192" s="71" t="s">
        <v>847</v>
      </c>
      <c r="C192" s="168"/>
      <c r="E192" s="470"/>
      <c r="F192" s="478"/>
      <c r="G192" s="478"/>
      <c r="H192" s="478"/>
      <c r="I192" s="478"/>
      <c r="J192" s="478"/>
      <c r="K192" s="311"/>
      <c r="L192" s="311"/>
      <c r="M192" s="311"/>
      <c r="N192" s="311"/>
      <c r="O192" s="311"/>
      <c r="P192" s="311"/>
      <c r="Q192" s="311"/>
      <c r="R192" s="311"/>
      <c r="S192" s="311"/>
      <c r="T192" s="311"/>
      <c r="U192" s="311"/>
      <c r="V192" s="311"/>
      <c r="W192" s="311"/>
      <c r="X192" s="311"/>
      <c r="Y192" s="311"/>
    </row>
    <row r="193" spans="1:25">
      <c r="A193" s="537" t="s">
        <v>783</v>
      </c>
      <c r="C193" s="480"/>
      <c r="E193" s="470"/>
      <c r="F193" s="478"/>
      <c r="G193" s="478"/>
      <c r="H193" s="478"/>
      <c r="I193" s="478"/>
      <c r="J193" s="478"/>
      <c r="K193" s="311"/>
      <c r="L193" s="311"/>
      <c r="M193" s="311"/>
      <c r="N193" s="311"/>
      <c r="O193" s="311"/>
      <c r="P193" s="311"/>
      <c r="Q193" s="311"/>
      <c r="R193" s="311"/>
      <c r="S193" s="311"/>
      <c r="T193" s="311"/>
      <c r="U193" s="311"/>
      <c r="V193" s="311"/>
      <c r="W193" s="311"/>
      <c r="X193" s="311"/>
      <c r="Y193" s="311"/>
    </row>
    <row r="194" spans="1:25">
      <c r="A194" s="2"/>
      <c r="C194" s="480"/>
      <c r="E194" s="470"/>
      <c r="F194" s="478"/>
      <c r="G194" s="478"/>
      <c r="H194" s="478"/>
      <c r="I194" s="478"/>
      <c r="J194" s="478"/>
      <c r="K194" s="311"/>
      <c r="L194" s="311"/>
      <c r="M194" s="311"/>
      <c r="N194" s="311"/>
      <c r="O194" s="311"/>
      <c r="P194" s="311"/>
      <c r="Q194" s="311"/>
      <c r="R194" s="311"/>
      <c r="S194" s="311"/>
      <c r="T194" s="311"/>
      <c r="U194" s="311"/>
      <c r="V194" s="311"/>
      <c r="W194" s="311"/>
      <c r="X194" s="311"/>
      <c r="Y194" s="311"/>
    </row>
    <row r="195" spans="1:25">
      <c r="A195" s="1" t="s">
        <v>848</v>
      </c>
      <c r="C195" s="480"/>
      <c r="E195" s="470"/>
      <c r="F195" s="254"/>
      <c r="G195" s="254"/>
      <c r="H195" s="254"/>
      <c r="I195" s="254"/>
      <c r="J195" s="254"/>
      <c r="K195" s="254"/>
      <c r="L195" s="254"/>
      <c r="M195" s="254"/>
      <c r="N195" s="254"/>
      <c r="O195" s="254"/>
      <c r="P195" s="254"/>
      <c r="Q195" s="254"/>
      <c r="R195" s="254"/>
      <c r="S195" s="254"/>
      <c r="T195" s="254"/>
      <c r="U195" s="254"/>
      <c r="V195" s="254"/>
      <c r="W195" s="254"/>
      <c r="X195" s="254"/>
      <c r="Y195" s="254"/>
    </row>
    <row r="196" spans="1:25">
      <c r="A196" s="1" t="s">
        <v>177</v>
      </c>
      <c r="C196" s="480"/>
      <c r="E196" s="200" t="s">
        <v>395</v>
      </c>
      <c r="F196" s="554"/>
      <c r="G196" s="554"/>
      <c r="H196" s="554"/>
      <c r="I196" s="554"/>
      <c r="J196" s="554"/>
      <c r="K196" s="554"/>
      <c r="L196" s="554"/>
      <c r="M196" s="554"/>
      <c r="N196" s="554"/>
      <c r="O196" s="554"/>
      <c r="P196" s="554"/>
      <c r="Q196" s="554"/>
      <c r="R196" s="554"/>
      <c r="S196" s="554"/>
      <c r="T196" s="554"/>
      <c r="U196" s="554"/>
      <c r="V196" s="554"/>
      <c r="W196" s="554"/>
      <c r="X196" s="554"/>
      <c r="Y196" s="554"/>
    </row>
    <row r="197" spans="1:25">
      <c r="A197" s="1" t="s">
        <v>178</v>
      </c>
      <c r="C197" s="480"/>
      <c r="F197" s="478"/>
      <c r="G197" s="478"/>
      <c r="H197" s="478"/>
      <c r="I197" s="478"/>
      <c r="J197" s="478"/>
      <c r="K197" s="478"/>
      <c r="L197" s="478"/>
      <c r="M197" s="478"/>
      <c r="N197" s="478"/>
      <c r="O197" s="478"/>
      <c r="P197" s="478"/>
      <c r="Q197" s="478"/>
      <c r="R197" s="478"/>
      <c r="S197" s="478"/>
      <c r="T197" s="478"/>
      <c r="U197" s="478"/>
      <c r="V197" s="478"/>
      <c r="W197" s="478"/>
      <c r="X197" s="478"/>
      <c r="Y197" s="478"/>
    </row>
    <row r="198" spans="1:25">
      <c r="A198" s="495" t="s">
        <v>185</v>
      </c>
      <c r="C198" s="480"/>
      <c r="E198" s="348" t="s">
        <v>5</v>
      </c>
      <c r="F198" s="254"/>
      <c r="G198" s="254"/>
      <c r="H198" s="254"/>
      <c r="I198" s="254"/>
      <c r="J198" s="254"/>
      <c r="K198" s="254"/>
      <c r="L198" s="254"/>
      <c r="M198" s="254"/>
      <c r="N198" s="254"/>
      <c r="O198" s="254"/>
      <c r="P198" s="254"/>
      <c r="Q198" s="254"/>
      <c r="R198" s="254"/>
      <c r="S198" s="254"/>
      <c r="T198" s="254"/>
      <c r="U198" s="254"/>
      <c r="V198" s="254"/>
      <c r="W198" s="254"/>
      <c r="X198" s="254"/>
      <c r="Y198" s="254"/>
    </row>
    <row r="199" spans="1:25">
      <c r="A199" s="495" t="s">
        <v>186</v>
      </c>
      <c r="C199" s="480"/>
      <c r="E199" s="348" t="s">
        <v>5</v>
      </c>
      <c r="F199" s="269">
        <f t="shared" ref="F199:Y199" si="41">F50</f>
        <v>0</v>
      </c>
      <c r="G199" s="269">
        <f t="shared" si="41"/>
        <v>0</v>
      </c>
      <c r="H199" s="269">
        <f t="shared" si="41"/>
        <v>0</v>
      </c>
      <c r="I199" s="269">
        <f t="shared" si="41"/>
        <v>0</v>
      </c>
      <c r="J199" s="269">
        <f t="shared" si="41"/>
        <v>0</v>
      </c>
      <c r="K199" s="269">
        <f t="shared" si="41"/>
        <v>0</v>
      </c>
      <c r="L199" s="269">
        <f t="shared" si="41"/>
        <v>0</v>
      </c>
      <c r="M199" s="269">
        <f t="shared" si="41"/>
        <v>0</v>
      </c>
      <c r="N199" s="269">
        <f t="shared" si="41"/>
        <v>0</v>
      </c>
      <c r="O199" s="269">
        <f t="shared" si="41"/>
        <v>0</v>
      </c>
      <c r="P199" s="269">
        <f t="shared" si="41"/>
        <v>0</v>
      </c>
      <c r="Q199" s="269">
        <f t="shared" si="41"/>
        <v>0</v>
      </c>
      <c r="R199" s="269">
        <f t="shared" si="41"/>
        <v>0</v>
      </c>
      <c r="S199" s="269">
        <f t="shared" si="41"/>
        <v>0</v>
      </c>
      <c r="T199" s="269">
        <f t="shared" si="41"/>
        <v>0</v>
      </c>
      <c r="U199" s="269">
        <f t="shared" si="41"/>
        <v>0</v>
      </c>
      <c r="V199" s="269">
        <f t="shared" si="41"/>
        <v>0</v>
      </c>
      <c r="W199" s="269">
        <f t="shared" si="41"/>
        <v>0</v>
      </c>
      <c r="X199" s="269">
        <f t="shared" si="41"/>
        <v>0</v>
      </c>
      <c r="Y199" s="269">
        <f t="shared" si="41"/>
        <v>0</v>
      </c>
    </row>
    <row r="200" spans="1:25">
      <c r="A200" s="1" t="s">
        <v>347</v>
      </c>
      <c r="C200" s="480"/>
      <c r="F200" s="496"/>
      <c r="G200" s="496"/>
      <c r="H200" s="496"/>
      <c r="I200" s="496"/>
      <c r="J200" s="496"/>
      <c r="K200" s="496"/>
      <c r="L200" s="496"/>
      <c r="M200" s="496"/>
      <c r="N200" s="496"/>
      <c r="O200" s="496"/>
      <c r="P200" s="496"/>
      <c r="Q200" s="496"/>
      <c r="R200" s="496"/>
      <c r="S200" s="496"/>
      <c r="T200" s="496"/>
      <c r="U200" s="496"/>
      <c r="V200" s="496"/>
      <c r="W200" s="496"/>
      <c r="X200" s="496"/>
      <c r="Y200" s="496"/>
    </row>
    <row r="201" spans="1:25">
      <c r="A201" s="495" t="s">
        <v>185</v>
      </c>
      <c r="C201" s="480"/>
      <c r="E201" s="348" t="s">
        <v>5</v>
      </c>
      <c r="F201" s="497"/>
      <c r="G201" s="497"/>
      <c r="H201" s="497"/>
      <c r="I201" s="497"/>
      <c r="J201" s="497"/>
      <c r="K201" s="497"/>
      <c r="L201" s="497"/>
      <c r="M201" s="497"/>
      <c r="N201" s="497"/>
      <c r="O201" s="497"/>
      <c r="P201" s="497"/>
      <c r="Q201" s="497"/>
      <c r="R201" s="497"/>
      <c r="S201" s="497"/>
      <c r="T201" s="497"/>
      <c r="U201" s="497"/>
      <c r="V201" s="497"/>
      <c r="W201" s="497"/>
      <c r="X201" s="497"/>
      <c r="Y201" s="497"/>
    </row>
    <row r="202" spans="1:25">
      <c r="A202" s="495" t="s">
        <v>186</v>
      </c>
      <c r="C202" s="480"/>
      <c r="E202" s="348" t="s">
        <v>5</v>
      </c>
      <c r="F202" s="269">
        <f t="shared" ref="F202:Y202" si="42">F90</f>
        <v>0</v>
      </c>
      <c r="G202" s="269">
        <f t="shared" si="42"/>
        <v>0</v>
      </c>
      <c r="H202" s="269">
        <f t="shared" si="42"/>
        <v>0</v>
      </c>
      <c r="I202" s="269">
        <f t="shared" si="42"/>
        <v>0</v>
      </c>
      <c r="J202" s="269">
        <f t="shared" si="42"/>
        <v>0</v>
      </c>
      <c r="K202" s="269">
        <f t="shared" si="42"/>
        <v>0</v>
      </c>
      <c r="L202" s="269">
        <f t="shared" si="42"/>
        <v>0</v>
      </c>
      <c r="M202" s="269">
        <f t="shared" si="42"/>
        <v>0</v>
      </c>
      <c r="N202" s="269">
        <f t="shared" si="42"/>
        <v>0</v>
      </c>
      <c r="O202" s="269">
        <f t="shared" si="42"/>
        <v>0</v>
      </c>
      <c r="P202" s="269">
        <f t="shared" si="42"/>
        <v>0</v>
      </c>
      <c r="Q202" s="269">
        <f t="shared" si="42"/>
        <v>0</v>
      </c>
      <c r="R202" s="269">
        <f t="shared" si="42"/>
        <v>0</v>
      </c>
      <c r="S202" s="269">
        <f t="shared" si="42"/>
        <v>0</v>
      </c>
      <c r="T202" s="269">
        <f t="shared" si="42"/>
        <v>0</v>
      </c>
      <c r="U202" s="269">
        <f t="shared" si="42"/>
        <v>0</v>
      </c>
      <c r="V202" s="269">
        <f t="shared" si="42"/>
        <v>0</v>
      </c>
      <c r="W202" s="269">
        <f t="shared" si="42"/>
        <v>0</v>
      </c>
      <c r="X202" s="269">
        <f t="shared" si="42"/>
        <v>0</v>
      </c>
      <c r="Y202" s="269">
        <f t="shared" si="42"/>
        <v>0</v>
      </c>
    </row>
    <row r="203" spans="1:25">
      <c r="A203" s="1" t="s">
        <v>348</v>
      </c>
      <c r="C203" s="480"/>
      <c r="F203" s="498"/>
      <c r="G203" s="498"/>
      <c r="H203" s="498"/>
      <c r="I203" s="498"/>
      <c r="J203" s="498"/>
      <c r="K203" s="498"/>
      <c r="L203" s="498"/>
      <c r="M203" s="498"/>
      <c r="N203" s="498"/>
      <c r="O203" s="498"/>
      <c r="P203" s="498"/>
      <c r="Q203" s="498"/>
      <c r="R203" s="498"/>
      <c r="S203" s="498"/>
      <c r="T203" s="498"/>
      <c r="U203" s="498"/>
      <c r="V203" s="498"/>
      <c r="W203" s="498"/>
      <c r="X203" s="498"/>
      <c r="Y203" s="498"/>
    </row>
    <row r="204" spans="1:25">
      <c r="A204" s="495" t="s">
        <v>183</v>
      </c>
      <c r="C204" s="480"/>
      <c r="E204" s="348" t="s">
        <v>0</v>
      </c>
      <c r="F204" s="394"/>
      <c r="G204" s="394"/>
      <c r="H204" s="394"/>
      <c r="I204" s="394"/>
      <c r="J204" s="394"/>
      <c r="K204" s="394"/>
      <c r="L204" s="394"/>
      <c r="M204" s="394"/>
      <c r="N204" s="394"/>
      <c r="O204" s="394"/>
      <c r="P204" s="394"/>
      <c r="Q204" s="394"/>
      <c r="R204" s="394"/>
      <c r="S204" s="394"/>
      <c r="T204" s="394"/>
      <c r="U204" s="394"/>
      <c r="V204" s="394"/>
      <c r="W204" s="394"/>
      <c r="X204" s="394"/>
      <c r="Y204" s="394"/>
    </row>
    <row r="205" spans="1:25">
      <c r="A205" s="495" t="s">
        <v>184</v>
      </c>
      <c r="C205" s="480"/>
      <c r="E205" s="348" t="s">
        <v>0</v>
      </c>
      <c r="F205" s="394"/>
      <c r="G205" s="394"/>
      <c r="H205" s="394"/>
      <c r="I205" s="394"/>
      <c r="J205" s="394"/>
      <c r="K205" s="394"/>
      <c r="L205" s="394"/>
      <c r="M205" s="394"/>
      <c r="N205" s="394"/>
      <c r="O205" s="394"/>
      <c r="P205" s="394"/>
      <c r="Q205" s="394"/>
      <c r="R205" s="394"/>
      <c r="S205" s="394"/>
      <c r="T205" s="394"/>
      <c r="U205" s="394"/>
      <c r="V205" s="394"/>
      <c r="W205" s="394"/>
      <c r="X205" s="394"/>
      <c r="Y205" s="394"/>
    </row>
    <row r="206" spans="1:25">
      <c r="A206" s="4" t="s">
        <v>180</v>
      </c>
      <c r="C206" s="480"/>
      <c r="F206" s="496"/>
      <c r="G206" s="496"/>
      <c r="H206" s="496"/>
      <c r="I206" s="496"/>
      <c r="J206" s="496"/>
      <c r="K206" s="496"/>
      <c r="L206" s="496"/>
      <c r="M206" s="496"/>
      <c r="N206" s="496"/>
      <c r="O206" s="496"/>
      <c r="P206" s="496"/>
      <c r="Q206" s="496"/>
      <c r="R206" s="496"/>
      <c r="S206" s="496"/>
      <c r="T206" s="496"/>
      <c r="U206" s="496"/>
      <c r="V206" s="496"/>
      <c r="W206" s="496"/>
      <c r="X206" s="496"/>
      <c r="Y206" s="496"/>
    </row>
    <row r="207" spans="1:25">
      <c r="A207" s="5" t="s">
        <v>181</v>
      </c>
      <c r="C207" s="499"/>
      <c r="F207" s="311"/>
      <c r="G207" s="311"/>
      <c r="H207" s="311"/>
      <c r="I207" s="311"/>
      <c r="J207" s="311"/>
      <c r="K207" s="311"/>
      <c r="L207" s="311"/>
      <c r="M207" s="311"/>
      <c r="N207" s="311"/>
      <c r="O207" s="311"/>
      <c r="P207" s="311"/>
      <c r="Q207" s="311"/>
      <c r="R207" s="311"/>
      <c r="S207" s="311"/>
      <c r="T207" s="311"/>
      <c r="U207" s="311"/>
      <c r="V207" s="311"/>
      <c r="W207" s="311"/>
      <c r="X207" s="311"/>
      <c r="Y207" s="311"/>
    </row>
    <row r="208" spans="1:25">
      <c r="A208" s="500" t="s">
        <v>161</v>
      </c>
      <c r="C208" s="480"/>
      <c r="E208" s="470" t="s">
        <v>548</v>
      </c>
      <c r="F208" s="269">
        <f t="shared" ref="F208:Y208" si="43">F124</f>
        <v>0</v>
      </c>
      <c r="G208" s="269">
        <f t="shared" si="43"/>
        <v>0</v>
      </c>
      <c r="H208" s="269">
        <f t="shared" si="43"/>
        <v>0</v>
      </c>
      <c r="I208" s="269">
        <f t="shared" si="43"/>
        <v>0</v>
      </c>
      <c r="J208" s="269">
        <f t="shared" si="43"/>
        <v>0</v>
      </c>
      <c r="K208" s="269">
        <f t="shared" si="43"/>
        <v>0</v>
      </c>
      <c r="L208" s="269">
        <f t="shared" si="43"/>
        <v>0</v>
      </c>
      <c r="M208" s="269">
        <f t="shared" si="43"/>
        <v>0</v>
      </c>
      <c r="N208" s="269">
        <f t="shared" si="43"/>
        <v>0</v>
      </c>
      <c r="O208" s="269">
        <f t="shared" si="43"/>
        <v>0</v>
      </c>
      <c r="P208" s="269">
        <f t="shared" si="43"/>
        <v>0</v>
      </c>
      <c r="Q208" s="269">
        <f t="shared" si="43"/>
        <v>0</v>
      </c>
      <c r="R208" s="269">
        <f t="shared" si="43"/>
        <v>0</v>
      </c>
      <c r="S208" s="269">
        <f t="shared" si="43"/>
        <v>0</v>
      </c>
      <c r="T208" s="269">
        <f t="shared" si="43"/>
        <v>0</v>
      </c>
      <c r="U208" s="269">
        <f t="shared" si="43"/>
        <v>0</v>
      </c>
      <c r="V208" s="269">
        <f t="shared" si="43"/>
        <v>0</v>
      </c>
      <c r="W208" s="269">
        <f t="shared" si="43"/>
        <v>0</v>
      </c>
      <c r="X208" s="269">
        <f t="shared" si="43"/>
        <v>0</v>
      </c>
      <c r="Y208" s="269">
        <f t="shared" si="43"/>
        <v>0</v>
      </c>
    </row>
    <row r="209" spans="1:25">
      <c r="A209" s="500" t="s">
        <v>179</v>
      </c>
      <c r="C209" s="480"/>
      <c r="E209" s="470" t="s">
        <v>548</v>
      </c>
      <c r="F209" s="269">
        <f t="shared" ref="F209:Y209" si="44">F133</f>
        <v>0</v>
      </c>
      <c r="G209" s="269">
        <f t="shared" si="44"/>
        <v>0</v>
      </c>
      <c r="H209" s="269">
        <f t="shared" si="44"/>
        <v>0</v>
      </c>
      <c r="I209" s="269">
        <f t="shared" si="44"/>
        <v>0</v>
      </c>
      <c r="J209" s="269">
        <f t="shared" si="44"/>
        <v>0</v>
      </c>
      <c r="K209" s="269">
        <f t="shared" si="44"/>
        <v>0</v>
      </c>
      <c r="L209" s="269">
        <f t="shared" si="44"/>
        <v>0</v>
      </c>
      <c r="M209" s="269">
        <f t="shared" si="44"/>
        <v>0</v>
      </c>
      <c r="N209" s="269">
        <f t="shared" si="44"/>
        <v>0</v>
      </c>
      <c r="O209" s="269">
        <f t="shared" si="44"/>
        <v>0</v>
      </c>
      <c r="P209" s="269">
        <f t="shared" si="44"/>
        <v>0</v>
      </c>
      <c r="Q209" s="269">
        <f t="shared" si="44"/>
        <v>0</v>
      </c>
      <c r="R209" s="269">
        <f t="shared" si="44"/>
        <v>0</v>
      </c>
      <c r="S209" s="269">
        <f t="shared" si="44"/>
        <v>0</v>
      </c>
      <c r="T209" s="269">
        <f t="shared" si="44"/>
        <v>0</v>
      </c>
      <c r="U209" s="269">
        <f t="shared" si="44"/>
        <v>0</v>
      </c>
      <c r="V209" s="269">
        <f t="shared" si="44"/>
        <v>0</v>
      </c>
      <c r="W209" s="269">
        <f t="shared" si="44"/>
        <v>0</v>
      </c>
      <c r="X209" s="269">
        <f t="shared" si="44"/>
        <v>0</v>
      </c>
      <c r="Y209" s="269">
        <f t="shared" si="44"/>
        <v>0</v>
      </c>
    </row>
    <row r="210" spans="1:25">
      <c r="A210" s="500" t="s">
        <v>168</v>
      </c>
      <c r="C210" s="480"/>
      <c r="E210" s="470" t="s">
        <v>548</v>
      </c>
      <c r="F210" s="269">
        <f t="shared" ref="F210:Y210" si="45">F141</f>
        <v>0</v>
      </c>
      <c r="G210" s="269">
        <f t="shared" si="45"/>
        <v>0</v>
      </c>
      <c r="H210" s="269">
        <f t="shared" si="45"/>
        <v>0</v>
      </c>
      <c r="I210" s="269">
        <f t="shared" si="45"/>
        <v>0</v>
      </c>
      <c r="J210" s="269">
        <f t="shared" si="45"/>
        <v>0</v>
      </c>
      <c r="K210" s="269">
        <f t="shared" si="45"/>
        <v>0</v>
      </c>
      <c r="L210" s="269">
        <f t="shared" si="45"/>
        <v>0</v>
      </c>
      <c r="M210" s="269">
        <f t="shared" si="45"/>
        <v>0</v>
      </c>
      <c r="N210" s="269">
        <f t="shared" si="45"/>
        <v>0</v>
      </c>
      <c r="O210" s="269">
        <f t="shared" si="45"/>
        <v>0</v>
      </c>
      <c r="P210" s="269">
        <f t="shared" si="45"/>
        <v>0</v>
      </c>
      <c r="Q210" s="269">
        <f t="shared" si="45"/>
        <v>0</v>
      </c>
      <c r="R210" s="269">
        <f t="shared" si="45"/>
        <v>0</v>
      </c>
      <c r="S210" s="269">
        <f t="shared" si="45"/>
        <v>0</v>
      </c>
      <c r="T210" s="269">
        <f t="shared" si="45"/>
        <v>0</v>
      </c>
      <c r="U210" s="269">
        <f t="shared" si="45"/>
        <v>0</v>
      </c>
      <c r="V210" s="269">
        <f t="shared" si="45"/>
        <v>0</v>
      </c>
      <c r="W210" s="269">
        <f t="shared" si="45"/>
        <v>0</v>
      </c>
      <c r="X210" s="269">
        <f t="shared" si="45"/>
        <v>0</v>
      </c>
      <c r="Y210" s="269">
        <f t="shared" si="45"/>
        <v>0</v>
      </c>
    </row>
    <row r="211" spans="1:25">
      <c r="A211" s="500" t="s">
        <v>170</v>
      </c>
      <c r="C211" s="480"/>
      <c r="E211" s="470" t="s">
        <v>548</v>
      </c>
      <c r="F211" s="269">
        <f t="shared" ref="F211:Y211" si="46">F149</f>
        <v>0</v>
      </c>
      <c r="G211" s="269">
        <f t="shared" si="46"/>
        <v>0</v>
      </c>
      <c r="H211" s="269">
        <f t="shared" si="46"/>
        <v>0</v>
      </c>
      <c r="I211" s="269">
        <f t="shared" si="46"/>
        <v>0</v>
      </c>
      <c r="J211" s="269">
        <f t="shared" si="46"/>
        <v>0</v>
      </c>
      <c r="K211" s="269">
        <f t="shared" si="46"/>
        <v>0</v>
      </c>
      <c r="L211" s="269">
        <f t="shared" si="46"/>
        <v>0</v>
      </c>
      <c r="M211" s="269">
        <f t="shared" si="46"/>
        <v>0</v>
      </c>
      <c r="N211" s="269">
        <f t="shared" si="46"/>
        <v>0</v>
      </c>
      <c r="O211" s="269">
        <f t="shared" si="46"/>
        <v>0</v>
      </c>
      <c r="P211" s="269">
        <f t="shared" si="46"/>
        <v>0</v>
      </c>
      <c r="Q211" s="269">
        <f t="shared" si="46"/>
        <v>0</v>
      </c>
      <c r="R211" s="269">
        <f t="shared" si="46"/>
        <v>0</v>
      </c>
      <c r="S211" s="269">
        <f t="shared" si="46"/>
        <v>0</v>
      </c>
      <c r="T211" s="269">
        <f t="shared" si="46"/>
        <v>0</v>
      </c>
      <c r="U211" s="269">
        <f t="shared" si="46"/>
        <v>0</v>
      </c>
      <c r="V211" s="269">
        <f t="shared" si="46"/>
        <v>0</v>
      </c>
      <c r="W211" s="269">
        <f t="shared" si="46"/>
        <v>0</v>
      </c>
      <c r="X211" s="269">
        <f t="shared" si="46"/>
        <v>0</v>
      </c>
      <c r="Y211" s="269">
        <f t="shared" si="46"/>
        <v>0</v>
      </c>
    </row>
    <row r="212" spans="1:25">
      <c r="A212" s="501" t="s">
        <v>139</v>
      </c>
      <c r="C212" s="480"/>
      <c r="F212" s="314">
        <f t="shared" ref="F212:Y212" si="47">SUM(F208:F211)</f>
        <v>0</v>
      </c>
      <c r="G212" s="314">
        <f t="shared" si="47"/>
        <v>0</v>
      </c>
      <c r="H212" s="314">
        <f t="shared" si="47"/>
        <v>0</v>
      </c>
      <c r="I212" s="314">
        <f t="shared" si="47"/>
        <v>0</v>
      </c>
      <c r="J212" s="314">
        <f t="shared" si="47"/>
        <v>0</v>
      </c>
      <c r="K212" s="314">
        <f t="shared" si="47"/>
        <v>0</v>
      </c>
      <c r="L212" s="314">
        <f t="shared" si="47"/>
        <v>0</v>
      </c>
      <c r="M212" s="314">
        <f t="shared" si="47"/>
        <v>0</v>
      </c>
      <c r="N212" s="314">
        <f t="shared" si="47"/>
        <v>0</v>
      </c>
      <c r="O212" s="314">
        <f t="shared" si="47"/>
        <v>0</v>
      </c>
      <c r="P212" s="314">
        <f t="shared" si="47"/>
        <v>0</v>
      </c>
      <c r="Q212" s="314">
        <f t="shared" si="47"/>
        <v>0</v>
      </c>
      <c r="R212" s="314">
        <f t="shared" si="47"/>
        <v>0</v>
      </c>
      <c r="S212" s="314">
        <f t="shared" si="47"/>
        <v>0</v>
      </c>
      <c r="T212" s="314">
        <f t="shared" si="47"/>
        <v>0</v>
      </c>
      <c r="U212" s="314">
        <f t="shared" si="47"/>
        <v>0</v>
      </c>
      <c r="V212" s="314">
        <f t="shared" si="47"/>
        <v>0</v>
      </c>
      <c r="W212" s="314">
        <f t="shared" si="47"/>
        <v>0</v>
      </c>
      <c r="X212" s="314">
        <f t="shared" si="47"/>
        <v>0</v>
      </c>
      <c r="Y212" s="314">
        <f t="shared" si="47"/>
        <v>0</v>
      </c>
    </row>
    <row r="213" spans="1:25">
      <c r="A213" s="5" t="s">
        <v>182</v>
      </c>
      <c r="C213" s="480"/>
      <c r="F213" s="311"/>
      <c r="G213" s="311"/>
      <c r="H213" s="311"/>
      <c r="I213" s="311"/>
      <c r="J213" s="311"/>
      <c r="K213" s="311"/>
      <c r="L213" s="311"/>
      <c r="M213" s="311"/>
      <c r="N213" s="311"/>
      <c r="O213" s="311"/>
      <c r="P213" s="311"/>
      <c r="Q213" s="311"/>
      <c r="R213" s="311"/>
      <c r="S213" s="311"/>
      <c r="T213" s="311"/>
      <c r="U213" s="311"/>
      <c r="V213" s="311"/>
      <c r="W213" s="311"/>
      <c r="X213" s="311"/>
      <c r="Y213" s="311"/>
    </row>
    <row r="214" spans="1:25">
      <c r="A214" s="500" t="s">
        <v>161</v>
      </c>
      <c r="C214" s="480"/>
      <c r="E214" s="470" t="s">
        <v>548</v>
      </c>
      <c r="F214" s="254"/>
      <c r="G214" s="254"/>
      <c r="H214" s="254"/>
      <c r="I214" s="254"/>
      <c r="J214" s="254"/>
      <c r="K214" s="254"/>
      <c r="L214" s="254"/>
      <c r="M214" s="254"/>
      <c r="N214" s="254"/>
      <c r="O214" s="254"/>
      <c r="P214" s="254"/>
      <c r="Q214" s="254"/>
      <c r="R214" s="254"/>
      <c r="S214" s="254"/>
      <c r="T214" s="254"/>
      <c r="U214" s="254"/>
      <c r="V214" s="254"/>
      <c r="W214" s="254"/>
      <c r="X214" s="254"/>
      <c r="Y214" s="254"/>
    </row>
    <row r="215" spans="1:25">
      <c r="A215" s="500" t="s">
        <v>168</v>
      </c>
      <c r="C215" s="480"/>
      <c r="E215" s="470" t="s">
        <v>548</v>
      </c>
      <c r="F215" s="254"/>
      <c r="G215" s="254"/>
      <c r="H215" s="254"/>
      <c r="I215" s="254"/>
      <c r="J215" s="254"/>
      <c r="K215" s="254"/>
      <c r="L215" s="254"/>
      <c r="M215" s="254"/>
      <c r="N215" s="254"/>
      <c r="O215" s="254"/>
      <c r="P215" s="254"/>
      <c r="Q215" s="254"/>
      <c r="R215" s="254"/>
      <c r="S215" s="254"/>
      <c r="T215" s="254"/>
      <c r="U215" s="254"/>
      <c r="V215" s="254"/>
      <c r="W215" s="254"/>
      <c r="X215" s="254"/>
      <c r="Y215" s="254"/>
    </row>
    <row r="216" spans="1:25">
      <c r="A216" s="500" t="s">
        <v>179</v>
      </c>
      <c r="C216" s="480"/>
      <c r="E216" s="470" t="s">
        <v>548</v>
      </c>
      <c r="F216" s="254"/>
      <c r="G216" s="254"/>
      <c r="H216" s="254"/>
      <c r="I216" s="254"/>
      <c r="J216" s="254"/>
      <c r="K216" s="254"/>
      <c r="L216" s="254"/>
      <c r="M216" s="254"/>
      <c r="N216" s="254"/>
      <c r="O216" s="254"/>
      <c r="P216" s="254"/>
      <c r="Q216" s="254"/>
      <c r="R216" s="254"/>
      <c r="S216" s="254"/>
      <c r="T216" s="254"/>
      <c r="U216" s="254"/>
      <c r="V216" s="254"/>
      <c r="W216" s="254"/>
      <c r="X216" s="254"/>
      <c r="Y216" s="254"/>
    </row>
    <row r="217" spans="1:25">
      <c r="A217" s="500" t="s">
        <v>170</v>
      </c>
      <c r="C217" s="480"/>
      <c r="E217" s="470" t="s">
        <v>548</v>
      </c>
      <c r="F217" s="254"/>
      <c r="G217" s="254"/>
      <c r="H217" s="254"/>
      <c r="I217" s="254"/>
      <c r="J217" s="254"/>
      <c r="K217" s="254"/>
      <c r="L217" s="254"/>
      <c r="M217" s="254"/>
      <c r="N217" s="254"/>
      <c r="O217" s="254"/>
      <c r="P217" s="254"/>
      <c r="Q217" s="254"/>
      <c r="R217" s="254"/>
      <c r="S217" s="254"/>
      <c r="T217" s="254"/>
      <c r="U217" s="254"/>
      <c r="V217" s="254"/>
      <c r="W217" s="254"/>
      <c r="X217" s="254"/>
      <c r="Y217" s="254"/>
    </row>
    <row r="218" spans="1:25">
      <c r="A218" s="501" t="s">
        <v>139</v>
      </c>
      <c r="C218" s="480"/>
      <c r="F218" s="314">
        <f t="shared" ref="F218:Y218" si="48">SUM(F214:F217)</f>
        <v>0</v>
      </c>
      <c r="G218" s="314">
        <f t="shared" si="48"/>
        <v>0</v>
      </c>
      <c r="H218" s="314">
        <f t="shared" si="48"/>
        <v>0</v>
      </c>
      <c r="I218" s="314">
        <f t="shared" si="48"/>
        <v>0</v>
      </c>
      <c r="J218" s="314">
        <f t="shared" si="48"/>
        <v>0</v>
      </c>
      <c r="K218" s="314">
        <f t="shared" si="48"/>
        <v>0</v>
      </c>
      <c r="L218" s="314">
        <f t="shared" si="48"/>
        <v>0</v>
      </c>
      <c r="M218" s="314">
        <f t="shared" si="48"/>
        <v>0</v>
      </c>
      <c r="N218" s="314">
        <f t="shared" si="48"/>
        <v>0</v>
      </c>
      <c r="O218" s="314">
        <f t="shared" si="48"/>
        <v>0</v>
      </c>
      <c r="P218" s="314">
        <f t="shared" si="48"/>
        <v>0</v>
      </c>
      <c r="Q218" s="314">
        <f t="shared" si="48"/>
        <v>0</v>
      </c>
      <c r="R218" s="314">
        <f t="shared" si="48"/>
        <v>0</v>
      </c>
      <c r="S218" s="314">
        <f t="shared" si="48"/>
        <v>0</v>
      </c>
      <c r="T218" s="314">
        <f t="shared" si="48"/>
        <v>0</v>
      </c>
      <c r="U218" s="314">
        <f t="shared" si="48"/>
        <v>0</v>
      </c>
      <c r="V218" s="314">
        <f t="shared" si="48"/>
        <v>0</v>
      </c>
      <c r="W218" s="314">
        <f t="shared" si="48"/>
        <v>0</v>
      </c>
      <c r="X218" s="314">
        <f t="shared" si="48"/>
        <v>0</v>
      </c>
      <c r="Y218" s="314">
        <f t="shared" si="48"/>
        <v>0</v>
      </c>
    </row>
    <row r="219" spans="1:25">
      <c r="A219" s="280" t="s">
        <v>560</v>
      </c>
      <c r="C219" s="480"/>
      <c r="F219" s="316"/>
      <c r="G219" s="316"/>
      <c r="H219" s="316"/>
      <c r="I219" s="316"/>
      <c r="J219" s="316"/>
      <c r="K219" s="316"/>
      <c r="L219" s="316"/>
      <c r="M219" s="316"/>
      <c r="N219" s="316"/>
      <c r="O219" s="316"/>
      <c r="P219" s="316"/>
      <c r="Q219" s="316"/>
      <c r="R219" s="316"/>
      <c r="S219" s="316"/>
      <c r="T219" s="316"/>
      <c r="U219" s="316"/>
      <c r="V219" s="316"/>
      <c r="W219" s="316"/>
      <c r="X219" s="316"/>
      <c r="Y219" s="316"/>
    </row>
    <row r="220" spans="1:25">
      <c r="A220" s="500" t="s">
        <v>161</v>
      </c>
      <c r="C220" s="480"/>
      <c r="E220" s="470" t="s">
        <v>548</v>
      </c>
      <c r="F220" s="254"/>
      <c r="G220" s="254"/>
      <c r="H220" s="254"/>
      <c r="I220" s="254"/>
      <c r="J220" s="254"/>
      <c r="K220" s="254"/>
      <c r="L220" s="254"/>
      <c r="M220" s="254"/>
      <c r="N220" s="254"/>
      <c r="O220" s="254"/>
      <c r="P220" s="254"/>
      <c r="Q220" s="254"/>
      <c r="R220" s="254"/>
      <c r="S220" s="254"/>
      <c r="T220" s="254"/>
      <c r="U220" s="254"/>
      <c r="V220" s="254"/>
      <c r="W220" s="254"/>
      <c r="X220" s="254"/>
      <c r="Y220" s="254"/>
    </row>
    <row r="221" spans="1:25">
      <c r="A221" s="500" t="s">
        <v>168</v>
      </c>
      <c r="C221" s="480"/>
      <c r="E221" s="470" t="s">
        <v>548</v>
      </c>
      <c r="F221" s="254"/>
      <c r="G221" s="254"/>
      <c r="H221" s="254"/>
      <c r="I221" s="254"/>
      <c r="J221" s="254"/>
      <c r="K221" s="254"/>
      <c r="L221" s="254"/>
      <c r="M221" s="254"/>
      <c r="N221" s="254"/>
      <c r="O221" s="254"/>
      <c r="P221" s="254"/>
      <c r="Q221" s="254"/>
      <c r="R221" s="254"/>
      <c r="S221" s="254"/>
      <c r="T221" s="254"/>
      <c r="U221" s="254"/>
      <c r="V221" s="254"/>
      <c r="W221" s="254"/>
      <c r="X221" s="254"/>
      <c r="Y221" s="254"/>
    </row>
    <row r="222" spans="1:25">
      <c r="A222" s="500" t="s">
        <v>179</v>
      </c>
      <c r="C222" s="480"/>
      <c r="E222" s="470" t="s">
        <v>548</v>
      </c>
      <c r="F222" s="254"/>
      <c r="G222" s="254"/>
      <c r="H222" s="254"/>
      <c r="I222" s="254"/>
      <c r="J222" s="254"/>
      <c r="K222" s="254"/>
      <c r="L222" s="254"/>
      <c r="M222" s="254"/>
      <c r="N222" s="254"/>
      <c r="O222" s="254"/>
      <c r="P222" s="254"/>
      <c r="Q222" s="254"/>
      <c r="R222" s="254"/>
      <c r="S222" s="254"/>
      <c r="T222" s="254"/>
      <c r="U222" s="254"/>
      <c r="V222" s="254"/>
      <c r="W222" s="254"/>
      <c r="X222" s="254"/>
      <c r="Y222" s="254"/>
    </row>
    <row r="223" spans="1:25">
      <c r="A223" s="500" t="s">
        <v>170</v>
      </c>
      <c r="C223" s="480"/>
      <c r="E223" s="470" t="s">
        <v>548</v>
      </c>
      <c r="F223" s="254"/>
      <c r="G223" s="254"/>
      <c r="H223" s="254"/>
      <c r="I223" s="254"/>
      <c r="J223" s="254"/>
      <c r="K223" s="254"/>
      <c r="L223" s="254"/>
      <c r="M223" s="254"/>
      <c r="N223" s="254"/>
      <c r="O223" s="254"/>
      <c r="P223" s="254"/>
      <c r="Q223" s="254"/>
      <c r="R223" s="254"/>
      <c r="S223" s="254"/>
      <c r="T223" s="254"/>
      <c r="U223" s="254"/>
      <c r="V223" s="254"/>
      <c r="W223" s="254"/>
      <c r="X223" s="254"/>
      <c r="Y223" s="254"/>
    </row>
    <row r="224" spans="1:25" s="323" customFormat="1">
      <c r="A224" s="5" t="s">
        <v>139</v>
      </c>
      <c r="C224" s="1"/>
      <c r="E224" s="443"/>
      <c r="F224" s="363">
        <f t="shared" ref="F224:Y224" si="49">SUM(F220:F223)</f>
        <v>0</v>
      </c>
      <c r="G224" s="363">
        <f t="shared" si="49"/>
        <v>0</v>
      </c>
      <c r="H224" s="363">
        <f t="shared" si="49"/>
        <v>0</v>
      </c>
      <c r="I224" s="363">
        <f t="shared" si="49"/>
        <v>0</v>
      </c>
      <c r="J224" s="363">
        <f t="shared" si="49"/>
        <v>0</v>
      </c>
      <c r="K224" s="363">
        <f t="shared" si="49"/>
        <v>0</v>
      </c>
      <c r="L224" s="363">
        <f t="shared" si="49"/>
        <v>0</v>
      </c>
      <c r="M224" s="363">
        <f t="shared" si="49"/>
        <v>0</v>
      </c>
      <c r="N224" s="363">
        <f t="shared" si="49"/>
        <v>0</v>
      </c>
      <c r="O224" s="363">
        <f t="shared" si="49"/>
        <v>0</v>
      </c>
      <c r="P224" s="363">
        <f t="shared" si="49"/>
        <v>0</v>
      </c>
      <c r="Q224" s="363">
        <f t="shared" si="49"/>
        <v>0</v>
      </c>
      <c r="R224" s="363">
        <f t="shared" si="49"/>
        <v>0</v>
      </c>
      <c r="S224" s="363">
        <f t="shared" si="49"/>
        <v>0</v>
      </c>
      <c r="T224" s="363">
        <f t="shared" si="49"/>
        <v>0</v>
      </c>
      <c r="U224" s="363">
        <f t="shared" si="49"/>
        <v>0</v>
      </c>
      <c r="V224" s="363">
        <f t="shared" si="49"/>
        <v>0</v>
      </c>
      <c r="W224" s="363">
        <f t="shared" si="49"/>
        <v>0</v>
      </c>
      <c r="X224" s="363">
        <f t="shared" si="49"/>
        <v>0</v>
      </c>
      <c r="Y224" s="363">
        <f t="shared" si="49"/>
        <v>0</v>
      </c>
    </row>
    <row r="225" spans="1:25">
      <c r="A225" s="501"/>
      <c r="C225" s="480"/>
      <c r="F225" s="316"/>
      <c r="G225" s="316"/>
      <c r="H225" s="316"/>
      <c r="I225" s="316"/>
      <c r="J225" s="316"/>
      <c r="K225" s="316"/>
      <c r="L225" s="316"/>
      <c r="M225" s="316"/>
      <c r="N225" s="316"/>
      <c r="O225" s="316"/>
      <c r="P225" s="316"/>
      <c r="Q225" s="316"/>
      <c r="R225" s="316"/>
      <c r="S225" s="316"/>
      <c r="T225" s="316"/>
      <c r="U225" s="316"/>
      <c r="V225" s="316"/>
      <c r="W225" s="316"/>
      <c r="X225" s="316"/>
      <c r="Y225" s="316"/>
    </row>
    <row r="226" spans="1:25">
      <c r="A226" s="500" t="s">
        <v>562</v>
      </c>
      <c r="C226" s="480"/>
      <c r="E226" s="348" t="s">
        <v>0</v>
      </c>
      <c r="F226" s="530" t="str">
        <f>IF(F198&gt;0,F198/F201," ")</f>
        <v xml:space="preserve"> </v>
      </c>
      <c r="G226" s="530" t="str">
        <f t="shared" ref="G226:Y226" si="50">IF(G198&gt;0,G198/G201," ")</f>
        <v xml:space="preserve"> </v>
      </c>
      <c r="H226" s="530" t="str">
        <f t="shared" si="50"/>
        <v xml:space="preserve"> </v>
      </c>
      <c r="I226" s="530" t="str">
        <f t="shared" si="50"/>
        <v xml:space="preserve"> </v>
      </c>
      <c r="J226" s="530" t="str">
        <f t="shared" si="50"/>
        <v xml:space="preserve"> </v>
      </c>
      <c r="K226" s="530" t="str">
        <f t="shared" si="50"/>
        <v xml:space="preserve"> </v>
      </c>
      <c r="L226" s="530" t="str">
        <f t="shared" si="50"/>
        <v xml:space="preserve"> </v>
      </c>
      <c r="M226" s="530" t="str">
        <f t="shared" si="50"/>
        <v xml:space="preserve"> </v>
      </c>
      <c r="N226" s="530" t="str">
        <f t="shared" si="50"/>
        <v xml:space="preserve"> </v>
      </c>
      <c r="O226" s="530" t="str">
        <f t="shared" si="50"/>
        <v xml:space="preserve"> </v>
      </c>
      <c r="P226" s="530" t="str">
        <f t="shared" si="50"/>
        <v xml:space="preserve"> </v>
      </c>
      <c r="Q226" s="530" t="str">
        <f t="shared" si="50"/>
        <v xml:space="preserve"> </v>
      </c>
      <c r="R226" s="530" t="str">
        <f t="shared" si="50"/>
        <v xml:space="preserve"> </v>
      </c>
      <c r="S226" s="530" t="str">
        <f t="shared" si="50"/>
        <v xml:space="preserve"> </v>
      </c>
      <c r="T226" s="530" t="str">
        <f t="shared" si="50"/>
        <v xml:space="preserve"> </v>
      </c>
      <c r="U226" s="530" t="str">
        <f t="shared" si="50"/>
        <v xml:space="preserve"> </v>
      </c>
      <c r="V226" s="530" t="str">
        <f t="shared" si="50"/>
        <v xml:space="preserve"> </v>
      </c>
      <c r="W226" s="530" t="str">
        <f t="shared" si="50"/>
        <v xml:space="preserve"> </v>
      </c>
      <c r="X226" s="530" t="str">
        <f t="shared" si="50"/>
        <v xml:space="preserve"> </v>
      </c>
      <c r="Y226" s="530" t="str">
        <f t="shared" si="50"/>
        <v xml:space="preserve"> </v>
      </c>
    </row>
    <row r="227" spans="1:25">
      <c r="A227" s="500" t="s">
        <v>563</v>
      </c>
      <c r="C227" s="480"/>
      <c r="E227" s="348" t="s">
        <v>0</v>
      </c>
      <c r="F227" s="194"/>
      <c r="G227" s="194"/>
      <c r="H227" s="194"/>
      <c r="I227" s="194"/>
      <c r="J227" s="194"/>
      <c r="K227" s="194"/>
      <c r="L227" s="194"/>
      <c r="M227" s="194"/>
      <c r="N227" s="194"/>
      <c r="O227" s="194"/>
      <c r="P227" s="194"/>
      <c r="Q227" s="194"/>
      <c r="R227" s="194"/>
      <c r="S227" s="194"/>
      <c r="T227" s="194"/>
      <c r="U227" s="194"/>
      <c r="V227" s="194"/>
      <c r="W227" s="194"/>
      <c r="X227" s="194"/>
      <c r="Y227" s="194"/>
    </row>
    <row r="228" spans="1:25" s="44" customFormat="1">
      <c r="A228" s="538"/>
      <c r="C228" s="485"/>
      <c r="E228" s="539"/>
      <c r="F228" s="540"/>
      <c r="G228" s="540"/>
      <c r="H228" s="540"/>
      <c r="I228" s="540"/>
      <c r="J228" s="540"/>
      <c r="K228" s="540"/>
      <c r="L228" s="540"/>
      <c r="M228" s="540"/>
      <c r="N228" s="540"/>
      <c r="O228" s="540"/>
      <c r="P228" s="540"/>
      <c r="Q228" s="540"/>
      <c r="R228" s="540"/>
      <c r="S228" s="540"/>
      <c r="T228" s="540"/>
      <c r="U228" s="540"/>
      <c r="V228" s="540"/>
      <c r="W228" s="540"/>
      <c r="X228" s="540"/>
      <c r="Y228" s="540"/>
    </row>
    <row r="229" spans="1:25" ht="15">
      <c r="A229" s="416" t="s">
        <v>811</v>
      </c>
      <c r="C229" s="480"/>
      <c r="F229" s="478"/>
      <c r="G229" s="478"/>
      <c r="H229" s="478"/>
      <c r="I229" s="478"/>
      <c r="J229" s="478"/>
      <c r="K229" s="311"/>
      <c r="L229" s="311"/>
      <c r="M229" s="311"/>
      <c r="N229" s="311"/>
      <c r="O229" s="311"/>
      <c r="P229" s="311"/>
      <c r="Q229" s="311"/>
      <c r="R229" s="311"/>
      <c r="S229" s="311"/>
      <c r="T229" s="311"/>
      <c r="U229" s="311"/>
      <c r="V229" s="311"/>
      <c r="W229" s="311"/>
      <c r="X229" s="311"/>
      <c r="Y229" s="311"/>
    </row>
    <row r="230" spans="1:25" ht="15">
      <c r="A230" s="167" t="s">
        <v>778</v>
      </c>
      <c r="C230" s="168"/>
      <c r="E230" s="470"/>
      <c r="F230" s="478"/>
      <c r="G230" s="478"/>
      <c r="H230" s="478"/>
      <c r="I230" s="478"/>
      <c r="J230" s="478"/>
      <c r="K230" s="311"/>
      <c r="L230" s="311"/>
      <c r="M230" s="311"/>
      <c r="N230" s="311"/>
      <c r="O230" s="311"/>
      <c r="P230" s="311"/>
      <c r="Q230" s="311"/>
      <c r="R230" s="311"/>
      <c r="S230" s="311"/>
      <c r="T230" s="311"/>
      <c r="U230" s="311"/>
      <c r="V230" s="311"/>
      <c r="W230" s="311"/>
      <c r="X230" s="311"/>
      <c r="Y230" s="311"/>
    </row>
    <row r="231" spans="1:25" s="480" customFormat="1">
      <c r="A231" s="479" t="s">
        <v>340</v>
      </c>
      <c r="E231" s="470"/>
      <c r="F231" s="317"/>
      <c r="G231" s="317"/>
      <c r="H231" s="317"/>
      <c r="I231" s="317"/>
      <c r="J231" s="317"/>
      <c r="K231" s="317"/>
      <c r="L231" s="317"/>
      <c r="M231" s="317"/>
      <c r="N231" s="317"/>
      <c r="O231" s="317"/>
      <c r="P231" s="317"/>
      <c r="Q231" s="317"/>
      <c r="R231" s="317"/>
      <c r="S231" s="317"/>
      <c r="T231" s="317"/>
      <c r="U231" s="317"/>
      <c r="V231" s="317"/>
      <c r="W231" s="317"/>
      <c r="X231" s="317"/>
      <c r="Y231" s="317"/>
    </row>
    <row r="232" spans="1:25" s="480" customFormat="1" ht="25.5">
      <c r="A232" s="502" t="s">
        <v>342</v>
      </c>
      <c r="E232" s="470" t="s">
        <v>242</v>
      </c>
      <c r="F232" s="254"/>
      <c r="G232" s="254"/>
      <c r="H232" s="254"/>
      <c r="I232" s="254"/>
      <c r="J232" s="254"/>
      <c r="K232" s="254"/>
      <c r="L232" s="254"/>
      <c r="M232" s="254"/>
      <c r="N232" s="254"/>
      <c r="O232" s="254"/>
      <c r="P232" s="254"/>
      <c r="Q232" s="254"/>
      <c r="R232" s="254"/>
      <c r="S232" s="254"/>
      <c r="T232" s="254"/>
      <c r="U232" s="254"/>
      <c r="V232" s="254"/>
      <c r="W232" s="254"/>
      <c r="X232" s="254"/>
      <c r="Y232" s="254"/>
    </row>
    <row r="233" spans="1:25" s="480" customFormat="1">
      <c r="A233" s="502" t="s">
        <v>341</v>
      </c>
      <c r="E233" s="470" t="s">
        <v>242</v>
      </c>
      <c r="F233" s="254"/>
      <c r="G233" s="254"/>
      <c r="H233" s="254"/>
      <c r="I233" s="254"/>
      <c r="J233" s="254"/>
      <c r="K233" s="254"/>
      <c r="L233" s="254"/>
      <c r="M233" s="254"/>
      <c r="N233" s="254"/>
      <c r="O233" s="254"/>
      <c r="P233" s="254"/>
      <c r="Q233" s="254"/>
      <c r="R233" s="254"/>
      <c r="S233" s="254"/>
      <c r="T233" s="254"/>
      <c r="U233" s="254"/>
      <c r="V233" s="254"/>
      <c r="W233" s="254"/>
      <c r="X233" s="254"/>
      <c r="Y233" s="254"/>
    </row>
    <row r="234" spans="1:25" s="480" customFormat="1">
      <c r="A234" s="536" t="s">
        <v>910</v>
      </c>
      <c r="E234" s="200" t="s">
        <v>395</v>
      </c>
      <c r="F234" s="554"/>
      <c r="G234" s="554"/>
      <c r="H234" s="554"/>
      <c r="I234" s="554"/>
      <c r="J234" s="554"/>
      <c r="K234" s="554"/>
      <c r="L234" s="554"/>
      <c r="M234" s="554"/>
      <c r="N234" s="554"/>
      <c r="O234" s="554"/>
      <c r="P234" s="554"/>
      <c r="Q234" s="554"/>
      <c r="R234" s="554"/>
      <c r="S234" s="554"/>
      <c r="T234" s="554"/>
      <c r="U234" s="554"/>
      <c r="V234" s="554"/>
      <c r="W234" s="554"/>
      <c r="X234" s="554"/>
      <c r="Y234" s="554"/>
    </row>
    <row r="235" spans="1:25" s="480" customFormat="1" ht="13.5" customHeight="1">
      <c r="A235" s="536" t="s">
        <v>1349</v>
      </c>
      <c r="E235" s="200" t="s">
        <v>395</v>
      </c>
      <c r="F235" s="554"/>
      <c r="G235" s="554"/>
      <c r="H235" s="554"/>
      <c r="I235" s="554"/>
      <c r="J235" s="554"/>
      <c r="K235" s="554"/>
      <c r="L235" s="554"/>
      <c r="M235" s="554"/>
      <c r="N235" s="554"/>
      <c r="O235" s="554"/>
      <c r="P235" s="554"/>
      <c r="Q235" s="554"/>
      <c r="R235" s="554"/>
      <c r="S235" s="554"/>
      <c r="T235" s="554"/>
      <c r="U235" s="554"/>
      <c r="V235" s="554"/>
      <c r="W235" s="554"/>
      <c r="X235" s="554"/>
      <c r="Y235" s="554"/>
    </row>
    <row r="236" spans="1:25" s="480" customFormat="1">
      <c r="E236" s="470"/>
    </row>
    <row r="237" spans="1:25" s="480" customFormat="1">
      <c r="A237" s="1" t="s">
        <v>226</v>
      </c>
      <c r="E237" s="470"/>
    </row>
    <row r="238" spans="1:25" s="480" customFormat="1">
      <c r="A238" s="479" t="s">
        <v>856</v>
      </c>
      <c r="E238" s="470" t="s">
        <v>242</v>
      </c>
      <c r="F238" s="343"/>
      <c r="G238" s="343"/>
      <c r="H238" s="343"/>
      <c r="I238" s="343"/>
      <c r="J238" s="343"/>
      <c r="K238" s="343"/>
      <c r="L238" s="343"/>
      <c r="M238" s="343"/>
      <c r="N238" s="343"/>
      <c r="O238" s="343"/>
      <c r="P238" s="343"/>
      <c r="Q238" s="343"/>
      <c r="R238" s="343"/>
      <c r="S238" s="343"/>
      <c r="T238" s="343"/>
      <c r="U238" s="343"/>
      <c r="V238" s="343"/>
      <c r="W238" s="343"/>
      <c r="X238" s="343"/>
      <c r="Y238" s="343"/>
    </row>
    <row r="239" spans="1:25" s="480" customFormat="1">
      <c r="A239" s="479" t="s">
        <v>213</v>
      </c>
      <c r="E239" s="470"/>
      <c r="F239" s="343"/>
      <c r="G239" s="343"/>
      <c r="H239" s="343" t="s">
        <v>53</v>
      </c>
      <c r="I239" s="343"/>
      <c r="J239" s="343"/>
      <c r="K239" s="343"/>
      <c r="L239" s="343"/>
      <c r="M239" s="343"/>
      <c r="N239" s="343"/>
      <c r="O239" s="343"/>
      <c r="P239" s="343"/>
      <c r="Q239" s="343"/>
      <c r="R239" s="343"/>
      <c r="S239" s="343"/>
      <c r="T239" s="343"/>
      <c r="U239" s="343"/>
      <c r="V239" s="343"/>
      <c r="W239" s="343"/>
      <c r="X239" s="343"/>
      <c r="Y239" s="343"/>
    </row>
    <row r="240" spans="1:25" s="480" customFormat="1">
      <c r="A240" s="479" t="s">
        <v>559</v>
      </c>
      <c r="E240" s="470" t="s">
        <v>5</v>
      </c>
      <c r="F240" s="343"/>
      <c r="G240" s="343"/>
      <c r="H240" s="343"/>
      <c r="I240" s="343"/>
      <c r="J240" s="343"/>
      <c r="K240" s="343"/>
      <c r="L240" s="343"/>
      <c r="M240" s="343"/>
      <c r="N240" s="343"/>
      <c r="O240" s="343"/>
      <c r="P240" s="343"/>
      <c r="Q240" s="343"/>
      <c r="R240" s="343"/>
      <c r="S240" s="343"/>
      <c r="T240" s="343"/>
      <c r="U240" s="343"/>
      <c r="V240" s="343"/>
      <c r="W240" s="343"/>
      <c r="X240" s="343"/>
      <c r="Y240" s="343"/>
    </row>
    <row r="241" spans="1:27" s="480" customFormat="1">
      <c r="A241" s="479" t="s">
        <v>557</v>
      </c>
      <c r="E241" s="470" t="s">
        <v>5</v>
      </c>
      <c r="F241" s="343"/>
      <c r="G241" s="343"/>
      <c r="H241" s="343"/>
      <c r="I241" s="343"/>
      <c r="J241" s="343"/>
      <c r="K241" s="343"/>
      <c r="L241" s="343"/>
      <c r="M241" s="343"/>
      <c r="N241" s="343"/>
      <c r="O241" s="343"/>
      <c r="P241" s="343"/>
      <c r="Q241" s="343"/>
      <c r="R241" s="343"/>
      <c r="S241" s="343"/>
      <c r="T241" s="343"/>
      <c r="U241" s="343"/>
      <c r="V241" s="343"/>
      <c r="W241" s="343"/>
      <c r="X241" s="343"/>
      <c r="Y241" s="343"/>
    </row>
    <row r="242" spans="1:27" s="480" customFormat="1">
      <c r="A242" s="479" t="s">
        <v>558</v>
      </c>
      <c r="E242" s="470" t="s">
        <v>5</v>
      </c>
      <c r="F242" s="343"/>
      <c r="G242" s="343"/>
      <c r="H242" s="343"/>
      <c r="I242" s="343"/>
      <c r="J242" s="343"/>
      <c r="K242" s="343"/>
      <c r="L242" s="343"/>
      <c r="M242" s="343"/>
      <c r="N242" s="343"/>
      <c r="O242" s="343"/>
      <c r="P242" s="343"/>
      <c r="Q242" s="343"/>
      <c r="R242" s="343"/>
      <c r="S242" s="343"/>
      <c r="T242" s="343"/>
      <c r="U242" s="343"/>
      <c r="V242" s="343"/>
      <c r="W242" s="343"/>
      <c r="X242" s="343"/>
      <c r="Y242" s="343"/>
    </row>
    <row r="243" spans="1:27" s="480" customFormat="1">
      <c r="A243" s="479" t="s">
        <v>556</v>
      </c>
      <c r="E243" s="470" t="s">
        <v>0</v>
      </c>
      <c r="F243" s="194"/>
      <c r="G243" s="194"/>
      <c r="H243" s="194"/>
      <c r="I243" s="194"/>
      <c r="J243" s="194"/>
      <c r="K243" s="194"/>
      <c r="L243" s="194"/>
      <c r="M243" s="194"/>
      <c r="N243" s="194"/>
      <c r="O243" s="194"/>
      <c r="P243" s="194"/>
      <c r="Q243" s="194"/>
      <c r="R243" s="194"/>
      <c r="S243" s="194"/>
      <c r="T243" s="194"/>
      <c r="U243" s="194"/>
      <c r="V243" s="194"/>
      <c r="W243" s="194"/>
      <c r="X243" s="194"/>
      <c r="Y243" s="194"/>
    </row>
    <row r="244" spans="1:27" s="480" customFormat="1">
      <c r="A244" s="479" t="s">
        <v>214</v>
      </c>
      <c r="E244" s="470" t="s">
        <v>243</v>
      </c>
      <c r="F244" s="314">
        <f>'F7 Pensions DB scheme costs'!F37</f>
        <v>0</v>
      </c>
      <c r="G244" s="314">
        <f>'F7 Pensions DB scheme costs'!G37</f>
        <v>0</v>
      </c>
      <c r="H244" s="314">
        <f>'F7 Pensions DB scheme costs'!H37</f>
        <v>0</v>
      </c>
      <c r="I244" s="314">
        <f>'F7 Pensions DB scheme costs'!I37</f>
        <v>0</v>
      </c>
      <c r="J244" s="314">
        <f>'F7 Pensions DB scheme costs'!J37</f>
        <v>0</v>
      </c>
      <c r="K244" s="314">
        <f>'F7 Pensions DB scheme costs'!K37</f>
        <v>0</v>
      </c>
      <c r="L244" s="314">
        <f>'F7 Pensions DB scheme costs'!L37</f>
        <v>0</v>
      </c>
      <c r="M244" s="314">
        <f>'F7 Pensions DB scheme costs'!M37</f>
        <v>0</v>
      </c>
      <c r="N244" s="314">
        <f>'F7 Pensions DB scheme costs'!N37</f>
        <v>0</v>
      </c>
      <c r="O244" s="314">
        <f>'F7 Pensions DB scheme costs'!O37</f>
        <v>0</v>
      </c>
      <c r="P244" s="314">
        <f>'F7 Pensions DB scheme costs'!P37</f>
        <v>0</v>
      </c>
      <c r="Q244" s="314">
        <f>'F7 Pensions DB scheme costs'!Q37</f>
        <v>0</v>
      </c>
      <c r="R244" s="314">
        <f>'F7 Pensions DB scheme costs'!R37</f>
        <v>0</v>
      </c>
      <c r="S244" s="314">
        <f>'F7 Pensions DB scheme costs'!S37</f>
        <v>0</v>
      </c>
      <c r="T244" s="314">
        <f>'F7 Pensions DB scheme costs'!T37</f>
        <v>0</v>
      </c>
      <c r="U244" s="314">
        <f>'F7 Pensions DB scheme costs'!U37</f>
        <v>0</v>
      </c>
      <c r="V244" s="314">
        <f>'F7 Pensions DB scheme costs'!V37</f>
        <v>0</v>
      </c>
      <c r="W244" s="314">
        <f>'F7 Pensions DB scheme costs'!W37</f>
        <v>0</v>
      </c>
      <c r="X244" s="314">
        <f>'F7 Pensions DB scheme costs'!X37</f>
        <v>0</v>
      </c>
      <c r="Y244" s="314">
        <f>'F7 Pensions DB scheme costs'!Y37</f>
        <v>0</v>
      </c>
      <c r="Z244" s="314">
        <f>'F7 Pensions DB scheme costs'!Z37</f>
        <v>0</v>
      </c>
      <c r="AA244" s="314">
        <f>'F7 Pensions DB scheme costs'!AA37</f>
        <v>0</v>
      </c>
    </row>
    <row r="245" spans="1:27" s="480" customFormat="1">
      <c r="A245" s="479" t="s">
        <v>772</v>
      </c>
      <c r="E245" s="470" t="s">
        <v>0</v>
      </c>
      <c r="F245" s="194"/>
      <c r="G245" s="194"/>
      <c r="H245" s="194"/>
      <c r="I245" s="194"/>
      <c r="J245" s="194"/>
      <c r="K245" s="194"/>
      <c r="L245" s="194"/>
      <c r="M245" s="194"/>
      <c r="N245" s="194"/>
      <c r="O245" s="194"/>
      <c r="P245" s="194"/>
      <c r="Q245" s="194"/>
      <c r="R245" s="194"/>
      <c r="S245" s="194"/>
      <c r="T245" s="194"/>
      <c r="U245" s="194"/>
      <c r="V245" s="194"/>
      <c r="W245" s="194"/>
      <c r="X245" s="194"/>
      <c r="Y245" s="194"/>
    </row>
    <row r="246" spans="1:27" s="480" customFormat="1" ht="25.5">
      <c r="A246" s="502" t="s">
        <v>773</v>
      </c>
      <c r="E246" s="470" t="s">
        <v>0</v>
      </c>
      <c r="F246" s="194"/>
      <c r="G246" s="194"/>
      <c r="H246" s="194"/>
      <c r="I246" s="194"/>
      <c r="J246" s="194"/>
      <c r="K246" s="194"/>
      <c r="L246" s="194"/>
      <c r="M246" s="194"/>
      <c r="N246" s="194"/>
      <c r="O246" s="194"/>
      <c r="P246" s="194"/>
      <c r="Q246" s="194"/>
      <c r="R246" s="194"/>
      <c r="S246" s="194"/>
      <c r="T246" s="194"/>
      <c r="U246" s="194"/>
      <c r="V246" s="194"/>
      <c r="W246" s="194"/>
      <c r="X246" s="194"/>
      <c r="Y246" s="194"/>
    </row>
    <row r="247" spans="1:27" s="480" customFormat="1">
      <c r="A247" s="415" t="s">
        <v>863</v>
      </c>
      <c r="E247" s="470" t="s">
        <v>0</v>
      </c>
      <c r="F247" s="194"/>
      <c r="G247" s="194"/>
      <c r="H247" s="194"/>
      <c r="I247" s="194"/>
      <c r="J247" s="194"/>
      <c r="K247" s="194"/>
      <c r="L247" s="194"/>
      <c r="M247" s="194"/>
      <c r="N247" s="194"/>
      <c r="O247" s="194"/>
      <c r="P247" s="194"/>
      <c r="Q247" s="194"/>
      <c r="R247" s="194"/>
      <c r="S247" s="194"/>
      <c r="T247" s="194"/>
      <c r="U247" s="194"/>
      <c r="V247" s="194"/>
      <c r="W247" s="194"/>
      <c r="X247" s="194"/>
      <c r="Y247" s="194"/>
    </row>
    <row r="248" spans="1:27">
      <c r="A248" s="479" t="s">
        <v>392</v>
      </c>
      <c r="C248" s="480"/>
      <c r="E248" s="470" t="s">
        <v>173</v>
      </c>
      <c r="F248" s="343"/>
      <c r="G248" s="343"/>
      <c r="H248" s="343"/>
      <c r="I248" s="343"/>
      <c r="J248" s="343"/>
      <c r="K248" s="343"/>
      <c r="L248" s="343"/>
      <c r="M248" s="343"/>
      <c r="N248" s="343"/>
      <c r="O248" s="343"/>
      <c r="P248" s="343"/>
      <c r="Q248" s="343"/>
      <c r="R248" s="343"/>
      <c r="S248" s="343"/>
      <c r="T248" s="343"/>
      <c r="U248" s="343"/>
      <c r="V248" s="343"/>
      <c r="W248" s="343"/>
      <c r="X248" s="343"/>
      <c r="Y248" s="343"/>
    </row>
    <row r="249" spans="1:27">
      <c r="A249" s="495" t="s">
        <v>172</v>
      </c>
      <c r="C249" s="480"/>
      <c r="E249" s="470" t="s">
        <v>173</v>
      </c>
      <c r="F249" s="343"/>
      <c r="G249" s="343"/>
      <c r="H249" s="343"/>
      <c r="I249" s="343"/>
      <c r="J249" s="343"/>
      <c r="K249" s="343"/>
      <c r="L249" s="343"/>
      <c r="M249" s="343"/>
      <c r="N249" s="343"/>
      <c r="O249" s="343"/>
      <c r="P249" s="343"/>
      <c r="Q249" s="343"/>
      <c r="R249" s="343"/>
      <c r="S249" s="343"/>
      <c r="T249" s="343"/>
      <c r="U249" s="343"/>
      <c r="V249" s="343"/>
      <c r="W249" s="343"/>
      <c r="X249" s="343"/>
      <c r="Y249" s="343"/>
    </row>
    <row r="250" spans="1:27">
      <c r="A250" s="480"/>
      <c r="C250" s="480"/>
      <c r="E250" s="470"/>
      <c r="F250" s="480"/>
      <c r="G250" s="480"/>
      <c r="H250" s="480"/>
      <c r="I250" s="480"/>
      <c r="J250" s="480"/>
      <c r="K250" s="480"/>
      <c r="M250" s="480"/>
      <c r="O250" s="480"/>
      <c r="Q250" s="480"/>
      <c r="S250" s="480"/>
      <c r="U250" s="480"/>
      <c r="W250" s="480"/>
      <c r="Y250" s="480"/>
    </row>
    <row r="251" spans="1:27" s="480" customFormat="1">
      <c r="A251" s="1" t="s">
        <v>226</v>
      </c>
      <c r="E251" s="470"/>
    </row>
    <row r="252" spans="1:27" s="480" customFormat="1">
      <c r="A252" s="479" t="s">
        <v>215</v>
      </c>
      <c r="E252" s="470" t="s">
        <v>0</v>
      </c>
      <c r="F252" s="194"/>
      <c r="G252" s="194"/>
      <c r="H252" s="194"/>
      <c r="I252" s="194"/>
      <c r="J252" s="194"/>
      <c r="K252" s="194"/>
      <c r="L252" s="194"/>
      <c r="M252" s="194"/>
      <c r="N252" s="194"/>
      <c r="O252" s="194"/>
      <c r="P252" s="194"/>
      <c r="Q252" s="194"/>
      <c r="R252" s="194"/>
      <c r="S252" s="194"/>
      <c r="T252" s="194"/>
      <c r="U252" s="194"/>
      <c r="V252" s="194"/>
      <c r="W252" s="194"/>
      <c r="X252" s="194"/>
      <c r="Y252" s="194"/>
    </row>
    <row r="253" spans="1:27" s="480" customFormat="1">
      <c r="A253" s="479" t="s">
        <v>774</v>
      </c>
      <c r="E253" s="470" t="s">
        <v>0</v>
      </c>
      <c r="F253" s="194"/>
      <c r="G253" s="194"/>
      <c r="H253" s="194"/>
      <c r="I253" s="194"/>
      <c r="J253" s="194"/>
      <c r="K253" s="194"/>
      <c r="L253" s="194"/>
      <c r="M253" s="194"/>
      <c r="N253" s="194"/>
      <c r="O253" s="194"/>
      <c r="P253" s="194"/>
      <c r="Q253" s="194"/>
      <c r="R253" s="194"/>
      <c r="S253" s="194"/>
      <c r="T253" s="194"/>
      <c r="U253" s="194"/>
      <c r="V253" s="194"/>
      <c r="W253" s="194"/>
      <c r="X253" s="194"/>
      <c r="Y253" s="194"/>
    </row>
    <row r="254" spans="1:27" s="480" customFormat="1">
      <c r="A254" s="479" t="s">
        <v>216</v>
      </c>
      <c r="E254" s="470" t="s">
        <v>0</v>
      </c>
      <c r="F254" s="194"/>
      <c r="G254" s="194"/>
      <c r="H254" s="194"/>
      <c r="I254" s="194"/>
      <c r="J254" s="194"/>
      <c r="K254" s="194"/>
      <c r="L254" s="194"/>
      <c r="M254" s="194"/>
      <c r="N254" s="194"/>
      <c r="O254" s="194"/>
      <c r="P254" s="194"/>
      <c r="Q254" s="194"/>
      <c r="R254" s="194"/>
      <c r="S254" s="194"/>
      <c r="T254" s="194"/>
      <c r="U254" s="194"/>
      <c r="V254" s="194"/>
      <c r="W254" s="194"/>
      <c r="X254" s="194"/>
      <c r="Y254" s="194"/>
    </row>
    <row r="255" spans="1:27" s="480" customFormat="1">
      <c r="A255" s="479" t="s">
        <v>217</v>
      </c>
      <c r="E255" s="470" t="s">
        <v>0</v>
      </c>
      <c r="F255" s="194"/>
      <c r="G255" s="194"/>
      <c r="H255" s="194"/>
      <c r="I255" s="194"/>
      <c r="J255" s="194"/>
      <c r="K255" s="194"/>
      <c r="L255" s="194"/>
      <c r="M255" s="194"/>
      <c r="N255" s="194"/>
      <c r="O255" s="194"/>
      <c r="P255" s="194"/>
      <c r="Q255" s="194"/>
      <c r="R255" s="194"/>
      <c r="S255" s="194"/>
      <c r="T255" s="194"/>
      <c r="U255" s="194"/>
      <c r="V255" s="194"/>
      <c r="W255" s="194"/>
      <c r="X255" s="194"/>
      <c r="Y255" s="194"/>
    </row>
    <row r="256" spans="1:27" s="480" customFormat="1">
      <c r="A256" s="479" t="s">
        <v>218</v>
      </c>
      <c r="E256" s="470" t="s">
        <v>0</v>
      </c>
      <c r="F256" s="194"/>
      <c r="G256" s="194"/>
      <c r="H256" s="194"/>
      <c r="I256" s="194"/>
      <c r="J256" s="194"/>
      <c r="K256" s="194"/>
      <c r="L256" s="194"/>
      <c r="M256" s="194"/>
      <c r="N256" s="194"/>
      <c r="O256" s="194"/>
      <c r="P256" s="194"/>
      <c r="Q256" s="194"/>
      <c r="R256" s="194"/>
      <c r="S256" s="194"/>
      <c r="T256" s="194"/>
      <c r="U256" s="194"/>
      <c r="V256" s="194"/>
      <c r="W256" s="194"/>
      <c r="X256" s="194"/>
      <c r="Y256" s="194"/>
    </row>
    <row r="257" spans="1:25" s="480" customFormat="1">
      <c r="A257" s="415" t="s">
        <v>1350</v>
      </c>
      <c r="E257" s="470" t="s">
        <v>0</v>
      </c>
      <c r="F257" s="194"/>
      <c r="G257" s="194"/>
      <c r="H257" s="194"/>
      <c r="I257" s="194"/>
      <c r="J257" s="194"/>
      <c r="K257" s="194"/>
      <c r="L257" s="194"/>
      <c r="M257" s="194"/>
      <c r="N257" s="194"/>
      <c r="O257" s="194"/>
      <c r="P257" s="194"/>
      <c r="Q257" s="194"/>
      <c r="R257" s="194"/>
      <c r="S257" s="194"/>
      <c r="T257" s="194"/>
      <c r="U257" s="194"/>
      <c r="V257" s="194"/>
      <c r="W257" s="194"/>
      <c r="X257" s="194"/>
      <c r="Y257" s="194"/>
    </row>
    <row r="258" spans="1:25" s="480" customFormat="1">
      <c r="A258" s="479" t="s">
        <v>775</v>
      </c>
      <c r="E258" s="470" t="s">
        <v>0</v>
      </c>
      <c r="F258" s="194"/>
      <c r="G258" s="194"/>
      <c r="H258" s="194"/>
      <c r="I258" s="194"/>
      <c r="J258" s="194"/>
      <c r="K258" s="194"/>
      <c r="L258" s="194"/>
      <c r="M258" s="194"/>
      <c r="N258" s="194"/>
      <c r="O258" s="194"/>
      <c r="P258" s="194"/>
      <c r="Q258" s="194"/>
      <c r="R258" s="194"/>
      <c r="S258" s="194"/>
      <c r="T258" s="194"/>
      <c r="U258" s="194"/>
      <c r="V258" s="194"/>
      <c r="W258" s="194"/>
      <c r="X258" s="194"/>
      <c r="Y258" s="194"/>
    </row>
    <row r="259" spans="1:25" s="480" customFormat="1">
      <c r="A259" s="479" t="s">
        <v>219</v>
      </c>
      <c r="E259" s="470" t="s">
        <v>0</v>
      </c>
      <c r="F259" s="194"/>
      <c r="G259" s="194"/>
      <c r="H259" s="194"/>
      <c r="I259" s="194"/>
      <c r="J259" s="194"/>
      <c r="K259" s="194"/>
      <c r="L259" s="194"/>
      <c r="M259" s="194"/>
      <c r="N259" s="194"/>
      <c r="O259" s="194"/>
      <c r="P259" s="194"/>
      <c r="Q259" s="194"/>
      <c r="R259" s="194"/>
      <c r="S259" s="194"/>
      <c r="T259" s="194"/>
      <c r="U259" s="194"/>
      <c r="V259" s="194"/>
      <c r="W259" s="194"/>
      <c r="X259" s="194"/>
      <c r="Y259" s="194"/>
    </row>
    <row r="260" spans="1:25" s="480" customFormat="1">
      <c r="A260" s="479" t="s">
        <v>220</v>
      </c>
      <c r="E260" s="470" t="s">
        <v>0</v>
      </c>
      <c r="F260" s="194"/>
      <c r="G260" s="194"/>
      <c r="H260" s="194"/>
      <c r="I260" s="194"/>
      <c r="J260" s="194"/>
      <c r="K260" s="194"/>
      <c r="L260" s="194"/>
      <c r="M260" s="194"/>
      <c r="N260" s="194"/>
      <c r="O260" s="194"/>
      <c r="P260" s="194"/>
      <c r="Q260" s="194"/>
      <c r="R260" s="194"/>
      <c r="S260" s="194"/>
      <c r="T260" s="194"/>
      <c r="U260" s="194"/>
      <c r="V260" s="194"/>
      <c r="W260" s="194"/>
      <c r="X260" s="194"/>
      <c r="Y260" s="194"/>
    </row>
    <row r="261" spans="1:25" s="480" customFormat="1">
      <c r="A261" s="479" t="s">
        <v>221</v>
      </c>
      <c r="E261" s="470" t="s">
        <v>0</v>
      </c>
      <c r="F261" s="194"/>
      <c r="G261" s="194"/>
      <c r="H261" s="194"/>
      <c r="I261" s="194"/>
      <c r="J261" s="194"/>
      <c r="K261" s="194"/>
      <c r="L261" s="194"/>
      <c r="M261" s="194"/>
      <c r="N261" s="194"/>
      <c r="O261" s="194"/>
      <c r="P261" s="194"/>
      <c r="Q261" s="194"/>
      <c r="R261" s="194"/>
      <c r="S261" s="194"/>
      <c r="T261" s="194"/>
      <c r="U261" s="194"/>
      <c r="V261" s="194"/>
      <c r="W261" s="194"/>
      <c r="X261" s="194"/>
      <c r="Y261" s="194"/>
    </row>
    <row r="262" spans="1:25" s="480" customFormat="1">
      <c r="A262" s="415" t="s">
        <v>859</v>
      </c>
      <c r="E262" s="470"/>
      <c r="F262" s="343"/>
      <c r="G262" s="343"/>
      <c r="H262" s="343"/>
      <c r="I262" s="343"/>
      <c r="J262" s="343"/>
      <c r="K262" s="343"/>
      <c r="L262" s="343"/>
      <c r="M262" s="343"/>
      <c r="N262" s="343"/>
      <c r="O262" s="343"/>
      <c r="P262" s="343"/>
      <c r="Q262" s="343"/>
      <c r="R262" s="343"/>
      <c r="S262" s="343"/>
      <c r="T262" s="343"/>
      <c r="U262" s="343"/>
      <c r="V262" s="343"/>
      <c r="W262" s="343"/>
      <c r="X262" s="343"/>
      <c r="Y262" s="343"/>
    </row>
    <row r="263" spans="1:25" s="480" customFormat="1">
      <c r="A263" s="415" t="s">
        <v>860</v>
      </c>
      <c r="E263" s="470"/>
      <c r="F263" s="343"/>
      <c r="G263" s="343"/>
      <c r="H263" s="343"/>
      <c r="I263" s="343"/>
      <c r="J263" s="343"/>
      <c r="K263" s="343"/>
      <c r="L263" s="343"/>
      <c r="M263" s="343"/>
      <c r="N263" s="343"/>
      <c r="O263" s="343"/>
      <c r="P263" s="343"/>
      <c r="Q263" s="343"/>
      <c r="R263" s="343"/>
      <c r="S263" s="343"/>
      <c r="T263" s="343"/>
      <c r="U263" s="343"/>
      <c r="V263" s="343"/>
      <c r="W263" s="343"/>
      <c r="X263" s="343"/>
      <c r="Y263" s="343"/>
    </row>
    <row r="264" spans="1:25" s="480" customFormat="1">
      <c r="A264" s="479" t="s">
        <v>222</v>
      </c>
      <c r="E264" s="470" t="s">
        <v>173</v>
      </c>
      <c r="F264" s="343"/>
      <c r="G264" s="343"/>
      <c r="H264" s="343"/>
      <c r="I264" s="343"/>
      <c r="J264" s="343"/>
      <c r="K264" s="343"/>
      <c r="L264" s="343"/>
      <c r="M264" s="343"/>
      <c r="N264" s="343"/>
      <c r="O264" s="343"/>
      <c r="P264" s="343"/>
      <c r="Q264" s="343"/>
      <c r="R264" s="343"/>
      <c r="S264" s="343"/>
      <c r="T264" s="343"/>
      <c r="U264" s="343"/>
      <c r="V264" s="343"/>
      <c r="W264" s="343"/>
      <c r="X264" s="343"/>
      <c r="Y264" s="343"/>
    </row>
    <row r="265" spans="1:25" s="480" customFormat="1">
      <c r="A265" s="479" t="s">
        <v>223</v>
      </c>
      <c r="E265" s="470" t="s">
        <v>173</v>
      </c>
      <c r="F265" s="343"/>
      <c r="G265" s="343"/>
      <c r="H265" s="343"/>
      <c r="I265" s="343"/>
      <c r="J265" s="343"/>
      <c r="K265" s="343"/>
      <c r="L265" s="343"/>
      <c r="M265" s="343"/>
      <c r="N265" s="343"/>
      <c r="O265" s="343"/>
      <c r="P265" s="343"/>
      <c r="Q265" s="343"/>
      <c r="R265" s="343"/>
      <c r="S265" s="343"/>
      <c r="T265" s="343"/>
      <c r="U265" s="343"/>
      <c r="V265" s="343"/>
      <c r="W265" s="343"/>
      <c r="X265" s="343"/>
      <c r="Y265" s="343"/>
    </row>
    <row r="266" spans="1:25" s="480" customFormat="1">
      <c r="A266" s="415" t="s">
        <v>861</v>
      </c>
      <c r="E266" s="470"/>
      <c r="F266" s="343"/>
      <c r="G266" s="343"/>
      <c r="H266" s="343"/>
      <c r="I266" s="343"/>
      <c r="J266" s="343"/>
      <c r="K266" s="343"/>
      <c r="L266" s="343"/>
      <c r="M266" s="343"/>
      <c r="N266" s="343"/>
      <c r="O266" s="343"/>
      <c r="P266" s="343"/>
      <c r="Q266" s="343"/>
      <c r="R266" s="343"/>
      <c r="S266" s="343"/>
      <c r="T266" s="343"/>
      <c r="U266" s="343"/>
      <c r="V266" s="343"/>
      <c r="W266" s="343"/>
      <c r="X266" s="343"/>
      <c r="Y266" s="343"/>
    </row>
    <row r="267" spans="1:25" s="480" customFormat="1">
      <c r="A267" s="415" t="s">
        <v>862</v>
      </c>
      <c r="E267" s="470"/>
      <c r="F267" s="343"/>
      <c r="G267" s="343"/>
      <c r="H267" s="343"/>
      <c r="I267" s="343"/>
      <c r="J267" s="343"/>
      <c r="K267" s="343"/>
      <c r="L267" s="343"/>
      <c r="M267" s="343"/>
      <c r="N267" s="343"/>
      <c r="O267" s="343"/>
      <c r="P267" s="343"/>
      <c r="Q267" s="343"/>
      <c r="R267" s="343"/>
      <c r="S267" s="343"/>
      <c r="T267" s="343"/>
      <c r="U267" s="343"/>
      <c r="V267" s="343"/>
      <c r="W267" s="343"/>
      <c r="X267" s="343"/>
      <c r="Y267" s="343"/>
    </row>
    <row r="268" spans="1:25" s="480" customFormat="1">
      <c r="A268" s="479" t="s">
        <v>224</v>
      </c>
      <c r="E268" s="470" t="s">
        <v>173</v>
      </c>
      <c r="F268" s="343"/>
      <c r="G268" s="343"/>
      <c r="H268" s="343"/>
      <c r="I268" s="343"/>
      <c r="J268" s="343"/>
      <c r="K268" s="343"/>
      <c r="L268" s="343"/>
      <c r="M268" s="343"/>
      <c r="N268" s="343"/>
      <c r="O268" s="343"/>
      <c r="P268" s="343"/>
      <c r="Q268" s="343"/>
      <c r="R268" s="343"/>
      <c r="S268" s="343"/>
      <c r="T268" s="343"/>
      <c r="U268" s="343"/>
      <c r="V268" s="343"/>
      <c r="W268" s="343"/>
      <c r="X268" s="343"/>
      <c r="Y268" s="343"/>
    </row>
    <row r="269" spans="1:25" s="480" customFormat="1">
      <c r="A269" s="479" t="s">
        <v>225</v>
      </c>
      <c r="E269" s="470" t="s">
        <v>173</v>
      </c>
      <c r="F269" s="343"/>
      <c r="G269" s="343"/>
      <c r="H269" s="343"/>
      <c r="I269" s="343"/>
      <c r="J269" s="343"/>
      <c r="K269" s="343"/>
      <c r="L269" s="343"/>
      <c r="M269" s="343"/>
      <c r="N269" s="343"/>
      <c r="O269" s="343"/>
      <c r="P269" s="343"/>
      <c r="Q269" s="343"/>
      <c r="R269" s="343"/>
      <c r="S269" s="343"/>
      <c r="T269" s="343"/>
      <c r="U269" s="343"/>
      <c r="V269" s="343"/>
      <c r="W269" s="343"/>
      <c r="X269" s="343"/>
      <c r="Y269" s="343"/>
    </row>
    <row r="270" spans="1:25" s="480" customFormat="1">
      <c r="E270" s="470"/>
    </row>
    <row r="271" spans="1:25" s="480" customFormat="1">
      <c r="A271" s="1" t="s">
        <v>553</v>
      </c>
      <c r="E271" s="470"/>
    </row>
    <row r="272" spans="1:25" s="480" customFormat="1">
      <c r="A272" s="557" t="s">
        <v>554</v>
      </c>
      <c r="F272" s="343"/>
      <c r="G272" s="343"/>
      <c r="H272" s="343"/>
      <c r="I272" s="343"/>
      <c r="J272" s="343"/>
      <c r="K272" s="343"/>
      <c r="L272" s="343"/>
      <c r="M272" s="343"/>
      <c r="N272" s="343"/>
      <c r="O272" s="343"/>
      <c r="P272" s="343"/>
      <c r="Q272" s="343"/>
      <c r="R272" s="343"/>
      <c r="S272" s="343"/>
      <c r="T272" s="343"/>
      <c r="U272" s="343"/>
      <c r="V272" s="343"/>
      <c r="W272" s="343"/>
      <c r="X272" s="343"/>
      <c r="Y272" s="343"/>
    </row>
    <row r="273" spans="1:25" s="480" customFormat="1">
      <c r="A273" s="479" t="s">
        <v>819</v>
      </c>
      <c r="F273" s="343"/>
      <c r="G273" s="343"/>
      <c r="H273" s="343"/>
      <c r="I273" s="343"/>
      <c r="J273" s="343"/>
      <c r="K273" s="343"/>
      <c r="L273" s="343"/>
      <c r="M273" s="343"/>
      <c r="N273" s="343"/>
      <c r="O273" s="343"/>
      <c r="P273" s="343"/>
      <c r="Q273" s="343"/>
      <c r="R273" s="343"/>
      <c r="S273" s="343"/>
      <c r="T273" s="343"/>
      <c r="U273" s="343"/>
      <c r="V273" s="343"/>
      <c r="W273" s="343"/>
      <c r="X273" s="343"/>
      <c r="Y273" s="343"/>
    </row>
    <row r="274" spans="1:25" s="480" customFormat="1">
      <c r="A274" s="479" t="s">
        <v>202</v>
      </c>
      <c r="E274" s="470"/>
      <c r="F274" s="343"/>
      <c r="G274" s="343"/>
      <c r="H274" s="343"/>
      <c r="I274" s="343"/>
      <c r="J274" s="343"/>
      <c r="K274" s="343"/>
      <c r="L274" s="343"/>
      <c r="M274" s="343"/>
      <c r="N274" s="343"/>
      <c r="O274" s="343"/>
      <c r="P274" s="343"/>
      <c r="Q274" s="343"/>
      <c r="R274" s="343"/>
      <c r="S274" s="343"/>
      <c r="T274" s="343"/>
      <c r="U274" s="343"/>
      <c r="V274" s="343"/>
      <c r="W274" s="343"/>
      <c r="X274" s="343"/>
      <c r="Y274" s="343"/>
    </row>
    <row r="275" spans="1:25" s="480" customFormat="1">
      <c r="A275" s="479" t="s">
        <v>398</v>
      </c>
      <c r="E275" s="470" t="s">
        <v>343</v>
      </c>
      <c r="F275" s="343"/>
      <c r="G275" s="343"/>
      <c r="H275" s="343"/>
      <c r="I275" s="343"/>
      <c r="J275" s="343"/>
      <c r="K275" s="343"/>
      <c r="L275" s="343"/>
      <c r="M275" s="343"/>
      <c r="N275" s="343"/>
      <c r="O275" s="343"/>
      <c r="P275" s="343"/>
      <c r="Q275" s="343"/>
      <c r="R275" s="343"/>
      <c r="S275" s="343"/>
      <c r="T275" s="343"/>
      <c r="U275" s="343"/>
      <c r="V275" s="343"/>
      <c r="W275" s="343"/>
      <c r="X275" s="343"/>
      <c r="Y275" s="343"/>
    </row>
    <row r="276" spans="1:25" s="480" customFormat="1">
      <c r="A276" s="479" t="s">
        <v>203</v>
      </c>
      <c r="E276" s="470" t="s">
        <v>243</v>
      </c>
      <c r="F276" s="343"/>
      <c r="G276" s="343"/>
      <c r="H276" s="343"/>
      <c r="I276" s="343"/>
      <c r="J276" s="343"/>
      <c r="K276" s="343"/>
      <c r="L276" s="343"/>
      <c r="M276" s="343"/>
      <c r="N276" s="343"/>
      <c r="O276" s="343"/>
      <c r="P276" s="343"/>
      <c r="Q276" s="343"/>
      <c r="R276" s="343"/>
      <c r="S276" s="343"/>
      <c r="T276" s="343"/>
      <c r="U276" s="343"/>
      <c r="V276" s="343"/>
      <c r="W276" s="343"/>
      <c r="X276" s="343"/>
      <c r="Y276" s="343"/>
    </row>
    <row r="277" spans="1:25" s="480" customFormat="1">
      <c r="A277" s="479" t="s">
        <v>204</v>
      </c>
      <c r="E277" s="470"/>
      <c r="F277" s="343"/>
      <c r="G277" s="343"/>
      <c r="H277" s="343"/>
      <c r="I277" s="343"/>
      <c r="J277" s="343"/>
      <c r="K277" s="343"/>
      <c r="L277" s="343"/>
      <c r="M277" s="343"/>
      <c r="N277" s="343"/>
      <c r="O277" s="343"/>
      <c r="P277" s="343"/>
      <c r="Q277" s="343"/>
      <c r="R277" s="343"/>
      <c r="S277" s="343"/>
      <c r="T277" s="343"/>
      <c r="U277" s="343"/>
      <c r="V277" s="343"/>
      <c r="W277" s="343"/>
      <c r="X277" s="343"/>
      <c r="Y277" s="343"/>
    </row>
    <row r="278" spans="1:25" s="480" customFormat="1">
      <c r="A278" s="479" t="s">
        <v>205</v>
      </c>
      <c r="E278" s="470" t="s">
        <v>0</v>
      </c>
      <c r="F278" s="194"/>
      <c r="G278" s="194"/>
      <c r="H278" s="194"/>
      <c r="I278" s="194"/>
      <c r="J278" s="194"/>
      <c r="K278" s="194"/>
      <c r="L278" s="194"/>
      <c r="M278" s="194"/>
      <c r="N278" s="194"/>
      <c r="O278" s="194"/>
      <c r="P278" s="194"/>
      <c r="Q278" s="194"/>
      <c r="R278" s="194"/>
      <c r="S278" s="194"/>
      <c r="T278" s="194"/>
      <c r="U278" s="194"/>
      <c r="V278" s="194"/>
      <c r="W278" s="194"/>
      <c r="X278" s="194"/>
      <c r="Y278" s="194"/>
    </row>
    <row r="279" spans="1:25" s="480" customFormat="1">
      <c r="A279" s="479" t="s">
        <v>206</v>
      </c>
      <c r="E279" s="470" t="s">
        <v>0</v>
      </c>
      <c r="F279" s="194"/>
      <c r="G279" s="194"/>
      <c r="H279" s="194"/>
      <c r="I279" s="194"/>
      <c r="J279" s="194"/>
      <c r="K279" s="194"/>
      <c r="L279" s="194"/>
      <c r="M279" s="194"/>
      <c r="N279" s="194"/>
      <c r="O279" s="194"/>
      <c r="P279" s="194"/>
      <c r="Q279" s="194"/>
      <c r="R279" s="194"/>
      <c r="S279" s="194"/>
      <c r="T279" s="194"/>
      <c r="U279" s="194"/>
      <c r="V279" s="194"/>
      <c r="W279" s="194"/>
      <c r="X279" s="194"/>
      <c r="Y279" s="194"/>
    </row>
    <row r="280" spans="1:25" s="480" customFormat="1">
      <c r="A280" s="479" t="s">
        <v>207</v>
      </c>
      <c r="E280" s="470"/>
      <c r="F280" s="343"/>
      <c r="G280" s="343"/>
      <c r="H280" s="343"/>
      <c r="I280" s="343"/>
      <c r="J280" s="343"/>
      <c r="K280" s="343"/>
      <c r="L280" s="343"/>
      <c r="M280" s="343"/>
      <c r="N280" s="343"/>
      <c r="O280" s="343"/>
      <c r="P280" s="343"/>
      <c r="Q280" s="343"/>
      <c r="R280" s="343"/>
      <c r="S280" s="343"/>
      <c r="T280" s="343"/>
      <c r="U280" s="343"/>
      <c r="V280" s="343"/>
      <c r="W280" s="343"/>
      <c r="X280" s="343"/>
      <c r="Y280" s="343"/>
    </row>
    <row r="281" spans="1:25" s="480" customFormat="1">
      <c r="A281" s="479" t="s">
        <v>208</v>
      </c>
      <c r="E281" s="470"/>
      <c r="F281" s="343"/>
      <c r="G281" s="343"/>
      <c r="H281" s="343"/>
      <c r="I281" s="343"/>
      <c r="J281" s="343"/>
      <c r="K281" s="343"/>
      <c r="L281" s="343"/>
      <c r="M281" s="343"/>
      <c r="N281" s="343"/>
      <c r="O281" s="343"/>
      <c r="P281" s="343"/>
      <c r="Q281" s="343"/>
      <c r="R281" s="343"/>
      <c r="S281" s="343"/>
      <c r="T281" s="343"/>
      <c r="U281" s="343"/>
      <c r="V281" s="343"/>
      <c r="W281" s="343"/>
      <c r="X281" s="343"/>
      <c r="Y281" s="343"/>
    </row>
    <row r="282" spans="1:25" s="480" customFormat="1">
      <c r="A282" s="479" t="s">
        <v>779</v>
      </c>
      <c r="E282" s="470"/>
      <c r="F282" s="343"/>
      <c r="G282" s="343"/>
      <c r="H282" s="343"/>
      <c r="I282" s="343"/>
      <c r="J282" s="343"/>
      <c r="K282" s="343"/>
      <c r="L282" s="343"/>
      <c r="M282" s="343"/>
      <c r="N282" s="343"/>
      <c r="O282" s="343"/>
      <c r="P282" s="343"/>
      <c r="Q282" s="343"/>
      <c r="R282" s="343"/>
      <c r="S282" s="343"/>
      <c r="T282" s="343"/>
      <c r="U282" s="343"/>
      <c r="V282" s="343"/>
      <c r="W282" s="343"/>
      <c r="X282" s="343"/>
      <c r="Y282" s="343"/>
    </row>
    <row r="283" spans="1:25" s="480" customFormat="1">
      <c r="A283" s="479" t="s">
        <v>209</v>
      </c>
      <c r="E283" s="470"/>
      <c r="F283" s="343"/>
      <c r="G283" s="343"/>
      <c r="H283" s="343"/>
      <c r="I283" s="343"/>
      <c r="J283" s="343"/>
      <c r="K283" s="343"/>
      <c r="L283" s="343"/>
      <c r="M283" s="343"/>
      <c r="N283" s="343"/>
      <c r="O283" s="343"/>
      <c r="P283" s="343"/>
      <c r="Q283" s="343"/>
      <c r="R283" s="343"/>
      <c r="S283" s="343"/>
      <c r="T283" s="343"/>
      <c r="U283" s="343"/>
      <c r="V283" s="343"/>
      <c r="W283" s="343"/>
      <c r="X283" s="343"/>
      <c r="Y283" s="343"/>
    </row>
    <row r="284" spans="1:25" s="480" customFormat="1">
      <c r="A284" s="479" t="s">
        <v>210</v>
      </c>
      <c r="E284" s="470"/>
      <c r="F284" s="343"/>
      <c r="G284" s="343"/>
      <c r="H284" s="343"/>
      <c r="I284" s="343"/>
      <c r="J284" s="343"/>
      <c r="K284" s="343"/>
      <c r="L284" s="343"/>
      <c r="M284" s="343"/>
      <c r="N284" s="343"/>
      <c r="O284" s="343"/>
      <c r="P284" s="343"/>
      <c r="Q284" s="343"/>
      <c r="R284" s="343"/>
      <c r="S284" s="343"/>
      <c r="T284" s="343"/>
      <c r="U284" s="343"/>
      <c r="V284" s="343"/>
      <c r="W284" s="343"/>
      <c r="X284" s="343"/>
      <c r="Y284" s="343"/>
    </row>
    <row r="285" spans="1:25" s="480" customFormat="1">
      <c r="A285" s="479" t="s">
        <v>211</v>
      </c>
      <c r="E285" s="470" t="s">
        <v>0</v>
      </c>
      <c r="F285" s="194"/>
      <c r="G285" s="194"/>
      <c r="H285" s="194"/>
      <c r="I285" s="194"/>
      <c r="J285" s="194"/>
      <c r="K285" s="194"/>
      <c r="L285" s="194"/>
      <c r="M285" s="194"/>
      <c r="N285" s="194"/>
      <c r="O285" s="194"/>
      <c r="P285" s="194"/>
      <c r="Q285" s="194"/>
      <c r="R285" s="194"/>
      <c r="S285" s="194"/>
      <c r="T285" s="194"/>
      <c r="U285" s="194"/>
      <c r="V285" s="194"/>
      <c r="W285" s="194"/>
      <c r="X285" s="194"/>
      <c r="Y285" s="194"/>
    </row>
    <row r="286" spans="1:25" s="480" customFormat="1">
      <c r="A286" s="479" t="s">
        <v>212</v>
      </c>
      <c r="E286" s="470" t="s">
        <v>0</v>
      </c>
      <c r="F286" s="194"/>
      <c r="G286" s="194"/>
      <c r="H286" s="194"/>
      <c r="I286" s="194"/>
      <c r="J286" s="194"/>
      <c r="K286" s="194"/>
      <c r="L286" s="194"/>
      <c r="M286" s="194"/>
      <c r="N286" s="194"/>
      <c r="O286" s="194"/>
      <c r="P286" s="194"/>
      <c r="Q286" s="194"/>
      <c r="R286" s="194"/>
      <c r="S286" s="194"/>
      <c r="T286" s="194"/>
      <c r="U286" s="194"/>
      <c r="V286" s="194"/>
      <c r="W286" s="194"/>
      <c r="X286" s="194"/>
      <c r="Y286" s="194"/>
    </row>
    <row r="287" spans="1:25" s="480" customFormat="1">
      <c r="E287" s="470"/>
    </row>
    <row r="288" spans="1:25" s="480" customFormat="1">
      <c r="A288" s="557" t="s">
        <v>554</v>
      </c>
      <c r="F288" s="343"/>
      <c r="G288" s="343"/>
      <c r="H288" s="343"/>
      <c r="I288" s="343"/>
      <c r="J288" s="343"/>
      <c r="K288" s="343"/>
      <c r="L288" s="343"/>
      <c r="M288" s="343"/>
      <c r="N288" s="343"/>
      <c r="O288" s="343"/>
      <c r="P288" s="343"/>
      <c r="Q288" s="343"/>
      <c r="R288" s="343"/>
      <c r="S288" s="343"/>
      <c r="T288" s="343"/>
      <c r="U288" s="343"/>
      <c r="V288" s="343"/>
      <c r="W288" s="343"/>
      <c r="X288" s="343"/>
      <c r="Y288" s="343"/>
    </row>
    <row r="289" spans="1:25" s="480" customFormat="1">
      <c r="A289" s="479" t="s">
        <v>819</v>
      </c>
      <c r="F289" s="343"/>
      <c r="G289" s="343"/>
      <c r="H289" s="343"/>
      <c r="I289" s="343"/>
      <c r="J289" s="343"/>
      <c r="K289" s="343"/>
      <c r="L289" s="343"/>
      <c r="M289" s="343"/>
      <c r="N289" s="343"/>
      <c r="O289" s="343"/>
      <c r="P289" s="343"/>
      <c r="Q289" s="343"/>
      <c r="R289" s="343"/>
      <c r="S289" s="343"/>
      <c r="T289" s="343"/>
      <c r="U289" s="343"/>
      <c r="V289" s="343"/>
      <c r="W289" s="343"/>
      <c r="X289" s="343"/>
      <c r="Y289" s="343"/>
    </row>
    <row r="290" spans="1:25" s="480" customFormat="1">
      <c r="A290" s="479" t="s">
        <v>202</v>
      </c>
      <c r="E290" s="470"/>
      <c r="F290" s="343"/>
      <c r="G290" s="343"/>
      <c r="H290" s="343"/>
      <c r="I290" s="343"/>
      <c r="J290" s="343"/>
      <c r="K290" s="343"/>
      <c r="L290" s="343"/>
      <c r="M290" s="343"/>
      <c r="N290" s="343"/>
      <c r="O290" s="343"/>
      <c r="P290" s="343"/>
      <c r="Q290" s="343"/>
      <c r="R290" s="343"/>
      <c r="S290" s="343"/>
      <c r="T290" s="343"/>
      <c r="U290" s="343"/>
      <c r="V290" s="343"/>
      <c r="W290" s="343"/>
      <c r="X290" s="343"/>
      <c r="Y290" s="343"/>
    </row>
    <row r="291" spans="1:25" s="480" customFormat="1">
      <c r="A291" s="479" t="s">
        <v>398</v>
      </c>
      <c r="E291" s="470" t="s">
        <v>343</v>
      </c>
      <c r="F291" s="343"/>
      <c r="G291" s="343"/>
      <c r="H291" s="343"/>
      <c r="I291" s="343"/>
      <c r="J291" s="343"/>
      <c r="K291" s="343"/>
      <c r="L291" s="343"/>
      <c r="M291" s="343"/>
      <c r="N291" s="343"/>
      <c r="O291" s="343"/>
      <c r="P291" s="343"/>
      <c r="Q291" s="343"/>
      <c r="R291" s="343"/>
      <c r="S291" s="343"/>
      <c r="T291" s="343"/>
      <c r="U291" s="343"/>
      <c r="V291" s="343"/>
      <c r="W291" s="343"/>
      <c r="X291" s="343"/>
      <c r="Y291" s="343"/>
    </row>
    <row r="292" spans="1:25" s="480" customFormat="1">
      <c r="A292" s="479" t="s">
        <v>203</v>
      </c>
      <c r="E292" s="470" t="s">
        <v>243</v>
      </c>
      <c r="F292" s="343"/>
      <c r="G292" s="343"/>
      <c r="H292" s="343"/>
      <c r="I292" s="343"/>
      <c r="J292" s="343"/>
      <c r="K292" s="343"/>
      <c r="L292" s="343"/>
      <c r="M292" s="343"/>
      <c r="N292" s="343"/>
      <c r="O292" s="343"/>
      <c r="P292" s="343"/>
      <c r="Q292" s="343"/>
      <c r="R292" s="343"/>
      <c r="S292" s="343"/>
      <c r="T292" s="343"/>
      <c r="U292" s="343"/>
      <c r="V292" s="343"/>
      <c r="W292" s="343"/>
      <c r="X292" s="343"/>
      <c r="Y292" s="343"/>
    </row>
    <row r="293" spans="1:25" s="480" customFormat="1">
      <c r="A293" s="479" t="s">
        <v>204</v>
      </c>
      <c r="E293" s="470"/>
      <c r="F293" s="343"/>
      <c r="G293" s="343"/>
      <c r="H293" s="343"/>
      <c r="I293" s="343"/>
      <c r="J293" s="343"/>
      <c r="K293" s="343"/>
      <c r="L293" s="343"/>
      <c r="M293" s="343"/>
      <c r="N293" s="343"/>
      <c r="O293" s="343"/>
      <c r="P293" s="343"/>
      <c r="Q293" s="343"/>
      <c r="R293" s="343"/>
      <c r="S293" s="343"/>
      <c r="T293" s="343"/>
      <c r="U293" s="343"/>
      <c r="V293" s="343"/>
      <c r="W293" s="343"/>
      <c r="X293" s="343"/>
      <c r="Y293" s="343"/>
    </row>
    <row r="294" spans="1:25" s="480" customFormat="1">
      <c r="A294" s="479" t="s">
        <v>205</v>
      </c>
      <c r="E294" s="470" t="s">
        <v>0</v>
      </c>
      <c r="F294" s="194"/>
      <c r="G294" s="194"/>
      <c r="H294" s="194"/>
      <c r="I294" s="194"/>
      <c r="J294" s="194"/>
      <c r="K294" s="194"/>
      <c r="L294" s="194"/>
      <c r="M294" s="194"/>
      <c r="N294" s="194"/>
      <c r="O294" s="194"/>
      <c r="P294" s="194"/>
      <c r="Q294" s="194"/>
      <c r="R294" s="194"/>
      <c r="S294" s="194"/>
      <c r="T294" s="194"/>
      <c r="U294" s="194"/>
      <c r="V294" s="194"/>
      <c r="W294" s="194"/>
      <c r="X294" s="194"/>
      <c r="Y294" s="194"/>
    </row>
    <row r="295" spans="1:25" s="480" customFormat="1">
      <c r="A295" s="479" t="s">
        <v>206</v>
      </c>
      <c r="E295" s="470" t="s">
        <v>0</v>
      </c>
      <c r="F295" s="194"/>
      <c r="G295" s="194"/>
      <c r="H295" s="194"/>
      <c r="I295" s="194"/>
      <c r="J295" s="194"/>
      <c r="K295" s="194"/>
      <c r="L295" s="194"/>
      <c r="M295" s="194"/>
      <c r="N295" s="194"/>
      <c r="O295" s="194"/>
      <c r="P295" s="194"/>
      <c r="Q295" s="194"/>
      <c r="R295" s="194"/>
      <c r="S295" s="194"/>
      <c r="T295" s="194"/>
      <c r="U295" s="194"/>
      <c r="V295" s="194"/>
      <c r="W295" s="194"/>
      <c r="X295" s="194"/>
      <c r="Y295" s="194"/>
    </row>
    <row r="296" spans="1:25" s="480" customFormat="1">
      <c r="A296" s="479" t="s">
        <v>207</v>
      </c>
      <c r="E296" s="470"/>
      <c r="F296" s="343"/>
      <c r="G296" s="343"/>
      <c r="H296" s="343"/>
      <c r="I296" s="343"/>
      <c r="J296" s="343"/>
      <c r="K296" s="343"/>
      <c r="L296" s="343"/>
      <c r="M296" s="343"/>
      <c r="N296" s="343"/>
      <c r="O296" s="343"/>
      <c r="P296" s="343"/>
      <c r="Q296" s="343"/>
      <c r="R296" s="343"/>
      <c r="S296" s="343"/>
      <c r="T296" s="343"/>
      <c r="U296" s="343"/>
      <c r="V296" s="343"/>
      <c r="W296" s="343"/>
      <c r="X296" s="343"/>
      <c r="Y296" s="343"/>
    </row>
    <row r="297" spans="1:25" s="480" customFormat="1">
      <c r="A297" s="479" t="s">
        <v>208</v>
      </c>
      <c r="E297" s="470"/>
      <c r="F297" s="343"/>
      <c r="G297" s="343"/>
      <c r="H297" s="343"/>
      <c r="I297" s="343"/>
      <c r="J297" s="343"/>
      <c r="K297" s="343"/>
      <c r="L297" s="343"/>
      <c r="M297" s="343"/>
      <c r="N297" s="343"/>
      <c r="O297" s="343"/>
      <c r="P297" s="343"/>
      <c r="Q297" s="343"/>
      <c r="R297" s="343"/>
      <c r="S297" s="343"/>
      <c r="T297" s="343"/>
      <c r="U297" s="343"/>
      <c r="V297" s="343"/>
      <c r="W297" s="343"/>
      <c r="X297" s="343"/>
      <c r="Y297" s="343"/>
    </row>
    <row r="298" spans="1:25" s="480" customFormat="1">
      <c r="A298" s="479" t="s">
        <v>779</v>
      </c>
      <c r="E298" s="470"/>
      <c r="F298" s="343"/>
      <c r="G298" s="343"/>
      <c r="H298" s="343"/>
      <c r="I298" s="343"/>
      <c r="J298" s="343"/>
      <c r="K298" s="343"/>
      <c r="L298" s="343"/>
      <c r="M298" s="343"/>
      <c r="N298" s="343"/>
      <c r="O298" s="343"/>
      <c r="P298" s="343"/>
      <c r="Q298" s="343"/>
      <c r="R298" s="343"/>
      <c r="S298" s="343"/>
      <c r="T298" s="343"/>
      <c r="U298" s="343"/>
      <c r="V298" s="343"/>
      <c r="W298" s="343"/>
      <c r="X298" s="343"/>
      <c r="Y298" s="343"/>
    </row>
    <row r="299" spans="1:25" s="480" customFormat="1">
      <c r="A299" s="479" t="s">
        <v>209</v>
      </c>
      <c r="E299" s="470"/>
      <c r="F299" s="343"/>
      <c r="G299" s="343"/>
      <c r="H299" s="343"/>
      <c r="I299" s="343"/>
      <c r="J299" s="343"/>
      <c r="K299" s="343"/>
      <c r="L299" s="343"/>
      <c r="M299" s="343"/>
      <c r="N299" s="343"/>
      <c r="O299" s="343"/>
      <c r="P299" s="343"/>
      <c r="Q299" s="343"/>
      <c r="R299" s="343"/>
      <c r="S299" s="343"/>
      <c r="T299" s="343"/>
      <c r="U299" s="343"/>
      <c r="V299" s="343"/>
      <c r="W299" s="343"/>
      <c r="X299" s="343"/>
      <c r="Y299" s="343"/>
    </row>
    <row r="300" spans="1:25" s="480" customFormat="1">
      <c r="A300" s="479" t="s">
        <v>210</v>
      </c>
      <c r="E300" s="470"/>
      <c r="F300" s="343"/>
      <c r="G300" s="343"/>
      <c r="H300" s="343"/>
      <c r="I300" s="343"/>
      <c r="J300" s="343"/>
      <c r="K300" s="343"/>
      <c r="L300" s="343"/>
      <c r="M300" s="343"/>
      <c r="N300" s="343"/>
      <c r="O300" s="343"/>
      <c r="P300" s="343"/>
      <c r="Q300" s="343"/>
      <c r="R300" s="343"/>
      <c r="S300" s="343"/>
      <c r="T300" s="343"/>
      <c r="U300" s="343"/>
      <c r="V300" s="343"/>
      <c r="W300" s="343"/>
      <c r="X300" s="343"/>
      <c r="Y300" s="343"/>
    </row>
    <row r="301" spans="1:25" s="480" customFormat="1">
      <c r="A301" s="479" t="s">
        <v>211</v>
      </c>
      <c r="E301" s="470" t="s">
        <v>0</v>
      </c>
      <c r="F301" s="194"/>
      <c r="G301" s="194"/>
      <c r="H301" s="194"/>
      <c r="I301" s="194"/>
      <c r="J301" s="194"/>
      <c r="K301" s="194"/>
      <c r="L301" s="194"/>
      <c r="M301" s="194"/>
      <c r="N301" s="194"/>
      <c r="O301" s="194"/>
      <c r="P301" s="194"/>
      <c r="Q301" s="194"/>
      <c r="R301" s="194"/>
      <c r="S301" s="194"/>
      <c r="T301" s="194"/>
      <c r="U301" s="194"/>
      <c r="V301" s="194"/>
      <c r="W301" s="194"/>
      <c r="X301" s="194"/>
      <c r="Y301" s="194"/>
    </row>
    <row r="302" spans="1:25" s="480" customFormat="1">
      <c r="A302" s="479" t="s">
        <v>212</v>
      </c>
      <c r="E302" s="470" t="s">
        <v>0</v>
      </c>
      <c r="F302" s="194"/>
      <c r="G302" s="194"/>
      <c r="H302" s="194"/>
      <c r="I302" s="194"/>
      <c r="J302" s="194"/>
      <c r="K302" s="194"/>
      <c r="L302" s="194"/>
      <c r="M302" s="194"/>
      <c r="N302" s="194"/>
      <c r="O302" s="194"/>
      <c r="P302" s="194"/>
      <c r="Q302" s="194"/>
      <c r="R302" s="194"/>
      <c r="S302" s="194"/>
      <c r="T302" s="194"/>
      <c r="U302" s="194"/>
      <c r="V302" s="194"/>
      <c r="W302" s="194"/>
      <c r="X302" s="194"/>
      <c r="Y302" s="194"/>
    </row>
    <row r="303" spans="1:25" s="480" customFormat="1">
      <c r="E303" s="470"/>
    </row>
    <row r="304" spans="1:25" s="480" customFormat="1">
      <c r="A304" s="557" t="s">
        <v>554</v>
      </c>
      <c r="F304" s="343"/>
      <c r="G304" s="343"/>
      <c r="H304" s="343"/>
      <c r="I304" s="343"/>
      <c r="J304" s="343"/>
      <c r="K304" s="343"/>
      <c r="L304" s="343"/>
      <c r="M304" s="343"/>
      <c r="N304" s="343"/>
      <c r="O304" s="343"/>
      <c r="P304" s="343"/>
      <c r="Q304" s="343"/>
      <c r="R304" s="343"/>
      <c r="S304" s="343"/>
      <c r="T304" s="343"/>
      <c r="U304" s="343"/>
      <c r="V304" s="343"/>
      <c r="W304" s="343"/>
      <c r="X304" s="343"/>
      <c r="Y304" s="343"/>
    </row>
    <row r="305" spans="1:25" s="480" customFormat="1">
      <c r="A305" s="479" t="s">
        <v>819</v>
      </c>
      <c r="F305" s="343"/>
      <c r="G305" s="343"/>
      <c r="H305" s="343"/>
      <c r="I305" s="343"/>
      <c r="J305" s="343"/>
      <c r="K305" s="343"/>
      <c r="L305" s="343"/>
      <c r="M305" s="343"/>
      <c r="N305" s="343"/>
      <c r="O305" s="343"/>
      <c r="P305" s="343"/>
      <c r="Q305" s="343"/>
      <c r="R305" s="343"/>
      <c r="S305" s="343"/>
      <c r="T305" s="343"/>
      <c r="U305" s="343"/>
      <c r="V305" s="343"/>
      <c r="W305" s="343"/>
      <c r="X305" s="343"/>
      <c r="Y305" s="343"/>
    </row>
    <row r="306" spans="1:25" s="480" customFormat="1">
      <c r="A306" s="479" t="s">
        <v>202</v>
      </c>
      <c r="E306" s="470"/>
      <c r="F306" s="343"/>
      <c r="G306" s="343"/>
      <c r="H306" s="343"/>
      <c r="I306" s="343"/>
      <c r="J306" s="343"/>
      <c r="K306" s="343"/>
      <c r="L306" s="343"/>
      <c r="M306" s="343"/>
      <c r="N306" s="343"/>
      <c r="O306" s="343"/>
      <c r="P306" s="343"/>
      <c r="Q306" s="343"/>
      <c r="R306" s="343"/>
      <c r="S306" s="343"/>
      <c r="T306" s="343"/>
      <c r="U306" s="343"/>
      <c r="V306" s="343"/>
      <c r="W306" s="343"/>
      <c r="X306" s="343"/>
      <c r="Y306" s="343"/>
    </row>
    <row r="307" spans="1:25" s="480" customFormat="1">
      <c r="A307" s="479" t="s">
        <v>398</v>
      </c>
      <c r="E307" s="470" t="s">
        <v>343</v>
      </c>
      <c r="F307" s="343"/>
      <c r="G307" s="343"/>
      <c r="H307" s="343"/>
      <c r="I307" s="343"/>
      <c r="J307" s="343"/>
      <c r="K307" s="343"/>
      <c r="L307" s="343"/>
      <c r="M307" s="343"/>
      <c r="N307" s="343"/>
      <c r="O307" s="343"/>
      <c r="P307" s="343"/>
      <c r="Q307" s="343"/>
      <c r="R307" s="343"/>
      <c r="S307" s="343"/>
      <c r="T307" s="343"/>
      <c r="U307" s="343"/>
      <c r="V307" s="343"/>
      <c r="W307" s="343"/>
      <c r="X307" s="343"/>
      <c r="Y307" s="343"/>
    </row>
    <row r="308" spans="1:25" s="480" customFormat="1">
      <c r="A308" s="479" t="s">
        <v>203</v>
      </c>
      <c r="E308" s="470" t="s">
        <v>243</v>
      </c>
      <c r="F308" s="343"/>
      <c r="G308" s="343"/>
      <c r="H308" s="343"/>
      <c r="I308" s="343"/>
      <c r="J308" s="343"/>
      <c r="K308" s="343"/>
      <c r="L308" s="343"/>
      <c r="M308" s="343"/>
      <c r="N308" s="343"/>
      <c r="O308" s="343"/>
      <c r="P308" s="343"/>
      <c r="Q308" s="343"/>
      <c r="R308" s="343"/>
      <c r="S308" s="343"/>
      <c r="T308" s="343"/>
      <c r="U308" s="343"/>
      <c r="V308" s="343"/>
      <c r="W308" s="343"/>
      <c r="X308" s="343"/>
      <c r="Y308" s="343"/>
    </row>
    <row r="309" spans="1:25" s="480" customFormat="1">
      <c r="A309" s="479" t="s">
        <v>204</v>
      </c>
      <c r="E309" s="470"/>
      <c r="F309" s="343"/>
      <c r="G309" s="343"/>
      <c r="H309" s="343"/>
      <c r="I309" s="343"/>
      <c r="J309" s="343"/>
      <c r="K309" s="343"/>
      <c r="L309" s="343"/>
      <c r="M309" s="343"/>
      <c r="N309" s="343"/>
      <c r="O309" s="343"/>
      <c r="P309" s="343"/>
      <c r="Q309" s="343"/>
      <c r="R309" s="343"/>
      <c r="S309" s="343"/>
      <c r="T309" s="343"/>
      <c r="U309" s="343"/>
      <c r="V309" s="343"/>
      <c r="W309" s="343"/>
      <c r="X309" s="343"/>
      <c r="Y309" s="343"/>
    </row>
    <row r="310" spans="1:25" s="480" customFormat="1">
      <c r="A310" s="479" t="s">
        <v>205</v>
      </c>
      <c r="E310" s="470" t="s">
        <v>0</v>
      </c>
      <c r="F310" s="194"/>
      <c r="G310" s="194"/>
      <c r="H310" s="194"/>
      <c r="I310" s="194"/>
      <c r="J310" s="194"/>
      <c r="K310" s="194"/>
      <c r="L310" s="194"/>
      <c r="M310" s="194"/>
      <c r="N310" s="194"/>
      <c r="O310" s="194"/>
      <c r="P310" s="194"/>
      <c r="Q310" s="194"/>
      <c r="R310" s="194"/>
      <c r="S310" s="194"/>
      <c r="T310" s="194"/>
      <c r="U310" s="194"/>
      <c r="V310" s="194"/>
      <c r="W310" s="194"/>
      <c r="X310" s="194"/>
      <c r="Y310" s="194"/>
    </row>
    <row r="311" spans="1:25" s="480" customFormat="1">
      <c r="A311" s="479" t="s">
        <v>206</v>
      </c>
      <c r="E311" s="470" t="s">
        <v>0</v>
      </c>
      <c r="F311" s="194"/>
      <c r="G311" s="194"/>
      <c r="H311" s="194"/>
      <c r="I311" s="194"/>
      <c r="J311" s="194"/>
      <c r="K311" s="194"/>
      <c r="L311" s="194"/>
      <c r="M311" s="194"/>
      <c r="N311" s="194"/>
      <c r="O311" s="194"/>
      <c r="P311" s="194"/>
      <c r="Q311" s="194"/>
      <c r="R311" s="194"/>
      <c r="S311" s="194"/>
      <c r="T311" s="194"/>
      <c r="U311" s="194"/>
      <c r="V311" s="194"/>
      <c r="W311" s="194"/>
      <c r="X311" s="194"/>
      <c r="Y311" s="194"/>
    </row>
    <row r="312" spans="1:25" s="480" customFormat="1">
      <c r="A312" s="479" t="s">
        <v>207</v>
      </c>
      <c r="E312" s="470"/>
      <c r="F312" s="343"/>
      <c r="G312" s="343"/>
      <c r="H312" s="343"/>
      <c r="I312" s="343"/>
      <c r="J312" s="343"/>
      <c r="K312" s="343"/>
      <c r="L312" s="343"/>
      <c r="M312" s="343"/>
      <c r="N312" s="343"/>
      <c r="O312" s="343"/>
      <c r="P312" s="343"/>
      <c r="Q312" s="343"/>
      <c r="R312" s="343"/>
      <c r="S312" s="343"/>
      <c r="T312" s="343"/>
      <c r="U312" s="343"/>
      <c r="V312" s="343"/>
      <c r="W312" s="343"/>
      <c r="X312" s="343"/>
      <c r="Y312" s="343"/>
    </row>
    <row r="313" spans="1:25" s="480" customFormat="1">
      <c r="A313" s="479" t="s">
        <v>208</v>
      </c>
      <c r="E313" s="470"/>
      <c r="F313" s="343"/>
      <c r="G313" s="343"/>
      <c r="H313" s="343"/>
      <c r="I313" s="343"/>
      <c r="J313" s="343"/>
      <c r="K313" s="343"/>
      <c r="L313" s="343"/>
      <c r="M313" s="343"/>
      <c r="N313" s="343"/>
      <c r="O313" s="343"/>
      <c r="P313" s="343"/>
      <c r="Q313" s="343"/>
      <c r="R313" s="343"/>
      <c r="S313" s="343"/>
      <c r="T313" s="343"/>
      <c r="U313" s="343"/>
      <c r="V313" s="343"/>
      <c r="W313" s="343"/>
      <c r="X313" s="343"/>
      <c r="Y313" s="343"/>
    </row>
    <row r="314" spans="1:25" s="480" customFormat="1">
      <c r="A314" s="479" t="s">
        <v>779</v>
      </c>
      <c r="E314" s="470"/>
      <c r="F314" s="343"/>
      <c r="G314" s="343"/>
      <c r="H314" s="343"/>
      <c r="I314" s="343"/>
      <c r="J314" s="343"/>
      <c r="K314" s="343"/>
      <c r="L314" s="343"/>
      <c r="M314" s="343"/>
      <c r="N314" s="343"/>
      <c r="O314" s="343"/>
      <c r="P314" s="343"/>
      <c r="Q314" s="343"/>
      <c r="R314" s="343"/>
      <c r="S314" s="343"/>
      <c r="T314" s="343"/>
      <c r="U314" s="343"/>
      <c r="V314" s="343"/>
      <c r="W314" s="343"/>
      <c r="X314" s="343"/>
      <c r="Y314" s="343"/>
    </row>
    <row r="315" spans="1:25" s="480" customFormat="1">
      <c r="A315" s="479" t="s">
        <v>209</v>
      </c>
      <c r="E315" s="470"/>
      <c r="F315" s="343"/>
      <c r="G315" s="343"/>
      <c r="H315" s="343"/>
      <c r="I315" s="343"/>
      <c r="J315" s="343"/>
      <c r="K315" s="343"/>
      <c r="L315" s="343"/>
      <c r="M315" s="343"/>
      <c r="N315" s="343"/>
      <c r="O315" s="343"/>
      <c r="P315" s="343"/>
      <c r="Q315" s="343"/>
      <c r="R315" s="343"/>
      <c r="S315" s="343"/>
      <c r="T315" s="343"/>
      <c r="U315" s="343"/>
      <c r="V315" s="343"/>
      <c r="W315" s="343"/>
      <c r="X315" s="343"/>
      <c r="Y315" s="343"/>
    </row>
    <row r="316" spans="1:25" s="480" customFormat="1">
      <c r="A316" s="479" t="s">
        <v>210</v>
      </c>
      <c r="E316" s="470"/>
      <c r="F316" s="343"/>
      <c r="G316" s="343"/>
      <c r="H316" s="343"/>
      <c r="I316" s="343"/>
      <c r="J316" s="343"/>
      <c r="K316" s="343"/>
      <c r="L316" s="343"/>
      <c r="M316" s="343"/>
      <c r="N316" s="343"/>
      <c r="O316" s="343"/>
      <c r="P316" s="343"/>
      <c r="Q316" s="343"/>
      <c r="R316" s="343"/>
      <c r="S316" s="343"/>
      <c r="T316" s="343"/>
      <c r="U316" s="343"/>
      <c r="V316" s="343"/>
      <c r="W316" s="343"/>
      <c r="X316" s="343"/>
      <c r="Y316" s="343"/>
    </row>
    <row r="317" spans="1:25" s="480" customFormat="1">
      <c r="A317" s="479" t="s">
        <v>211</v>
      </c>
      <c r="E317" s="470" t="s">
        <v>0</v>
      </c>
      <c r="F317" s="343"/>
      <c r="G317" s="343"/>
      <c r="H317" s="343"/>
      <c r="I317" s="343"/>
      <c r="J317" s="343"/>
      <c r="K317" s="343"/>
      <c r="L317" s="343"/>
      <c r="M317" s="343"/>
      <c r="N317" s="343"/>
      <c r="O317" s="343"/>
      <c r="P317" s="343"/>
      <c r="Q317" s="343"/>
      <c r="R317" s="343"/>
      <c r="S317" s="343"/>
      <c r="T317" s="343"/>
      <c r="U317" s="343"/>
      <c r="V317" s="343"/>
      <c r="W317" s="343"/>
      <c r="X317" s="343"/>
      <c r="Y317" s="343"/>
    </row>
    <row r="318" spans="1:25" s="480" customFormat="1">
      <c r="A318" s="479" t="s">
        <v>212</v>
      </c>
      <c r="E318" s="470" t="s">
        <v>0</v>
      </c>
      <c r="F318" s="343"/>
      <c r="G318" s="343"/>
      <c r="H318" s="343"/>
      <c r="I318" s="343"/>
      <c r="J318" s="343"/>
      <c r="K318" s="343"/>
      <c r="L318" s="343"/>
      <c r="M318" s="343"/>
      <c r="N318" s="343"/>
      <c r="O318" s="343"/>
      <c r="P318" s="343"/>
      <c r="Q318" s="343"/>
      <c r="R318" s="343"/>
      <c r="S318" s="343"/>
      <c r="T318" s="343"/>
      <c r="U318" s="343"/>
      <c r="V318" s="343"/>
      <c r="W318" s="343"/>
      <c r="X318" s="343"/>
      <c r="Y318" s="343"/>
    </row>
    <row r="319" spans="1:25" s="480" customFormat="1">
      <c r="E319" s="470"/>
    </row>
    <row r="320" spans="1:25" s="480" customFormat="1">
      <c r="A320" s="557" t="s">
        <v>554</v>
      </c>
      <c r="F320" s="343"/>
      <c r="G320" s="343"/>
      <c r="H320" s="343"/>
      <c r="I320" s="343"/>
      <c r="J320" s="343"/>
      <c r="K320" s="343"/>
      <c r="L320" s="343"/>
      <c r="M320" s="343"/>
      <c r="N320" s="343"/>
      <c r="O320" s="343"/>
      <c r="P320" s="343"/>
      <c r="Q320" s="343"/>
      <c r="R320" s="343"/>
      <c r="S320" s="343"/>
      <c r="T320" s="343"/>
      <c r="U320" s="343"/>
      <c r="V320" s="343"/>
      <c r="W320" s="343"/>
      <c r="X320" s="343"/>
      <c r="Y320" s="343"/>
    </row>
    <row r="321" spans="1:25" s="480" customFormat="1">
      <c r="A321" s="479" t="s">
        <v>819</v>
      </c>
      <c r="F321" s="343"/>
      <c r="G321" s="343"/>
      <c r="H321" s="343"/>
      <c r="I321" s="343"/>
      <c r="J321" s="343"/>
      <c r="K321" s="343"/>
      <c r="L321" s="343"/>
      <c r="M321" s="343"/>
      <c r="N321" s="343"/>
      <c r="O321" s="343"/>
      <c r="P321" s="343"/>
      <c r="Q321" s="343"/>
      <c r="R321" s="343"/>
      <c r="S321" s="343"/>
      <c r="T321" s="343"/>
      <c r="U321" s="343"/>
      <c r="V321" s="343"/>
      <c r="W321" s="343"/>
      <c r="X321" s="343"/>
      <c r="Y321" s="343"/>
    </row>
    <row r="322" spans="1:25" s="480" customFormat="1">
      <c r="A322" s="479" t="s">
        <v>202</v>
      </c>
      <c r="E322" s="470"/>
      <c r="F322" s="343"/>
      <c r="G322" s="343"/>
      <c r="H322" s="343"/>
      <c r="I322" s="343"/>
      <c r="J322" s="343"/>
      <c r="K322" s="343"/>
      <c r="L322" s="343"/>
      <c r="M322" s="343"/>
      <c r="N322" s="343"/>
      <c r="O322" s="343"/>
      <c r="P322" s="343"/>
      <c r="Q322" s="343"/>
      <c r="R322" s="343"/>
      <c r="S322" s="343"/>
      <c r="T322" s="343"/>
      <c r="U322" s="343"/>
      <c r="V322" s="343"/>
      <c r="W322" s="343"/>
      <c r="X322" s="343"/>
      <c r="Y322" s="343"/>
    </row>
    <row r="323" spans="1:25" s="480" customFormat="1">
      <c r="A323" s="479" t="s">
        <v>398</v>
      </c>
      <c r="E323" s="470" t="s">
        <v>343</v>
      </c>
      <c r="F323" s="343"/>
      <c r="G323" s="343"/>
      <c r="H323" s="343"/>
      <c r="I323" s="343"/>
      <c r="J323" s="343"/>
      <c r="K323" s="343"/>
      <c r="L323" s="343"/>
      <c r="M323" s="343"/>
      <c r="N323" s="343"/>
      <c r="O323" s="343"/>
      <c r="P323" s="343"/>
      <c r="Q323" s="343"/>
      <c r="R323" s="343"/>
      <c r="S323" s="343"/>
      <c r="T323" s="343"/>
      <c r="U323" s="343"/>
      <c r="V323" s="343"/>
      <c r="W323" s="343"/>
      <c r="X323" s="343"/>
      <c r="Y323" s="343"/>
    </row>
    <row r="324" spans="1:25" s="480" customFormat="1">
      <c r="A324" s="479" t="s">
        <v>203</v>
      </c>
      <c r="E324" s="470" t="s">
        <v>243</v>
      </c>
      <c r="F324" s="343"/>
      <c r="G324" s="343"/>
      <c r="H324" s="343"/>
      <c r="I324" s="343"/>
      <c r="J324" s="343"/>
      <c r="K324" s="343"/>
      <c r="L324" s="343"/>
      <c r="M324" s="343"/>
      <c r="N324" s="343"/>
      <c r="O324" s="343"/>
      <c r="P324" s="343"/>
      <c r="Q324" s="343"/>
      <c r="R324" s="343"/>
      <c r="S324" s="343"/>
      <c r="T324" s="343"/>
      <c r="U324" s="343"/>
      <c r="V324" s="343"/>
      <c r="W324" s="343"/>
      <c r="X324" s="343"/>
      <c r="Y324" s="343"/>
    </row>
    <row r="325" spans="1:25" s="480" customFormat="1">
      <c r="A325" s="479" t="s">
        <v>204</v>
      </c>
      <c r="E325" s="470"/>
      <c r="F325" s="343"/>
      <c r="G325" s="343"/>
      <c r="H325" s="343"/>
      <c r="I325" s="343"/>
      <c r="J325" s="343"/>
      <c r="K325" s="343"/>
      <c r="L325" s="343"/>
      <c r="M325" s="343"/>
      <c r="N325" s="343"/>
      <c r="O325" s="343"/>
      <c r="P325" s="343"/>
      <c r="Q325" s="343"/>
      <c r="R325" s="343"/>
      <c r="S325" s="343"/>
      <c r="T325" s="343"/>
      <c r="U325" s="343"/>
      <c r="V325" s="343"/>
      <c r="W325" s="343"/>
      <c r="X325" s="343"/>
      <c r="Y325" s="343"/>
    </row>
    <row r="326" spans="1:25" s="480" customFormat="1">
      <c r="A326" s="479" t="s">
        <v>205</v>
      </c>
      <c r="E326" s="470" t="s">
        <v>0</v>
      </c>
      <c r="F326" s="194"/>
      <c r="G326" s="194"/>
      <c r="H326" s="194"/>
      <c r="I326" s="194"/>
      <c r="J326" s="194"/>
      <c r="K326" s="194"/>
      <c r="L326" s="194"/>
      <c r="M326" s="194"/>
      <c r="N326" s="194"/>
      <c r="O326" s="194"/>
      <c r="P326" s="194"/>
      <c r="Q326" s="194"/>
      <c r="R326" s="194"/>
      <c r="S326" s="194"/>
      <c r="T326" s="194"/>
      <c r="U326" s="194"/>
      <c r="V326" s="194"/>
      <c r="W326" s="194"/>
      <c r="X326" s="194"/>
      <c r="Y326" s="194"/>
    </row>
    <row r="327" spans="1:25" s="480" customFormat="1">
      <c r="A327" s="479" t="s">
        <v>206</v>
      </c>
      <c r="E327" s="470" t="s">
        <v>0</v>
      </c>
      <c r="F327" s="194"/>
      <c r="G327" s="194"/>
      <c r="H327" s="194"/>
      <c r="I327" s="194"/>
      <c r="J327" s="194"/>
      <c r="K327" s="194"/>
      <c r="L327" s="194"/>
      <c r="M327" s="194"/>
      <c r="N327" s="194"/>
      <c r="O327" s="194"/>
      <c r="P327" s="194"/>
      <c r="Q327" s="194"/>
      <c r="R327" s="194"/>
      <c r="S327" s="194"/>
      <c r="T327" s="194"/>
      <c r="U327" s="194"/>
      <c r="V327" s="194"/>
      <c r="W327" s="194"/>
      <c r="X327" s="194"/>
      <c r="Y327" s="194"/>
    </row>
    <row r="328" spans="1:25" s="480" customFormat="1">
      <c r="A328" s="479" t="s">
        <v>207</v>
      </c>
      <c r="E328" s="470"/>
      <c r="F328" s="343"/>
      <c r="G328" s="343"/>
      <c r="H328" s="343"/>
      <c r="I328" s="343"/>
      <c r="J328" s="343"/>
      <c r="K328" s="343"/>
      <c r="L328" s="343"/>
      <c r="M328" s="343"/>
      <c r="N328" s="343"/>
      <c r="O328" s="343"/>
      <c r="P328" s="343"/>
      <c r="Q328" s="343"/>
      <c r="R328" s="343"/>
      <c r="S328" s="343"/>
      <c r="T328" s="343"/>
      <c r="U328" s="343"/>
      <c r="V328" s="343"/>
      <c r="W328" s="343"/>
      <c r="X328" s="343"/>
      <c r="Y328" s="343"/>
    </row>
    <row r="329" spans="1:25" s="480" customFormat="1">
      <c r="A329" s="479" t="s">
        <v>208</v>
      </c>
      <c r="E329" s="470"/>
      <c r="F329" s="343"/>
      <c r="G329" s="343"/>
      <c r="H329" s="343"/>
      <c r="I329" s="343"/>
      <c r="J329" s="343"/>
      <c r="K329" s="343"/>
      <c r="L329" s="343"/>
      <c r="M329" s="343"/>
      <c r="N329" s="343"/>
      <c r="O329" s="343"/>
      <c r="P329" s="343"/>
      <c r="Q329" s="343"/>
      <c r="R329" s="343"/>
      <c r="S329" s="343"/>
      <c r="T329" s="343"/>
      <c r="U329" s="343"/>
      <c r="V329" s="343"/>
      <c r="W329" s="343"/>
      <c r="X329" s="343"/>
      <c r="Y329" s="343"/>
    </row>
    <row r="330" spans="1:25" s="480" customFormat="1">
      <c r="A330" s="479" t="s">
        <v>779</v>
      </c>
      <c r="E330" s="470"/>
      <c r="F330" s="343"/>
      <c r="G330" s="343"/>
      <c r="H330" s="343"/>
      <c r="I330" s="343"/>
      <c r="J330" s="343"/>
      <c r="K330" s="343"/>
      <c r="L330" s="343"/>
      <c r="M330" s="343"/>
      <c r="N330" s="343"/>
      <c r="O330" s="343"/>
      <c r="P330" s="343"/>
      <c r="Q330" s="343"/>
      <c r="R330" s="343"/>
      <c r="S330" s="343"/>
      <c r="T330" s="343"/>
      <c r="U330" s="343"/>
      <c r="V330" s="343"/>
      <c r="W330" s="343"/>
      <c r="X330" s="343"/>
      <c r="Y330" s="343"/>
    </row>
    <row r="331" spans="1:25" s="480" customFormat="1">
      <c r="A331" s="479" t="s">
        <v>209</v>
      </c>
      <c r="E331" s="470"/>
      <c r="F331" s="343"/>
      <c r="G331" s="343"/>
      <c r="H331" s="343"/>
      <c r="I331" s="343"/>
      <c r="J331" s="343"/>
      <c r="K331" s="343"/>
      <c r="L331" s="343"/>
      <c r="M331" s="343"/>
      <c r="N331" s="343"/>
      <c r="O331" s="343"/>
      <c r="P331" s="343"/>
      <c r="Q331" s="343"/>
      <c r="R331" s="343"/>
      <c r="S331" s="343"/>
      <c r="T331" s="343"/>
      <c r="U331" s="343"/>
      <c r="V331" s="343"/>
      <c r="W331" s="343"/>
      <c r="X331" s="343"/>
      <c r="Y331" s="343"/>
    </row>
    <row r="332" spans="1:25" s="480" customFormat="1">
      <c r="A332" s="479" t="s">
        <v>210</v>
      </c>
      <c r="E332" s="470"/>
      <c r="F332" s="343"/>
      <c r="G332" s="343"/>
      <c r="H332" s="343"/>
      <c r="I332" s="343"/>
      <c r="J332" s="343"/>
      <c r="K332" s="343"/>
      <c r="L332" s="343"/>
      <c r="M332" s="343"/>
      <c r="N332" s="343"/>
      <c r="O332" s="343"/>
      <c r="P332" s="343"/>
      <c r="Q332" s="343"/>
      <c r="R332" s="343"/>
      <c r="S332" s="343"/>
      <c r="T332" s="343"/>
      <c r="U332" s="343"/>
      <c r="V332" s="343"/>
      <c r="W332" s="343"/>
      <c r="X332" s="343"/>
      <c r="Y332" s="343"/>
    </row>
    <row r="333" spans="1:25" s="480" customFormat="1">
      <c r="A333" s="479" t="s">
        <v>211</v>
      </c>
      <c r="E333" s="470" t="s">
        <v>0</v>
      </c>
      <c r="F333" s="343"/>
      <c r="G333" s="343"/>
      <c r="H333" s="343"/>
      <c r="I333" s="343"/>
      <c r="J333" s="343"/>
      <c r="K333" s="343"/>
      <c r="L333" s="343"/>
      <c r="M333" s="343"/>
      <c r="N333" s="343"/>
      <c r="O333" s="343"/>
      <c r="P333" s="343"/>
      <c r="Q333" s="343"/>
      <c r="R333" s="343"/>
      <c r="S333" s="343"/>
      <c r="T333" s="343"/>
      <c r="U333" s="343"/>
      <c r="V333" s="343"/>
      <c r="W333" s="343"/>
      <c r="X333" s="343"/>
      <c r="Y333" s="343"/>
    </row>
    <row r="334" spans="1:25" s="480" customFormat="1">
      <c r="A334" s="479" t="s">
        <v>212</v>
      </c>
      <c r="E334" s="470" t="s">
        <v>0</v>
      </c>
      <c r="F334" s="343"/>
      <c r="G334" s="343"/>
      <c r="H334" s="343"/>
      <c r="I334" s="343"/>
      <c r="J334" s="343"/>
      <c r="K334" s="343"/>
      <c r="L334" s="343"/>
      <c r="M334" s="343"/>
      <c r="N334" s="343"/>
      <c r="O334" s="343"/>
      <c r="P334" s="343"/>
      <c r="Q334" s="343"/>
      <c r="R334" s="343"/>
      <c r="S334" s="343"/>
      <c r="T334" s="343"/>
      <c r="U334" s="343"/>
      <c r="V334" s="343"/>
      <c r="W334" s="343"/>
      <c r="X334" s="343"/>
      <c r="Y334" s="343"/>
    </row>
    <row r="335" spans="1:25" s="480" customFormat="1">
      <c r="E335" s="470"/>
    </row>
    <row r="336" spans="1:25" s="480" customFormat="1">
      <c r="A336" s="75" t="s">
        <v>248</v>
      </c>
      <c r="C336" s="75"/>
      <c r="E336" s="470"/>
    </row>
    <row r="337" spans="1:25" s="480" customFormat="1">
      <c r="A337" s="503" t="s">
        <v>244</v>
      </c>
      <c r="B337" s="504"/>
      <c r="E337" s="470"/>
      <c r="F337" s="343"/>
      <c r="G337" s="343"/>
      <c r="H337" s="343"/>
      <c r="I337" s="343"/>
      <c r="J337" s="343"/>
      <c r="K337" s="343"/>
      <c r="L337" s="343"/>
      <c r="M337" s="343"/>
      <c r="N337" s="343"/>
      <c r="O337" s="343"/>
      <c r="P337" s="343"/>
      <c r="Q337" s="343"/>
      <c r="R337" s="343"/>
      <c r="S337" s="343"/>
      <c r="T337" s="343"/>
      <c r="U337" s="343"/>
      <c r="V337" s="343"/>
      <c r="W337" s="343"/>
      <c r="X337" s="343"/>
      <c r="Y337" s="343"/>
    </row>
    <row r="338" spans="1:25" s="480" customFormat="1">
      <c r="A338" s="503" t="s">
        <v>245</v>
      </c>
      <c r="B338" s="504"/>
      <c r="E338" s="470" t="s">
        <v>242</v>
      </c>
      <c r="F338" s="555"/>
      <c r="G338" s="343"/>
      <c r="H338" s="343"/>
      <c r="I338" s="343"/>
      <c r="J338" s="343"/>
      <c r="K338" s="343"/>
      <c r="L338" s="343"/>
      <c r="M338" s="343"/>
      <c r="N338" s="343"/>
      <c r="O338" s="343"/>
      <c r="P338" s="343"/>
      <c r="Q338" s="343"/>
      <c r="R338" s="343"/>
      <c r="S338" s="343"/>
      <c r="T338" s="343"/>
      <c r="U338" s="343"/>
      <c r="V338" s="343"/>
      <c r="W338" s="343"/>
      <c r="X338" s="343"/>
      <c r="Y338" s="343"/>
    </row>
    <row r="339" spans="1:25" s="480" customFormat="1">
      <c r="A339" s="479" t="s">
        <v>249</v>
      </c>
      <c r="E339" s="470" t="s">
        <v>242</v>
      </c>
      <c r="F339" s="555"/>
      <c r="G339" s="343"/>
      <c r="H339" s="343"/>
      <c r="I339" s="343"/>
      <c r="J339" s="343"/>
      <c r="K339" s="343"/>
      <c r="L339" s="343"/>
      <c r="M339" s="343"/>
      <c r="N339" s="343"/>
      <c r="O339" s="343"/>
      <c r="P339" s="343"/>
      <c r="Q339" s="343"/>
      <c r="R339" s="343"/>
      <c r="S339" s="343"/>
      <c r="T339" s="343"/>
      <c r="U339" s="343"/>
      <c r="V339" s="343"/>
      <c r="W339" s="343"/>
      <c r="X339" s="343"/>
      <c r="Y339" s="343"/>
    </row>
    <row r="340" spans="1:25" s="480" customFormat="1">
      <c r="A340" s="503" t="s">
        <v>246</v>
      </c>
      <c r="B340" s="504"/>
      <c r="E340" s="200" t="s">
        <v>395</v>
      </c>
      <c r="F340" s="554"/>
      <c r="G340" s="554"/>
      <c r="H340" s="554"/>
      <c r="I340" s="554"/>
      <c r="J340" s="554"/>
      <c r="K340" s="554"/>
      <c r="L340" s="554"/>
      <c r="M340" s="554"/>
      <c r="N340" s="554"/>
      <c r="O340" s="554"/>
      <c r="P340" s="554"/>
      <c r="Q340" s="554"/>
      <c r="R340" s="554"/>
      <c r="S340" s="554"/>
      <c r="T340" s="554"/>
      <c r="U340" s="554"/>
      <c r="V340" s="554"/>
      <c r="W340" s="554"/>
      <c r="X340" s="554"/>
      <c r="Y340" s="554"/>
    </row>
    <row r="341" spans="1:25" s="480" customFormat="1">
      <c r="A341" s="503" t="s">
        <v>247</v>
      </c>
      <c r="B341" s="504"/>
      <c r="E341" s="470" t="s">
        <v>242</v>
      </c>
      <c r="F341" s="556"/>
      <c r="G341" s="365"/>
      <c r="H341" s="365"/>
      <c r="I341" s="365"/>
      <c r="J341" s="365"/>
      <c r="K341" s="365"/>
      <c r="L341" s="365"/>
      <c r="M341" s="365"/>
      <c r="N341" s="365"/>
      <c r="O341" s="365"/>
      <c r="P341" s="365"/>
      <c r="Q341" s="365"/>
      <c r="R341" s="365"/>
      <c r="S341" s="365"/>
      <c r="T341" s="365"/>
      <c r="U341" s="365"/>
      <c r="V341" s="365"/>
      <c r="W341" s="365"/>
      <c r="X341" s="365"/>
      <c r="Y341" s="365"/>
    </row>
    <row r="342" spans="1:25" s="506" customFormat="1">
      <c r="A342" s="505"/>
      <c r="B342" s="505"/>
      <c r="E342" s="473"/>
      <c r="F342" s="392"/>
      <c r="G342" s="392"/>
      <c r="H342" s="392"/>
      <c r="I342" s="392"/>
      <c r="J342" s="392"/>
      <c r="K342" s="392"/>
      <c r="L342" s="392"/>
      <c r="M342" s="392"/>
      <c r="N342" s="392"/>
      <c r="O342" s="392"/>
      <c r="P342" s="392"/>
      <c r="Q342" s="392"/>
      <c r="R342" s="392"/>
      <c r="S342" s="392"/>
      <c r="T342" s="392"/>
      <c r="U342" s="392"/>
      <c r="V342" s="392"/>
      <c r="W342" s="392"/>
      <c r="X342" s="392"/>
      <c r="Y342" s="392"/>
    </row>
    <row r="343" spans="1:25" s="480" customFormat="1">
      <c r="A343" s="75" t="s">
        <v>780</v>
      </c>
      <c r="E343" s="470"/>
    </row>
    <row r="344" spans="1:25" s="480" customFormat="1" ht="38.25">
      <c r="A344" s="503" t="s">
        <v>816</v>
      </c>
      <c r="B344" s="504"/>
      <c r="E344" s="470" t="s">
        <v>242</v>
      </c>
      <c r="F344" s="555"/>
      <c r="G344" s="343"/>
      <c r="H344" s="343"/>
      <c r="I344" s="343"/>
      <c r="J344" s="343"/>
      <c r="K344" s="343"/>
      <c r="L344" s="343"/>
      <c r="M344" s="343"/>
      <c r="N344" s="343"/>
      <c r="O344" s="343"/>
      <c r="P344" s="343"/>
      <c r="Q344" s="343"/>
      <c r="R344" s="343"/>
      <c r="S344" s="343"/>
      <c r="T344" s="343"/>
      <c r="U344" s="343"/>
      <c r="V344" s="343"/>
      <c r="W344" s="343"/>
      <c r="X344" s="343"/>
      <c r="Y344" s="343"/>
    </row>
    <row r="345" spans="1:25" s="480" customFormat="1">
      <c r="E345" s="470"/>
    </row>
    <row r="346" spans="1:25" s="480" customFormat="1" ht="25.5">
      <c r="A346" s="503" t="s">
        <v>399</v>
      </c>
      <c r="B346" s="504"/>
      <c r="E346" s="470" t="s">
        <v>242</v>
      </c>
      <c r="F346" s="555"/>
      <c r="G346" s="343"/>
      <c r="H346" s="343"/>
      <c r="I346" s="343"/>
      <c r="J346" s="343"/>
      <c r="K346" s="343"/>
      <c r="L346" s="343"/>
      <c r="M346" s="343"/>
      <c r="N346" s="343"/>
      <c r="O346" s="343"/>
      <c r="P346" s="343"/>
      <c r="Q346" s="343"/>
      <c r="R346" s="343"/>
      <c r="S346" s="343"/>
      <c r="T346" s="343"/>
      <c r="U346" s="343"/>
      <c r="V346" s="343"/>
      <c r="W346" s="343"/>
      <c r="X346" s="343"/>
      <c r="Y346" s="343"/>
    </row>
    <row r="347" spans="1:25">
      <c r="D347" s="480"/>
      <c r="E347" s="470"/>
      <c r="F347" s="480"/>
      <c r="G347" s="480"/>
      <c r="H347" s="480"/>
      <c r="I347" s="480"/>
      <c r="J347" s="480"/>
    </row>
    <row r="348" spans="1:25">
      <c r="A348" s="1" t="s">
        <v>918</v>
      </c>
      <c r="E348" s="537" t="s">
        <v>919</v>
      </c>
      <c r="F348" s="480"/>
      <c r="G348" s="480"/>
      <c r="H348" s="480"/>
      <c r="I348" s="480"/>
      <c r="J348" s="480"/>
    </row>
    <row r="349" spans="1:25">
      <c r="A349" s="507"/>
      <c r="E349" s="470" t="s">
        <v>552</v>
      </c>
      <c r="F349" s="278"/>
      <c r="G349" s="278"/>
      <c r="H349" s="278"/>
      <c r="I349" s="278"/>
      <c r="J349" s="278"/>
      <c r="K349" s="278"/>
      <c r="L349" s="278"/>
      <c r="M349" s="278"/>
      <c r="N349" s="278"/>
      <c r="O349" s="278"/>
      <c r="P349" s="278"/>
      <c r="Q349" s="278"/>
      <c r="R349" s="278"/>
      <c r="S349" s="278"/>
      <c r="T349" s="278"/>
      <c r="U349" s="278"/>
      <c r="V349" s="278"/>
      <c r="W349" s="278"/>
      <c r="X349" s="278"/>
      <c r="Y349" s="278"/>
    </row>
    <row r="350" spans="1:25">
      <c r="A350" s="507"/>
      <c r="E350" s="470" t="s">
        <v>552</v>
      </c>
      <c r="F350" s="278"/>
      <c r="G350" s="278"/>
      <c r="H350" s="278"/>
      <c r="I350" s="278"/>
      <c r="J350" s="278"/>
      <c r="K350" s="278"/>
      <c r="L350" s="278"/>
      <c r="M350" s="278"/>
      <c r="N350" s="278"/>
      <c r="O350" s="278"/>
      <c r="P350" s="278"/>
      <c r="Q350" s="278"/>
      <c r="R350" s="278"/>
      <c r="S350" s="278"/>
      <c r="T350" s="278"/>
      <c r="U350" s="278"/>
      <c r="V350" s="278"/>
      <c r="W350" s="278"/>
      <c r="X350" s="278"/>
      <c r="Y350" s="278"/>
    </row>
    <row r="351" spans="1:25">
      <c r="A351" s="507"/>
      <c r="E351" s="470" t="s">
        <v>552</v>
      </c>
      <c r="F351" s="278"/>
      <c r="G351" s="278"/>
      <c r="H351" s="278"/>
      <c r="I351" s="278"/>
      <c r="J351" s="278"/>
      <c r="K351" s="278"/>
      <c r="L351" s="278"/>
      <c r="M351" s="278"/>
      <c r="N351" s="278"/>
      <c r="O351" s="278"/>
      <c r="P351" s="278"/>
      <c r="Q351" s="278"/>
      <c r="R351" s="278"/>
      <c r="S351" s="278"/>
      <c r="T351" s="278"/>
      <c r="U351" s="278"/>
      <c r="V351" s="278"/>
      <c r="W351" s="278"/>
      <c r="X351" s="278"/>
      <c r="Y351" s="278"/>
    </row>
    <row r="352" spans="1:25">
      <c r="A352" s="507"/>
      <c r="E352" s="470" t="s">
        <v>552</v>
      </c>
      <c r="F352" s="278"/>
      <c r="G352" s="278"/>
      <c r="H352" s="278"/>
      <c r="I352" s="278"/>
      <c r="J352" s="278"/>
      <c r="K352" s="278"/>
      <c r="L352" s="278"/>
      <c r="M352" s="278"/>
      <c r="N352" s="278"/>
      <c r="O352" s="278"/>
      <c r="P352" s="278"/>
      <c r="Q352" s="278"/>
      <c r="R352" s="278"/>
      <c r="S352" s="278"/>
      <c r="T352" s="278"/>
      <c r="U352" s="278"/>
      <c r="V352" s="278"/>
      <c r="W352" s="278"/>
      <c r="X352" s="278"/>
      <c r="Y352" s="278"/>
    </row>
    <row r="353" spans="1:25">
      <c r="A353" s="507"/>
      <c r="E353" s="470" t="s">
        <v>552</v>
      </c>
      <c r="F353" s="278"/>
      <c r="G353" s="278"/>
      <c r="H353" s="278"/>
      <c r="I353" s="278"/>
      <c r="J353" s="278"/>
      <c r="K353" s="278"/>
      <c r="L353" s="278"/>
      <c r="M353" s="278"/>
      <c r="N353" s="278"/>
      <c r="O353" s="278"/>
      <c r="P353" s="278"/>
      <c r="Q353" s="278"/>
      <c r="R353" s="278"/>
      <c r="S353" s="278"/>
      <c r="T353" s="278"/>
      <c r="U353" s="278"/>
      <c r="V353" s="278"/>
      <c r="W353" s="278"/>
      <c r="X353" s="278"/>
      <c r="Y353" s="278"/>
    </row>
    <row r="354" spans="1:25">
      <c r="A354" s="507"/>
      <c r="E354" s="470" t="s">
        <v>552</v>
      </c>
      <c r="F354" s="278"/>
      <c r="G354" s="278"/>
      <c r="H354" s="278"/>
      <c r="I354" s="278"/>
      <c r="J354" s="278"/>
      <c r="K354" s="278"/>
      <c r="L354" s="278"/>
      <c r="M354" s="278"/>
      <c r="N354" s="278"/>
      <c r="O354" s="278"/>
      <c r="P354" s="278"/>
      <c r="Q354" s="278"/>
      <c r="R354" s="278"/>
      <c r="S354" s="278"/>
      <c r="T354" s="278"/>
      <c r="U354" s="278"/>
      <c r="V354" s="278"/>
      <c r="W354" s="278"/>
      <c r="X354" s="278"/>
      <c r="Y354" s="278"/>
    </row>
    <row r="355" spans="1:25">
      <c r="A355" s="507"/>
      <c r="E355" s="470" t="s">
        <v>552</v>
      </c>
      <c r="F355" s="278"/>
      <c r="G355" s="278"/>
      <c r="H355" s="278"/>
      <c r="I355" s="278"/>
      <c r="J355" s="278"/>
      <c r="K355" s="278"/>
      <c r="L355" s="278"/>
      <c r="M355" s="278"/>
      <c r="N355" s="278"/>
      <c r="O355" s="278"/>
      <c r="P355" s="278"/>
      <c r="Q355" s="278"/>
      <c r="R355" s="278"/>
      <c r="S355" s="278"/>
      <c r="T355" s="278"/>
      <c r="U355" s="278"/>
      <c r="V355" s="278"/>
      <c r="W355" s="278"/>
      <c r="X355" s="278"/>
      <c r="Y355" s="278"/>
    </row>
    <row r="356" spans="1:25">
      <c r="A356" s="507"/>
      <c r="E356" s="470" t="s">
        <v>552</v>
      </c>
      <c r="F356" s="278"/>
      <c r="G356" s="278"/>
      <c r="H356" s="278"/>
      <c r="I356" s="278"/>
      <c r="J356" s="278"/>
      <c r="K356" s="278"/>
      <c r="L356" s="278"/>
      <c r="M356" s="278"/>
      <c r="N356" s="278"/>
      <c r="O356" s="278"/>
      <c r="P356" s="278"/>
      <c r="Q356" s="278"/>
      <c r="R356" s="278"/>
      <c r="S356" s="278"/>
      <c r="T356" s="278"/>
      <c r="U356" s="278"/>
      <c r="V356" s="278"/>
      <c r="W356" s="278"/>
      <c r="X356" s="278"/>
      <c r="Y356" s="278"/>
    </row>
    <row r="357" spans="1:25">
      <c r="A357" s="507"/>
      <c r="E357" s="470" t="s">
        <v>552</v>
      </c>
      <c r="F357" s="278"/>
      <c r="G357" s="278"/>
      <c r="H357" s="278"/>
      <c r="I357" s="278"/>
      <c r="J357" s="278"/>
      <c r="K357" s="278"/>
      <c r="L357" s="278"/>
      <c r="M357" s="278"/>
      <c r="N357" s="278"/>
      <c r="O357" s="278"/>
      <c r="P357" s="278"/>
      <c r="Q357" s="278"/>
      <c r="R357" s="278"/>
      <c r="S357" s="278"/>
      <c r="T357" s="278"/>
      <c r="U357" s="278"/>
      <c r="V357" s="278"/>
      <c r="W357" s="278"/>
      <c r="X357" s="278"/>
      <c r="Y357" s="278"/>
    </row>
    <row r="358" spans="1:25">
      <c r="A358" s="507"/>
      <c r="E358" s="470" t="s">
        <v>552</v>
      </c>
      <c r="F358" s="278"/>
      <c r="G358" s="278"/>
      <c r="H358" s="278"/>
      <c r="I358" s="278"/>
      <c r="J358" s="278"/>
      <c r="K358" s="278"/>
      <c r="L358" s="278"/>
      <c r="M358" s="278"/>
      <c r="N358" s="278"/>
      <c r="O358" s="278"/>
      <c r="P358" s="278"/>
      <c r="Q358" s="278"/>
      <c r="R358" s="278"/>
      <c r="S358" s="278"/>
      <c r="T358" s="278"/>
      <c r="U358" s="278"/>
      <c r="V358" s="278"/>
      <c r="W358" s="278"/>
      <c r="X358" s="278"/>
      <c r="Y358" s="278"/>
    </row>
    <row r="359" spans="1:25">
      <c r="A359" s="507"/>
      <c r="E359" s="470" t="s">
        <v>552</v>
      </c>
      <c r="F359" s="278"/>
      <c r="G359" s="278"/>
      <c r="H359" s="278"/>
      <c r="I359" s="278"/>
      <c r="J359" s="278"/>
      <c r="K359" s="278"/>
      <c r="L359" s="278"/>
      <c r="M359" s="278"/>
      <c r="N359" s="278"/>
      <c r="O359" s="278"/>
      <c r="P359" s="278"/>
      <c r="Q359" s="278"/>
      <c r="R359" s="278"/>
      <c r="S359" s="278"/>
      <c r="T359" s="278"/>
      <c r="U359" s="278"/>
      <c r="V359" s="278"/>
      <c r="W359" s="278"/>
      <c r="X359" s="278"/>
      <c r="Y359" s="278"/>
    </row>
    <row r="360" spans="1:25">
      <c r="A360" s="507"/>
      <c r="E360" s="470" t="s">
        <v>552</v>
      </c>
      <c r="F360" s="278"/>
      <c r="G360" s="278"/>
      <c r="H360" s="278"/>
      <c r="I360" s="278"/>
      <c r="J360" s="278"/>
      <c r="K360" s="278"/>
      <c r="L360" s="278"/>
      <c r="M360" s="278"/>
      <c r="N360" s="278"/>
      <c r="O360" s="278"/>
      <c r="P360" s="278"/>
      <c r="Q360" s="278"/>
      <c r="R360" s="278"/>
      <c r="S360" s="278"/>
      <c r="T360" s="278"/>
      <c r="U360" s="278"/>
      <c r="V360" s="278"/>
      <c r="W360" s="278"/>
      <c r="X360" s="278"/>
      <c r="Y360" s="278"/>
    </row>
    <row r="361" spans="1:25">
      <c r="A361" s="507"/>
      <c r="E361" s="470" t="s">
        <v>552</v>
      </c>
      <c r="F361" s="278"/>
      <c r="G361" s="278"/>
      <c r="H361" s="278"/>
      <c r="I361" s="278"/>
      <c r="J361" s="278"/>
      <c r="K361" s="278"/>
      <c r="L361" s="278"/>
      <c r="M361" s="278"/>
      <c r="N361" s="278"/>
      <c r="O361" s="278"/>
      <c r="P361" s="278"/>
      <c r="Q361" s="278"/>
      <c r="R361" s="278"/>
      <c r="S361" s="278"/>
      <c r="T361" s="278"/>
      <c r="U361" s="278"/>
      <c r="V361" s="278"/>
      <c r="W361" s="278"/>
      <c r="X361" s="278"/>
      <c r="Y361" s="278"/>
    </row>
    <row r="362" spans="1:25">
      <c r="A362" s="507"/>
      <c r="E362" s="470" t="s">
        <v>552</v>
      </c>
      <c r="F362" s="278"/>
      <c r="G362" s="278"/>
      <c r="H362" s="278"/>
      <c r="I362" s="278"/>
      <c r="J362" s="278"/>
      <c r="K362" s="278"/>
      <c r="L362" s="278"/>
      <c r="M362" s="278"/>
      <c r="N362" s="278"/>
      <c r="O362" s="278"/>
      <c r="P362" s="278"/>
      <c r="Q362" s="278"/>
      <c r="R362" s="278"/>
      <c r="S362" s="278"/>
      <c r="T362" s="278"/>
      <c r="U362" s="278"/>
      <c r="V362" s="278"/>
      <c r="W362" s="278"/>
      <c r="X362" s="278"/>
      <c r="Y362" s="278"/>
    </row>
    <row r="363" spans="1:25">
      <c r="A363" s="507"/>
      <c r="E363" s="470" t="s">
        <v>552</v>
      </c>
      <c r="F363" s="278"/>
      <c r="G363" s="278"/>
      <c r="H363" s="278"/>
      <c r="I363" s="278"/>
      <c r="J363" s="278"/>
      <c r="K363" s="278"/>
      <c r="L363" s="278"/>
      <c r="M363" s="278"/>
      <c r="N363" s="278"/>
      <c r="O363" s="278"/>
      <c r="P363" s="278"/>
      <c r="Q363" s="278"/>
      <c r="R363" s="278"/>
      <c r="S363" s="278"/>
      <c r="T363" s="278"/>
      <c r="U363" s="278"/>
      <c r="V363" s="278"/>
      <c r="W363" s="278"/>
      <c r="X363" s="278"/>
      <c r="Y363" s="278"/>
    </row>
    <row r="364" spans="1:25">
      <c r="A364" s="507"/>
      <c r="E364" s="470" t="s">
        <v>552</v>
      </c>
      <c r="F364" s="278"/>
      <c r="G364" s="278"/>
      <c r="H364" s="278"/>
      <c r="I364" s="278"/>
      <c r="J364" s="278"/>
      <c r="K364" s="278"/>
      <c r="L364" s="278"/>
      <c r="M364" s="278"/>
      <c r="N364" s="278"/>
      <c r="O364" s="278"/>
      <c r="P364" s="278"/>
      <c r="Q364" s="278"/>
      <c r="R364" s="278"/>
      <c r="S364" s="278"/>
      <c r="T364" s="278"/>
      <c r="U364" s="278"/>
      <c r="V364" s="278"/>
      <c r="W364" s="278"/>
      <c r="X364" s="278"/>
      <c r="Y364" s="278"/>
    </row>
    <row r="365" spans="1:25">
      <c r="A365" s="507"/>
      <c r="E365" s="470" t="s">
        <v>552</v>
      </c>
      <c r="F365" s="278"/>
      <c r="G365" s="278"/>
      <c r="H365" s="278"/>
      <c r="I365" s="278"/>
      <c r="J365" s="278"/>
      <c r="K365" s="278"/>
      <c r="L365" s="278"/>
      <c r="M365" s="278"/>
      <c r="N365" s="278"/>
      <c r="O365" s="278"/>
      <c r="P365" s="278"/>
      <c r="Q365" s="278"/>
      <c r="R365" s="278"/>
      <c r="S365" s="278"/>
      <c r="T365" s="278"/>
      <c r="U365" s="278"/>
      <c r="V365" s="278"/>
      <c r="W365" s="278"/>
      <c r="X365" s="278"/>
      <c r="Y365" s="278"/>
    </row>
    <row r="366" spans="1:25">
      <c r="A366" s="507"/>
      <c r="E366" s="470" t="s">
        <v>552</v>
      </c>
      <c r="F366" s="278"/>
      <c r="G366" s="278"/>
      <c r="H366" s="278"/>
      <c r="I366" s="278"/>
      <c r="J366" s="278"/>
      <c r="K366" s="278"/>
      <c r="L366" s="278"/>
      <c r="M366" s="278"/>
      <c r="N366" s="278"/>
      <c r="O366" s="278"/>
      <c r="P366" s="278"/>
      <c r="Q366" s="278"/>
      <c r="R366" s="278"/>
      <c r="S366" s="278"/>
      <c r="T366" s="278"/>
      <c r="U366" s="278"/>
      <c r="V366" s="278"/>
      <c r="W366" s="278"/>
      <c r="X366" s="278"/>
      <c r="Y366" s="278"/>
    </row>
    <row r="367" spans="1:25">
      <c r="A367" s="507"/>
      <c r="E367" s="470" t="s">
        <v>552</v>
      </c>
      <c r="F367" s="278"/>
      <c r="G367" s="278"/>
      <c r="H367" s="278"/>
      <c r="I367" s="278"/>
      <c r="J367" s="278"/>
      <c r="K367" s="278"/>
      <c r="L367" s="278"/>
      <c r="M367" s="278"/>
      <c r="N367" s="278"/>
      <c r="O367" s="278"/>
      <c r="P367" s="278"/>
      <c r="Q367" s="278"/>
      <c r="R367" s="278"/>
      <c r="S367" s="278"/>
      <c r="T367" s="278"/>
      <c r="U367" s="278"/>
      <c r="V367" s="278"/>
      <c r="W367" s="278"/>
      <c r="X367" s="278"/>
      <c r="Y367" s="278"/>
    </row>
    <row r="368" spans="1:25">
      <c r="A368" s="507"/>
      <c r="E368" s="470" t="s">
        <v>552</v>
      </c>
      <c r="F368" s="278"/>
      <c r="G368" s="278"/>
      <c r="H368" s="278"/>
      <c r="I368" s="278"/>
      <c r="J368" s="278"/>
      <c r="K368" s="278"/>
      <c r="L368" s="278"/>
      <c r="M368" s="278"/>
      <c r="N368" s="278"/>
      <c r="O368" s="278"/>
      <c r="P368" s="278"/>
      <c r="Q368" s="278"/>
      <c r="R368" s="278"/>
      <c r="S368" s="278"/>
      <c r="T368" s="278"/>
      <c r="U368" s="278"/>
      <c r="V368" s="278"/>
      <c r="W368" s="278"/>
      <c r="X368" s="278"/>
      <c r="Y368" s="278"/>
    </row>
    <row r="369" spans="1:25">
      <c r="A369" s="507"/>
      <c r="E369" s="470" t="s">
        <v>552</v>
      </c>
      <c r="F369" s="278"/>
      <c r="G369" s="278"/>
      <c r="H369" s="278"/>
      <c r="I369" s="278"/>
      <c r="J369" s="278"/>
      <c r="K369" s="278"/>
      <c r="L369" s="278"/>
      <c r="M369" s="278"/>
      <c r="N369" s="278"/>
      <c r="O369" s="278"/>
      <c r="P369" s="278"/>
      <c r="Q369" s="278"/>
      <c r="R369" s="278"/>
      <c r="S369" s="278"/>
      <c r="T369" s="278"/>
      <c r="U369" s="278"/>
      <c r="V369" s="278"/>
      <c r="W369" s="278"/>
      <c r="X369" s="278"/>
      <c r="Y369" s="278"/>
    </row>
    <row r="370" spans="1:25">
      <c r="A370" s="507"/>
      <c r="E370" s="470" t="s">
        <v>552</v>
      </c>
      <c r="F370" s="278"/>
      <c r="G370" s="278"/>
      <c r="H370" s="278"/>
      <c r="I370" s="278"/>
      <c r="J370" s="278"/>
      <c r="K370" s="278"/>
      <c r="L370" s="278"/>
      <c r="M370" s="278"/>
      <c r="N370" s="278"/>
      <c r="O370" s="278"/>
      <c r="P370" s="278"/>
      <c r="Q370" s="278"/>
      <c r="R370" s="278"/>
      <c r="S370" s="278"/>
      <c r="T370" s="278"/>
      <c r="U370" s="278"/>
      <c r="V370" s="278"/>
      <c r="W370" s="278"/>
      <c r="X370" s="278"/>
      <c r="Y370" s="278"/>
    </row>
    <row r="371" spans="1:25">
      <c r="A371" s="507"/>
      <c r="E371" s="470" t="s">
        <v>552</v>
      </c>
      <c r="F371" s="278"/>
      <c r="G371" s="278"/>
      <c r="H371" s="278"/>
      <c r="I371" s="278"/>
      <c r="J371" s="278"/>
      <c r="K371" s="278"/>
      <c r="L371" s="278"/>
      <c r="M371" s="278"/>
      <c r="N371" s="278"/>
      <c r="O371" s="278"/>
      <c r="P371" s="278"/>
      <c r="Q371" s="278"/>
      <c r="R371" s="278"/>
      <c r="S371" s="278"/>
      <c r="T371" s="278"/>
      <c r="U371" s="278"/>
      <c r="V371" s="278"/>
      <c r="W371" s="278"/>
      <c r="X371" s="278"/>
      <c r="Y371" s="278"/>
    </row>
    <row r="372" spans="1:25">
      <c r="A372" s="507"/>
      <c r="E372" s="470" t="s">
        <v>552</v>
      </c>
      <c r="F372" s="278"/>
      <c r="G372" s="278"/>
      <c r="H372" s="278"/>
      <c r="I372" s="278"/>
      <c r="J372" s="278"/>
      <c r="K372" s="278"/>
      <c r="L372" s="278"/>
      <c r="M372" s="278"/>
      <c r="N372" s="278"/>
      <c r="O372" s="278"/>
      <c r="P372" s="278"/>
      <c r="Q372" s="278"/>
      <c r="R372" s="278"/>
      <c r="S372" s="278"/>
      <c r="T372" s="278"/>
      <c r="U372" s="278"/>
      <c r="V372" s="278"/>
      <c r="W372" s="278"/>
      <c r="X372" s="278"/>
      <c r="Y372" s="278"/>
    </row>
    <row r="373" spans="1:25">
      <c r="A373" s="507"/>
      <c r="E373" s="470" t="s">
        <v>552</v>
      </c>
      <c r="F373" s="278"/>
      <c r="G373" s="278"/>
      <c r="H373" s="278"/>
      <c r="I373" s="278"/>
      <c r="J373" s="278"/>
      <c r="K373" s="278"/>
      <c r="L373" s="278"/>
      <c r="M373" s="278"/>
      <c r="N373" s="278"/>
      <c r="O373" s="278"/>
      <c r="P373" s="278"/>
      <c r="Q373" s="278"/>
      <c r="R373" s="278"/>
      <c r="S373" s="278"/>
      <c r="T373" s="278"/>
      <c r="U373" s="278"/>
      <c r="V373" s="278"/>
      <c r="W373" s="278"/>
      <c r="X373" s="278"/>
      <c r="Y373" s="278"/>
    </row>
    <row r="374" spans="1:25">
      <c r="A374" s="507"/>
      <c r="E374" s="470" t="s">
        <v>552</v>
      </c>
      <c r="F374" s="278"/>
      <c r="G374" s="278"/>
      <c r="H374" s="278"/>
      <c r="I374" s="278"/>
      <c r="J374" s="278"/>
      <c r="K374" s="278"/>
      <c r="L374" s="278"/>
      <c r="M374" s="278"/>
      <c r="N374" s="278"/>
      <c r="O374" s="278"/>
      <c r="P374" s="278"/>
      <c r="Q374" s="278"/>
      <c r="R374" s="278"/>
      <c r="S374" s="278"/>
      <c r="T374" s="278"/>
      <c r="U374" s="278"/>
      <c r="V374" s="278"/>
      <c r="W374" s="278"/>
      <c r="X374" s="278"/>
      <c r="Y374" s="278"/>
    </row>
    <row r="375" spans="1:25">
      <c r="A375" s="507"/>
      <c r="E375" s="470" t="s">
        <v>552</v>
      </c>
      <c r="F375" s="278"/>
      <c r="G375" s="278"/>
      <c r="H375" s="278"/>
      <c r="I375" s="278"/>
      <c r="J375" s="278"/>
      <c r="K375" s="278"/>
      <c r="L375" s="278"/>
      <c r="M375" s="278"/>
      <c r="N375" s="278"/>
      <c r="O375" s="278"/>
      <c r="P375" s="278"/>
      <c r="Q375" s="278"/>
      <c r="R375" s="278"/>
      <c r="S375" s="278"/>
      <c r="T375" s="278"/>
      <c r="U375" s="278"/>
      <c r="V375" s="278"/>
      <c r="W375" s="278"/>
      <c r="X375" s="278"/>
      <c r="Y375" s="278"/>
    </row>
    <row r="376" spans="1:25">
      <c r="A376" s="507"/>
      <c r="E376" s="470" t="s">
        <v>552</v>
      </c>
      <c r="F376" s="278"/>
      <c r="G376" s="278"/>
      <c r="H376" s="278"/>
      <c r="I376" s="278"/>
      <c r="J376" s="278"/>
      <c r="K376" s="278"/>
      <c r="L376" s="278"/>
      <c r="M376" s="278"/>
      <c r="N376" s="278"/>
      <c r="O376" s="278"/>
      <c r="P376" s="278"/>
      <c r="Q376" s="278"/>
      <c r="R376" s="278"/>
      <c r="S376" s="278"/>
      <c r="T376" s="278"/>
      <c r="U376" s="278"/>
      <c r="V376" s="278"/>
      <c r="W376" s="278"/>
      <c r="X376" s="278"/>
      <c r="Y376" s="278"/>
    </row>
    <row r="377" spans="1:25">
      <c r="A377" s="507"/>
      <c r="E377" s="470" t="s">
        <v>552</v>
      </c>
      <c r="F377" s="278"/>
      <c r="G377" s="278"/>
      <c r="H377" s="278"/>
      <c r="I377" s="278"/>
      <c r="J377" s="278"/>
      <c r="K377" s="278"/>
      <c r="L377" s="278"/>
      <c r="M377" s="278"/>
      <c r="N377" s="278"/>
      <c r="O377" s="278"/>
      <c r="P377" s="278"/>
      <c r="Q377" s="278"/>
      <c r="R377" s="278"/>
      <c r="S377" s="278"/>
      <c r="T377" s="278"/>
      <c r="U377" s="278"/>
      <c r="V377" s="278"/>
      <c r="W377" s="278"/>
      <c r="X377" s="278"/>
      <c r="Y377" s="278"/>
    </row>
    <row r="378" spans="1:25">
      <c r="A378" s="507"/>
      <c r="E378" s="470" t="s">
        <v>552</v>
      </c>
      <c r="F378" s="278"/>
      <c r="G378" s="278"/>
      <c r="H378" s="278"/>
      <c r="I378" s="278"/>
      <c r="J378" s="278"/>
      <c r="K378" s="278"/>
      <c r="L378" s="278"/>
      <c r="M378" s="278"/>
      <c r="N378" s="278"/>
      <c r="O378" s="278"/>
      <c r="P378" s="278"/>
      <c r="Q378" s="278"/>
      <c r="R378" s="278"/>
      <c r="S378" s="278"/>
      <c r="T378" s="278"/>
      <c r="U378" s="278"/>
      <c r="V378" s="278"/>
      <c r="W378" s="278"/>
      <c r="X378" s="278"/>
      <c r="Y378" s="278"/>
    </row>
    <row r="379" spans="1:25">
      <c r="A379" s="507"/>
      <c r="E379" s="470" t="s">
        <v>552</v>
      </c>
      <c r="F379" s="278"/>
      <c r="G379" s="278"/>
      <c r="H379" s="278"/>
      <c r="I379" s="278"/>
      <c r="J379" s="278"/>
      <c r="K379" s="278"/>
      <c r="L379" s="278"/>
      <c r="M379" s="278"/>
      <c r="N379" s="278"/>
      <c r="O379" s="278"/>
      <c r="P379" s="278"/>
      <c r="Q379" s="278"/>
      <c r="R379" s="278"/>
      <c r="S379" s="278"/>
      <c r="T379" s="278"/>
      <c r="U379" s="278"/>
      <c r="V379" s="278"/>
      <c r="W379" s="278"/>
      <c r="X379" s="278"/>
      <c r="Y379" s="278"/>
    </row>
    <row r="380" spans="1:25">
      <c r="A380" s="507"/>
      <c r="E380" s="470" t="s">
        <v>552</v>
      </c>
      <c r="F380" s="278"/>
      <c r="G380" s="278"/>
      <c r="H380" s="278"/>
      <c r="I380" s="278"/>
      <c r="J380" s="278"/>
      <c r="K380" s="278"/>
      <c r="L380" s="278"/>
      <c r="M380" s="278"/>
      <c r="N380" s="278"/>
      <c r="O380" s="278"/>
      <c r="P380" s="278"/>
      <c r="Q380" s="278"/>
      <c r="R380" s="278"/>
      <c r="S380" s="278"/>
      <c r="T380" s="278"/>
      <c r="U380" s="278"/>
      <c r="V380" s="278"/>
      <c r="W380" s="278"/>
      <c r="X380" s="278"/>
      <c r="Y380" s="278"/>
    </row>
    <row r="399" spans="4:6">
      <c r="F399" s="480"/>
    </row>
    <row r="400" spans="4:6">
      <c r="D400" s="323"/>
    </row>
    <row r="402" spans="4:5" s="480" customFormat="1">
      <c r="E402" s="470"/>
    </row>
    <row r="403" spans="4:5" s="480" customFormat="1">
      <c r="E403" s="470"/>
    </row>
    <row r="404" spans="4:5" s="480" customFormat="1">
      <c r="E404" s="470"/>
    </row>
    <row r="405" spans="4:5" s="480" customFormat="1">
      <c r="E405" s="470"/>
    </row>
    <row r="406" spans="4:5" s="480" customFormat="1">
      <c r="E406" s="470"/>
    </row>
    <row r="407" spans="4:5" s="480" customFormat="1">
      <c r="E407" s="470"/>
    </row>
    <row r="408" spans="4:5" s="480" customFormat="1">
      <c r="E408" s="470"/>
    </row>
    <row r="409" spans="4:5" s="480" customFormat="1">
      <c r="D409" s="508"/>
      <c r="E409" s="470"/>
    </row>
    <row r="410" spans="4:5" s="480" customFormat="1">
      <c r="E410" s="470"/>
    </row>
    <row r="411" spans="4:5">
      <c r="D411" s="508"/>
    </row>
    <row r="412" spans="4:5">
      <c r="D412" s="508"/>
    </row>
    <row r="413" spans="4:5">
      <c r="D413" s="508"/>
    </row>
    <row r="422" spans="4:4">
      <c r="D422" s="509"/>
    </row>
    <row r="423" spans="4:4">
      <c r="D423" s="509"/>
    </row>
    <row r="426" spans="4:4">
      <c r="D426" s="509"/>
    </row>
    <row r="427" spans="4:4">
      <c r="D427" s="509"/>
    </row>
  </sheetData>
  <sheetProtection insertRows="0"/>
  <printOptions headings="1"/>
  <pageMargins left="0.15748031496062992" right="0.15748031496062992" top="0.59055118110236227" bottom="0.6692913385826772" header="0.31496062992125984" footer="0.31496062992125984"/>
  <pageSetup paperSize="8" scale="85" fitToHeight="4" orientation="portrait" r:id="rId1"/>
  <headerFooter>
    <oddHeader>&amp;C&amp;A</oddHeader>
    <oddFooter>&amp;L&amp;T
&amp;D&amp;C&amp;Z&amp;R&amp;F</oddFooter>
  </headerFooter>
  <drawing r:id="rId2"/>
</worksheet>
</file>

<file path=xl/worksheets/sheet14.xml><?xml version="1.0" encoding="utf-8"?>
<worksheet xmlns="http://schemas.openxmlformats.org/spreadsheetml/2006/main" xmlns:r="http://schemas.openxmlformats.org/officeDocument/2006/relationships">
  <sheetPr codeName="Sheet76">
    <pageSetUpPr fitToPage="1"/>
  </sheetPr>
  <dimension ref="A1:AB436"/>
  <sheetViews>
    <sheetView workbookViewId="0">
      <selection activeCell="M211" sqref="M211"/>
    </sheetView>
  </sheetViews>
  <sheetFormatPr defaultRowHeight="12.75" outlineLevelCol="1"/>
  <cols>
    <col min="1" max="1" width="73.75" style="202" customWidth="1"/>
    <col min="2" max="2" width="3.5" style="202" customWidth="1"/>
    <col min="3" max="3" width="3" style="202" customWidth="1"/>
    <col min="4" max="4" width="4.625" style="202" customWidth="1"/>
    <col min="5" max="5" width="8.5" style="348" customWidth="1"/>
    <col min="6" max="8" width="9.625" style="202" hidden="1" customWidth="1" outlineLevel="1"/>
    <col min="9" max="9" width="10.125" style="202" hidden="1" customWidth="1" outlineLevel="1"/>
    <col min="10" max="10" width="9.625" style="202" customWidth="1" collapsed="1"/>
    <col min="11" max="12" width="10.375" style="202" customWidth="1"/>
    <col min="13" max="13" width="8.875" style="202" customWidth="1"/>
    <col min="14" max="15" width="9" style="202"/>
    <col min="16" max="25" width="9" style="202" hidden="1" customWidth="1" outlineLevel="1"/>
    <col min="26" max="26" width="9" style="202" collapsed="1"/>
    <col min="27" max="16384" width="9" style="202"/>
  </cols>
  <sheetData>
    <row r="1" spans="1:25" s="51" customFormat="1" ht="15">
      <c r="A1" s="13" t="s">
        <v>1360</v>
      </c>
      <c r="B1" s="49"/>
      <c r="C1" s="50"/>
      <c r="D1" s="50"/>
      <c r="E1" s="270"/>
      <c r="F1" s="49"/>
      <c r="G1" s="49"/>
      <c r="H1" s="50"/>
      <c r="I1" s="50"/>
      <c r="J1" s="50"/>
      <c r="K1" s="49"/>
      <c r="L1" s="50"/>
      <c r="M1" s="49"/>
      <c r="N1" s="50"/>
      <c r="O1" s="50"/>
      <c r="P1" s="50"/>
      <c r="Q1" s="50"/>
      <c r="R1" s="50"/>
      <c r="S1" s="50"/>
      <c r="T1" s="50"/>
    </row>
    <row r="2" spans="1:25" s="51" customFormat="1" ht="15">
      <c r="A2" s="16" t="str">
        <f>'Version control'!A2</f>
        <v>LPN</v>
      </c>
      <c r="B2" s="16"/>
      <c r="C2" s="52"/>
      <c r="D2" s="50"/>
      <c r="E2" s="271"/>
      <c r="F2" s="16"/>
      <c r="G2" s="16"/>
      <c r="H2" s="52"/>
      <c r="I2" s="50"/>
      <c r="J2" s="53"/>
      <c r="K2" s="16"/>
      <c r="L2" s="52"/>
      <c r="M2" s="16"/>
      <c r="N2" s="52"/>
      <c r="O2" s="52"/>
      <c r="P2" s="52"/>
      <c r="Q2" s="52"/>
      <c r="R2" s="52"/>
      <c r="S2" s="52"/>
      <c r="T2" s="52"/>
    </row>
    <row r="3" spans="1:25" s="460" customFormat="1" ht="15">
      <c r="A3" s="705">
        <f>'Version control'!A3</f>
        <v>2012</v>
      </c>
      <c r="B3" s="49"/>
      <c r="C3" s="52"/>
      <c r="D3" s="52"/>
      <c r="E3" s="453"/>
      <c r="F3" s="38" t="s">
        <v>47</v>
      </c>
      <c r="G3" s="16"/>
      <c r="H3" s="52"/>
      <c r="I3" s="52"/>
      <c r="J3" s="459"/>
      <c r="K3" s="16"/>
      <c r="L3" s="52"/>
      <c r="M3" s="16"/>
      <c r="N3" s="52"/>
      <c r="O3" s="52"/>
      <c r="P3" s="52"/>
      <c r="Q3" s="52"/>
      <c r="R3" s="52"/>
      <c r="S3" s="52"/>
      <c r="T3" s="52"/>
    </row>
    <row r="4" spans="1:25" ht="26.25" customHeight="1">
      <c r="A4" s="745" t="str">
        <f>'F7 Pensions DB scheme costs'!A67</f>
        <v>Second ESPS or other DB scheme (overwrite with name)</v>
      </c>
      <c r="B4" s="37"/>
      <c r="E4" s="272"/>
      <c r="F4" s="78">
        <v>2006</v>
      </c>
      <c r="G4" s="78">
        <f t="shared" ref="G4:Y4" si="0">+F4+1</f>
        <v>2007</v>
      </c>
      <c r="H4" s="78">
        <f t="shared" si="0"/>
        <v>2008</v>
      </c>
      <c r="I4" s="78">
        <f t="shared" si="0"/>
        <v>2009</v>
      </c>
      <c r="J4" s="78">
        <f t="shared" si="0"/>
        <v>2010</v>
      </c>
      <c r="K4" s="777">
        <f t="shared" si="0"/>
        <v>2011</v>
      </c>
      <c r="L4" s="777">
        <f t="shared" si="0"/>
        <v>2012</v>
      </c>
      <c r="M4" s="777">
        <f t="shared" si="0"/>
        <v>2013</v>
      </c>
      <c r="N4" s="777">
        <f t="shared" si="0"/>
        <v>2014</v>
      </c>
      <c r="O4" s="777">
        <f t="shared" si="0"/>
        <v>2015</v>
      </c>
      <c r="P4" s="777">
        <f t="shared" si="0"/>
        <v>2016</v>
      </c>
      <c r="Q4" s="777">
        <f t="shared" si="0"/>
        <v>2017</v>
      </c>
      <c r="R4" s="777">
        <f t="shared" si="0"/>
        <v>2018</v>
      </c>
      <c r="S4" s="777">
        <f t="shared" si="0"/>
        <v>2019</v>
      </c>
      <c r="T4" s="777">
        <f t="shared" si="0"/>
        <v>2020</v>
      </c>
      <c r="U4" s="777">
        <f t="shared" si="0"/>
        <v>2021</v>
      </c>
      <c r="V4" s="777">
        <f t="shared" si="0"/>
        <v>2022</v>
      </c>
      <c r="W4" s="777">
        <f t="shared" si="0"/>
        <v>2023</v>
      </c>
      <c r="X4" s="78">
        <f t="shared" si="0"/>
        <v>2024</v>
      </c>
      <c r="Y4" s="78">
        <f t="shared" si="0"/>
        <v>2025</v>
      </c>
    </row>
    <row r="5" spans="1:25" ht="14.25">
      <c r="A5" s="166" t="s">
        <v>808</v>
      </c>
      <c r="B5" s="37"/>
      <c r="C5" s="38"/>
      <c r="E5" s="272"/>
      <c r="F5" s="407"/>
      <c r="G5" s="408"/>
      <c r="H5" s="408" t="s">
        <v>801</v>
      </c>
      <c r="I5" s="408"/>
      <c r="J5" s="408"/>
      <c r="K5" s="407"/>
      <c r="L5" s="408"/>
      <c r="M5" s="408" t="s">
        <v>802</v>
      </c>
      <c r="N5" s="408"/>
      <c r="O5" s="409"/>
      <c r="P5" s="809"/>
      <c r="Q5" s="810"/>
      <c r="R5" s="810" t="s">
        <v>1575</v>
      </c>
      <c r="S5" s="810"/>
      <c r="T5" s="811"/>
      <c r="U5" s="809"/>
      <c r="V5" s="810"/>
      <c r="W5" s="811"/>
      <c r="X5" s="408"/>
      <c r="Y5" s="409"/>
    </row>
    <row r="6" spans="1:25" ht="15">
      <c r="A6" s="71" t="s">
        <v>908</v>
      </c>
      <c r="E6" s="202"/>
    </row>
    <row r="7" spans="1:25" s="480" customFormat="1" ht="12.75" customHeight="1">
      <c r="A7" s="277" t="str">
        <f>A4</f>
        <v>Second ESPS or other DB scheme (overwrite with name)</v>
      </c>
    </row>
    <row r="8" spans="1:25">
      <c r="A8" s="415" t="s">
        <v>996</v>
      </c>
      <c r="C8" s="480"/>
      <c r="E8" s="470" t="s">
        <v>5</v>
      </c>
      <c r="F8" s="483">
        <f>F50-F90</f>
        <v>0</v>
      </c>
      <c r="G8" s="483">
        <f t="shared" ref="G8:Y8" si="1">G50-G90</f>
        <v>0</v>
      </c>
      <c r="H8" s="483">
        <f t="shared" si="1"/>
        <v>0</v>
      </c>
      <c r="I8" s="483">
        <f t="shared" si="1"/>
        <v>0</v>
      </c>
      <c r="J8" s="483">
        <f t="shared" si="1"/>
        <v>0</v>
      </c>
      <c r="K8" s="483">
        <f t="shared" si="1"/>
        <v>0</v>
      </c>
      <c r="L8" s="483">
        <f t="shared" si="1"/>
        <v>0</v>
      </c>
      <c r="M8" s="483">
        <f t="shared" si="1"/>
        <v>0</v>
      </c>
      <c r="N8" s="483">
        <f t="shared" si="1"/>
        <v>0</v>
      </c>
      <c r="O8" s="483">
        <f t="shared" si="1"/>
        <v>0</v>
      </c>
      <c r="P8" s="483">
        <f t="shared" si="1"/>
        <v>0</v>
      </c>
      <c r="Q8" s="483">
        <f t="shared" si="1"/>
        <v>0</v>
      </c>
      <c r="R8" s="483">
        <f t="shared" si="1"/>
        <v>0</v>
      </c>
      <c r="S8" s="483">
        <f t="shared" si="1"/>
        <v>0</v>
      </c>
      <c r="T8" s="483">
        <f t="shared" si="1"/>
        <v>0</v>
      </c>
      <c r="U8" s="483">
        <f t="shared" si="1"/>
        <v>0</v>
      </c>
      <c r="V8" s="483">
        <f t="shared" si="1"/>
        <v>0</v>
      </c>
      <c r="W8" s="483">
        <f t="shared" si="1"/>
        <v>0</v>
      </c>
      <c r="X8" s="483">
        <f t="shared" si="1"/>
        <v>0</v>
      </c>
      <c r="Y8" s="483">
        <f t="shared" si="1"/>
        <v>0</v>
      </c>
    </row>
    <row r="9" spans="1:25">
      <c r="A9" s="415" t="s">
        <v>997</v>
      </c>
      <c r="C9" s="480"/>
      <c r="E9" s="470" t="s">
        <v>5</v>
      </c>
      <c r="F9" s="528"/>
      <c r="G9" s="528"/>
      <c r="H9" s="528"/>
      <c r="I9" s="528"/>
      <c r="J9" s="528"/>
      <c r="K9" s="528"/>
      <c r="L9" s="528"/>
      <c r="M9" s="528"/>
      <c r="N9" s="528"/>
      <c r="O9" s="528"/>
      <c r="P9" s="528"/>
      <c r="Q9" s="528"/>
      <c r="R9" s="528"/>
      <c r="S9" s="528"/>
      <c r="T9" s="528"/>
      <c r="U9" s="528"/>
      <c r="V9" s="528"/>
      <c r="W9" s="528"/>
      <c r="X9" s="528"/>
      <c r="Y9" s="528"/>
    </row>
    <row r="10" spans="1:25">
      <c r="A10" s="532" t="s">
        <v>141</v>
      </c>
      <c r="C10" s="480"/>
      <c r="E10" s="470" t="s">
        <v>5</v>
      </c>
      <c r="F10" s="528"/>
      <c r="G10" s="528"/>
      <c r="H10" s="528"/>
      <c r="I10" s="528"/>
      <c r="J10" s="528"/>
      <c r="K10" s="528"/>
      <c r="L10" s="528"/>
      <c r="M10" s="528"/>
      <c r="N10" s="528"/>
      <c r="O10" s="528"/>
      <c r="P10" s="528"/>
      <c r="Q10" s="528"/>
      <c r="R10" s="528"/>
      <c r="S10" s="528"/>
      <c r="T10" s="528"/>
      <c r="U10" s="528"/>
      <c r="V10" s="528"/>
      <c r="W10" s="528"/>
      <c r="X10" s="528"/>
      <c r="Y10" s="528"/>
    </row>
    <row r="11" spans="1:25">
      <c r="A11" s="532" t="s">
        <v>141</v>
      </c>
      <c r="C11" s="480"/>
      <c r="E11" s="470" t="s">
        <v>5</v>
      </c>
      <c r="F11" s="528"/>
      <c r="G11" s="528"/>
      <c r="H11" s="528"/>
      <c r="I11" s="528"/>
      <c r="J11" s="528"/>
      <c r="K11" s="528"/>
      <c r="L11" s="528"/>
      <c r="M11" s="528"/>
      <c r="N11" s="528"/>
      <c r="O11" s="528"/>
      <c r="P11" s="528"/>
      <c r="Q11" s="528"/>
      <c r="R11" s="528"/>
      <c r="S11" s="528"/>
      <c r="T11" s="528"/>
      <c r="U11" s="528"/>
      <c r="V11" s="528"/>
      <c r="W11" s="528"/>
      <c r="X11" s="528"/>
      <c r="Y11" s="528"/>
    </row>
    <row r="12" spans="1:25">
      <c r="A12" s="532" t="s">
        <v>903</v>
      </c>
      <c r="C12" s="480"/>
      <c r="E12" s="470" t="s">
        <v>5</v>
      </c>
      <c r="F12" s="528"/>
      <c r="G12" s="528"/>
      <c r="H12" s="528"/>
      <c r="I12" s="528"/>
      <c r="J12" s="528"/>
      <c r="K12" s="528"/>
      <c r="L12" s="528"/>
      <c r="M12" s="528"/>
      <c r="N12" s="528"/>
      <c r="O12" s="528"/>
      <c r="P12" s="528"/>
      <c r="Q12" s="528"/>
      <c r="R12" s="528"/>
      <c r="S12" s="528"/>
      <c r="T12" s="528"/>
      <c r="U12" s="528"/>
      <c r="V12" s="528"/>
      <c r="W12" s="528"/>
      <c r="X12" s="528"/>
      <c r="Y12" s="528"/>
    </row>
    <row r="13" spans="1:25">
      <c r="A13" s="532" t="s">
        <v>903</v>
      </c>
      <c r="C13" s="480"/>
      <c r="E13" s="470" t="s">
        <v>5</v>
      </c>
      <c r="F13" s="528"/>
      <c r="G13" s="528"/>
      <c r="H13" s="528"/>
      <c r="I13" s="528"/>
      <c r="J13" s="528"/>
      <c r="K13" s="528"/>
      <c r="L13" s="528"/>
      <c r="M13" s="528"/>
      <c r="N13" s="528"/>
      <c r="O13" s="528"/>
      <c r="P13" s="528"/>
      <c r="Q13" s="528"/>
      <c r="R13" s="528"/>
      <c r="S13" s="528"/>
      <c r="T13" s="528"/>
      <c r="U13" s="528"/>
      <c r="V13" s="528"/>
      <c r="W13" s="528"/>
      <c r="X13" s="528"/>
      <c r="Y13" s="528"/>
    </row>
    <row r="14" spans="1:25">
      <c r="A14" s="532" t="s">
        <v>903</v>
      </c>
      <c r="C14" s="480"/>
      <c r="E14" s="470" t="s">
        <v>5</v>
      </c>
      <c r="F14" s="528"/>
      <c r="G14" s="528"/>
      <c r="H14" s="528"/>
      <c r="I14" s="528"/>
      <c r="J14" s="528"/>
      <c r="K14" s="528"/>
      <c r="L14" s="528"/>
      <c r="M14" s="528"/>
      <c r="N14" s="528"/>
      <c r="O14" s="528"/>
      <c r="P14" s="528"/>
      <c r="Q14" s="528"/>
      <c r="R14" s="528"/>
      <c r="S14" s="528"/>
      <c r="T14" s="528"/>
      <c r="U14" s="528"/>
      <c r="V14" s="528"/>
      <c r="W14" s="528"/>
      <c r="X14" s="528"/>
      <c r="Y14" s="528"/>
    </row>
    <row r="15" spans="1:25">
      <c r="A15" s="1" t="s">
        <v>551</v>
      </c>
      <c r="C15" s="480"/>
      <c r="E15" s="470" t="s">
        <v>5</v>
      </c>
      <c r="F15" s="482">
        <f t="shared" ref="F15:Y15" si="2">SUM(F8:F14)</f>
        <v>0</v>
      </c>
      <c r="G15" s="482">
        <f t="shared" si="2"/>
        <v>0</v>
      </c>
      <c r="H15" s="482">
        <f t="shared" si="2"/>
        <v>0</v>
      </c>
      <c r="I15" s="482">
        <f t="shared" si="2"/>
        <v>0</v>
      </c>
      <c r="J15" s="482">
        <f t="shared" si="2"/>
        <v>0</v>
      </c>
      <c r="K15" s="482">
        <f t="shared" si="2"/>
        <v>0</v>
      </c>
      <c r="L15" s="482">
        <f t="shared" si="2"/>
        <v>0</v>
      </c>
      <c r="M15" s="482">
        <f t="shared" si="2"/>
        <v>0</v>
      </c>
      <c r="N15" s="482">
        <f t="shared" si="2"/>
        <v>0</v>
      </c>
      <c r="O15" s="482">
        <f t="shared" si="2"/>
        <v>0</v>
      </c>
      <c r="P15" s="482">
        <f t="shared" si="2"/>
        <v>0</v>
      </c>
      <c r="Q15" s="482">
        <f t="shared" si="2"/>
        <v>0</v>
      </c>
      <c r="R15" s="482">
        <f t="shared" si="2"/>
        <v>0</v>
      </c>
      <c r="S15" s="482">
        <f t="shared" si="2"/>
        <v>0</v>
      </c>
      <c r="T15" s="482">
        <f t="shared" si="2"/>
        <v>0</v>
      </c>
      <c r="U15" s="482">
        <f t="shared" si="2"/>
        <v>0</v>
      </c>
      <c r="V15" s="482">
        <f t="shared" si="2"/>
        <v>0</v>
      </c>
      <c r="W15" s="482">
        <f t="shared" si="2"/>
        <v>0</v>
      </c>
      <c r="X15" s="482">
        <f t="shared" si="2"/>
        <v>0</v>
      </c>
      <c r="Y15" s="482">
        <f t="shared" si="2"/>
        <v>0</v>
      </c>
    </row>
    <row r="16" spans="1:25">
      <c r="A16" s="480"/>
      <c r="C16" s="480"/>
      <c r="E16" s="470"/>
      <c r="F16" s="484"/>
      <c r="G16" s="478"/>
      <c r="H16" s="478"/>
      <c r="I16" s="478"/>
      <c r="J16" s="478"/>
      <c r="K16" s="478"/>
      <c r="L16" s="311"/>
      <c r="M16" s="478"/>
      <c r="N16" s="311"/>
      <c r="O16" s="478"/>
      <c r="P16" s="311"/>
      <c r="Q16" s="478"/>
      <c r="R16" s="311"/>
      <c r="S16" s="478"/>
      <c r="T16" s="311"/>
      <c r="U16" s="478"/>
      <c r="V16" s="311"/>
      <c r="W16" s="478"/>
      <c r="X16" s="311"/>
      <c r="Y16" s="478"/>
    </row>
    <row r="17" spans="1:25">
      <c r="A17" s="440" t="s">
        <v>597</v>
      </c>
      <c r="C17" s="480"/>
      <c r="E17" s="470"/>
      <c r="F17" s="528"/>
      <c r="G17" s="528"/>
      <c r="H17" s="528"/>
      <c r="I17" s="528"/>
      <c r="J17" s="528"/>
      <c r="K17" s="528"/>
      <c r="L17" s="528"/>
      <c r="M17" s="528"/>
      <c r="N17" s="528"/>
      <c r="O17" s="528"/>
      <c r="P17" s="528"/>
      <c r="Q17" s="528"/>
      <c r="R17" s="528"/>
      <c r="S17" s="528"/>
      <c r="T17" s="528"/>
      <c r="U17" s="528"/>
      <c r="V17" s="528"/>
      <c r="W17" s="528"/>
      <c r="X17" s="528"/>
      <c r="Y17" s="528"/>
    </row>
    <row r="18" spans="1:25">
      <c r="A18" s="480"/>
      <c r="C18" s="480"/>
      <c r="E18" s="470"/>
      <c r="F18" s="480"/>
      <c r="G18" s="480"/>
      <c r="H18" s="480"/>
      <c r="I18" s="480"/>
      <c r="J18" s="480"/>
      <c r="K18" s="480"/>
      <c r="M18" s="480"/>
      <c r="O18" s="480"/>
      <c r="Q18" s="480"/>
      <c r="S18" s="480"/>
      <c r="U18" s="480"/>
      <c r="W18" s="480"/>
      <c r="Y18" s="480"/>
    </row>
    <row r="19" spans="1:25">
      <c r="A19" s="480"/>
      <c r="C19" s="480"/>
      <c r="E19" s="470"/>
      <c r="F19" s="480"/>
      <c r="G19" s="480"/>
      <c r="H19" s="480"/>
      <c r="I19" s="480"/>
      <c r="J19" s="480"/>
      <c r="K19" s="480"/>
      <c r="M19" s="480"/>
      <c r="O19" s="480"/>
      <c r="Q19" s="480"/>
      <c r="S19" s="480"/>
      <c r="U19" s="480"/>
      <c r="W19" s="480"/>
      <c r="Y19" s="480"/>
    </row>
    <row r="20" spans="1:25" ht="15">
      <c r="A20" s="71" t="s">
        <v>564</v>
      </c>
      <c r="E20" s="470"/>
      <c r="F20" s="480"/>
      <c r="G20" s="480"/>
      <c r="H20" s="480"/>
      <c r="I20" s="480"/>
      <c r="J20" s="480"/>
      <c r="K20" s="480"/>
      <c r="M20" s="480"/>
      <c r="O20" s="480"/>
      <c r="Q20" s="480"/>
      <c r="S20" s="480"/>
      <c r="U20" s="480"/>
      <c r="W20" s="480"/>
      <c r="Y20" s="480"/>
    </row>
    <row r="21" spans="1:25">
      <c r="A21" s="480"/>
      <c r="C21" s="1"/>
      <c r="E21" s="470"/>
    </row>
    <row r="22" spans="1:25">
      <c r="A22" s="479" t="s">
        <v>344</v>
      </c>
      <c r="E22" s="470"/>
      <c r="F22" s="78">
        <v>2006</v>
      </c>
      <c r="G22" s="78">
        <f t="shared" ref="G22:Y22" si="3">+F22+1</f>
        <v>2007</v>
      </c>
      <c r="H22" s="78">
        <f t="shared" si="3"/>
        <v>2008</v>
      </c>
      <c r="I22" s="78">
        <f t="shared" si="3"/>
        <v>2009</v>
      </c>
      <c r="J22" s="78">
        <f t="shared" si="3"/>
        <v>2010</v>
      </c>
      <c r="K22" s="78">
        <f t="shared" si="3"/>
        <v>2011</v>
      </c>
      <c r="L22" s="78">
        <f t="shared" si="3"/>
        <v>2012</v>
      </c>
      <c r="M22" s="78">
        <f t="shared" si="3"/>
        <v>2013</v>
      </c>
      <c r="N22" s="78">
        <f t="shared" si="3"/>
        <v>2014</v>
      </c>
      <c r="O22" s="78">
        <f t="shared" si="3"/>
        <v>2015</v>
      </c>
      <c r="P22" s="78">
        <f t="shared" si="3"/>
        <v>2016</v>
      </c>
      <c r="Q22" s="78">
        <f t="shared" si="3"/>
        <v>2017</v>
      </c>
      <c r="R22" s="78">
        <f t="shared" si="3"/>
        <v>2018</v>
      </c>
      <c r="S22" s="78">
        <f t="shared" si="3"/>
        <v>2019</v>
      </c>
      <c r="T22" s="78">
        <f t="shared" si="3"/>
        <v>2020</v>
      </c>
      <c r="U22" s="78">
        <f t="shared" si="3"/>
        <v>2021</v>
      </c>
      <c r="V22" s="78">
        <f t="shared" si="3"/>
        <v>2022</v>
      </c>
      <c r="W22" s="78">
        <f t="shared" si="3"/>
        <v>2023</v>
      </c>
      <c r="X22" s="78">
        <f t="shared" si="3"/>
        <v>2024</v>
      </c>
      <c r="Y22" s="78">
        <f t="shared" si="3"/>
        <v>2025</v>
      </c>
    </row>
    <row r="23" spans="1:25">
      <c r="A23" s="480"/>
      <c r="E23" s="275"/>
      <c r="F23" s="407"/>
      <c r="G23" s="408"/>
      <c r="H23" s="408" t="s">
        <v>801</v>
      </c>
      <c r="I23" s="408"/>
      <c r="J23" s="409"/>
      <c r="K23" s="407"/>
      <c r="L23" s="408"/>
      <c r="M23" s="408" t="s">
        <v>802</v>
      </c>
      <c r="N23" s="408"/>
      <c r="O23" s="409"/>
      <c r="P23" s="407"/>
      <c r="Q23" s="408"/>
      <c r="R23" s="408" t="s">
        <v>1575</v>
      </c>
      <c r="S23" s="408"/>
      <c r="T23" s="409"/>
      <c r="U23" s="407"/>
      <c r="V23" s="408"/>
      <c r="W23" s="408" t="s">
        <v>803</v>
      </c>
      <c r="X23" s="408"/>
      <c r="Y23" s="409"/>
    </row>
    <row r="24" spans="1:25">
      <c r="A24" s="479" t="s">
        <v>143</v>
      </c>
      <c r="E24" s="470"/>
      <c r="F24" s="532" t="s">
        <v>895</v>
      </c>
      <c r="G24" s="532" t="s">
        <v>894</v>
      </c>
      <c r="H24" s="532"/>
      <c r="I24" s="532"/>
      <c r="J24" s="532"/>
      <c r="K24" s="532"/>
      <c r="L24" s="532"/>
      <c r="M24" s="532"/>
      <c r="N24" s="532"/>
      <c r="O24" s="532"/>
      <c r="P24" s="532"/>
      <c r="Q24" s="532"/>
      <c r="R24" s="532"/>
      <c r="S24" s="532"/>
      <c r="T24" s="532"/>
      <c r="U24" s="532"/>
      <c r="V24" s="532"/>
      <c r="W24" s="532"/>
      <c r="X24" s="532"/>
      <c r="Y24" s="532"/>
    </row>
    <row r="25" spans="1:25">
      <c r="A25" s="485"/>
      <c r="E25" s="470"/>
      <c r="F25" s="486"/>
      <c r="G25" s="486"/>
      <c r="H25" s="486"/>
      <c r="I25" s="486"/>
      <c r="J25" s="487"/>
      <c r="K25" s="485"/>
      <c r="M25" s="485"/>
      <c r="O25" s="485"/>
      <c r="Q25" s="485"/>
      <c r="S25" s="485"/>
      <c r="U25" s="485"/>
      <c r="W25" s="485"/>
      <c r="Y25" s="485"/>
    </row>
    <row r="26" spans="1:25">
      <c r="A26" s="1" t="s">
        <v>904</v>
      </c>
      <c r="E26" s="470" t="s">
        <v>5</v>
      </c>
      <c r="F26" s="528"/>
      <c r="G26" s="314">
        <f t="shared" ref="G26:Y26" si="4">F50</f>
        <v>0</v>
      </c>
      <c r="H26" s="314">
        <f t="shared" si="4"/>
        <v>0</v>
      </c>
      <c r="I26" s="314">
        <f t="shared" si="4"/>
        <v>0</v>
      </c>
      <c r="J26" s="314">
        <f t="shared" si="4"/>
        <v>0</v>
      </c>
      <c r="K26" s="314">
        <f t="shared" si="4"/>
        <v>0</v>
      </c>
      <c r="L26" s="314">
        <f t="shared" si="4"/>
        <v>0</v>
      </c>
      <c r="M26" s="314">
        <f t="shared" si="4"/>
        <v>0</v>
      </c>
      <c r="N26" s="314">
        <f t="shared" si="4"/>
        <v>0</v>
      </c>
      <c r="O26" s="314">
        <f t="shared" si="4"/>
        <v>0</v>
      </c>
      <c r="P26" s="314">
        <f t="shared" si="4"/>
        <v>0</v>
      </c>
      <c r="Q26" s="314">
        <f t="shared" si="4"/>
        <v>0</v>
      </c>
      <c r="R26" s="314">
        <f t="shared" si="4"/>
        <v>0</v>
      </c>
      <c r="S26" s="314">
        <f t="shared" si="4"/>
        <v>0</v>
      </c>
      <c r="T26" s="314">
        <f t="shared" si="4"/>
        <v>0</v>
      </c>
      <c r="U26" s="314">
        <f t="shared" si="4"/>
        <v>0</v>
      </c>
      <c r="V26" s="314">
        <f t="shared" si="4"/>
        <v>0</v>
      </c>
      <c r="W26" s="314">
        <f t="shared" si="4"/>
        <v>0</v>
      </c>
      <c r="X26" s="314">
        <f t="shared" si="4"/>
        <v>0</v>
      </c>
      <c r="Y26" s="314">
        <f t="shared" si="4"/>
        <v>0</v>
      </c>
    </row>
    <row r="27" spans="1:25">
      <c r="A27" s="1" t="s">
        <v>144</v>
      </c>
      <c r="E27" s="470"/>
      <c r="F27" s="313"/>
      <c r="G27" s="313"/>
      <c r="H27" s="313"/>
      <c r="I27" s="313"/>
      <c r="J27" s="313"/>
      <c r="K27" s="478"/>
      <c r="L27" s="311"/>
      <c r="M27" s="478"/>
      <c r="N27" s="311"/>
      <c r="O27" s="478"/>
      <c r="P27" s="311"/>
      <c r="Q27" s="478"/>
      <c r="R27" s="311"/>
      <c r="S27" s="478"/>
      <c r="T27" s="311"/>
      <c r="U27" s="478"/>
      <c r="V27" s="311"/>
      <c r="W27" s="478"/>
      <c r="X27" s="311"/>
      <c r="Y27" s="478"/>
    </row>
    <row r="28" spans="1:25">
      <c r="A28" s="479" t="s">
        <v>145</v>
      </c>
      <c r="C28" s="1"/>
      <c r="E28" s="470" t="s">
        <v>5</v>
      </c>
      <c r="F28" s="528"/>
      <c r="G28" s="528"/>
      <c r="H28" s="528"/>
      <c r="I28" s="528"/>
      <c r="J28" s="528"/>
      <c r="K28" s="528"/>
      <c r="L28" s="528"/>
      <c r="M28" s="528"/>
      <c r="N28" s="528"/>
      <c r="O28" s="528"/>
      <c r="P28" s="528"/>
      <c r="Q28" s="528"/>
      <c r="R28" s="528"/>
      <c r="S28" s="528"/>
      <c r="T28" s="528"/>
      <c r="U28" s="528"/>
      <c r="V28" s="528"/>
      <c r="W28" s="528"/>
      <c r="X28" s="528"/>
      <c r="Y28" s="528"/>
    </row>
    <row r="29" spans="1:25">
      <c r="A29" s="479" t="s">
        <v>146</v>
      </c>
      <c r="C29" s="1"/>
      <c r="E29" s="470" t="s">
        <v>5</v>
      </c>
      <c r="F29" s="528"/>
      <c r="G29" s="528"/>
      <c r="H29" s="528"/>
      <c r="I29" s="528"/>
      <c r="J29" s="528"/>
      <c r="K29" s="528"/>
      <c r="L29" s="528"/>
      <c r="M29" s="528"/>
      <c r="N29" s="528"/>
      <c r="O29" s="528"/>
      <c r="P29" s="528"/>
      <c r="Q29" s="528"/>
      <c r="R29" s="528"/>
      <c r="S29" s="528"/>
      <c r="T29" s="528"/>
      <c r="U29" s="528"/>
      <c r="V29" s="528"/>
      <c r="W29" s="528"/>
      <c r="X29" s="528"/>
      <c r="Y29" s="528"/>
    </row>
    <row r="30" spans="1:25">
      <c r="A30" s="479" t="s">
        <v>147</v>
      </c>
      <c r="C30" s="1"/>
      <c r="E30" s="470" t="s">
        <v>5</v>
      </c>
      <c r="F30" s="528"/>
      <c r="G30" s="528"/>
      <c r="H30" s="528"/>
      <c r="I30" s="528"/>
      <c r="J30" s="528"/>
      <c r="K30" s="528"/>
      <c r="L30" s="528"/>
      <c r="M30" s="528"/>
      <c r="N30" s="528"/>
      <c r="O30" s="528"/>
      <c r="P30" s="528"/>
      <c r="Q30" s="528"/>
      <c r="R30" s="528"/>
      <c r="S30" s="528"/>
      <c r="T30" s="528"/>
      <c r="U30" s="528"/>
      <c r="V30" s="528"/>
      <c r="W30" s="528"/>
      <c r="X30" s="528"/>
      <c r="Y30" s="528"/>
    </row>
    <row r="31" spans="1:25">
      <c r="A31" s="479" t="s">
        <v>148</v>
      </c>
      <c r="C31" s="1"/>
      <c r="E31" s="470" t="s">
        <v>5</v>
      </c>
      <c r="F31" s="528"/>
      <c r="G31" s="528"/>
      <c r="H31" s="528"/>
      <c r="I31" s="528"/>
      <c r="J31" s="528"/>
      <c r="K31" s="528"/>
      <c r="L31" s="528"/>
      <c r="M31" s="528"/>
      <c r="N31" s="528"/>
      <c r="O31" s="528"/>
      <c r="P31" s="528"/>
      <c r="Q31" s="528"/>
      <c r="R31" s="528"/>
      <c r="S31" s="528"/>
      <c r="T31" s="528"/>
      <c r="U31" s="528"/>
      <c r="V31" s="528"/>
      <c r="W31" s="528"/>
      <c r="X31" s="528"/>
      <c r="Y31" s="528"/>
    </row>
    <row r="32" spans="1:25">
      <c r="A32" s="365" t="s">
        <v>189</v>
      </c>
      <c r="C32" s="1"/>
      <c r="E32" s="470" t="s">
        <v>5</v>
      </c>
      <c r="F32" s="528"/>
      <c r="G32" s="528"/>
      <c r="H32" s="528"/>
      <c r="I32" s="528"/>
      <c r="J32" s="528"/>
      <c r="K32" s="528"/>
      <c r="L32" s="528"/>
      <c r="M32" s="528"/>
      <c r="N32" s="528"/>
      <c r="O32" s="528"/>
      <c r="P32" s="528"/>
      <c r="Q32" s="528"/>
      <c r="R32" s="528"/>
      <c r="S32" s="528"/>
      <c r="T32" s="528"/>
      <c r="U32" s="528"/>
      <c r="V32" s="528"/>
      <c r="W32" s="528"/>
      <c r="X32" s="528"/>
      <c r="Y32" s="528"/>
    </row>
    <row r="33" spans="1:25">
      <c r="A33" s="1" t="s">
        <v>149</v>
      </c>
      <c r="E33" s="470"/>
      <c r="F33" s="488"/>
      <c r="G33" s="488"/>
      <c r="H33" s="488"/>
      <c r="I33" s="488"/>
      <c r="J33" s="488"/>
      <c r="K33" s="488"/>
      <c r="L33" s="488"/>
      <c r="M33" s="488"/>
      <c r="N33" s="488"/>
      <c r="O33" s="488"/>
      <c r="P33" s="488"/>
      <c r="Q33" s="488"/>
      <c r="R33" s="488"/>
      <c r="S33" s="488"/>
      <c r="T33" s="488"/>
      <c r="U33" s="488"/>
      <c r="V33" s="488"/>
      <c r="W33" s="488"/>
      <c r="X33" s="488"/>
      <c r="Y33" s="488"/>
    </row>
    <row r="34" spans="1:25">
      <c r="A34" s="479" t="s">
        <v>349</v>
      </c>
      <c r="C34" s="1"/>
      <c r="E34" s="470" t="s">
        <v>5</v>
      </c>
      <c r="F34" s="528"/>
      <c r="G34" s="528"/>
      <c r="H34" s="528"/>
      <c r="I34" s="528"/>
      <c r="J34" s="528"/>
      <c r="K34" s="528"/>
      <c r="L34" s="528"/>
      <c r="M34" s="528"/>
      <c r="N34" s="528"/>
      <c r="O34" s="528"/>
      <c r="P34" s="528"/>
      <c r="Q34" s="528"/>
      <c r="R34" s="528"/>
      <c r="S34" s="528"/>
      <c r="T34" s="528"/>
      <c r="U34" s="528"/>
      <c r="V34" s="528"/>
      <c r="W34" s="528"/>
      <c r="X34" s="528"/>
      <c r="Y34" s="528"/>
    </row>
    <row r="35" spans="1:25">
      <c r="A35" s="415" t="s">
        <v>905</v>
      </c>
      <c r="C35" s="1"/>
      <c r="E35" s="470" t="s">
        <v>5</v>
      </c>
      <c r="F35" s="528"/>
      <c r="G35" s="528"/>
      <c r="H35" s="528"/>
      <c r="I35" s="528"/>
      <c r="J35" s="528"/>
      <c r="K35" s="528"/>
      <c r="L35" s="528"/>
      <c r="M35" s="528"/>
      <c r="N35" s="528"/>
      <c r="O35" s="528"/>
      <c r="P35" s="528"/>
      <c r="Q35" s="528"/>
      <c r="R35" s="528"/>
      <c r="S35" s="528"/>
      <c r="T35" s="528"/>
      <c r="U35" s="528"/>
      <c r="V35" s="528"/>
      <c r="W35" s="528"/>
      <c r="X35" s="528"/>
      <c r="Y35" s="528"/>
    </row>
    <row r="36" spans="1:25">
      <c r="A36" s="489" t="s">
        <v>150</v>
      </c>
      <c r="E36" s="470" t="s">
        <v>5</v>
      </c>
      <c r="F36" s="528"/>
      <c r="G36" s="528"/>
      <c r="H36" s="528"/>
      <c r="I36" s="528"/>
      <c r="J36" s="528"/>
      <c r="K36" s="528"/>
      <c r="L36" s="528"/>
      <c r="M36" s="528"/>
      <c r="N36" s="528"/>
      <c r="O36" s="528"/>
      <c r="P36" s="528"/>
      <c r="Q36" s="528"/>
      <c r="R36" s="528"/>
      <c r="S36" s="528"/>
      <c r="T36" s="528"/>
      <c r="U36" s="528"/>
      <c r="V36" s="528"/>
      <c r="W36" s="528"/>
      <c r="X36" s="528"/>
      <c r="Y36" s="528"/>
    </row>
    <row r="37" spans="1:25">
      <c r="A37" s="1" t="s">
        <v>151</v>
      </c>
      <c r="E37" s="470"/>
      <c r="F37" s="488"/>
      <c r="G37" s="488"/>
      <c r="H37" s="488"/>
      <c r="I37" s="488"/>
      <c r="J37" s="488"/>
      <c r="K37" s="488"/>
      <c r="L37" s="488"/>
      <c r="M37" s="488"/>
      <c r="N37" s="488"/>
      <c r="O37" s="488"/>
      <c r="P37" s="488"/>
      <c r="Q37" s="488"/>
      <c r="R37" s="488"/>
      <c r="S37" s="488"/>
      <c r="T37" s="488"/>
      <c r="U37" s="488"/>
      <c r="V37" s="488"/>
      <c r="W37" s="488"/>
      <c r="X37" s="488"/>
      <c r="Y37" s="488"/>
    </row>
    <row r="38" spans="1:25">
      <c r="A38" s="479" t="s">
        <v>152</v>
      </c>
      <c r="C38" s="1"/>
      <c r="E38" s="470" t="s">
        <v>5</v>
      </c>
      <c r="F38" s="528"/>
      <c r="G38" s="528"/>
      <c r="H38" s="528"/>
      <c r="I38" s="528"/>
      <c r="J38" s="528"/>
      <c r="K38" s="528"/>
      <c r="L38" s="528"/>
      <c r="M38" s="528"/>
      <c r="N38" s="528"/>
      <c r="O38" s="528"/>
      <c r="P38" s="528"/>
      <c r="Q38" s="528"/>
      <c r="R38" s="528"/>
      <c r="S38" s="528"/>
      <c r="T38" s="528"/>
      <c r="U38" s="528"/>
      <c r="V38" s="528"/>
      <c r="W38" s="528"/>
      <c r="X38" s="528"/>
      <c r="Y38" s="528"/>
    </row>
    <row r="39" spans="1:25">
      <c r="A39" s="479" t="s">
        <v>153</v>
      </c>
      <c r="C39" s="1"/>
      <c r="E39" s="470" t="s">
        <v>5</v>
      </c>
      <c r="F39" s="528"/>
      <c r="G39" s="528"/>
      <c r="H39" s="528"/>
      <c r="I39" s="528"/>
      <c r="J39" s="528"/>
      <c r="K39" s="528"/>
      <c r="L39" s="528"/>
      <c r="M39" s="528"/>
      <c r="N39" s="528"/>
      <c r="O39" s="528"/>
      <c r="P39" s="528"/>
      <c r="Q39" s="528"/>
      <c r="R39" s="528"/>
      <c r="S39" s="528"/>
      <c r="T39" s="528"/>
      <c r="U39" s="528"/>
      <c r="V39" s="528"/>
      <c r="W39" s="528"/>
      <c r="X39" s="528"/>
      <c r="Y39" s="528"/>
    </row>
    <row r="40" spans="1:25">
      <c r="A40" s="415" t="s">
        <v>906</v>
      </c>
      <c r="C40" s="1"/>
      <c r="E40" s="470" t="s">
        <v>5</v>
      </c>
      <c r="F40" s="528"/>
      <c r="G40" s="528"/>
      <c r="H40" s="528"/>
      <c r="I40" s="528"/>
      <c r="J40" s="528"/>
      <c r="K40" s="528"/>
      <c r="L40" s="528"/>
      <c r="M40" s="528"/>
      <c r="N40" s="528"/>
      <c r="O40" s="528"/>
      <c r="P40" s="528"/>
      <c r="Q40" s="528"/>
      <c r="R40" s="528"/>
      <c r="S40" s="528"/>
      <c r="T40" s="528"/>
      <c r="U40" s="528"/>
      <c r="V40" s="528"/>
      <c r="W40" s="528"/>
      <c r="X40" s="528"/>
      <c r="Y40" s="528"/>
    </row>
    <row r="41" spans="1:25">
      <c r="A41" s="479" t="s">
        <v>345</v>
      </c>
      <c r="C41" s="1"/>
      <c r="E41" s="470" t="s">
        <v>5</v>
      </c>
      <c r="F41" s="528"/>
      <c r="G41" s="528"/>
      <c r="H41" s="528"/>
      <c r="I41" s="528"/>
      <c r="J41" s="528"/>
      <c r="K41" s="528"/>
      <c r="L41" s="528"/>
      <c r="M41" s="528"/>
      <c r="N41" s="528"/>
      <c r="O41" s="528"/>
      <c r="P41" s="528"/>
      <c r="Q41" s="528"/>
      <c r="R41" s="528"/>
      <c r="S41" s="528"/>
      <c r="T41" s="528"/>
      <c r="U41" s="528"/>
      <c r="V41" s="528"/>
      <c r="W41" s="528"/>
      <c r="X41" s="528"/>
      <c r="Y41" s="528"/>
    </row>
    <row r="42" spans="1:25">
      <c r="A42" s="479" t="s">
        <v>346</v>
      </c>
      <c r="C42" s="1"/>
      <c r="E42" s="470" t="s">
        <v>5</v>
      </c>
      <c r="F42" s="528"/>
      <c r="G42" s="528"/>
      <c r="H42" s="528"/>
      <c r="I42" s="528"/>
      <c r="J42" s="528"/>
      <c r="K42" s="528"/>
      <c r="L42" s="528"/>
      <c r="M42" s="528"/>
      <c r="N42" s="528"/>
      <c r="O42" s="528"/>
      <c r="P42" s="528"/>
      <c r="Q42" s="528"/>
      <c r="R42" s="528"/>
      <c r="S42" s="528"/>
      <c r="T42" s="528"/>
      <c r="U42" s="528"/>
      <c r="V42" s="528"/>
      <c r="W42" s="528"/>
      <c r="X42" s="528"/>
      <c r="Y42" s="528"/>
    </row>
    <row r="43" spans="1:25">
      <c r="A43" s="489" t="s">
        <v>158</v>
      </c>
      <c r="C43" s="1"/>
      <c r="E43" s="470" t="s">
        <v>5</v>
      </c>
      <c r="F43" s="528"/>
      <c r="G43" s="528"/>
      <c r="H43" s="528"/>
      <c r="I43" s="528"/>
      <c r="J43" s="528"/>
      <c r="K43" s="528"/>
      <c r="L43" s="528"/>
      <c r="M43" s="528"/>
      <c r="N43" s="528"/>
      <c r="O43" s="528"/>
      <c r="P43" s="528"/>
      <c r="Q43" s="528"/>
      <c r="R43" s="528"/>
      <c r="S43" s="528"/>
      <c r="T43" s="528"/>
      <c r="U43" s="528"/>
      <c r="V43" s="528"/>
      <c r="W43" s="528"/>
      <c r="X43" s="528"/>
      <c r="Y43" s="528"/>
    </row>
    <row r="44" spans="1:25">
      <c r="A44" s="1" t="s">
        <v>397</v>
      </c>
      <c r="E44" s="202"/>
    </row>
    <row r="45" spans="1:25">
      <c r="A45" s="479" t="s">
        <v>72</v>
      </c>
      <c r="C45" s="480"/>
      <c r="E45" s="470" t="s">
        <v>5</v>
      </c>
      <c r="F45" s="528"/>
      <c r="G45" s="528"/>
      <c r="H45" s="528"/>
      <c r="I45" s="528"/>
      <c r="J45" s="528"/>
      <c r="K45" s="528"/>
      <c r="L45" s="528"/>
      <c r="M45" s="528"/>
      <c r="N45" s="528"/>
      <c r="O45" s="528"/>
      <c r="P45" s="528"/>
      <c r="Q45" s="528"/>
      <c r="R45" s="528"/>
      <c r="S45" s="528"/>
      <c r="T45" s="528"/>
      <c r="U45" s="528"/>
      <c r="V45" s="528"/>
      <c r="W45" s="528"/>
      <c r="X45" s="528"/>
      <c r="Y45" s="528"/>
    </row>
    <row r="46" spans="1:25">
      <c r="A46" s="479" t="s">
        <v>187</v>
      </c>
      <c r="C46" s="480"/>
      <c r="E46" s="470" t="s">
        <v>5</v>
      </c>
      <c r="F46" s="528"/>
      <c r="G46" s="528"/>
      <c r="H46" s="528"/>
      <c r="I46" s="528"/>
      <c r="J46" s="528"/>
      <c r="K46" s="528"/>
      <c r="L46" s="528"/>
      <c r="M46" s="528"/>
      <c r="N46" s="528"/>
      <c r="O46" s="528"/>
      <c r="P46" s="528"/>
      <c r="Q46" s="528"/>
      <c r="R46" s="528"/>
      <c r="S46" s="528"/>
      <c r="T46" s="528"/>
      <c r="U46" s="528"/>
      <c r="V46" s="528"/>
      <c r="W46" s="528"/>
      <c r="X46" s="528"/>
      <c r="Y46" s="528"/>
    </row>
    <row r="47" spans="1:25">
      <c r="A47" s="479" t="s">
        <v>188</v>
      </c>
      <c r="C47" s="480"/>
      <c r="E47" s="470" t="s">
        <v>5</v>
      </c>
      <c r="F47" s="528"/>
      <c r="G47" s="528"/>
      <c r="H47" s="528"/>
      <c r="I47" s="528"/>
      <c r="J47" s="528"/>
      <c r="K47" s="528"/>
      <c r="L47" s="528"/>
      <c r="M47" s="528"/>
      <c r="N47" s="528"/>
      <c r="O47" s="528"/>
      <c r="P47" s="528"/>
      <c r="Q47" s="528"/>
      <c r="R47" s="528"/>
      <c r="S47" s="528"/>
      <c r="T47" s="528"/>
      <c r="U47" s="528"/>
      <c r="V47" s="528"/>
      <c r="W47" s="528"/>
      <c r="X47" s="528"/>
      <c r="Y47" s="528"/>
    </row>
    <row r="48" spans="1:25">
      <c r="A48" s="489" t="s">
        <v>158</v>
      </c>
      <c r="C48" s="480"/>
      <c r="E48" s="470" t="s">
        <v>5</v>
      </c>
      <c r="F48" s="528"/>
      <c r="G48" s="528"/>
      <c r="H48" s="528"/>
      <c r="I48" s="528"/>
      <c r="J48" s="528"/>
      <c r="K48" s="528"/>
      <c r="L48" s="528"/>
      <c r="M48" s="528"/>
      <c r="N48" s="528"/>
      <c r="O48" s="528"/>
      <c r="P48" s="528"/>
      <c r="Q48" s="528"/>
      <c r="R48" s="528"/>
      <c r="S48" s="528"/>
      <c r="T48" s="528"/>
      <c r="U48" s="528"/>
      <c r="V48" s="528"/>
      <c r="W48" s="528"/>
      <c r="X48" s="528"/>
      <c r="Y48" s="528"/>
    </row>
    <row r="49" spans="1:25">
      <c r="A49" s="532" t="s">
        <v>158</v>
      </c>
      <c r="C49" s="480"/>
      <c r="E49" s="470" t="s">
        <v>5</v>
      </c>
      <c r="F49" s="528"/>
      <c r="G49" s="528"/>
      <c r="H49" s="528"/>
      <c r="I49" s="528"/>
      <c r="J49" s="528"/>
      <c r="K49" s="528"/>
      <c r="L49" s="528"/>
      <c r="M49" s="528"/>
      <c r="N49" s="528"/>
      <c r="O49" s="528"/>
      <c r="P49" s="528"/>
      <c r="Q49" s="528"/>
      <c r="R49" s="528"/>
      <c r="S49" s="528"/>
      <c r="T49" s="528"/>
      <c r="U49" s="528"/>
      <c r="V49" s="528"/>
      <c r="W49" s="528"/>
      <c r="X49" s="528"/>
      <c r="Y49" s="528"/>
    </row>
    <row r="50" spans="1:25">
      <c r="A50" s="1" t="s">
        <v>1348</v>
      </c>
      <c r="E50" s="470" t="s">
        <v>5</v>
      </c>
      <c r="F50" s="314">
        <f t="shared" ref="F50:Y50" si="5">SUM(F26:F49)</f>
        <v>0</v>
      </c>
      <c r="G50" s="314">
        <f t="shared" si="5"/>
        <v>0</v>
      </c>
      <c r="H50" s="314">
        <f t="shared" si="5"/>
        <v>0</v>
      </c>
      <c r="I50" s="314">
        <f t="shared" si="5"/>
        <v>0</v>
      </c>
      <c r="J50" s="314">
        <f t="shared" si="5"/>
        <v>0</v>
      </c>
      <c r="K50" s="314">
        <f t="shared" si="5"/>
        <v>0</v>
      </c>
      <c r="L50" s="314">
        <f t="shared" si="5"/>
        <v>0</v>
      </c>
      <c r="M50" s="314">
        <f t="shared" si="5"/>
        <v>0</v>
      </c>
      <c r="N50" s="314">
        <f t="shared" si="5"/>
        <v>0</v>
      </c>
      <c r="O50" s="314">
        <f t="shared" si="5"/>
        <v>0</v>
      </c>
      <c r="P50" s="314">
        <f t="shared" si="5"/>
        <v>0</v>
      </c>
      <c r="Q50" s="314">
        <f t="shared" si="5"/>
        <v>0</v>
      </c>
      <c r="R50" s="314">
        <f t="shared" si="5"/>
        <v>0</v>
      </c>
      <c r="S50" s="314">
        <f t="shared" si="5"/>
        <v>0</v>
      </c>
      <c r="T50" s="314">
        <f t="shared" si="5"/>
        <v>0</v>
      </c>
      <c r="U50" s="314">
        <f t="shared" si="5"/>
        <v>0</v>
      </c>
      <c r="V50" s="314">
        <f t="shared" si="5"/>
        <v>0</v>
      </c>
      <c r="W50" s="314">
        <f t="shared" si="5"/>
        <v>0</v>
      </c>
      <c r="X50" s="314">
        <f t="shared" si="5"/>
        <v>0</v>
      </c>
      <c r="Y50" s="314">
        <f t="shared" si="5"/>
        <v>0</v>
      </c>
    </row>
    <row r="51" spans="1:25">
      <c r="A51" s="1"/>
      <c r="E51" s="470"/>
      <c r="F51" s="478"/>
      <c r="G51" s="478"/>
      <c r="H51" s="478"/>
      <c r="I51" s="478"/>
      <c r="J51" s="478"/>
      <c r="K51" s="478"/>
      <c r="L51" s="311"/>
      <c r="M51" s="478"/>
      <c r="N51" s="311"/>
      <c r="O51" s="478"/>
      <c r="P51" s="311"/>
      <c r="Q51" s="478"/>
      <c r="R51" s="311"/>
      <c r="S51" s="478"/>
      <c r="T51" s="311"/>
      <c r="U51" s="478"/>
      <c r="V51" s="311"/>
      <c r="W51" s="478"/>
      <c r="X51" s="311"/>
      <c r="Y51" s="478"/>
    </row>
    <row r="52" spans="1:25">
      <c r="A52" s="1" t="s">
        <v>907</v>
      </c>
      <c r="E52" s="470" t="s">
        <v>0</v>
      </c>
      <c r="F52" s="530" t="str">
        <f t="shared" ref="F52:Y52" si="6">IF(F50=0," ",SUM(F45:F49)*2/(F26+F50-SUM(F45:F49)))</f>
        <v xml:space="preserve"> </v>
      </c>
      <c r="G52" s="530" t="str">
        <f t="shared" si="6"/>
        <v xml:space="preserve"> </v>
      </c>
      <c r="H52" s="530" t="str">
        <f t="shared" si="6"/>
        <v xml:space="preserve"> </v>
      </c>
      <c r="I52" s="530" t="str">
        <f t="shared" si="6"/>
        <v xml:space="preserve"> </v>
      </c>
      <c r="J52" s="530" t="str">
        <f t="shared" si="6"/>
        <v xml:space="preserve"> </v>
      </c>
      <c r="K52" s="530" t="str">
        <f t="shared" si="6"/>
        <v xml:space="preserve"> </v>
      </c>
      <c r="L52" s="530" t="str">
        <f t="shared" si="6"/>
        <v xml:space="preserve"> </v>
      </c>
      <c r="M52" s="530" t="str">
        <f t="shared" si="6"/>
        <v xml:space="preserve"> </v>
      </c>
      <c r="N52" s="530" t="str">
        <f t="shared" si="6"/>
        <v xml:space="preserve"> </v>
      </c>
      <c r="O52" s="530" t="str">
        <f t="shared" si="6"/>
        <v xml:space="preserve"> </v>
      </c>
      <c r="P52" s="530" t="str">
        <f t="shared" si="6"/>
        <v xml:space="preserve"> </v>
      </c>
      <c r="Q52" s="530" t="str">
        <f t="shared" si="6"/>
        <v xml:space="preserve"> </v>
      </c>
      <c r="R52" s="530" t="str">
        <f t="shared" si="6"/>
        <v xml:space="preserve"> </v>
      </c>
      <c r="S52" s="530" t="str">
        <f t="shared" si="6"/>
        <v xml:space="preserve"> </v>
      </c>
      <c r="T52" s="530" t="str">
        <f t="shared" si="6"/>
        <v xml:space="preserve"> </v>
      </c>
      <c r="U52" s="530" t="str">
        <f t="shared" si="6"/>
        <v xml:space="preserve"> </v>
      </c>
      <c r="V52" s="530" t="str">
        <f t="shared" si="6"/>
        <v xml:space="preserve"> </v>
      </c>
      <c r="W52" s="530" t="str">
        <f t="shared" si="6"/>
        <v xml:space="preserve"> </v>
      </c>
      <c r="X52" s="530" t="str">
        <f t="shared" si="6"/>
        <v xml:space="preserve"> </v>
      </c>
      <c r="Y52" s="530" t="str">
        <f t="shared" si="6"/>
        <v xml:space="preserve"> </v>
      </c>
    </row>
    <row r="53" spans="1:25">
      <c r="A53" s="480"/>
      <c r="E53" s="276"/>
      <c r="F53" s="478"/>
      <c r="G53" s="478"/>
      <c r="H53" s="478"/>
      <c r="I53" s="478"/>
      <c r="J53" s="478"/>
      <c r="K53" s="478"/>
      <c r="L53" s="311"/>
      <c r="M53" s="478"/>
      <c r="N53" s="311"/>
      <c r="O53" s="478"/>
      <c r="P53" s="311"/>
      <c r="Q53" s="478"/>
      <c r="R53" s="311"/>
      <c r="S53" s="478"/>
      <c r="T53" s="311"/>
      <c r="U53" s="478"/>
      <c r="V53" s="311"/>
      <c r="W53" s="478"/>
      <c r="X53" s="311"/>
      <c r="Y53" s="478"/>
    </row>
    <row r="54" spans="1:25" s="480" customFormat="1">
      <c r="A54" s="1" t="s">
        <v>555</v>
      </c>
      <c r="E54" s="470"/>
      <c r="F54" s="478"/>
      <c r="G54" s="478"/>
      <c r="H54" s="478"/>
      <c r="I54" s="478"/>
      <c r="J54" s="478"/>
      <c r="K54" s="478"/>
      <c r="L54" s="478"/>
      <c r="M54" s="478"/>
      <c r="N54" s="478"/>
      <c r="O54" s="478"/>
      <c r="P54" s="478"/>
      <c r="Q54" s="478"/>
      <c r="R54" s="478"/>
      <c r="S54" s="478"/>
      <c r="T54" s="478"/>
      <c r="U54" s="478"/>
      <c r="V54" s="478"/>
      <c r="W54" s="478"/>
      <c r="X54" s="478"/>
      <c r="Y54" s="478"/>
    </row>
    <row r="55" spans="1:25" s="480" customFormat="1">
      <c r="A55" s="479" t="s">
        <v>227</v>
      </c>
      <c r="E55" s="470" t="s">
        <v>5</v>
      </c>
      <c r="F55" s="528"/>
      <c r="G55" s="528"/>
      <c r="H55" s="528"/>
      <c r="I55" s="528"/>
      <c r="J55" s="528"/>
      <c r="K55" s="528"/>
      <c r="L55" s="528"/>
      <c r="M55" s="528"/>
      <c r="N55" s="528"/>
      <c r="O55" s="528"/>
      <c r="P55" s="528"/>
      <c r="Q55" s="528"/>
      <c r="R55" s="528"/>
      <c r="S55" s="528"/>
      <c r="T55" s="528"/>
      <c r="U55" s="528"/>
      <c r="V55" s="528"/>
      <c r="W55" s="528"/>
      <c r="X55" s="528"/>
      <c r="Y55" s="528"/>
    </row>
    <row r="56" spans="1:25" s="480" customFormat="1">
      <c r="A56" s="479" t="s">
        <v>228</v>
      </c>
      <c r="E56" s="470" t="s">
        <v>5</v>
      </c>
      <c r="F56" s="528"/>
      <c r="G56" s="528"/>
      <c r="H56" s="528"/>
      <c r="I56" s="528"/>
      <c r="J56" s="528"/>
      <c r="K56" s="528"/>
      <c r="L56" s="528"/>
      <c r="M56" s="528"/>
      <c r="N56" s="528"/>
      <c r="O56" s="528"/>
      <c r="P56" s="528"/>
      <c r="Q56" s="528"/>
      <c r="R56" s="528"/>
      <c r="S56" s="528"/>
      <c r="T56" s="528"/>
      <c r="U56" s="528"/>
      <c r="V56" s="528"/>
      <c r="W56" s="528"/>
      <c r="X56" s="528"/>
      <c r="Y56" s="528"/>
    </row>
    <row r="57" spans="1:25" s="480" customFormat="1">
      <c r="A57" s="479" t="s">
        <v>229</v>
      </c>
      <c r="E57" s="470" t="s">
        <v>5</v>
      </c>
      <c r="F57" s="528"/>
      <c r="G57" s="528"/>
      <c r="H57" s="528"/>
      <c r="I57" s="528"/>
      <c r="J57" s="528"/>
      <c r="K57" s="528"/>
      <c r="L57" s="528"/>
      <c r="M57" s="528"/>
      <c r="N57" s="528"/>
      <c r="O57" s="528"/>
      <c r="P57" s="528"/>
      <c r="Q57" s="528"/>
      <c r="R57" s="528"/>
      <c r="S57" s="528"/>
      <c r="T57" s="528"/>
      <c r="U57" s="528"/>
      <c r="V57" s="528"/>
      <c r="W57" s="528"/>
      <c r="X57" s="528"/>
      <c r="Y57" s="528"/>
    </row>
    <row r="58" spans="1:25" s="480" customFormat="1">
      <c r="A58" s="479" t="s">
        <v>230</v>
      </c>
      <c r="E58" s="470" t="s">
        <v>5</v>
      </c>
      <c r="F58" s="528"/>
      <c r="G58" s="528"/>
      <c r="H58" s="528"/>
      <c r="I58" s="528"/>
      <c r="J58" s="528"/>
      <c r="K58" s="528"/>
      <c r="L58" s="528"/>
      <c r="M58" s="528"/>
      <c r="N58" s="528"/>
      <c r="O58" s="528"/>
      <c r="P58" s="528"/>
      <c r="Q58" s="528"/>
      <c r="R58" s="528"/>
      <c r="S58" s="528"/>
      <c r="T58" s="528"/>
      <c r="U58" s="528"/>
      <c r="V58" s="528"/>
      <c r="W58" s="528"/>
      <c r="X58" s="528"/>
      <c r="Y58" s="528"/>
    </row>
    <row r="59" spans="1:25" s="480" customFormat="1">
      <c r="A59" s="479" t="s">
        <v>231</v>
      </c>
      <c r="E59" s="470" t="s">
        <v>5</v>
      </c>
      <c r="F59" s="528"/>
      <c r="G59" s="528"/>
      <c r="H59" s="528"/>
      <c r="I59" s="528"/>
      <c r="J59" s="528"/>
      <c r="K59" s="528"/>
      <c r="L59" s="528"/>
      <c r="M59" s="528"/>
      <c r="N59" s="528"/>
      <c r="O59" s="528"/>
      <c r="P59" s="528"/>
      <c r="Q59" s="528"/>
      <c r="R59" s="528"/>
      <c r="S59" s="528"/>
      <c r="T59" s="528"/>
      <c r="U59" s="528"/>
      <c r="V59" s="528"/>
      <c r="W59" s="528"/>
      <c r="X59" s="528"/>
      <c r="Y59" s="528"/>
    </row>
    <row r="60" spans="1:25" s="480" customFormat="1">
      <c r="A60" s="479" t="s">
        <v>232</v>
      </c>
      <c r="E60" s="470" t="s">
        <v>5</v>
      </c>
      <c r="F60" s="528"/>
      <c r="G60" s="528"/>
      <c r="H60" s="528"/>
      <c r="I60" s="528"/>
      <c r="J60" s="528"/>
      <c r="K60" s="528"/>
      <c r="L60" s="528"/>
      <c r="M60" s="528"/>
      <c r="N60" s="528"/>
      <c r="O60" s="528"/>
      <c r="P60" s="528"/>
      <c r="Q60" s="528"/>
      <c r="R60" s="528"/>
      <c r="S60" s="528"/>
      <c r="T60" s="528"/>
      <c r="U60" s="528"/>
      <c r="V60" s="528"/>
      <c r="W60" s="528"/>
      <c r="X60" s="528"/>
      <c r="Y60" s="528"/>
    </row>
    <row r="61" spans="1:25" s="480" customFormat="1">
      <c r="A61" s="479" t="s">
        <v>233</v>
      </c>
      <c r="E61" s="470" t="s">
        <v>5</v>
      </c>
      <c r="F61" s="528"/>
      <c r="G61" s="528"/>
      <c r="H61" s="528"/>
      <c r="I61" s="528"/>
      <c r="J61" s="528"/>
      <c r="K61" s="528"/>
      <c r="L61" s="528"/>
      <c r="M61" s="528"/>
      <c r="N61" s="528"/>
      <c r="O61" s="528"/>
      <c r="P61" s="528"/>
      <c r="Q61" s="528"/>
      <c r="R61" s="528"/>
      <c r="S61" s="528"/>
      <c r="T61" s="528"/>
      <c r="U61" s="528"/>
      <c r="V61" s="528"/>
      <c r="W61" s="528"/>
      <c r="X61" s="528"/>
      <c r="Y61" s="528"/>
    </row>
    <row r="62" spans="1:25" s="480" customFormat="1">
      <c r="A62" s="479" t="s">
        <v>234</v>
      </c>
      <c r="E62" s="470" t="s">
        <v>5</v>
      </c>
      <c r="F62" s="528"/>
      <c r="G62" s="528"/>
      <c r="H62" s="528"/>
      <c r="I62" s="528"/>
      <c r="J62" s="528"/>
      <c r="K62" s="528"/>
      <c r="L62" s="528"/>
      <c r="M62" s="528"/>
      <c r="N62" s="528"/>
      <c r="O62" s="528"/>
      <c r="P62" s="528"/>
      <c r="Q62" s="528"/>
      <c r="R62" s="528"/>
      <c r="S62" s="528"/>
      <c r="T62" s="528"/>
      <c r="U62" s="528"/>
      <c r="V62" s="528"/>
      <c r="W62" s="528"/>
      <c r="X62" s="528"/>
      <c r="Y62" s="528"/>
    </row>
    <row r="63" spans="1:25" s="480" customFormat="1">
      <c r="A63" s="479" t="s">
        <v>235</v>
      </c>
      <c r="E63" s="470" t="s">
        <v>5</v>
      </c>
      <c r="F63" s="528"/>
      <c r="G63" s="528"/>
      <c r="H63" s="528"/>
      <c r="I63" s="528"/>
      <c r="J63" s="528"/>
      <c r="K63" s="528"/>
      <c r="L63" s="528"/>
      <c r="M63" s="528"/>
      <c r="N63" s="528"/>
      <c r="O63" s="528"/>
      <c r="P63" s="528"/>
      <c r="Q63" s="528"/>
      <c r="R63" s="528"/>
      <c r="S63" s="528"/>
      <c r="T63" s="528"/>
      <c r="U63" s="528"/>
      <c r="V63" s="528"/>
      <c r="W63" s="528"/>
      <c r="X63" s="528"/>
      <c r="Y63" s="528"/>
    </row>
    <row r="64" spans="1:25" s="480" customFormat="1">
      <c r="A64" s="479" t="s">
        <v>236</v>
      </c>
      <c r="E64" s="470" t="s">
        <v>5</v>
      </c>
      <c r="F64" s="528"/>
      <c r="G64" s="528"/>
      <c r="H64" s="528"/>
      <c r="I64" s="528"/>
      <c r="J64" s="528"/>
      <c r="K64" s="528"/>
      <c r="L64" s="528"/>
      <c r="M64" s="528"/>
      <c r="N64" s="528"/>
      <c r="O64" s="528"/>
      <c r="P64" s="528"/>
      <c r="Q64" s="528"/>
      <c r="R64" s="528"/>
      <c r="S64" s="528"/>
      <c r="T64" s="528"/>
      <c r="U64" s="528"/>
      <c r="V64" s="528"/>
      <c r="W64" s="528"/>
      <c r="X64" s="528"/>
      <c r="Y64" s="528"/>
    </row>
    <row r="65" spans="1:25" s="480" customFormat="1">
      <c r="A65" s="479" t="s">
        <v>237</v>
      </c>
      <c r="E65" s="470" t="s">
        <v>5</v>
      </c>
      <c r="F65" s="528"/>
      <c r="G65" s="528"/>
      <c r="H65" s="528"/>
      <c r="I65" s="528"/>
      <c r="J65" s="528"/>
      <c r="K65" s="528"/>
      <c r="L65" s="528"/>
      <c r="M65" s="528"/>
      <c r="N65" s="528"/>
      <c r="O65" s="528"/>
      <c r="P65" s="528"/>
      <c r="Q65" s="528"/>
      <c r="R65" s="528"/>
      <c r="S65" s="528"/>
      <c r="T65" s="528"/>
      <c r="U65" s="528"/>
      <c r="V65" s="528"/>
      <c r="W65" s="528"/>
      <c r="X65" s="528"/>
      <c r="Y65" s="528"/>
    </row>
    <row r="66" spans="1:25" s="480" customFormat="1">
      <c r="A66" s="479" t="s">
        <v>238</v>
      </c>
      <c r="E66" s="470" t="s">
        <v>5</v>
      </c>
      <c r="F66" s="528"/>
      <c r="G66" s="528"/>
      <c r="H66" s="528"/>
      <c r="I66" s="528"/>
      <c r="J66" s="528"/>
      <c r="K66" s="528"/>
      <c r="L66" s="528"/>
      <c r="M66" s="528"/>
      <c r="N66" s="528"/>
      <c r="O66" s="528"/>
      <c r="P66" s="528"/>
      <c r="Q66" s="528"/>
      <c r="R66" s="528"/>
      <c r="S66" s="528"/>
      <c r="T66" s="528"/>
      <c r="U66" s="528"/>
      <c r="V66" s="528"/>
      <c r="W66" s="528"/>
      <c r="X66" s="528"/>
      <c r="Y66" s="528"/>
    </row>
    <row r="67" spans="1:25" s="480" customFormat="1">
      <c r="A67" s="490" t="s">
        <v>239</v>
      </c>
      <c r="E67" s="470" t="s">
        <v>5</v>
      </c>
      <c r="F67" s="528"/>
      <c r="G67" s="528"/>
      <c r="H67" s="528"/>
      <c r="I67" s="528"/>
      <c r="J67" s="528"/>
      <c r="K67" s="528"/>
      <c r="L67" s="528"/>
      <c r="M67" s="528"/>
      <c r="N67" s="528"/>
      <c r="O67" s="528"/>
      <c r="P67" s="528"/>
      <c r="Q67" s="528"/>
      <c r="R67" s="528"/>
      <c r="S67" s="528"/>
      <c r="T67" s="528"/>
      <c r="U67" s="528"/>
      <c r="V67" s="528"/>
      <c r="W67" s="528"/>
      <c r="X67" s="528"/>
      <c r="Y67" s="528"/>
    </row>
    <row r="68" spans="1:25" s="480" customFormat="1">
      <c r="A68" s="479" t="s">
        <v>240</v>
      </c>
      <c r="E68" s="470" t="s">
        <v>5</v>
      </c>
      <c r="F68" s="528"/>
      <c r="G68" s="528"/>
      <c r="H68" s="528"/>
      <c r="I68" s="528"/>
      <c r="J68" s="528"/>
      <c r="K68" s="528"/>
      <c r="L68" s="528"/>
      <c r="M68" s="528"/>
      <c r="N68" s="528"/>
      <c r="O68" s="528"/>
      <c r="P68" s="528"/>
      <c r="Q68" s="528"/>
      <c r="R68" s="528"/>
      <c r="S68" s="528"/>
      <c r="T68" s="528"/>
      <c r="U68" s="528"/>
      <c r="V68" s="528"/>
      <c r="W68" s="528"/>
      <c r="X68" s="528"/>
      <c r="Y68" s="528"/>
    </row>
    <row r="69" spans="1:25" s="480" customFormat="1">
      <c r="A69" s="479" t="s">
        <v>241</v>
      </c>
      <c r="E69" s="470" t="s">
        <v>5</v>
      </c>
      <c r="F69" s="528"/>
      <c r="G69" s="528"/>
      <c r="H69" s="528"/>
      <c r="I69" s="528"/>
      <c r="J69" s="528"/>
      <c r="K69" s="528"/>
      <c r="L69" s="528"/>
      <c r="M69" s="528"/>
      <c r="N69" s="528"/>
      <c r="O69" s="528"/>
      <c r="P69" s="528"/>
      <c r="Q69" s="528"/>
      <c r="R69" s="528"/>
      <c r="S69" s="528"/>
      <c r="T69" s="528"/>
      <c r="U69" s="528"/>
      <c r="V69" s="528"/>
      <c r="W69" s="528"/>
      <c r="X69" s="528"/>
      <c r="Y69" s="528"/>
    </row>
    <row r="70" spans="1:25" s="480" customFormat="1">
      <c r="A70" s="479" t="s">
        <v>396</v>
      </c>
      <c r="E70" s="470" t="s">
        <v>5</v>
      </c>
      <c r="F70" s="528"/>
      <c r="G70" s="528"/>
      <c r="H70" s="528"/>
      <c r="I70" s="528"/>
      <c r="J70" s="528"/>
      <c r="K70" s="528"/>
      <c r="L70" s="528"/>
      <c r="M70" s="528"/>
      <c r="N70" s="528"/>
      <c r="O70" s="528"/>
      <c r="P70" s="528"/>
      <c r="Q70" s="528"/>
      <c r="R70" s="528"/>
      <c r="S70" s="528"/>
      <c r="T70" s="528"/>
      <c r="U70" s="528"/>
      <c r="V70" s="528"/>
      <c r="W70" s="528"/>
      <c r="X70" s="528"/>
      <c r="Y70" s="528"/>
    </row>
    <row r="71" spans="1:25" s="480" customFormat="1">
      <c r="A71" s="489" t="s">
        <v>189</v>
      </c>
      <c r="E71" s="470" t="s">
        <v>5</v>
      </c>
      <c r="F71" s="528"/>
      <c r="G71" s="528"/>
      <c r="H71" s="528"/>
      <c r="I71" s="528"/>
      <c r="J71" s="528"/>
      <c r="K71" s="528"/>
      <c r="L71" s="528"/>
      <c r="M71" s="528"/>
      <c r="N71" s="528"/>
      <c r="O71" s="528"/>
      <c r="P71" s="528"/>
      <c r="Q71" s="528"/>
      <c r="R71" s="528"/>
      <c r="S71" s="528"/>
      <c r="T71" s="528"/>
      <c r="U71" s="528"/>
      <c r="V71" s="528"/>
      <c r="W71" s="528"/>
      <c r="X71" s="528"/>
      <c r="Y71" s="528"/>
    </row>
    <row r="72" spans="1:25" s="480" customFormat="1">
      <c r="A72" s="532" t="s">
        <v>189</v>
      </c>
      <c r="E72" s="470" t="s">
        <v>5</v>
      </c>
      <c r="F72" s="528"/>
      <c r="G72" s="528"/>
      <c r="H72" s="528"/>
      <c r="I72" s="528"/>
      <c r="J72" s="528"/>
      <c r="K72" s="528"/>
      <c r="L72" s="528"/>
      <c r="M72" s="528"/>
      <c r="N72" s="528"/>
      <c r="O72" s="528"/>
      <c r="P72" s="528"/>
      <c r="Q72" s="528"/>
      <c r="R72" s="528"/>
      <c r="S72" s="528"/>
      <c r="T72" s="528"/>
      <c r="U72" s="528"/>
      <c r="V72" s="528"/>
      <c r="W72" s="528"/>
      <c r="X72" s="528"/>
      <c r="Y72" s="528"/>
    </row>
    <row r="73" spans="1:25" s="480" customFormat="1">
      <c r="A73" s="532" t="s">
        <v>189</v>
      </c>
      <c r="E73" s="470" t="s">
        <v>5</v>
      </c>
      <c r="F73" s="528"/>
      <c r="G73" s="528"/>
      <c r="H73" s="528"/>
      <c r="I73" s="528"/>
      <c r="J73" s="528"/>
      <c r="K73" s="528"/>
      <c r="L73" s="528"/>
      <c r="M73" s="528"/>
      <c r="N73" s="528"/>
      <c r="O73" s="528"/>
      <c r="P73" s="528"/>
      <c r="Q73" s="528"/>
      <c r="R73" s="528"/>
      <c r="S73" s="528"/>
      <c r="T73" s="528"/>
      <c r="U73" s="528"/>
      <c r="V73" s="528"/>
      <c r="W73" s="528"/>
      <c r="X73" s="528"/>
      <c r="Y73" s="528"/>
    </row>
    <row r="74" spans="1:25" s="480" customFormat="1">
      <c r="E74" s="470"/>
      <c r="F74" s="314">
        <f t="shared" ref="F74:Y74" si="7">SUM(F55:F73)</f>
        <v>0</v>
      </c>
      <c r="G74" s="314">
        <f t="shared" si="7"/>
        <v>0</v>
      </c>
      <c r="H74" s="314">
        <f t="shared" si="7"/>
        <v>0</v>
      </c>
      <c r="I74" s="314">
        <f t="shared" si="7"/>
        <v>0</v>
      </c>
      <c r="J74" s="314">
        <f t="shared" si="7"/>
        <v>0</v>
      </c>
      <c r="K74" s="314">
        <f t="shared" si="7"/>
        <v>0</v>
      </c>
      <c r="L74" s="314">
        <f t="shared" si="7"/>
        <v>0</v>
      </c>
      <c r="M74" s="314">
        <f t="shared" si="7"/>
        <v>0</v>
      </c>
      <c r="N74" s="314">
        <f t="shared" si="7"/>
        <v>0</v>
      </c>
      <c r="O74" s="314">
        <f t="shared" si="7"/>
        <v>0</v>
      </c>
      <c r="P74" s="314">
        <f t="shared" si="7"/>
        <v>0</v>
      </c>
      <c r="Q74" s="314">
        <f t="shared" si="7"/>
        <v>0</v>
      </c>
      <c r="R74" s="314">
        <f t="shared" si="7"/>
        <v>0</v>
      </c>
      <c r="S74" s="314">
        <f t="shared" si="7"/>
        <v>0</v>
      </c>
      <c r="T74" s="314">
        <f t="shared" si="7"/>
        <v>0</v>
      </c>
      <c r="U74" s="314">
        <f t="shared" si="7"/>
        <v>0</v>
      </c>
      <c r="V74" s="314">
        <f t="shared" si="7"/>
        <v>0</v>
      </c>
      <c r="W74" s="314">
        <f t="shared" si="7"/>
        <v>0</v>
      </c>
      <c r="X74" s="314">
        <f t="shared" si="7"/>
        <v>0</v>
      </c>
      <c r="Y74" s="314">
        <f t="shared" si="7"/>
        <v>0</v>
      </c>
    </row>
    <row r="75" spans="1:25">
      <c r="A75" s="480" t="s">
        <v>159</v>
      </c>
      <c r="E75" s="470"/>
      <c r="F75" s="533" t="str">
        <f t="shared" ref="F75:Y75" si="8">IF(ROUND(F74,0)&lt;&gt;ROUND(F50,0),"ERROR","OK")</f>
        <v>OK</v>
      </c>
      <c r="G75" s="533" t="str">
        <f t="shared" si="8"/>
        <v>OK</v>
      </c>
      <c r="H75" s="533" t="str">
        <f t="shared" si="8"/>
        <v>OK</v>
      </c>
      <c r="I75" s="533" t="str">
        <f t="shared" si="8"/>
        <v>OK</v>
      </c>
      <c r="J75" s="533" t="str">
        <f t="shared" si="8"/>
        <v>OK</v>
      </c>
      <c r="K75" s="533" t="str">
        <f t="shared" si="8"/>
        <v>OK</v>
      </c>
      <c r="L75" s="533" t="str">
        <f t="shared" si="8"/>
        <v>OK</v>
      </c>
      <c r="M75" s="533" t="str">
        <f t="shared" si="8"/>
        <v>OK</v>
      </c>
      <c r="N75" s="533" t="str">
        <f t="shared" si="8"/>
        <v>OK</v>
      </c>
      <c r="O75" s="533" t="str">
        <f t="shared" si="8"/>
        <v>OK</v>
      </c>
      <c r="P75" s="533" t="str">
        <f t="shared" si="8"/>
        <v>OK</v>
      </c>
      <c r="Q75" s="533" t="str">
        <f t="shared" si="8"/>
        <v>OK</v>
      </c>
      <c r="R75" s="533" t="str">
        <f t="shared" si="8"/>
        <v>OK</v>
      </c>
      <c r="S75" s="533" t="str">
        <f t="shared" si="8"/>
        <v>OK</v>
      </c>
      <c r="T75" s="533" t="str">
        <f t="shared" si="8"/>
        <v>OK</v>
      </c>
      <c r="U75" s="533" t="str">
        <f t="shared" si="8"/>
        <v>OK</v>
      </c>
      <c r="V75" s="533" t="str">
        <f t="shared" si="8"/>
        <v>OK</v>
      </c>
      <c r="W75" s="533" t="str">
        <f t="shared" si="8"/>
        <v>OK</v>
      </c>
      <c r="X75" s="533" t="str">
        <f t="shared" si="8"/>
        <v>OK</v>
      </c>
      <c r="Y75" s="533" t="str">
        <f t="shared" si="8"/>
        <v>OK</v>
      </c>
    </row>
    <row r="76" spans="1:25" ht="15">
      <c r="A76" s="71" t="s">
        <v>911</v>
      </c>
      <c r="E76" s="470"/>
      <c r="F76" s="491"/>
      <c r="G76" s="491"/>
      <c r="H76" s="491"/>
      <c r="I76" s="480"/>
      <c r="J76" s="491"/>
      <c r="K76" s="480"/>
      <c r="M76" s="480"/>
      <c r="O76" s="480"/>
      <c r="Q76" s="480"/>
      <c r="S76" s="480"/>
      <c r="U76" s="480"/>
      <c r="W76" s="480"/>
      <c r="Y76" s="480"/>
    </row>
    <row r="77" spans="1:25">
      <c r="A77" s="480"/>
      <c r="E77" s="470"/>
      <c r="F77" s="491"/>
      <c r="G77" s="491"/>
      <c r="H77" s="491"/>
      <c r="I77" s="480"/>
      <c r="J77" s="491"/>
      <c r="K77" s="480"/>
      <c r="M77" s="480"/>
      <c r="O77" s="480"/>
      <c r="Q77" s="480"/>
      <c r="S77" s="480"/>
      <c r="U77" s="480"/>
      <c r="W77" s="480"/>
      <c r="Y77" s="480"/>
    </row>
    <row r="78" spans="1:25">
      <c r="A78" s="64" t="s">
        <v>850</v>
      </c>
      <c r="E78" s="470" t="s">
        <v>5</v>
      </c>
      <c r="F78" s="528"/>
      <c r="G78" s="482">
        <f t="shared" ref="G78:Y78" si="9">F90</f>
        <v>0</v>
      </c>
      <c r="H78" s="482">
        <f t="shared" si="9"/>
        <v>0</v>
      </c>
      <c r="I78" s="482">
        <f t="shared" si="9"/>
        <v>0</v>
      </c>
      <c r="J78" s="482">
        <f t="shared" si="9"/>
        <v>0</v>
      </c>
      <c r="K78" s="482">
        <f t="shared" si="9"/>
        <v>0</v>
      </c>
      <c r="L78" s="482">
        <f t="shared" si="9"/>
        <v>0</v>
      </c>
      <c r="M78" s="482">
        <f t="shared" si="9"/>
        <v>0</v>
      </c>
      <c r="N78" s="482">
        <f t="shared" si="9"/>
        <v>0</v>
      </c>
      <c r="O78" s="482">
        <f t="shared" si="9"/>
        <v>0</v>
      </c>
      <c r="P78" s="482">
        <f t="shared" si="9"/>
        <v>0</v>
      </c>
      <c r="Q78" s="482">
        <f t="shared" si="9"/>
        <v>0</v>
      </c>
      <c r="R78" s="482">
        <f t="shared" si="9"/>
        <v>0</v>
      </c>
      <c r="S78" s="482">
        <f t="shared" si="9"/>
        <v>0</v>
      </c>
      <c r="T78" s="482">
        <f t="shared" si="9"/>
        <v>0</v>
      </c>
      <c r="U78" s="482">
        <f t="shared" si="9"/>
        <v>0</v>
      </c>
      <c r="V78" s="482">
        <f t="shared" si="9"/>
        <v>0</v>
      </c>
      <c r="W78" s="482">
        <f t="shared" si="9"/>
        <v>0</v>
      </c>
      <c r="X78" s="482">
        <f t="shared" si="9"/>
        <v>0</v>
      </c>
      <c r="Y78" s="482">
        <f t="shared" si="9"/>
        <v>0</v>
      </c>
    </row>
    <row r="79" spans="1:25">
      <c r="A79" s="1" t="s">
        <v>192</v>
      </c>
      <c r="E79" s="470"/>
      <c r="F79" s="313"/>
      <c r="G79" s="313"/>
      <c r="H79" s="313"/>
      <c r="I79" s="313"/>
      <c r="J79" s="313"/>
      <c r="K79" s="313"/>
      <c r="L79" s="313"/>
      <c r="M79" s="313"/>
      <c r="N79" s="313"/>
      <c r="O79" s="313"/>
      <c r="P79" s="313"/>
      <c r="Q79" s="313"/>
      <c r="R79" s="313"/>
      <c r="S79" s="313"/>
      <c r="T79" s="313"/>
      <c r="U79" s="313"/>
      <c r="V79" s="313"/>
      <c r="W79" s="313"/>
      <c r="X79" s="313"/>
      <c r="Y79" s="313"/>
    </row>
    <row r="80" spans="1:25">
      <c r="A80" s="479" t="s">
        <v>194</v>
      </c>
      <c r="C80" s="1"/>
      <c r="E80" s="470" t="s">
        <v>5</v>
      </c>
      <c r="F80" s="528"/>
      <c r="G80" s="528"/>
      <c r="H80" s="528"/>
      <c r="I80" s="528"/>
      <c r="J80" s="528"/>
      <c r="K80" s="528"/>
      <c r="L80" s="528"/>
      <c r="M80" s="528"/>
      <c r="N80" s="528"/>
      <c r="O80" s="528"/>
      <c r="P80" s="528"/>
      <c r="Q80" s="528"/>
      <c r="R80" s="528"/>
      <c r="S80" s="528"/>
      <c r="T80" s="528"/>
      <c r="U80" s="528"/>
      <c r="V80" s="528"/>
      <c r="W80" s="528"/>
      <c r="X80" s="528"/>
      <c r="Y80" s="528"/>
    </row>
    <row r="81" spans="1:25">
      <c r="A81" s="479" t="s">
        <v>193</v>
      </c>
      <c r="C81" s="1"/>
      <c r="E81" s="470" t="s">
        <v>5</v>
      </c>
      <c r="F81" s="528"/>
      <c r="G81" s="528"/>
      <c r="H81" s="528"/>
      <c r="I81" s="528"/>
      <c r="J81" s="528"/>
      <c r="K81" s="528"/>
      <c r="L81" s="528"/>
      <c r="M81" s="528"/>
      <c r="N81" s="528"/>
      <c r="O81" s="528"/>
      <c r="P81" s="528"/>
      <c r="Q81" s="528"/>
      <c r="R81" s="528"/>
      <c r="S81" s="528"/>
      <c r="T81" s="528"/>
      <c r="U81" s="528"/>
      <c r="V81" s="528"/>
      <c r="W81" s="528"/>
      <c r="X81" s="528"/>
      <c r="Y81" s="528"/>
    </row>
    <row r="82" spans="1:25">
      <c r="A82" s="492" t="s">
        <v>781</v>
      </c>
      <c r="C82" s="480"/>
      <c r="E82" s="470" t="s">
        <v>5</v>
      </c>
      <c r="F82" s="528"/>
      <c r="G82" s="528"/>
      <c r="H82" s="528"/>
      <c r="I82" s="528"/>
      <c r="J82" s="528"/>
      <c r="K82" s="528"/>
      <c r="L82" s="528"/>
      <c r="M82" s="528"/>
      <c r="N82" s="528"/>
      <c r="O82" s="528"/>
      <c r="P82" s="528"/>
      <c r="Q82" s="528"/>
      <c r="R82" s="528"/>
      <c r="S82" s="528"/>
      <c r="T82" s="528"/>
      <c r="U82" s="528"/>
      <c r="V82" s="528"/>
      <c r="W82" s="528"/>
      <c r="X82" s="528"/>
      <c r="Y82" s="528"/>
    </row>
    <row r="83" spans="1:25">
      <c r="A83" s="492" t="s">
        <v>782</v>
      </c>
      <c r="C83" s="480"/>
      <c r="E83" s="470" t="s">
        <v>5</v>
      </c>
      <c r="F83" s="528"/>
      <c r="G83" s="528"/>
      <c r="H83" s="528"/>
      <c r="I83" s="528"/>
      <c r="J83" s="528"/>
      <c r="K83" s="528"/>
      <c r="L83" s="528"/>
      <c r="M83" s="528"/>
      <c r="N83" s="528"/>
      <c r="O83" s="528"/>
      <c r="P83" s="528"/>
      <c r="Q83" s="528"/>
      <c r="R83" s="528"/>
      <c r="S83" s="528"/>
      <c r="T83" s="528"/>
      <c r="U83" s="528"/>
      <c r="V83" s="528"/>
      <c r="W83" s="528"/>
      <c r="X83" s="528"/>
      <c r="Y83" s="528"/>
    </row>
    <row r="84" spans="1:25">
      <c r="A84" s="489" t="s">
        <v>189</v>
      </c>
      <c r="C84" s="1"/>
      <c r="E84" s="470" t="s">
        <v>5</v>
      </c>
      <c r="F84" s="528"/>
      <c r="G84" s="528"/>
      <c r="H84" s="528"/>
      <c r="I84" s="528"/>
      <c r="J84" s="528"/>
      <c r="K84" s="528"/>
      <c r="L84" s="528"/>
      <c r="M84" s="528"/>
      <c r="N84" s="528"/>
      <c r="O84" s="528"/>
      <c r="P84" s="528"/>
      <c r="Q84" s="528"/>
      <c r="R84" s="528"/>
      <c r="S84" s="528"/>
      <c r="T84" s="528"/>
      <c r="U84" s="528"/>
      <c r="V84" s="528"/>
      <c r="W84" s="528"/>
      <c r="X84" s="528"/>
      <c r="Y84" s="528"/>
    </row>
    <row r="85" spans="1:25">
      <c r="A85" s="532" t="s">
        <v>189</v>
      </c>
      <c r="C85" s="1"/>
      <c r="E85" s="470" t="s">
        <v>5</v>
      </c>
      <c r="F85" s="528"/>
      <c r="G85" s="528"/>
      <c r="H85" s="528"/>
      <c r="I85" s="528"/>
      <c r="J85" s="528"/>
      <c r="K85" s="528"/>
      <c r="L85" s="528"/>
      <c r="M85" s="528"/>
      <c r="N85" s="528"/>
      <c r="O85" s="528"/>
      <c r="P85" s="528"/>
      <c r="Q85" s="528"/>
      <c r="R85" s="528"/>
      <c r="S85" s="528"/>
      <c r="T85" s="528"/>
      <c r="U85" s="528"/>
      <c r="V85" s="528"/>
      <c r="W85" s="528"/>
      <c r="X85" s="528"/>
      <c r="Y85" s="528"/>
    </row>
    <row r="86" spans="1:25">
      <c r="A86" s="532" t="s">
        <v>189</v>
      </c>
      <c r="C86" s="1"/>
      <c r="E86" s="470" t="s">
        <v>5</v>
      </c>
      <c r="F86" s="528"/>
      <c r="G86" s="528"/>
      <c r="H86" s="528"/>
      <c r="I86" s="528"/>
      <c r="J86" s="528"/>
      <c r="K86" s="528"/>
      <c r="L86" s="528"/>
      <c r="M86" s="528"/>
      <c r="N86" s="528"/>
      <c r="O86" s="528"/>
      <c r="P86" s="528"/>
      <c r="Q86" s="528"/>
      <c r="R86" s="528"/>
      <c r="S86" s="528"/>
      <c r="T86" s="528"/>
      <c r="U86" s="528"/>
      <c r="V86" s="528"/>
      <c r="W86" s="528"/>
      <c r="X86" s="528"/>
      <c r="Y86" s="528"/>
    </row>
    <row r="87" spans="1:25">
      <c r="A87" s="532" t="s">
        <v>189</v>
      </c>
      <c r="C87" s="1"/>
      <c r="E87" s="470" t="s">
        <v>5</v>
      </c>
      <c r="F87" s="528"/>
      <c r="G87" s="528"/>
      <c r="H87" s="528"/>
      <c r="I87" s="528"/>
      <c r="J87" s="528"/>
      <c r="K87" s="528"/>
      <c r="L87" s="528"/>
      <c r="M87" s="528"/>
      <c r="N87" s="528"/>
      <c r="O87" s="528"/>
      <c r="P87" s="528"/>
      <c r="Q87" s="528"/>
      <c r="R87" s="528"/>
      <c r="S87" s="528"/>
      <c r="T87" s="528"/>
      <c r="U87" s="528"/>
      <c r="V87" s="528"/>
      <c r="W87" s="528"/>
      <c r="X87" s="528"/>
      <c r="Y87" s="528"/>
    </row>
    <row r="88" spans="1:25">
      <c r="A88" s="532" t="s">
        <v>189</v>
      </c>
      <c r="C88" s="1"/>
      <c r="E88" s="470" t="s">
        <v>5</v>
      </c>
      <c r="F88" s="528"/>
      <c r="G88" s="528"/>
      <c r="H88" s="528"/>
      <c r="I88" s="528"/>
      <c r="J88" s="528"/>
      <c r="K88" s="528"/>
      <c r="L88" s="528"/>
      <c r="M88" s="528"/>
      <c r="N88" s="528"/>
      <c r="O88" s="528"/>
      <c r="P88" s="528"/>
      <c r="Q88" s="528"/>
      <c r="R88" s="528"/>
      <c r="S88" s="528"/>
      <c r="T88" s="528"/>
      <c r="U88" s="528"/>
      <c r="V88" s="528"/>
      <c r="W88" s="528"/>
      <c r="X88" s="528"/>
      <c r="Y88" s="528"/>
    </row>
    <row r="89" spans="1:25">
      <c r="A89" s="532" t="s">
        <v>189</v>
      </c>
      <c r="C89" s="1"/>
      <c r="E89" s="470" t="s">
        <v>5</v>
      </c>
      <c r="F89" s="528"/>
      <c r="G89" s="528"/>
      <c r="H89" s="528"/>
      <c r="I89" s="528"/>
      <c r="J89" s="528"/>
      <c r="K89" s="528"/>
      <c r="L89" s="528"/>
      <c r="M89" s="528"/>
      <c r="N89" s="528"/>
      <c r="O89" s="528"/>
      <c r="P89" s="528"/>
      <c r="Q89" s="528"/>
      <c r="R89" s="528"/>
      <c r="S89" s="528"/>
      <c r="T89" s="528"/>
      <c r="U89" s="528"/>
      <c r="V89" s="528"/>
      <c r="W89" s="528"/>
      <c r="X89" s="528"/>
      <c r="Y89" s="528"/>
    </row>
    <row r="90" spans="1:25">
      <c r="A90" s="1" t="s">
        <v>849</v>
      </c>
      <c r="E90" s="470"/>
      <c r="F90" s="314">
        <f t="shared" ref="F90:Y90" si="10">SUM(F78:F89)</f>
        <v>0</v>
      </c>
      <c r="G90" s="314">
        <f t="shared" si="10"/>
        <v>0</v>
      </c>
      <c r="H90" s="314">
        <f t="shared" si="10"/>
        <v>0</v>
      </c>
      <c r="I90" s="314">
        <f t="shared" si="10"/>
        <v>0</v>
      </c>
      <c r="J90" s="314">
        <f t="shared" si="10"/>
        <v>0</v>
      </c>
      <c r="K90" s="314">
        <f t="shared" si="10"/>
        <v>0</v>
      </c>
      <c r="L90" s="314">
        <f t="shared" si="10"/>
        <v>0</v>
      </c>
      <c r="M90" s="314">
        <f t="shared" si="10"/>
        <v>0</v>
      </c>
      <c r="N90" s="314">
        <f t="shared" si="10"/>
        <v>0</v>
      </c>
      <c r="O90" s="314">
        <f t="shared" si="10"/>
        <v>0</v>
      </c>
      <c r="P90" s="314">
        <f t="shared" si="10"/>
        <v>0</v>
      </c>
      <c r="Q90" s="314">
        <f t="shared" si="10"/>
        <v>0</v>
      </c>
      <c r="R90" s="314">
        <f t="shared" si="10"/>
        <v>0</v>
      </c>
      <c r="S90" s="314">
        <f t="shared" si="10"/>
        <v>0</v>
      </c>
      <c r="T90" s="314">
        <f t="shared" si="10"/>
        <v>0</v>
      </c>
      <c r="U90" s="314">
        <f t="shared" si="10"/>
        <v>0</v>
      </c>
      <c r="V90" s="314">
        <f t="shared" si="10"/>
        <v>0</v>
      </c>
      <c r="W90" s="314">
        <f t="shared" si="10"/>
        <v>0</v>
      </c>
      <c r="X90" s="314">
        <f t="shared" si="10"/>
        <v>0</v>
      </c>
      <c r="Y90" s="314">
        <f t="shared" si="10"/>
        <v>0</v>
      </c>
    </row>
    <row r="91" spans="1:25">
      <c r="A91" s="1"/>
      <c r="E91" s="202"/>
    </row>
    <row r="92" spans="1:25">
      <c r="A92" s="1" t="s">
        <v>917</v>
      </c>
      <c r="E92" s="202"/>
    </row>
    <row r="93" spans="1:25">
      <c r="A93" s="1" t="s">
        <v>912</v>
      </c>
      <c r="E93" s="202"/>
    </row>
    <row r="94" spans="1:25">
      <c r="A94" s="532" t="s">
        <v>561</v>
      </c>
      <c r="C94" s="480"/>
      <c r="E94" s="348" t="s">
        <v>5</v>
      </c>
      <c r="K94" s="528"/>
      <c r="L94" s="528"/>
      <c r="M94" s="528"/>
      <c r="N94" s="528"/>
      <c r="O94" s="528"/>
      <c r="P94" s="528"/>
      <c r="Q94" s="528"/>
      <c r="R94" s="528"/>
      <c r="S94" s="528"/>
      <c r="T94" s="528"/>
      <c r="U94" s="528"/>
      <c r="V94" s="528"/>
      <c r="W94" s="528"/>
      <c r="X94" s="528"/>
      <c r="Y94" s="528"/>
    </row>
    <row r="95" spans="1:25">
      <c r="A95" s="532" t="s">
        <v>561</v>
      </c>
      <c r="C95" s="480"/>
      <c r="E95" s="348" t="s">
        <v>5</v>
      </c>
      <c r="K95" s="528"/>
      <c r="L95" s="528"/>
      <c r="M95" s="528"/>
      <c r="N95" s="528"/>
      <c r="O95" s="528"/>
      <c r="P95" s="528"/>
      <c r="Q95" s="528"/>
      <c r="R95" s="528"/>
      <c r="S95" s="528"/>
      <c r="T95" s="528"/>
      <c r="U95" s="528"/>
      <c r="V95" s="528"/>
      <c r="W95" s="528"/>
      <c r="X95" s="528"/>
      <c r="Y95" s="528"/>
    </row>
    <row r="96" spans="1:25">
      <c r="A96" s="532" t="s">
        <v>561</v>
      </c>
      <c r="C96" s="480"/>
      <c r="E96" s="348" t="s">
        <v>5</v>
      </c>
      <c r="K96" s="528"/>
      <c r="L96" s="528"/>
      <c r="M96" s="528"/>
      <c r="N96" s="528"/>
      <c r="O96" s="528"/>
      <c r="P96" s="528"/>
      <c r="Q96" s="528"/>
      <c r="R96" s="528"/>
      <c r="S96" s="528"/>
      <c r="T96" s="528"/>
      <c r="U96" s="528"/>
      <c r="V96" s="528"/>
      <c r="W96" s="528"/>
      <c r="X96" s="528"/>
      <c r="Y96" s="528"/>
    </row>
    <row r="97" spans="1:25">
      <c r="A97" s="532" t="s">
        <v>561</v>
      </c>
      <c r="C97" s="480"/>
      <c r="E97" s="348" t="s">
        <v>5</v>
      </c>
      <c r="K97" s="528"/>
      <c r="L97" s="528"/>
      <c r="M97" s="528"/>
      <c r="N97" s="528"/>
      <c r="O97" s="528"/>
      <c r="P97" s="528"/>
      <c r="Q97" s="528"/>
      <c r="R97" s="528"/>
      <c r="S97" s="528"/>
      <c r="T97" s="528"/>
      <c r="U97" s="528"/>
      <c r="V97" s="528"/>
      <c r="W97" s="528"/>
      <c r="X97" s="528"/>
      <c r="Y97" s="528"/>
    </row>
    <row r="98" spans="1:25">
      <c r="A98" s="532" t="s">
        <v>561</v>
      </c>
      <c r="C98" s="480"/>
      <c r="E98" s="348" t="s">
        <v>5</v>
      </c>
      <c r="K98" s="528"/>
      <c r="L98" s="528"/>
      <c r="M98" s="528"/>
      <c r="N98" s="528"/>
      <c r="O98" s="528"/>
      <c r="P98" s="528"/>
      <c r="Q98" s="528"/>
      <c r="R98" s="528"/>
      <c r="S98" s="528"/>
      <c r="T98" s="528"/>
      <c r="U98" s="528"/>
      <c r="V98" s="528"/>
      <c r="W98" s="528"/>
      <c r="X98" s="528"/>
      <c r="Y98" s="528"/>
    </row>
    <row r="99" spans="1:25">
      <c r="A99" s="532" t="s">
        <v>561</v>
      </c>
      <c r="C99" s="480"/>
      <c r="E99" s="348" t="s">
        <v>5</v>
      </c>
      <c r="K99" s="528"/>
      <c r="L99" s="528"/>
      <c r="M99" s="528"/>
      <c r="N99" s="528"/>
      <c r="O99" s="528"/>
      <c r="P99" s="528"/>
      <c r="Q99" s="528"/>
      <c r="R99" s="528"/>
      <c r="S99" s="528"/>
      <c r="T99" s="528"/>
      <c r="U99" s="528"/>
      <c r="V99" s="528"/>
      <c r="W99" s="528"/>
      <c r="X99" s="528"/>
      <c r="Y99" s="528"/>
    </row>
    <row r="100" spans="1:25">
      <c r="A100" s="1" t="s">
        <v>915</v>
      </c>
      <c r="B100" s="480"/>
      <c r="C100" s="480"/>
      <c r="K100" s="314">
        <f t="shared" ref="K100:Y100" si="11">SUM(K94:K99)</f>
        <v>0</v>
      </c>
      <c r="L100" s="314">
        <f t="shared" si="11"/>
        <v>0</v>
      </c>
      <c r="M100" s="314">
        <f t="shared" si="11"/>
        <v>0</v>
      </c>
      <c r="N100" s="314">
        <f t="shared" si="11"/>
        <v>0</v>
      </c>
      <c r="O100" s="314">
        <f t="shared" si="11"/>
        <v>0</v>
      </c>
      <c r="P100" s="314">
        <f t="shared" si="11"/>
        <v>0</v>
      </c>
      <c r="Q100" s="314">
        <f t="shared" si="11"/>
        <v>0</v>
      </c>
      <c r="R100" s="314">
        <f t="shared" si="11"/>
        <v>0</v>
      </c>
      <c r="S100" s="314">
        <f t="shared" si="11"/>
        <v>0</v>
      </c>
      <c r="T100" s="314">
        <f t="shared" si="11"/>
        <v>0</v>
      </c>
      <c r="U100" s="314">
        <f t="shared" si="11"/>
        <v>0</v>
      </c>
      <c r="V100" s="314">
        <f t="shared" si="11"/>
        <v>0</v>
      </c>
      <c r="W100" s="314">
        <f t="shared" si="11"/>
        <v>0</v>
      </c>
      <c r="X100" s="314">
        <f t="shared" si="11"/>
        <v>0</v>
      </c>
      <c r="Y100" s="314">
        <f t="shared" si="11"/>
        <v>0</v>
      </c>
    </row>
    <row r="101" spans="1:25">
      <c r="A101" s="1" t="s">
        <v>913</v>
      </c>
      <c r="E101" s="202"/>
    </row>
    <row r="102" spans="1:25">
      <c r="A102" s="532" t="s">
        <v>561</v>
      </c>
      <c r="C102" s="480"/>
      <c r="E102" s="348" t="s">
        <v>5</v>
      </c>
      <c r="K102" s="528"/>
      <c r="L102" s="528"/>
      <c r="M102" s="528"/>
      <c r="N102" s="528"/>
      <c r="O102" s="528"/>
      <c r="P102" s="528"/>
      <c r="Q102" s="528"/>
      <c r="R102" s="528"/>
      <c r="S102" s="528"/>
      <c r="T102" s="528"/>
      <c r="U102" s="528"/>
      <c r="V102" s="528"/>
      <c r="W102" s="528"/>
      <c r="X102" s="528"/>
      <c r="Y102" s="528"/>
    </row>
    <row r="103" spans="1:25">
      <c r="A103" s="532" t="s">
        <v>561</v>
      </c>
      <c r="C103" s="480"/>
      <c r="E103" s="348" t="s">
        <v>5</v>
      </c>
      <c r="K103" s="528"/>
      <c r="L103" s="528"/>
      <c r="M103" s="528"/>
      <c r="N103" s="528"/>
      <c r="O103" s="528"/>
      <c r="P103" s="528"/>
      <c r="Q103" s="528"/>
      <c r="R103" s="528"/>
      <c r="S103" s="528"/>
      <c r="T103" s="528"/>
      <c r="U103" s="528"/>
      <c r="V103" s="528"/>
      <c r="W103" s="528"/>
      <c r="X103" s="528"/>
      <c r="Y103" s="528"/>
    </row>
    <row r="104" spans="1:25">
      <c r="A104" s="532" t="s">
        <v>561</v>
      </c>
      <c r="C104" s="480"/>
      <c r="E104" s="348" t="s">
        <v>5</v>
      </c>
      <c r="K104" s="528"/>
      <c r="L104" s="528"/>
      <c r="M104" s="528"/>
      <c r="N104" s="528"/>
      <c r="O104" s="528"/>
      <c r="P104" s="528"/>
      <c r="Q104" s="528"/>
      <c r="R104" s="528"/>
      <c r="S104" s="528"/>
      <c r="T104" s="528"/>
      <c r="U104" s="528"/>
      <c r="V104" s="528"/>
      <c r="W104" s="528"/>
      <c r="X104" s="528"/>
      <c r="Y104" s="528"/>
    </row>
    <row r="105" spans="1:25">
      <c r="A105" s="532" t="s">
        <v>561</v>
      </c>
      <c r="C105" s="480"/>
      <c r="E105" s="348" t="s">
        <v>5</v>
      </c>
      <c r="K105" s="528"/>
      <c r="L105" s="528"/>
      <c r="M105" s="528"/>
      <c r="N105" s="528"/>
      <c r="O105" s="528"/>
      <c r="P105" s="528"/>
      <c r="Q105" s="528"/>
      <c r="R105" s="528"/>
      <c r="S105" s="528"/>
      <c r="T105" s="528"/>
      <c r="U105" s="528"/>
      <c r="V105" s="528"/>
      <c r="W105" s="528"/>
      <c r="X105" s="528"/>
      <c r="Y105" s="528"/>
    </row>
    <row r="106" spans="1:25">
      <c r="A106" s="532" t="s">
        <v>561</v>
      </c>
      <c r="C106" s="480"/>
      <c r="E106" s="348" t="s">
        <v>5</v>
      </c>
      <c r="K106" s="528"/>
      <c r="L106" s="528"/>
      <c r="M106" s="528"/>
      <c r="N106" s="528"/>
      <c r="O106" s="528"/>
      <c r="P106" s="528"/>
      <c r="Q106" s="528"/>
      <c r="R106" s="528"/>
      <c r="S106" s="528"/>
      <c r="T106" s="528"/>
      <c r="U106" s="528"/>
      <c r="V106" s="528"/>
      <c r="W106" s="528"/>
      <c r="X106" s="528"/>
      <c r="Y106" s="528"/>
    </row>
    <row r="107" spans="1:25">
      <c r="A107" s="532" t="s">
        <v>561</v>
      </c>
      <c r="C107" s="480"/>
      <c r="E107" s="348" t="s">
        <v>5</v>
      </c>
      <c r="K107" s="528"/>
      <c r="L107" s="528"/>
      <c r="M107" s="528"/>
      <c r="N107" s="528"/>
      <c r="O107" s="528"/>
      <c r="P107" s="528"/>
      <c r="Q107" s="528"/>
      <c r="R107" s="528"/>
      <c r="S107" s="528"/>
      <c r="T107" s="528"/>
      <c r="U107" s="528"/>
      <c r="V107" s="528"/>
      <c r="W107" s="528"/>
      <c r="X107" s="528"/>
      <c r="Y107" s="528"/>
    </row>
    <row r="108" spans="1:25">
      <c r="A108" s="1" t="s">
        <v>914</v>
      </c>
      <c r="B108" s="480"/>
      <c r="C108" s="480"/>
      <c r="K108" s="314">
        <f t="shared" ref="K108:Y108" si="12">SUM(K102:K107)</f>
        <v>0</v>
      </c>
      <c r="L108" s="314">
        <f t="shared" si="12"/>
        <v>0</v>
      </c>
      <c r="M108" s="314">
        <f t="shared" si="12"/>
        <v>0</v>
      </c>
      <c r="N108" s="314">
        <f t="shared" si="12"/>
        <v>0</v>
      </c>
      <c r="O108" s="314">
        <f t="shared" si="12"/>
        <v>0</v>
      </c>
      <c r="P108" s="314">
        <f t="shared" si="12"/>
        <v>0</v>
      </c>
      <c r="Q108" s="314">
        <f t="shared" si="12"/>
        <v>0</v>
      </c>
      <c r="R108" s="314">
        <f t="shared" si="12"/>
        <v>0</v>
      </c>
      <c r="S108" s="314">
        <f t="shared" si="12"/>
        <v>0</v>
      </c>
      <c r="T108" s="314">
        <f t="shared" si="12"/>
        <v>0</v>
      </c>
      <c r="U108" s="314">
        <f t="shared" si="12"/>
        <v>0</v>
      </c>
      <c r="V108" s="314">
        <f t="shared" si="12"/>
        <v>0</v>
      </c>
      <c r="W108" s="314">
        <f t="shared" si="12"/>
        <v>0</v>
      </c>
      <c r="X108" s="314">
        <f t="shared" si="12"/>
        <v>0</v>
      </c>
      <c r="Y108" s="314">
        <f t="shared" si="12"/>
        <v>0</v>
      </c>
    </row>
    <row r="109" spans="1:25">
      <c r="A109" s="1" t="s">
        <v>916</v>
      </c>
      <c r="E109" s="202"/>
      <c r="K109" s="314">
        <f t="shared" ref="K109:Y109" si="13">+K108-K100</f>
        <v>0</v>
      </c>
      <c r="L109" s="314">
        <f t="shared" si="13"/>
        <v>0</v>
      </c>
      <c r="M109" s="314">
        <f t="shared" si="13"/>
        <v>0</v>
      </c>
      <c r="N109" s="314">
        <f t="shared" si="13"/>
        <v>0</v>
      </c>
      <c r="O109" s="314">
        <f t="shared" si="13"/>
        <v>0</v>
      </c>
      <c r="P109" s="314">
        <f t="shared" si="13"/>
        <v>0</v>
      </c>
      <c r="Q109" s="314">
        <f t="shared" si="13"/>
        <v>0</v>
      </c>
      <c r="R109" s="314">
        <f t="shared" si="13"/>
        <v>0</v>
      </c>
      <c r="S109" s="314">
        <f t="shared" si="13"/>
        <v>0</v>
      </c>
      <c r="T109" s="314">
        <f t="shared" si="13"/>
        <v>0</v>
      </c>
      <c r="U109" s="314">
        <f t="shared" si="13"/>
        <v>0</v>
      </c>
      <c r="V109" s="314">
        <f t="shared" si="13"/>
        <v>0</v>
      </c>
      <c r="W109" s="314">
        <f t="shared" si="13"/>
        <v>0</v>
      </c>
      <c r="X109" s="314">
        <f t="shared" si="13"/>
        <v>0</v>
      </c>
      <c r="Y109" s="314">
        <f t="shared" si="13"/>
        <v>0</v>
      </c>
    </row>
    <row r="110" spans="1:25">
      <c r="A110" s="1"/>
      <c r="E110" s="202"/>
    </row>
    <row r="111" spans="1:25" ht="15">
      <c r="A111" s="416" t="s">
        <v>809</v>
      </c>
      <c r="C111" s="480"/>
      <c r="E111" s="470"/>
      <c r="F111" s="480"/>
      <c r="G111" s="480"/>
      <c r="H111" s="480"/>
      <c r="I111" s="480"/>
      <c r="J111" s="480"/>
      <c r="K111" s="480"/>
      <c r="L111" s="480"/>
      <c r="M111" s="480"/>
      <c r="N111" s="480"/>
      <c r="O111" s="480"/>
      <c r="P111" s="480"/>
      <c r="Q111" s="480"/>
      <c r="R111" s="480"/>
      <c r="S111" s="480"/>
      <c r="T111" s="480"/>
      <c r="U111" s="480"/>
      <c r="V111" s="480"/>
      <c r="W111" s="480"/>
      <c r="X111" s="480"/>
      <c r="Y111" s="480"/>
    </row>
    <row r="112" spans="1:25" ht="15">
      <c r="A112" s="71" t="s">
        <v>845</v>
      </c>
      <c r="C112" s="168"/>
      <c r="E112" s="275"/>
      <c r="F112" s="480"/>
      <c r="G112" s="480"/>
      <c r="H112" s="480"/>
      <c r="I112" s="480"/>
      <c r="J112" s="480"/>
      <c r="K112" s="480"/>
      <c r="M112" s="480"/>
      <c r="O112" s="480"/>
      <c r="Q112" s="480"/>
      <c r="S112" s="480"/>
      <c r="U112" s="480"/>
      <c r="W112" s="480"/>
      <c r="Y112" s="480"/>
    </row>
    <row r="113" spans="1:25">
      <c r="A113" s="1" t="s">
        <v>160</v>
      </c>
      <c r="E113" s="470"/>
      <c r="F113" s="480"/>
      <c r="G113" s="480"/>
      <c r="H113" s="480"/>
      <c r="I113" s="480"/>
      <c r="J113" s="480"/>
      <c r="K113" s="480"/>
      <c r="M113" s="480"/>
      <c r="O113" s="480"/>
      <c r="Q113" s="480"/>
      <c r="S113" s="480"/>
      <c r="U113" s="480"/>
      <c r="W113" s="480"/>
      <c r="Y113" s="480"/>
    </row>
    <row r="114" spans="1:25">
      <c r="A114" s="480" t="s">
        <v>174</v>
      </c>
      <c r="C114" s="1"/>
      <c r="E114" s="470"/>
      <c r="F114" s="78">
        <v>2006</v>
      </c>
      <c r="G114" s="78">
        <f t="shared" ref="G114:Y114" si="14">+F114+1</f>
        <v>2007</v>
      </c>
      <c r="H114" s="78">
        <f t="shared" si="14"/>
        <v>2008</v>
      </c>
      <c r="I114" s="78">
        <f t="shared" si="14"/>
        <v>2009</v>
      </c>
      <c r="J114" s="78">
        <f t="shared" si="14"/>
        <v>2010</v>
      </c>
      <c r="K114" s="78">
        <f t="shared" si="14"/>
        <v>2011</v>
      </c>
      <c r="L114" s="78">
        <f t="shared" si="14"/>
        <v>2012</v>
      </c>
      <c r="M114" s="78">
        <f t="shared" si="14"/>
        <v>2013</v>
      </c>
      <c r="N114" s="78">
        <f t="shared" si="14"/>
        <v>2014</v>
      </c>
      <c r="O114" s="78">
        <f t="shared" si="14"/>
        <v>2015</v>
      </c>
      <c r="P114" s="78">
        <f t="shared" si="14"/>
        <v>2016</v>
      </c>
      <c r="Q114" s="78">
        <f t="shared" si="14"/>
        <v>2017</v>
      </c>
      <c r="R114" s="78">
        <f t="shared" si="14"/>
        <v>2018</v>
      </c>
      <c r="S114" s="78">
        <f t="shared" si="14"/>
        <v>2019</v>
      </c>
      <c r="T114" s="78">
        <f t="shared" si="14"/>
        <v>2020</v>
      </c>
      <c r="U114" s="78">
        <f t="shared" si="14"/>
        <v>2021</v>
      </c>
      <c r="V114" s="78">
        <f t="shared" si="14"/>
        <v>2022</v>
      </c>
      <c r="W114" s="78">
        <f t="shared" si="14"/>
        <v>2023</v>
      </c>
      <c r="X114" s="78">
        <f t="shared" si="14"/>
        <v>2024</v>
      </c>
      <c r="Y114" s="78">
        <f t="shared" si="14"/>
        <v>2025</v>
      </c>
    </row>
    <row r="115" spans="1:25">
      <c r="A115" s="1" t="s">
        <v>161</v>
      </c>
      <c r="E115" s="470"/>
      <c r="F115" s="407"/>
      <c r="G115" s="408"/>
      <c r="H115" s="408" t="s">
        <v>801</v>
      </c>
      <c r="I115" s="408"/>
      <c r="J115" s="409"/>
      <c r="K115" s="407"/>
      <c r="L115" s="408"/>
      <c r="M115" s="408" t="s">
        <v>802</v>
      </c>
      <c r="N115" s="408"/>
      <c r="O115" s="409"/>
      <c r="P115" s="407"/>
      <c r="Q115" s="408"/>
      <c r="R115" s="408" t="s">
        <v>1575</v>
      </c>
      <c r="S115" s="408"/>
      <c r="T115" s="409"/>
      <c r="U115" s="407"/>
      <c r="V115" s="408"/>
      <c r="W115" s="408" t="s">
        <v>803</v>
      </c>
      <c r="X115" s="408"/>
      <c r="Y115" s="409"/>
    </row>
    <row r="116" spans="1:25">
      <c r="A116" s="479" t="s">
        <v>162</v>
      </c>
      <c r="C116" s="480"/>
      <c r="E116" s="470" t="s">
        <v>548</v>
      </c>
      <c r="F116" s="528"/>
      <c r="G116" s="482">
        <f t="shared" ref="G116:Y116" si="15">+F124</f>
        <v>0</v>
      </c>
      <c r="H116" s="482">
        <f t="shared" si="15"/>
        <v>0</v>
      </c>
      <c r="I116" s="482">
        <f t="shared" si="15"/>
        <v>0</v>
      </c>
      <c r="J116" s="482">
        <f t="shared" si="15"/>
        <v>0</v>
      </c>
      <c r="K116" s="482">
        <f t="shared" si="15"/>
        <v>0</v>
      </c>
      <c r="L116" s="482">
        <f t="shared" si="15"/>
        <v>0</v>
      </c>
      <c r="M116" s="482">
        <f t="shared" si="15"/>
        <v>0</v>
      </c>
      <c r="N116" s="482">
        <f t="shared" si="15"/>
        <v>0</v>
      </c>
      <c r="O116" s="482">
        <f t="shared" si="15"/>
        <v>0</v>
      </c>
      <c r="P116" s="482">
        <f t="shared" si="15"/>
        <v>0</v>
      </c>
      <c r="Q116" s="482">
        <f t="shared" si="15"/>
        <v>0</v>
      </c>
      <c r="R116" s="482">
        <f t="shared" si="15"/>
        <v>0</v>
      </c>
      <c r="S116" s="482">
        <f t="shared" si="15"/>
        <v>0</v>
      </c>
      <c r="T116" s="482">
        <f t="shared" si="15"/>
        <v>0</v>
      </c>
      <c r="U116" s="482">
        <f t="shared" si="15"/>
        <v>0</v>
      </c>
      <c r="V116" s="482">
        <f t="shared" si="15"/>
        <v>0</v>
      </c>
      <c r="W116" s="482">
        <f t="shared" si="15"/>
        <v>0</v>
      </c>
      <c r="X116" s="482">
        <f t="shared" si="15"/>
        <v>0</v>
      </c>
      <c r="Y116" s="482">
        <f t="shared" si="15"/>
        <v>0</v>
      </c>
    </row>
    <row r="117" spans="1:25">
      <c r="A117" s="479" t="s">
        <v>776</v>
      </c>
      <c r="C117" s="480"/>
      <c r="E117" s="470" t="s">
        <v>548</v>
      </c>
      <c r="F117" s="528"/>
      <c r="G117" s="528"/>
      <c r="H117" s="528"/>
      <c r="I117" s="528"/>
      <c r="J117" s="528"/>
      <c r="K117" s="528"/>
      <c r="L117" s="528"/>
      <c r="M117" s="528"/>
      <c r="N117" s="528"/>
      <c r="O117" s="528"/>
      <c r="P117" s="528"/>
      <c r="Q117" s="528"/>
      <c r="R117" s="528"/>
      <c r="S117" s="528"/>
      <c r="T117" s="528"/>
      <c r="U117" s="528"/>
      <c r="V117" s="528"/>
      <c r="W117" s="528"/>
      <c r="X117" s="528"/>
      <c r="Y117" s="528"/>
    </row>
    <row r="118" spans="1:25">
      <c r="A118" s="415" t="s">
        <v>851</v>
      </c>
      <c r="C118" s="480"/>
      <c r="E118" s="470" t="s">
        <v>548</v>
      </c>
      <c r="F118" s="528"/>
      <c r="G118" s="528"/>
      <c r="H118" s="528"/>
      <c r="I118" s="528"/>
      <c r="J118" s="528"/>
      <c r="K118" s="528"/>
      <c r="L118" s="528"/>
      <c r="M118" s="528"/>
      <c r="N118" s="528"/>
      <c r="O118" s="528"/>
      <c r="P118" s="528"/>
      <c r="Q118" s="528"/>
      <c r="R118" s="528"/>
      <c r="S118" s="528"/>
      <c r="T118" s="528"/>
      <c r="U118" s="528"/>
      <c r="V118" s="528"/>
      <c r="W118" s="528"/>
      <c r="X118" s="528"/>
      <c r="Y118" s="528"/>
    </row>
    <row r="119" spans="1:25">
      <c r="A119" s="415" t="s">
        <v>857</v>
      </c>
      <c r="C119" s="480"/>
      <c r="E119" s="470" t="s">
        <v>548</v>
      </c>
      <c r="F119" s="528"/>
      <c r="G119" s="528"/>
      <c r="H119" s="528"/>
      <c r="I119" s="528"/>
      <c r="J119" s="528"/>
      <c r="K119" s="528"/>
      <c r="L119" s="528"/>
      <c r="M119" s="528"/>
      <c r="N119" s="528"/>
      <c r="O119" s="528"/>
      <c r="P119" s="528"/>
      <c r="Q119" s="528"/>
      <c r="R119" s="528"/>
      <c r="S119" s="528"/>
      <c r="T119" s="528"/>
      <c r="U119" s="528"/>
      <c r="V119" s="528"/>
      <c r="W119" s="528"/>
      <c r="X119" s="528"/>
      <c r="Y119" s="528"/>
    </row>
    <row r="120" spans="1:25">
      <c r="A120" s="415" t="s">
        <v>858</v>
      </c>
      <c r="C120" s="480"/>
      <c r="E120" s="470" t="s">
        <v>548</v>
      </c>
      <c r="F120" s="528"/>
      <c r="G120" s="528"/>
      <c r="H120" s="528"/>
      <c r="I120" s="528"/>
      <c r="J120" s="528"/>
      <c r="K120" s="528"/>
      <c r="L120" s="528"/>
      <c r="M120" s="528"/>
      <c r="N120" s="528"/>
      <c r="O120" s="528"/>
      <c r="P120" s="528"/>
      <c r="Q120" s="528"/>
      <c r="R120" s="528"/>
      <c r="S120" s="528"/>
      <c r="T120" s="528"/>
      <c r="U120" s="528"/>
      <c r="V120" s="528"/>
      <c r="W120" s="528"/>
      <c r="X120" s="528"/>
      <c r="Y120" s="528"/>
    </row>
    <row r="121" spans="1:25">
      <c r="A121" s="415" t="s">
        <v>854</v>
      </c>
      <c r="C121" s="480"/>
      <c r="E121" s="470" t="s">
        <v>548</v>
      </c>
      <c r="F121" s="528"/>
      <c r="G121" s="528"/>
      <c r="H121" s="528"/>
      <c r="I121" s="528"/>
      <c r="J121" s="528"/>
      <c r="K121" s="528"/>
      <c r="L121" s="528"/>
      <c r="M121" s="528"/>
      <c r="N121" s="528"/>
      <c r="O121" s="528"/>
      <c r="P121" s="528"/>
      <c r="Q121" s="528"/>
      <c r="R121" s="528"/>
      <c r="S121" s="528"/>
      <c r="T121" s="528"/>
      <c r="U121" s="528"/>
      <c r="V121" s="528"/>
      <c r="W121" s="528"/>
      <c r="X121" s="528"/>
      <c r="Y121" s="528"/>
    </row>
    <row r="122" spans="1:25">
      <c r="A122" s="479" t="s">
        <v>164</v>
      </c>
      <c r="C122" s="480"/>
      <c r="E122" s="470" t="s">
        <v>548</v>
      </c>
      <c r="F122" s="528"/>
      <c r="G122" s="528"/>
      <c r="H122" s="528"/>
      <c r="I122" s="528"/>
      <c r="J122" s="528"/>
      <c r="K122" s="528"/>
      <c r="L122" s="528"/>
      <c r="M122" s="528"/>
      <c r="N122" s="528"/>
      <c r="O122" s="528"/>
      <c r="P122" s="528"/>
      <c r="Q122" s="528"/>
      <c r="R122" s="528"/>
      <c r="S122" s="528"/>
      <c r="T122" s="528"/>
      <c r="U122" s="528"/>
      <c r="V122" s="528"/>
      <c r="W122" s="528"/>
      <c r="X122" s="528"/>
      <c r="Y122" s="528"/>
    </row>
    <row r="123" spans="1:25">
      <c r="A123" s="479" t="s">
        <v>852</v>
      </c>
      <c r="C123" s="480"/>
      <c r="E123" s="470" t="s">
        <v>548</v>
      </c>
      <c r="F123" s="528"/>
      <c r="G123" s="528"/>
      <c r="H123" s="528"/>
      <c r="I123" s="528"/>
      <c r="J123" s="528"/>
      <c r="K123" s="528"/>
      <c r="L123" s="528"/>
      <c r="M123" s="528"/>
      <c r="N123" s="528"/>
      <c r="O123" s="528"/>
      <c r="P123" s="528"/>
      <c r="Q123" s="528"/>
      <c r="R123" s="528"/>
      <c r="S123" s="528"/>
      <c r="T123" s="528"/>
      <c r="U123" s="528"/>
      <c r="V123" s="528"/>
      <c r="W123" s="528"/>
      <c r="X123" s="528"/>
      <c r="Y123" s="528"/>
    </row>
    <row r="124" spans="1:25">
      <c r="A124" s="1" t="s">
        <v>60</v>
      </c>
      <c r="C124" s="480"/>
      <c r="E124" s="470"/>
      <c r="F124" s="314">
        <f t="shared" ref="F124:Y124" si="16">SUM(F116:F123)</f>
        <v>0</v>
      </c>
      <c r="G124" s="314">
        <f t="shared" si="16"/>
        <v>0</v>
      </c>
      <c r="H124" s="314">
        <f t="shared" si="16"/>
        <v>0</v>
      </c>
      <c r="I124" s="314">
        <f t="shared" si="16"/>
        <v>0</v>
      </c>
      <c r="J124" s="314">
        <f t="shared" si="16"/>
        <v>0</v>
      </c>
      <c r="K124" s="314">
        <f t="shared" si="16"/>
        <v>0</v>
      </c>
      <c r="L124" s="314">
        <f t="shared" si="16"/>
        <v>0</v>
      </c>
      <c r="M124" s="314">
        <f t="shared" si="16"/>
        <v>0</v>
      </c>
      <c r="N124" s="314">
        <f t="shared" si="16"/>
        <v>0</v>
      </c>
      <c r="O124" s="314">
        <f t="shared" si="16"/>
        <v>0</v>
      </c>
      <c r="P124" s="314">
        <f t="shared" si="16"/>
        <v>0</v>
      </c>
      <c r="Q124" s="314">
        <f t="shared" si="16"/>
        <v>0</v>
      </c>
      <c r="R124" s="314">
        <f t="shared" si="16"/>
        <v>0</v>
      </c>
      <c r="S124" s="314">
        <f t="shared" si="16"/>
        <v>0</v>
      </c>
      <c r="T124" s="314">
        <f t="shared" si="16"/>
        <v>0</v>
      </c>
      <c r="U124" s="314">
        <f t="shared" si="16"/>
        <v>0</v>
      </c>
      <c r="V124" s="314">
        <f t="shared" si="16"/>
        <v>0</v>
      </c>
      <c r="W124" s="314">
        <f t="shared" si="16"/>
        <v>0</v>
      </c>
      <c r="X124" s="314">
        <f t="shared" si="16"/>
        <v>0</v>
      </c>
      <c r="Y124" s="314">
        <f t="shared" si="16"/>
        <v>0</v>
      </c>
    </row>
    <row r="125" spans="1:25">
      <c r="A125" s="480"/>
      <c r="C125" s="480"/>
      <c r="E125" s="165"/>
      <c r="F125" s="478"/>
      <c r="G125" s="478"/>
      <c r="H125" s="478"/>
      <c r="I125" s="478"/>
      <c r="J125" s="478"/>
      <c r="K125" s="478"/>
      <c r="L125" s="478"/>
      <c r="M125" s="478"/>
      <c r="N125" s="478"/>
      <c r="O125" s="478"/>
      <c r="P125" s="478"/>
      <c r="Q125" s="478"/>
      <c r="R125" s="478"/>
      <c r="S125" s="478"/>
      <c r="T125" s="478"/>
      <c r="U125" s="478"/>
      <c r="V125" s="478"/>
      <c r="W125" s="478"/>
      <c r="X125" s="478"/>
      <c r="Y125" s="478"/>
    </row>
    <row r="126" spans="1:25">
      <c r="A126" s="1" t="s">
        <v>165</v>
      </c>
      <c r="E126" s="470"/>
      <c r="F126" s="478"/>
      <c r="G126" s="478"/>
      <c r="H126" s="478"/>
      <c r="I126" s="478"/>
      <c r="J126" s="478"/>
      <c r="K126" s="478"/>
      <c r="L126" s="478"/>
      <c r="M126" s="478"/>
      <c r="N126" s="478"/>
      <c r="O126" s="478"/>
      <c r="P126" s="478"/>
      <c r="Q126" s="478"/>
      <c r="R126" s="478"/>
      <c r="S126" s="478"/>
      <c r="T126" s="478"/>
      <c r="U126" s="478"/>
      <c r="V126" s="478"/>
      <c r="W126" s="478"/>
      <c r="X126" s="478"/>
      <c r="Y126" s="478"/>
    </row>
    <row r="127" spans="1:25">
      <c r="A127" s="479" t="s">
        <v>166</v>
      </c>
      <c r="C127" s="480"/>
      <c r="E127" s="470" t="s">
        <v>548</v>
      </c>
      <c r="F127" s="528"/>
      <c r="G127" s="482">
        <f t="shared" ref="G127:Y127" si="17">+F133</f>
        <v>0</v>
      </c>
      <c r="H127" s="482">
        <f t="shared" si="17"/>
        <v>0</v>
      </c>
      <c r="I127" s="482">
        <f t="shared" si="17"/>
        <v>0</v>
      </c>
      <c r="J127" s="482">
        <f t="shared" si="17"/>
        <v>0</v>
      </c>
      <c r="K127" s="482">
        <f t="shared" si="17"/>
        <v>0</v>
      </c>
      <c r="L127" s="482">
        <f t="shared" si="17"/>
        <v>0</v>
      </c>
      <c r="M127" s="482">
        <f t="shared" si="17"/>
        <v>0</v>
      </c>
      <c r="N127" s="482">
        <f t="shared" si="17"/>
        <v>0</v>
      </c>
      <c r="O127" s="482">
        <f t="shared" si="17"/>
        <v>0</v>
      </c>
      <c r="P127" s="482">
        <f t="shared" si="17"/>
        <v>0</v>
      </c>
      <c r="Q127" s="482">
        <f t="shared" si="17"/>
        <v>0</v>
      </c>
      <c r="R127" s="482">
        <f t="shared" si="17"/>
        <v>0</v>
      </c>
      <c r="S127" s="482">
        <f t="shared" si="17"/>
        <v>0</v>
      </c>
      <c r="T127" s="482">
        <f t="shared" si="17"/>
        <v>0</v>
      </c>
      <c r="U127" s="482">
        <f t="shared" si="17"/>
        <v>0</v>
      </c>
      <c r="V127" s="482">
        <f t="shared" si="17"/>
        <v>0</v>
      </c>
      <c r="W127" s="482">
        <f t="shared" si="17"/>
        <v>0</v>
      </c>
      <c r="X127" s="482">
        <f t="shared" si="17"/>
        <v>0</v>
      </c>
      <c r="Y127" s="482">
        <f t="shared" si="17"/>
        <v>0</v>
      </c>
    </row>
    <row r="128" spans="1:25">
      <c r="A128" s="415" t="s">
        <v>867</v>
      </c>
      <c r="C128" s="480"/>
      <c r="E128" s="470" t="s">
        <v>548</v>
      </c>
      <c r="F128" s="482">
        <f>-F119</f>
        <v>0</v>
      </c>
      <c r="G128" s="482">
        <f t="shared" ref="G128:Y128" si="18">-G119</f>
        <v>0</v>
      </c>
      <c r="H128" s="482">
        <f t="shared" si="18"/>
        <v>0</v>
      </c>
      <c r="I128" s="482">
        <f t="shared" si="18"/>
        <v>0</v>
      </c>
      <c r="J128" s="482">
        <f t="shared" si="18"/>
        <v>0</v>
      </c>
      <c r="K128" s="482">
        <f t="shared" si="18"/>
        <v>0</v>
      </c>
      <c r="L128" s="482">
        <f t="shared" si="18"/>
        <v>0</v>
      </c>
      <c r="M128" s="482">
        <f t="shared" si="18"/>
        <v>0</v>
      </c>
      <c r="N128" s="482">
        <f t="shared" si="18"/>
        <v>0</v>
      </c>
      <c r="O128" s="482">
        <f t="shared" si="18"/>
        <v>0</v>
      </c>
      <c r="P128" s="482">
        <f t="shared" si="18"/>
        <v>0</v>
      </c>
      <c r="Q128" s="482">
        <f t="shared" si="18"/>
        <v>0</v>
      </c>
      <c r="R128" s="482">
        <f t="shared" si="18"/>
        <v>0</v>
      </c>
      <c r="S128" s="482">
        <f t="shared" si="18"/>
        <v>0</v>
      </c>
      <c r="T128" s="482">
        <f t="shared" si="18"/>
        <v>0</v>
      </c>
      <c r="U128" s="482">
        <f t="shared" si="18"/>
        <v>0</v>
      </c>
      <c r="V128" s="482">
        <f t="shared" si="18"/>
        <v>0</v>
      </c>
      <c r="W128" s="482">
        <f t="shared" si="18"/>
        <v>0</v>
      </c>
      <c r="X128" s="482">
        <f t="shared" si="18"/>
        <v>0</v>
      </c>
      <c r="Y128" s="482">
        <f t="shared" si="18"/>
        <v>0</v>
      </c>
    </row>
    <row r="129" spans="1:25">
      <c r="A129" s="479" t="s">
        <v>853</v>
      </c>
      <c r="C129" s="480"/>
      <c r="E129" s="470" t="s">
        <v>548</v>
      </c>
      <c r="F129" s="528"/>
      <c r="G129" s="528"/>
      <c r="H129" s="528"/>
      <c r="I129" s="528"/>
      <c r="J129" s="528"/>
      <c r="K129" s="528"/>
      <c r="L129" s="528"/>
      <c r="M129" s="528"/>
      <c r="N129" s="528"/>
      <c r="O129" s="528"/>
      <c r="P129" s="528"/>
      <c r="Q129" s="528"/>
      <c r="R129" s="528"/>
      <c r="S129" s="528"/>
      <c r="T129" s="528"/>
      <c r="U129" s="528"/>
      <c r="V129" s="528"/>
      <c r="W129" s="528"/>
      <c r="X129" s="528"/>
      <c r="Y129" s="528"/>
    </row>
    <row r="130" spans="1:25">
      <c r="A130" s="479" t="s">
        <v>854</v>
      </c>
      <c r="C130" s="480"/>
      <c r="E130" s="470" t="s">
        <v>548</v>
      </c>
      <c r="F130" s="528"/>
      <c r="G130" s="528"/>
      <c r="H130" s="528"/>
      <c r="I130" s="528"/>
      <c r="J130" s="528"/>
      <c r="K130" s="528"/>
      <c r="L130" s="528"/>
      <c r="M130" s="528"/>
      <c r="N130" s="528"/>
      <c r="O130" s="528"/>
      <c r="P130" s="528"/>
      <c r="Q130" s="528"/>
      <c r="R130" s="528"/>
      <c r="S130" s="528"/>
      <c r="T130" s="528"/>
      <c r="U130" s="528"/>
      <c r="V130" s="528"/>
      <c r="W130" s="528"/>
      <c r="X130" s="528"/>
      <c r="Y130" s="528"/>
    </row>
    <row r="131" spans="1:25">
      <c r="A131" s="479" t="s">
        <v>164</v>
      </c>
      <c r="C131" s="480"/>
      <c r="E131" s="470" t="s">
        <v>548</v>
      </c>
      <c r="F131" s="528"/>
      <c r="G131" s="528"/>
      <c r="H131" s="528"/>
      <c r="I131" s="528"/>
      <c r="J131" s="528"/>
      <c r="K131" s="528"/>
      <c r="L131" s="528"/>
      <c r="M131" s="528"/>
      <c r="N131" s="528"/>
      <c r="O131" s="528"/>
      <c r="P131" s="528"/>
      <c r="Q131" s="528"/>
      <c r="R131" s="528"/>
      <c r="S131" s="528"/>
      <c r="T131" s="528"/>
      <c r="U131" s="528"/>
      <c r="V131" s="528"/>
      <c r="W131" s="528"/>
      <c r="X131" s="528"/>
      <c r="Y131" s="528"/>
    </row>
    <row r="132" spans="1:25">
      <c r="A132" s="479" t="s">
        <v>167</v>
      </c>
      <c r="C132" s="480"/>
      <c r="E132" s="470" t="s">
        <v>548</v>
      </c>
      <c r="F132" s="528"/>
      <c r="G132" s="528"/>
      <c r="H132" s="528"/>
      <c r="I132" s="528"/>
      <c r="J132" s="528"/>
      <c r="K132" s="528"/>
      <c r="L132" s="528"/>
      <c r="M132" s="528"/>
      <c r="N132" s="528"/>
      <c r="O132" s="528"/>
      <c r="P132" s="528"/>
      <c r="Q132" s="528"/>
      <c r="R132" s="528"/>
      <c r="S132" s="528"/>
      <c r="T132" s="528"/>
      <c r="U132" s="528"/>
      <c r="V132" s="528"/>
      <c r="W132" s="528"/>
      <c r="X132" s="528"/>
      <c r="Y132" s="528"/>
    </row>
    <row r="133" spans="1:25">
      <c r="A133" s="1" t="s">
        <v>60</v>
      </c>
      <c r="C133" s="480"/>
      <c r="E133" s="470" t="s">
        <v>548</v>
      </c>
      <c r="F133" s="314">
        <f t="shared" ref="F133:Y133" si="19">SUM(F127:F132)</f>
        <v>0</v>
      </c>
      <c r="G133" s="314">
        <f t="shared" si="19"/>
        <v>0</v>
      </c>
      <c r="H133" s="314">
        <f t="shared" si="19"/>
        <v>0</v>
      </c>
      <c r="I133" s="314">
        <f t="shared" si="19"/>
        <v>0</v>
      </c>
      <c r="J133" s="314">
        <f t="shared" si="19"/>
        <v>0</v>
      </c>
      <c r="K133" s="314">
        <f t="shared" si="19"/>
        <v>0</v>
      </c>
      <c r="L133" s="314">
        <f t="shared" si="19"/>
        <v>0</v>
      </c>
      <c r="M133" s="314">
        <f t="shared" si="19"/>
        <v>0</v>
      </c>
      <c r="N133" s="314">
        <f t="shared" si="19"/>
        <v>0</v>
      </c>
      <c r="O133" s="314">
        <f t="shared" si="19"/>
        <v>0</v>
      </c>
      <c r="P133" s="314">
        <f t="shared" si="19"/>
        <v>0</v>
      </c>
      <c r="Q133" s="314">
        <f t="shared" si="19"/>
        <v>0</v>
      </c>
      <c r="R133" s="314">
        <f t="shared" si="19"/>
        <v>0</v>
      </c>
      <c r="S133" s="314">
        <f t="shared" si="19"/>
        <v>0</v>
      </c>
      <c r="T133" s="314">
        <f t="shared" si="19"/>
        <v>0</v>
      </c>
      <c r="U133" s="314">
        <f t="shared" si="19"/>
        <v>0</v>
      </c>
      <c r="V133" s="314">
        <f t="shared" si="19"/>
        <v>0</v>
      </c>
      <c r="W133" s="314">
        <f t="shared" si="19"/>
        <v>0</v>
      </c>
      <c r="X133" s="314">
        <f t="shared" si="19"/>
        <v>0</v>
      </c>
      <c r="Y133" s="314">
        <f t="shared" si="19"/>
        <v>0</v>
      </c>
    </row>
    <row r="134" spans="1:25">
      <c r="A134" s="480"/>
      <c r="C134" s="480"/>
      <c r="E134" s="165"/>
      <c r="F134" s="478"/>
      <c r="G134" s="478"/>
      <c r="H134" s="478"/>
      <c r="I134" s="478"/>
      <c r="J134" s="478"/>
      <c r="K134" s="478"/>
      <c r="L134" s="478"/>
      <c r="M134" s="478"/>
      <c r="N134" s="478"/>
      <c r="O134" s="478"/>
      <c r="P134" s="478"/>
      <c r="Q134" s="478"/>
      <c r="R134" s="478"/>
      <c r="S134" s="478"/>
      <c r="T134" s="478"/>
      <c r="U134" s="478"/>
      <c r="V134" s="478"/>
      <c r="W134" s="478"/>
      <c r="X134" s="478"/>
      <c r="Y134" s="478"/>
    </row>
    <row r="135" spans="1:25">
      <c r="A135" s="1" t="s">
        <v>168</v>
      </c>
      <c r="E135" s="470"/>
      <c r="F135" s="478"/>
      <c r="G135" s="478"/>
      <c r="H135" s="478"/>
      <c r="I135" s="478"/>
      <c r="J135" s="478"/>
      <c r="K135" s="478"/>
      <c r="L135" s="478"/>
      <c r="M135" s="478"/>
      <c r="N135" s="478"/>
      <c r="O135" s="478"/>
      <c r="P135" s="478"/>
      <c r="Q135" s="478"/>
      <c r="R135" s="478"/>
      <c r="S135" s="478"/>
      <c r="T135" s="478"/>
      <c r="U135" s="478"/>
      <c r="V135" s="478"/>
      <c r="W135" s="478"/>
      <c r="X135" s="478"/>
      <c r="Y135" s="478"/>
    </row>
    <row r="136" spans="1:25">
      <c r="A136" s="479" t="s">
        <v>166</v>
      </c>
      <c r="C136" s="480"/>
      <c r="E136" s="470" t="s">
        <v>548</v>
      </c>
      <c r="F136" s="528"/>
      <c r="G136" s="482">
        <f t="shared" ref="G136:Y136" si="20">+F141</f>
        <v>0</v>
      </c>
      <c r="H136" s="482">
        <f t="shared" si="20"/>
        <v>0</v>
      </c>
      <c r="I136" s="482">
        <f t="shared" si="20"/>
        <v>0</v>
      </c>
      <c r="J136" s="482">
        <f t="shared" si="20"/>
        <v>0</v>
      </c>
      <c r="K136" s="482">
        <f t="shared" si="20"/>
        <v>0</v>
      </c>
      <c r="L136" s="482">
        <f t="shared" si="20"/>
        <v>0</v>
      </c>
      <c r="M136" s="482">
        <f t="shared" si="20"/>
        <v>0</v>
      </c>
      <c r="N136" s="482">
        <f t="shared" si="20"/>
        <v>0</v>
      </c>
      <c r="O136" s="482">
        <f t="shared" si="20"/>
        <v>0</v>
      </c>
      <c r="P136" s="482">
        <f t="shared" si="20"/>
        <v>0</v>
      </c>
      <c r="Q136" s="482">
        <f t="shared" si="20"/>
        <v>0</v>
      </c>
      <c r="R136" s="482">
        <f t="shared" si="20"/>
        <v>0</v>
      </c>
      <c r="S136" s="482">
        <f t="shared" si="20"/>
        <v>0</v>
      </c>
      <c r="T136" s="482">
        <f t="shared" si="20"/>
        <v>0</v>
      </c>
      <c r="U136" s="482">
        <f t="shared" si="20"/>
        <v>0</v>
      </c>
      <c r="V136" s="482">
        <f t="shared" si="20"/>
        <v>0</v>
      </c>
      <c r="W136" s="482">
        <f t="shared" si="20"/>
        <v>0</v>
      </c>
      <c r="X136" s="482">
        <f t="shared" si="20"/>
        <v>0</v>
      </c>
      <c r="Y136" s="482">
        <f t="shared" si="20"/>
        <v>0</v>
      </c>
    </row>
    <row r="137" spans="1:25">
      <c r="A137" s="415" t="s">
        <v>854</v>
      </c>
      <c r="C137" s="480"/>
      <c r="E137" s="470" t="s">
        <v>548</v>
      </c>
      <c r="F137" s="528"/>
      <c r="G137" s="528"/>
      <c r="H137" s="528"/>
      <c r="I137" s="528"/>
      <c r="J137" s="528"/>
      <c r="K137" s="528"/>
      <c r="L137" s="528"/>
      <c r="M137" s="528"/>
      <c r="N137" s="528"/>
      <c r="O137" s="528"/>
      <c r="P137" s="528"/>
      <c r="Q137" s="528"/>
      <c r="R137" s="528"/>
      <c r="S137" s="528"/>
      <c r="T137" s="528"/>
      <c r="U137" s="528"/>
      <c r="V137" s="528"/>
      <c r="W137" s="528"/>
      <c r="X137" s="528"/>
      <c r="Y137" s="528"/>
    </row>
    <row r="138" spans="1:25">
      <c r="A138" s="479" t="s">
        <v>169</v>
      </c>
      <c r="C138" s="480"/>
      <c r="E138" s="470" t="s">
        <v>548</v>
      </c>
      <c r="F138" s="528"/>
      <c r="G138" s="528"/>
      <c r="H138" s="528"/>
      <c r="I138" s="528"/>
      <c r="J138" s="528"/>
      <c r="K138" s="528"/>
      <c r="L138" s="528"/>
      <c r="M138" s="528"/>
      <c r="N138" s="528"/>
      <c r="O138" s="528"/>
      <c r="P138" s="528"/>
      <c r="Q138" s="528"/>
      <c r="R138" s="528"/>
      <c r="S138" s="528"/>
      <c r="T138" s="528"/>
      <c r="U138" s="528"/>
      <c r="V138" s="528"/>
      <c r="W138" s="528"/>
      <c r="X138" s="528"/>
      <c r="Y138" s="528"/>
    </row>
    <row r="139" spans="1:25">
      <c r="A139" s="479" t="s">
        <v>164</v>
      </c>
      <c r="C139" s="480"/>
      <c r="E139" s="470" t="s">
        <v>548</v>
      </c>
      <c r="F139" s="528"/>
      <c r="G139" s="528"/>
      <c r="H139" s="528"/>
      <c r="I139" s="528"/>
      <c r="J139" s="528"/>
      <c r="K139" s="528"/>
      <c r="L139" s="528"/>
      <c r="M139" s="528"/>
      <c r="N139" s="528"/>
      <c r="O139" s="528"/>
      <c r="P139" s="528"/>
      <c r="Q139" s="528"/>
      <c r="R139" s="528"/>
      <c r="S139" s="528"/>
      <c r="T139" s="528"/>
      <c r="U139" s="528"/>
      <c r="V139" s="528"/>
      <c r="W139" s="528"/>
      <c r="X139" s="528"/>
      <c r="Y139" s="528"/>
    </row>
    <row r="140" spans="1:25">
      <c r="A140" s="479" t="s">
        <v>176</v>
      </c>
      <c r="C140" s="480"/>
      <c r="E140" s="470" t="s">
        <v>548</v>
      </c>
      <c r="F140" s="482">
        <f t="shared" ref="F140:Y140" si="21">-F123-F132</f>
        <v>0</v>
      </c>
      <c r="G140" s="482">
        <f t="shared" si="21"/>
        <v>0</v>
      </c>
      <c r="H140" s="482">
        <f t="shared" si="21"/>
        <v>0</v>
      </c>
      <c r="I140" s="482">
        <f t="shared" si="21"/>
        <v>0</v>
      </c>
      <c r="J140" s="482">
        <f t="shared" si="21"/>
        <v>0</v>
      </c>
      <c r="K140" s="482">
        <f t="shared" si="21"/>
        <v>0</v>
      </c>
      <c r="L140" s="482">
        <f t="shared" si="21"/>
        <v>0</v>
      </c>
      <c r="M140" s="482">
        <f t="shared" si="21"/>
        <v>0</v>
      </c>
      <c r="N140" s="482">
        <f t="shared" si="21"/>
        <v>0</v>
      </c>
      <c r="O140" s="482">
        <f t="shared" si="21"/>
        <v>0</v>
      </c>
      <c r="P140" s="482">
        <f t="shared" si="21"/>
        <v>0</v>
      </c>
      <c r="Q140" s="482">
        <f t="shared" si="21"/>
        <v>0</v>
      </c>
      <c r="R140" s="482">
        <f t="shared" si="21"/>
        <v>0</v>
      </c>
      <c r="S140" s="482">
        <f t="shared" si="21"/>
        <v>0</v>
      </c>
      <c r="T140" s="482">
        <f t="shared" si="21"/>
        <v>0</v>
      </c>
      <c r="U140" s="482">
        <f t="shared" si="21"/>
        <v>0</v>
      </c>
      <c r="V140" s="482">
        <f t="shared" si="21"/>
        <v>0</v>
      </c>
      <c r="W140" s="482">
        <f t="shared" si="21"/>
        <v>0</v>
      </c>
      <c r="X140" s="482">
        <f t="shared" si="21"/>
        <v>0</v>
      </c>
      <c r="Y140" s="482">
        <f t="shared" si="21"/>
        <v>0</v>
      </c>
    </row>
    <row r="141" spans="1:25">
      <c r="A141" s="1" t="s">
        <v>60</v>
      </c>
      <c r="C141" s="480"/>
      <c r="E141" s="470" t="s">
        <v>548</v>
      </c>
      <c r="F141" s="314">
        <f t="shared" ref="F141:Y141" si="22">SUM(F136:F140)</f>
        <v>0</v>
      </c>
      <c r="G141" s="314">
        <f t="shared" si="22"/>
        <v>0</v>
      </c>
      <c r="H141" s="314">
        <f t="shared" si="22"/>
        <v>0</v>
      </c>
      <c r="I141" s="314">
        <f t="shared" si="22"/>
        <v>0</v>
      </c>
      <c r="J141" s="314">
        <f t="shared" si="22"/>
        <v>0</v>
      </c>
      <c r="K141" s="314">
        <f t="shared" si="22"/>
        <v>0</v>
      </c>
      <c r="L141" s="314">
        <f t="shared" si="22"/>
        <v>0</v>
      </c>
      <c r="M141" s="314">
        <f t="shared" si="22"/>
        <v>0</v>
      </c>
      <c r="N141" s="314">
        <f t="shared" si="22"/>
        <v>0</v>
      </c>
      <c r="O141" s="314">
        <f t="shared" si="22"/>
        <v>0</v>
      </c>
      <c r="P141" s="314">
        <f t="shared" si="22"/>
        <v>0</v>
      </c>
      <c r="Q141" s="314">
        <f t="shared" si="22"/>
        <v>0</v>
      </c>
      <c r="R141" s="314">
        <f t="shared" si="22"/>
        <v>0</v>
      </c>
      <c r="S141" s="314">
        <f t="shared" si="22"/>
        <v>0</v>
      </c>
      <c r="T141" s="314">
        <f t="shared" si="22"/>
        <v>0</v>
      </c>
      <c r="U141" s="314">
        <f t="shared" si="22"/>
        <v>0</v>
      </c>
      <c r="V141" s="314">
        <f t="shared" si="22"/>
        <v>0</v>
      </c>
      <c r="W141" s="314">
        <f t="shared" si="22"/>
        <v>0</v>
      </c>
      <c r="X141" s="314">
        <f t="shared" si="22"/>
        <v>0</v>
      </c>
      <c r="Y141" s="314">
        <f t="shared" si="22"/>
        <v>0</v>
      </c>
    </row>
    <row r="142" spans="1:25">
      <c r="A142" s="480"/>
      <c r="C142" s="480"/>
      <c r="E142" s="165"/>
      <c r="F142" s="478"/>
      <c r="G142" s="478"/>
      <c r="H142" s="478"/>
      <c r="I142" s="478"/>
      <c r="J142" s="478"/>
      <c r="K142" s="478"/>
      <c r="L142" s="478"/>
      <c r="M142" s="478"/>
      <c r="N142" s="478"/>
      <c r="O142" s="478"/>
      <c r="P142" s="478"/>
      <c r="Q142" s="478"/>
      <c r="R142" s="478"/>
      <c r="S142" s="478"/>
      <c r="T142" s="478"/>
      <c r="U142" s="478"/>
      <c r="V142" s="478"/>
      <c r="W142" s="478"/>
      <c r="X142" s="478"/>
      <c r="Y142" s="478"/>
    </row>
    <row r="143" spans="1:25">
      <c r="A143" s="1" t="s">
        <v>170</v>
      </c>
      <c r="E143" s="470"/>
      <c r="F143" s="478"/>
      <c r="G143" s="478"/>
      <c r="H143" s="478"/>
      <c r="I143" s="478"/>
      <c r="J143" s="478"/>
      <c r="K143" s="478"/>
      <c r="L143" s="478"/>
      <c r="M143" s="478"/>
      <c r="N143" s="478"/>
      <c r="O143" s="478"/>
      <c r="P143" s="478"/>
      <c r="Q143" s="478"/>
      <c r="R143" s="478"/>
      <c r="S143" s="478"/>
      <c r="T143" s="478"/>
      <c r="U143" s="478"/>
      <c r="V143" s="478"/>
      <c r="W143" s="478"/>
      <c r="X143" s="478"/>
      <c r="Y143" s="478"/>
    </row>
    <row r="144" spans="1:25">
      <c r="A144" s="479" t="s">
        <v>166</v>
      </c>
      <c r="C144" s="480"/>
      <c r="E144" s="470" t="s">
        <v>548</v>
      </c>
      <c r="F144" s="528"/>
      <c r="G144" s="482">
        <f t="shared" ref="G144:Y144" si="23">+F149</f>
        <v>0</v>
      </c>
      <c r="H144" s="482">
        <f t="shared" si="23"/>
        <v>0</v>
      </c>
      <c r="I144" s="482">
        <f t="shared" si="23"/>
        <v>0</v>
      </c>
      <c r="J144" s="482">
        <f t="shared" si="23"/>
        <v>0</v>
      </c>
      <c r="K144" s="482">
        <f t="shared" si="23"/>
        <v>0</v>
      </c>
      <c r="L144" s="482">
        <f t="shared" si="23"/>
        <v>0</v>
      </c>
      <c r="M144" s="482">
        <f t="shared" si="23"/>
        <v>0</v>
      </c>
      <c r="N144" s="482">
        <f t="shared" si="23"/>
        <v>0</v>
      </c>
      <c r="O144" s="482">
        <f t="shared" si="23"/>
        <v>0</v>
      </c>
      <c r="P144" s="482">
        <f t="shared" si="23"/>
        <v>0</v>
      </c>
      <c r="Q144" s="482">
        <f t="shared" si="23"/>
        <v>0</v>
      </c>
      <c r="R144" s="482">
        <f t="shared" si="23"/>
        <v>0</v>
      </c>
      <c r="S144" s="482">
        <f t="shared" si="23"/>
        <v>0</v>
      </c>
      <c r="T144" s="482">
        <f t="shared" si="23"/>
        <v>0</v>
      </c>
      <c r="U144" s="482">
        <f t="shared" si="23"/>
        <v>0</v>
      </c>
      <c r="V144" s="482">
        <f t="shared" si="23"/>
        <v>0</v>
      </c>
      <c r="W144" s="482">
        <f t="shared" si="23"/>
        <v>0</v>
      </c>
      <c r="X144" s="482">
        <f t="shared" si="23"/>
        <v>0</v>
      </c>
      <c r="Y144" s="482">
        <f t="shared" si="23"/>
        <v>0</v>
      </c>
    </row>
    <row r="145" spans="1:28">
      <c r="A145" s="415" t="s">
        <v>868</v>
      </c>
      <c r="C145" s="480"/>
      <c r="E145" s="470" t="s">
        <v>548</v>
      </c>
      <c r="F145" s="528"/>
      <c r="G145" s="528"/>
      <c r="H145" s="528"/>
      <c r="I145" s="528"/>
      <c r="J145" s="528"/>
      <c r="K145" s="528"/>
      <c r="L145" s="528"/>
      <c r="M145" s="528"/>
      <c r="N145" s="528"/>
      <c r="O145" s="528"/>
      <c r="P145" s="528"/>
      <c r="Q145" s="528"/>
      <c r="R145" s="528"/>
      <c r="S145" s="528"/>
      <c r="T145" s="528"/>
      <c r="U145" s="528"/>
      <c r="V145" s="528"/>
      <c r="W145" s="528"/>
      <c r="X145" s="528"/>
      <c r="Y145" s="528"/>
    </row>
    <row r="146" spans="1:28">
      <c r="A146" s="479" t="s">
        <v>163</v>
      </c>
      <c r="C146" s="480"/>
      <c r="E146" s="470" t="s">
        <v>548</v>
      </c>
      <c r="F146" s="528"/>
      <c r="G146" s="528"/>
      <c r="H146" s="528"/>
      <c r="I146" s="528"/>
      <c r="J146" s="528"/>
      <c r="K146" s="528"/>
      <c r="L146" s="528"/>
      <c r="M146" s="528"/>
      <c r="N146" s="528"/>
      <c r="O146" s="528"/>
      <c r="P146" s="528"/>
      <c r="Q146" s="528"/>
      <c r="R146" s="528"/>
      <c r="S146" s="528"/>
      <c r="T146" s="528"/>
      <c r="U146" s="528"/>
      <c r="V146" s="528"/>
      <c r="W146" s="528"/>
      <c r="X146" s="528"/>
      <c r="Y146" s="528"/>
    </row>
    <row r="147" spans="1:28">
      <c r="A147" s="479" t="s">
        <v>169</v>
      </c>
      <c r="C147" s="480"/>
      <c r="E147" s="470" t="s">
        <v>548</v>
      </c>
      <c r="F147" s="528"/>
      <c r="G147" s="528"/>
      <c r="H147" s="528"/>
      <c r="I147" s="528"/>
      <c r="J147" s="528"/>
      <c r="K147" s="528"/>
      <c r="L147" s="528"/>
      <c r="M147" s="528"/>
      <c r="N147" s="528"/>
      <c r="O147" s="528"/>
      <c r="P147" s="528"/>
      <c r="Q147" s="528"/>
      <c r="R147" s="528"/>
      <c r="S147" s="528"/>
      <c r="T147" s="528"/>
      <c r="U147" s="528"/>
      <c r="V147" s="528"/>
      <c r="W147" s="528"/>
      <c r="X147" s="528"/>
      <c r="Y147" s="528"/>
    </row>
    <row r="148" spans="1:28">
      <c r="A148" s="479" t="s">
        <v>164</v>
      </c>
      <c r="C148" s="480"/>
      <c r="E148" s="470" t="s">
        <v>548</v>
      </c>
      <c r="F148" s="528"/>
      <c r="G148" s="528"/>
      <c r="H148" s="528"/>
      <c r="I148" s="528"/>
      <c r="J148" s="528"/>
      <c r="K148" s="528"/>
      <c r="L148" s="528"/>
      <c r="M148" s="528"/>
      <c r="N148" s="528"/>
      <c r="O148" s="528"/>
      <c r="P148" s="528"/>
      <c r="Q148" s="528"/>
      <c r="R148" s="528"/>
      <c r="S148" s="528"/>
      <c r="T148" s="528"/>
      <c r="U148" s="528"/>
      <c r="V148" s="528"/>
      <c r="W148" s="528"/>
      <c r="X148" s="528"/>
      <c r="Y148" s="528"/>
    </row>
    <row r="149" spans="1:28">
      <c r="A149" s="1" t="s">
        <v>60</v>
      </c>
      <c r="C149" s="480"/>
      <c r="E149" s="470" t="s">
        <v>548</v>
      </c>
      <c r="F149" s="314">
        <f t="shared" ref="F149:Y149" si="24">SUM(F144:F148)</f>
        <v>0</v>
      </c>
      <c r="G149" s="314">
        <f t="shared" si="24"/>
        <v>0</v>
      </c>
      <c r="H149" s="314">
        <f t="shared" si="24"/>
        <v>0</v>
      </c>
      <c r="I149" s="314">
        <f t="shared" si="24"/>
        <v>0</v>
      </c>
      <c r="J149" s="314">
        <f t="shared" si="24"/>
        <v>0</v>
      </c>
      <c r="K149" s="314">
        <f t="shared" si="24"/>
        <v>0</v>
      </c>
      <c r="L149" s="314">
        <f t="shared" si="24"/>
        <v>0</v>
      </c>
      <c r="M149" s="314">
        <f t="shared" si="24"/>
        <v>0</v>
      </c>
      <c r="N149" s="314">
        <f t="shared" si="24"/>
        <v>0</v>
      </c>
      <c r="O149" s="314">
        <f t="shared" si="24"/>
        <v>0</v>
      </c>
      <c r="P149" s="314">
        <f t="shared" si="24"/>
        <v>0</v>
      </c>
      <c r="Q149" s="314">
        <f t="shared" si="24"/>
        <v>0</v>
      </c>
      <c r="R149" s="314">
        <f t="shared" si="24"/>
        <v>0</v>
      </c>
      <c r="S149" s="314">
        <f t="shared" si="24"/>
        <v>0</v>
      </c>
      <c r="T149" s="314">
        <f t="shared" si="24"/>
        <v>0</v>
      </c>
      <c r="U149" s="314">
        <f t="shared" si="24"/>
        <v>0</v>
      </c>
      <c r="V149" s="314">
        <f t="shared" si="24"/>
        <v>0</v>
      </c>
      <c r="W149" s="314">
        <f t="shared" si="24"/>
        <v>0</v>
      </c>
      <c r="X149" s="314">
        <f t="shared" si="24"/>
        <v>0</v>
      </c>
      <c r="Y149" s="314">
        <f t="shared" si="24"/>
        <v>0</v>
      </c>
    </row>
    <row r="150" spans="1:28">
      <c r="A150" s="480"/>
      <c r="C150" s="480"/>
      <c r="E150" s="165"/>
      <c r="F150" s="478"/>
      <c r="G150" s="478"/>
      <c r="H150" s="478"/>
      <c r="I150" s="478"/>
      <c r="J150" s="478"/>
      <c r="K150" s="478"/>
      <c r="L150" s="478"/>
      <c r="M150" s="478"/>
      <c r="N150" s="478"/>
      <c r="O150" s="478"/>
      <c r="P150" s="478"/>
      <c r="Q150" s="478"/>
      <c r="R150" s="478"/>
      <c r="S150" s="478"/>
      <c r="T150" s="478"/>
      <c r="U150" s="478"/>
      <c r="V150" s="478"/>
      <c r="W150" s="478"/>
      <c r="X150" s="478"/>
      <c r="Y150" s="478"/>
    </row>
    <row r="151" spans="1:28">
      <c r="A151" s="1" t="s">
        <v>171</v>
      </c>
      <c r="E151" s="470"/>
      <c r="F151" s="478"/>
      <c r="G151" s="478"/>
      <c r="H151" s="478"/>
      <c r="I151" s="478"/>
      <c r="J151" s="478"/>
      <c r="K151" s="478"/>
      <c r="L151" s="478"/>
      <c r="M151" s="478"/>
      <c r="N151" s="478"/>
      <c r="O151" s="478"/>
      <c r="P151" s="478"/>
      <c r="Q151" s="478"/>
      <c r="R151" s="478"/>
      <c r="S151" s="478"/>
      <c r="T151" s="478"/>
      <c r="U151" s="478"/>
      <c r="V151" s="478"/>
      <c r="W151" s="478"/>
      <c r="X151" s="478"/>
      <c r="Y151" s="478"/>
    </row>
    <row r="152" spans="1:28">
      <c r="A152" s="479" t="s">
        <v>166</v>
      </c>
      <c r="C152" s="480"/>
      <c r="E152" s="470" t="s">
        <v>548</v>
      </c>
      <c r="F152" s="482">
        <f>SUM(F144,F136,F127,F116)</f>
        <v>0</v>
      </c>
      <c r="G152" s="482">
        <f>F156</f>
        <v>0</v>
      </c>
      <c r="H152" s="482">
        <f t="shared" ref="H152:Y152" si="25">G156</f>
        <v>0</v>
      </c>
      <c r="I152" s="482">
        <f t="shared" si="25"/>
        <v>0</v>
      </c>
      <c r="J152" s="482">
        <f t="shared" si="25"/>
        <v>0</v>
      </c>
      <c r="K152" s="482">
        <f t="shared" si="25"/>
        <v>0</v>
      </c>
      <c r="L152" s="482">
        <f t="shared" si="25"/>
        <v>0</v>
      </c>
      <c r="M152" s="482">
        <f t="shared" si="25"/>
        <v>0</v>
      </c>
      <c r="N152" s="482">
        <f t="shared" si="25"/>
        <v>0</v>
      </c>
      <c r="O152" s="482">
        <f t="shared" si="25"/>
        <v>0</v>
      </c>
      <c r="P152" s="482">
        <f t="shared" si="25"/>
        <v>0</v>
      </c>
      <c r="Q152" s="482">
        <f t="shared" si="25"/>
        <v>0</v>
      </c>
      <c r="R152" s="482">
        <f t="shared" si="25"/>
        <v>0</v>
      </c>
      <c r="S152" s="482">
        <f t="shared" si="25"/>
        <v>0</v>
      </c>
      <c r="T152" s="482">
        <f t="shared" si="25"/>
        <v>0</v>
      </c>
      <c r="U152" s="482">
        <f t="shared" si="25"/>
        <v>0</v>
      </c>
      <c r="V152" s="482">
        <f t="shared" si="25"/>
        <v>0</v>
      </c>
      <c r="W152" s="482">
        <f t="shared" si="25"/>
        <v>0</v>
      </c>
      <c r="X152" s="482">
        <f t="shared" si="25"/>
        <v>0</v>
      </c>
      <c r="Y152" s="482">
        <f t="shared" si="25"/>
        <v>0</v>
      </c>
    </row>
    <row r="153" spans="1:28">
      <c r="A153" s="479" t="s">
        <v>777</v>
      </c>
      <c r="C153" s="480"/>
      <c r="E153" s="470" t="s">
        <v>548</v>
      </c>
      <c r="F153" s="482">
        <f>SUM(F146,F137,F118,F117,F121,F130,F145)</f>
        <v>0</v>
      </c>
      <c r="G153" s="482">
        <f t="shared" ref="G153:Y153" si="26">SUM(G146,G137,G118,G117)</f>
        <v>0</v>
      </c>
      <c r="H153" s="482">
        <f t="shared" si="26"/>
        <v>0</v>
      </c>
      <c r="I153" s="482">
        <f t="shared" si="26"/>
        <v>0</v>
      </c>
      <c r="J153" s="482">
        <f t="shared" si="26"/>
        <v>0</v>
      </c>
      <c r="K153" s="482">
        <f t="shared" si="26"/>
        <v>0</v>
      </c>
      <c r="L153" s="482">
        <f t="shared" si="26"/>
        <v>0</v>
      </c>
      <c r="M153" s="482">
        <f t="shared" si="26"/>
        <v>0</v>
      </c>
      <c r="N153" s="482">
        <f t="shared" si="26"/>
        <v>0</v>
      </c>
      <c r="O153" s="482">
        <f t="shared" si="26"/>
        <v>0</v>
      </c>
      <c r="P153" s="482">
        <f t="shared" si="26"/>
        <v>0</v>
      </c>
      <c r="Q153" s="482">
        <f t="shared" si="26"/>
        <v>0</v>
      </c>
      <c r="R153" s="482">
        <f t="shared" si="26"/>
        <v>0</v>
      </c>
      <c r="S153" s="482">
        <f t="shared" si="26"/>
        <v>0</v>
      </c>
      <c r="T153" s="482">
        <f t="shared" si="26"/>
        <v>0</v>
      </c>
      <c r="U153" s="482">
        <f t="shared" si="26"/>
        <v>0</v>
      </c>
      <c r="V153" s="482">
        <f t="shared" si="26"/>
        <v>0</v>
      </c>
      <c r="W153" s="482">
        <f t="shared" si="26"/>
        <v>0</v>
      </c>
      <c r="X153" s="482">
        <f t="shared" si="26"/>
        <v>0</v>
      </c>
      <c r="Y153" s="482">
        <f t="shared" si="26"/>
        <v>0</v>
      </c>
    </row>
    <row r="154" spans="1:28">
      <c r="A154" s="479" t="s">
        <v>169</v>
      </c>
      <c r="C154" s="480"/>
      <c r="E154" s="470" t="s">
        <v>548</v>
      </c>
      <c r="F154" s="482">
        <f>SUM(F147,F138,F129,F120)</f>
        <v>0</v>
      </c>
      <c r="G154" s="482">
        <f t="shared" ref="G154:Y154" si="27">SUM(G147,G138,G129,G120)</f>
        <v>0</v>
      </c>
      <c r="H154" s="482">
        <f t="shared" si="27"/>
        <v>0</v>
      </c>
      <c r="I154" s="482">
        <f t="shared" si="27"/>
        <v>0</v>
      </c>
      <c r="J154" s="482">
        <f t="shared" si="27"/>
        <v>0</v>
      </c>
      <c r="K154" s="482">
        <f t="shared" si="27"/>
        <v>0</v>
      </c>
      <c r="L154" s="482">
        <f t="shared" si="27"/>
        <v>0</v>
      </c>
      <c r="M154" s="482">
        <f t="shared" si="27"/>
        <v>0</v>
      </c>
      <c r="N154" s="482">
        <f t="shared" si="27"/>
        <v>0</v>
      </c>
      <c r="O154" s="482">
        <f t="shared" si="27"/>
        <v>0</v>
      </c>
      <c r="P154" s="482">
        <f t="shared" si="27"/>
        <v>0</v>
      </c>
      <c r="Q154" s="482">
        <f t="shared" si="27"/>
        <v>0</v>
      </c>
      <c r="R154" s="482">
        <f t="shared" si="27"/>
        <v>0</v>
      </c>
      <c r="S154" s="482">
        <f t="shared" si="27"/>
        <v>0</v>
      </c>
      <c r="T154" s="482">
        <f t="shared" si="27"/>
        <v>0</v>
      </c>
      <c r="U154" s="482">
        <f t="shared" si="27"/>
        <v>0</v>
      </c>
      <c r="V154" s="482">
        <f t="shared" si="27"/>
        <v>0</v>
      </c>
      <c r="W154" s="482">
        <f t="shared" si="27"/>
        <v>0</v>
      </c>
      <c r="X154" s="482">
        <f t="shared" si="27"/>
        <v>0</v>
      </c>
      <c r="Y154" s="482">
        <f t="shared" si="27"/>
        <v>0</v>
      </c>
    </row>
    <row r="155" spans="1:28">
      <c r="A155" s="479" t="s">
        <v>164</v>
      </c>
      <c r="C155" s="480"/>
      <c r="E155" s="470" t="s">
        <v>548</v>
      </c>
      <c r="F155" s="482">
        <f>SUM(F148,F139,F131,F122)</f>
        <v>0</v>
      </c>
      <c r="G155" s="482">
        <f t="shared" ref="G155:Y155" si="28">SUM(G148,G139,G131,G122)</f>
        <v>0</v>
      </c>
      <c r="H155" s="482">
        <f t="shared" si="28"/>
        <v>0</v>
      </c>
      <c r="I155" s="482">
        <f t="shared" si="28"/>
        <v>0</v>
      </c>
      <c r="J155" s="482">
        <f t="shared" si="28"/>
        <v>0</v>
      </c>
      <c r="K155" s="482">
        <f t="shared" si="28"/>
        <v>0</v>
      </c>
      <c r="L155" s="482">
        <f t="shared" si="28"/>
        <v>0</v>
      </c>
      <c r="M155" s="482">
        <f t="shared" si="28"/>
        <v>0</v>
      </c>
      <c r="N155" s="482">
        <f t="shared" si="28"/>
        <v>0</v>
      </c>
      <c r="O155" s="482">
        <f t="shared" si="28"/>
        <v>0</v>
      </c>
      <c r="P155" s="482">
        <f t="shared" si="28"/>
        <v>0</v>
      </c>
      <c r="Q155" s="482">
        <f t="shared" si="28"/>
        <v>0</v>
      </c>
      <c r="R155" s="482">
        <f t="shared" si="28"/>
        <v>0</v>
      </c>
      <c r="S155" s="482">
        <f t="shared" si="28"/>
        <v>0</v>
      </c>
      <c r="T155" s="482">
        <f t="shared" si="28"/>
        <v>0</v>
      </c>
      <c r="U155" s="482">
        <f t="shared" si="28"/>
        <v>0</v>
      </c>
      <c r="V155" s="482">
        <f t="shared" si="28"/>
        <v>0</v>
      </c>
      <c r="W155" s="482">
        <f t="shared" si="28"/>
        <v>0</v>
      </c>
      <c r="X155" s="482">
        <f t="shared" si="28"/>
        <v>0</v>
      </c>
      <c r="Y155" s="482">
        <f t="shared" si="28"/>
        <v>0</v>
      </c>
    </row>
    <row r="156" spans="1:28">
      <c r="A156" s="1" t="s">
        <v>60</v>
      </c>
      <c r="C156" s="480"/>
      <c r="E156" s="470" t="s">
        <v>548</v>
      </c>
      <c r="F156" s="314">
        <f t="shared" ref="F156:Y156" si="29">SUM(F152:F155)</f>
        <v>0</v>
      </c>
      <c r="G156" s="314">
        <f t="shared" si="29"/>
        <v>0</v>
      </c>
      <c r="H156" s="314">
        <f t="shared" si="29"/>
        <v>0</v>
      </c>
      <c r="I156" s="314">
        <f t="shared" si="29"/>
        <v>0</v>
      </c>
      <c r="J156" s="314">
        <f t="shared" si="29"/>
        <v>0</v>
      </c>
      <c r="K156" s="314">
        <f t="shared" si="29"/>
        <v>0</v>
      </c>
      <c r="L156" s="314">
        <f t="shared" si="29"/>
        <v>0</v>
      </c>
      <c r="M156" s="314">
        <f t="shared" si="29"/>
        <v>0</v>
      </c>
      <c r="N156" s="314">
        <f t="shared" si="29"/>
        <v>0</v>
      </c>
      <c r="O156" s="314">
        <f t="shared" si="29"/>
        <v>0</v>
      </c>
      <c r="P156" s="314">
        <f t="shared" si="29"/>
        <v>0</v>
      </c>
      <c r="Q156" s="314">
        <f t="shared" si="29"/>
        <v>0</v>
      </c>
      <c r="R156" s="314">
        <f t="shared" si="29"/>
        <v>0</v>
      </c>
      <c r="S156" s="314">
        <f t="shared" si="29"/>
        <v>0</v>
      </c>
      <c r="T156" s="314">
        <f t="shared" si="29"/>
        <v>0</v>
      </c>
      <c r="U156" s="314">
        <f t="shared" si="29"/>
        <v>0</v>
      </c>
      <c r="V156" s="314">
        <f t="shared" si="29"/>
        <v>0</v>
      </c>
      <c r="W156" s="314">
        <f t="shared" si="29"/>
        <v>0</v>
      </c>
      <c r="X156" s="314">
        <f t="shared" si="29"/>
        <v>0</v>
      </c>
      <c r="Y156" s="314">
        <f t="shared" si="29"/>
        <v>0</v>
      </c>
    </row>
    <row r="157" spans="1:28">
      <c r="A157" s="1"/>
      <c r="C157" s="480"/>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c r="A158" s="480"/>
      <c r="C158" s="1" t="s">
        <v>549</v>
      </c>
      <c r="E158" s="165"/>
      <c r="F158" s="478"/>
      <c r="G158" s="478"/>
      <c r="H158" s="478"/>
      <c r="I158" s="478"/>
      <c r="J158" s="478"/>
      <c r="K158" s="478"/>
      <c r="L158" s="311"/>
      <c r="M158" s="478"/>
      <c r="N158" s="311"/>
      <c r="O158" s="478"/>
      <c r="P158" s="311"/>
      <c r="Q158" s="478"/>
      <c r="R158" s="311"/>
      <c r="S158" s="478"/>
      <c r="T158" s="311"/>
      <c r="U158" s="478"/>
      <c r="V158" s="311"/>
      <c r="W158" s="478"/>
      <c r="X158" s="311"/>
      <c r="Y158" s="478"/>
    </row>
    <row r="159" spans="1:28" s="480" customFormat="1">
      <c r="A159" s="72" t="s">
        <v>195</v>
      </c>
      <c r="E159" s="470"/>
      <c r="F159" s="478"/>
      <c r="G159" s="478"/>
      <c r="H159" s="478"/>
      <c r="I159" s="478"/>
      <c r="J159" s="478"/>
      <c r="K159" s="478"/>
      <c r="L159" s="478"/>
      <c r="M159" s="478"/>
      <c r="N159" s="478"/>
      <c r="O159" s="478"/>
      <c r="P159" s="478"/>
      <c r="Q159" s="478"/>
      <c r="R159" s="478"/>
      <c r="S159" s="478"/>
      <c r="T159" s="478"/>
      <c r="U159" s="478"/>
      <c r="V159" s="478"/>
      <c r="W159" s="478"/>
      <c r="X159" s="478"/>
      <c r="Y159" s="478"/>
    </row>
    <row r="160" spans="1:28" s="480" customFormat="1">
      <c r="A160" s="442" t="s">
        <v>196</v>
      </c>
      <c r="E160" s="470" t="s">
        <v>548</v>
      </c>
      <c r="F160" s="528"/>
      <c r="G160" s="528"/>
      <c r="H160" s="528"/>
      <c r="I160" s="528"/>
      <c r="J160" s="528"/>
      <c r="K160" s="528"/>
      <c r="L160" s="528"/>
      <c r="M160" s="528"/>
      <c r="N160" s="528"/>
      <c r="O160" s="528"/>
      <c r="P160" s="528"/>
      <c r="Q160" s="528"/>
      <c r="R160" s="528"/>
      <c r="S160" s="528"/>
      <c r="T160" s="528"/>
      <c r="U160" s="528"/>
      <c r="V160" s="528"/>
      <c r="W160" s="528"/>
      <c r="X160" s="528"/>
      <c r="Y160" s="528"/>
    </row>
    <row r="161" spans="1:25" s="480" customFormat="1">
      <c r="A161" s="442" t="s">
        <v>197</v>
      </c>
      <c r="E161" s="470" t="s">
        <v>548</v>
      </c>
      <c r="F161" s="528"/>
      <c r="G161" s="528"/>
      <c r="H161" s="528"/>
      <c r="I161" s="528"/>
      <c r="J161" s="528"/>
      <c r="K161" s="528"/>
      <c r="L161" s="528"/>
      <c r="M161" s="528"/>
      <c r="N161" s="528"/>
      <c r="O161" s="528"/>
      <c r="P161" s="528"/>
      <c r="Q161" s="528"/>
      <c r="R161" s="528"/>
      <c r="S161" s="528"/>
      <c r="T161" s="528"/>
      <c r="U161" s="528"/>
      <c r="V161" s="528"/>
      <c r="W161" s="528"/>
      <c r="X161" s="528"/>
      <c r="Y161" s="528"/>
    </row>
    <row r="162" spans="1:25" s="480" customFormat="1">
      <c r="A162" s="442" t="s">
        <v>198</v>
      </c>
      <c r="E162" s="470" t="s">
        <v>548</v>
      </c>
      <c r="F162" s="528"/>
      <c r="G162" s="528"/>
      <c r="H162" s="528"/>
      <c r="I162" s="528"/>
      <c r="J162" s="528"/>
      <c r="K162" s="528"/>
      <c r="L162" s="528"/>
      <c r="M162" s="528"/>
      <c r="N162" s="528"/>
      <c r="O162" s="528"/>
      <c r="P162" s="528"/>
      <c r="Q162" s="528"/>
      <c r="R162" s="528"/>
      <c r="S162" s="528"/>
      <c r="T162" s="528"/>
      <c r="U162" s="528"/>
      <c r="V162" s="528"/>
      <c r="W162" s="528"/>
      <c r="X162" s="528"/>
      <c r="Y162" s="528"/>
    </row>
    <row r="163" spans="1:25">
      <c r="A163" s="493" t="s">
        <v>170</v>
      </c>
      <c r="C163" s="480"/>
      <c r="E163" s="470" t="s">
        <v>548</v>
      </c>
      <c r="F163" s="528"/>
      <c r="G163" s="528"/>
      <c r="H163" s="528"/>
      <c r="I163" s="528"/>
      <c r="J163" s="528"/>
      <c r="K163" s="528"/>
      <c r="L163" s="528"/>
      <c r="M163" s="528"/>
      <c r="N163" s="528"/>
      <c r="O163" s="528"/>
      <c r="P163" s="528"/>
      <c r="Q163" s="528"/>
      <c r="R163" s="528"/>
      <c r="S163" s="528"/>
      <c r="T163" s="528"/>
      <c r="U163" s="528"/>
      <c r="V163" s="528"/>
      <c r="W163" s="528"/>
      <c r="X163" s="528"/>
      <c r="Y163" s="528"/>
    </row>
    <row r="164" spans="1:25" s="480" customFormat="1">
      <c r="A164" s="73" t="s">
        <v>200</v>
      </c>
      <c r="E164" s="470" t="s">
        <v>548</v>
      </c>
      <c r="F164" s="314">
        <f t="shared" ref="F164:Y164" si="30">SUM(F160:F163)</f>
        <v>0</v>
      </c>
      <c r="G164" s="314">
        <f t="shared" si="30"/>
        <v>0</v>
      </c>
      <c r="H164" s="314">
        <f t="shared" si="30"/>
        <v>0</v>
      </c>
      <c r="I164" s="314">
        <f t="shared" si="30"/>
        <v>0</v>
      </c>
      <c r="J164" s="314">
        <f t="shared" si="30"/>
        <v>0</v>
      </c>
      <c r="K164" s="314">
        <f t="shared" si="30"/>
        <v>0</v>
      </c>
      <c r="L164" s="314">
        <f t="shared" si="30"/>
        <v>0</v>
      </c>
      <c r="M164" s="314">
        <f t="shared" si="30"/>
        <v>0</v>
      </c>
      <c r="N164" s="314">
        <f t="shared" si="30"/>
        <v>0</v>
      </c>
      <c r="O164" s="314">
        <f t="shared" si="30"/>
        <v>0</v>
      </c>
      <c r="P164" s="314">
        <f t="shared" si="30"/>
        <v>0</v>
      </c>
      <c r="Q164" s="314">
        <f t="shared" si="30"/>
        <v>0</v>
      </c>
      <c r="R164" s="314">
        <f t="shared" si="30"/>
        <v>0</v>
      </c>
      <c r="S164" s="314">
        <f t="shared" si="30"/>
        <v>0</v>
      </c>
      <c r="T164" s="314">
        <f t="shared" si="30"/>
        <v>0</v>
      </c>
      <c r="U164" s="314">
        <f t="shared" si="30"/>
        <v>0</v>
      </c>
      <c r="V164" s="314">
        <f t="shared" si="30"/>
        <v>0</v>
      </c>
      <c r="W164" s="314">
        <f t="shared" si="30"/>
        <v>0</v>
      </c>
      <c r="X164" s="314">
        <f t="shared" si="30"/>
        <v>0</v>
      </c>
      <c r="Y164" s="314">
        <f t="shared" si="30"/>
        <v>0</v>
      </c>
    </row>
    <row r="165" spans="1:25" s="480" customFormat="1">
      <c r="A165" s="72" t="s">
        <v>199</v>
      </c>
      <c r="E165" s="470"/>
      <c r="F165" s="478"/>
      <c r="G165" s="478"/>
      <c r="H165" s="478"/>
      <c r="I165" s="478"/>
      <c r="J165" s="478"/>
      <c r="K165" s="478"/>
      <c r="L165" s="478"/>
      <c r="M165" s="478"/>
      <c r="N165" s="478"/>
      <c r="O165" s="478"/>
      <c r="P165" s="478"/>
      <c r="Q165" s="478"/>
      <c r="R165" s="478"/>
      <c r="S165" s="478"/>
      <c r="T165" s="478"/>
      <c r="U165" s="478"/>
      <c r="V165" s="478"/>
      <c r="W165" s="478"/>
      <c r="X165" s="478"/>
      <c r="Y165" s="478"/>
    </row>
    <row r="166" spans="1:25" s="480" customFormat="1">
      <c r="A166" s="442" t="s">
        <v>196</v>
      </c>
      <c r="E166" s="470" t="s">
        <v>548</v>
      </c>
      <c r="F166" s="482">
        <f t="shared" ref="F166:Y166" si="31">F124-F160</f>
        <v>0</v>
      </c>
      <c r="G166" s="482">
        <f t="shared" si="31"/>
        <v>0</v>
      </c>
      <c r="H166" s="482">
        <f t="shared" si="31"/>
        <v>0</v>
      </c>
      <c r="I166" s="482">
        <f t="shared" si="31"/>
        <v>0</v>
      </c>
      <c r="J166" s="482">
        <f t="shared" si="31"/>
        <v>0</v>
      </c>
      <c r="K166" s="482">
        <f t="shared" si="31"/>
        <v>0</v>
      </c>
      <c r="L166" s="482">
        <f t="shared" si="31"/>
        <v>0</v>
      </c>
      <c r="M166" s="482">
        <f t="shared" si="31"/>
        <v>0</v>
      </c>
      <c r="N166" s="482">
        <f t="shared" si="31"/>
        <v>0</v>
      </c>
      <c r="O166" s="482">
        <f t="shared" si="31"/>
        <v>0</v>
      </c>
      <c r="P166" s="482">
        <f t="shared" si="31"/>
        <v>0</v>
      </c>
      <c r="Q166" s="482">
        <f t="shared" si="31"/>
        <v>0</v>
      </c>
      <c r="R166" s="482">
        <f t="shared" si="31"/>
        <v>0</v>
      </c>
      <c r="S166" s="482">
        <f t="shared" si="31"/>
        <v>0</v>
      </c>
      <c r="T166" s="482">
        <f t="shared" si="31"/>
        <v>0</v>
      </c>
      <c r="U166" s="482">
        <f t="shared" si="31"/>
        <v>0</v>
      </c>
      <c r="V166" s="482">
        <f t="shared" si="31"/>
        <v>0</v>
      </c>
      <c r="W166" s="482">
        <f t="shared" si="31"/>
        <v>0</v>
      </c>
      <c r="X166" s="482">
        <f t="shared" si="31"/>
        <v>0</v>
      </c>
      <c r="Y166" s="482">
        <f t="shared" si="31"/>
        <v>0</v>
      </c>
    </row>
    <row r="167" spans="1:25" s="480" customFormat="1">
      <c r="A167" s="442" t="s">
        <v>197</v>
      </c>
      <c r="E167" s="470" t="s">
        <v>548</v>
      </c>
      <c r="F167" s="482">
        <f t="shared" ref="F167:Y167" si="32">F133-F161</f>
        <v>0</v>
      </c>
      <c r="G167" s="482">
        <f t="shared" si="32"/>
        <v>0</v>
      </c>
      <c r="H167" s="482">
        <f t="shared" si="32"/>
        <v>0</v>
      </c>
      <c r="I167" s="482">
        <f t="shared" si="32"/>
        <v>0</v>
      </c>
      <c r="J167" s="482">
        <f t="shared" si="32"/>
        <v>0</v>
      </c>
      <c r="K167" s="482">
        <f t="shared" si="32"/>
        <v>0</v>
      </c>
      <c r="L167" s="482">
        <f t="shared" si="32"/>
        <v>0</v>
      </c>
      <c r="M167" s="482">
        <f t="shared" si="32"/>
        <v>0</v>
      </c>
      <c r="N167" s="482">
        <f t="shared" si="32"/>
        <v>0</v>
      </c>
      <c r="O167" s="482">
        <f t="shared" si="32"/>
        <v>0</v>
      </c>
      <c r="P167" s="482">
        <f t="shared" si="32"/>
        <v>0</v>
      </c>
      <c r="Q167" s="482">
        <f t="shared" si="32"/>
        <v>0</v>
      </c>
      <c r="R167" s="482">
        <f t="shared" si="32"/>
        <v>0</v>
      </c>
      <c r="S167" s="482">
        <f t="shared" si="32"/>
        <v>0</v>
      </c>
      <c r="T167" s="482">
        <f t="shared" si="32"/>
        <v>0</v>
      </c>
      <c r="U167" s="482">
        <f t="shared" si="32"/>
        <v>0</v>
      </c>
      <c r="V167" s="482">
        <f t="shared" si="32"/>
        <v>0</v>
      </c>
      <c r="W167" s="482">
        <f t="shared" si="32"/>
        <v>0</v>
      </c>
      <c r="X167" s="482">
        <f t="shared" si="32"/>
        <v>0</v>
      </c>
      <c r="Y167" s="482">
        <f t="shared" si="32"/>
        <v>0</v>
      </c>
    </row>
    <row r="168" spans="1:25" s="480" customFormat="1">
      <c r="A168" s="442" t="s">
        <v>198</v>
      </c>
      <c r="E168" s="470" t="s">
        <v>548</v>
      </c>
      <c r="F168" s="482">
        <f t="shared" ref="F168:Y168" si="33">F141-F162</f>
        <v>0</v>
      </c>
      <c r="G168" s="482">
        <f t="shared" si="33"/>
        <v>0</v>
      </c>
      <c r="H168" s="482">
        <f t="shared" si="33"/>
        <v>0</v>
      </c>
      <c r="I168" s="482">
        <f t="shared" si="33"/>
        <v>0</v>
      </c>
      <c r="J168" s="482">
        <f t="shared" si="33"/>
        <v>0</v>
      </c>
      <c r="K168" s="482">
        <f t="shared" si="33"/>
        <v>0</v>
      </c>
      <c r="L168" s="482">
        <f t="shared" si="33"/>
        <v>0</v>
      </c>
      <c r="M168" s="482">
        <f t="shared" si="33"/>
        <v>0</v>
      </c>
      <c r="N168" s="482">
        <f t="shared" si="33"/>
        <v>0</v>
      </c>
      <c r="O168" s="482">
        <f t="shared" si="33"/>
        <v>0</v>
      </c>
      <c r="P168" s="482">
        <f t="shared" si="33"/>
        <v>0</v>
      </c>
      <c r="Q168" s="482">
        <f t="shared" si="33"/>
        <v>0</v>
      </c>
      <c r="R168" s="482">
        <f t="shared" si="33"/>
        <v>0</v>
      </c>
      <c r="S168" s="482">
        <f t="shared" si="33"/>
        <v>0</v>
      </c>
      <c r="T168" s="482">
        <f t="shared" si="33"/>
        <v>0</v>
      </c>
      <c r="U168" s="482">
        <f t="shared" si="33"/>
        <v>0</v>
      </c>
      <c r="V168" s="482">
        <f t="shared" si="33"/>
        <v>0</v>
      </c>
      <c r="W168" s="482">
        <f t="shared" si="33"/>
        <v>0</v>
      </c>
      <c r="X168" s="482">
        <f t="shared" si="33"/>
        <v>0</v>
      </c>
      <c r="Y168" s="482">
        <f t="shared" si="33"/>
        <v>0</v>
      </c>
    </row>
    <row r="169" spans="1:25">
      <c r="A169" s="493" t="s">
        <v>170</v>
      </c>
      <c r="C169" s="480"/>
      <c r="E169" s="470" t="s">
        <v>548</v>
      </c>
      <c r="F169" s="482">
        <f>F149-F163</f>
        <v>0</v>
      </c>
      <c r="G169" s="482">
        <f t="shared" ref="G169:Y169" si="34">G149-G163</f>
        <v>0</v>
      </c>
      <c r="H169" s="482">
        <f t="shared" si="34"/>
        <v>0</v>
      </c>
      <c r="I169" s="482">
        <f t="shared" si="34"/>
        <v>0</v>
      </c>
      <c r="J169" s="482">
        <f t="shared" si="34"/>
        <v>0</v>
      </c>
      <c r="K169" s="482">
        <f t="shared" si="34"/>
        <v>0</v>
      </c>
      <c r="L169" s="482">
        <f t="shared" si="34"/>
        <v>0</v>
      </c>
      <c r="M169" s="482">
        <f t="shared" si="34"/>
        <v>0</v>
      </c>
      <c r="N169" s="482">
        <f t="shared" si="34"/>
        <v>0</v>
      </c>
      <c r="O169" s="482">
        <f t="shared" si="34"/>
        <v>0</v>
      </c>
      <c r="P169" s="482">
        <f t="shared" si="34"/>
        <v>0</v>
      </c>
      <c r="Q169" s="482">
        <f t="shared" si="34"/>
        <v>0</v>
      </c>
      <c r="R169" s="482">
        <f t="shared" si="34"/>
        <v>0</v>
      </c>
      <c r="S169" s="482">
        <f t="shared" si="34"/>
        <v>0</v>
      </c>
      <c r="T169" s="482">
        <f t="shared" si="34"/>
        <v>0</v>
      </c>
      <c r="U169" s="482">
        <f t="shared" si="34"/>
        <v>0</v>
      </c>
      <c r="V169" s="482">
        <f t="shared" si="34"/>
        <v>0</v>
      </c>
      <c r="W169" s="482">
        <f t="shared" si="34"/>
        <v>0</v>
      </c>
      <c r="X169" s="482">
        <f t="shared" si="34"/>
        <v>0</v>
      </c>
      <c r="Y169" s="482">
        <f t="shared" si="34"/>
        <v>0</v>
      </c>
    </row>
    <row r="170" spans="1:25" s="480" customFormat="1">
      <c r="A170" s="73" t="s">
        <v>201</v>
      </c>
      <c r="E170" s="470" t="s">
        <v>548</v>
      </c>
      <c r="F170" s="314">
        <f t="shared" ref="F170:Y170" si="35">SUM(F166:F169)</f>
        <v>0</v>
      </c>
      <c r="G170" s="314">
        <f t="shared" si="35"/>
        <v>0</v>
      </c>
      <c r="H170" s="314">
        <f t="shared" si="35"/>
        <v>0</v>
      </c>
      <c r="I170" s="314">
        <f t="shared" si="35"/>
        <v>0</v>
      </c>
      <c r="J170" s="314">
        <f t="shared" si="35"/>
        <v>0</v>
      </c>
      <c r="K170" s="314">
        <f t="shared" si="35"/>
        <v>0</v>
      </c>
      <c r="L170" s="314">
        <f t="shared" si="35"/>
        <v>0</v>
      </c>
      <c r="M170" s="314">
        <f t="shared" si="35"/>
        <v>0</v>
      </c>
      <c r="N170" s="314">
        <f t="shared" si="35"/>
        <v>0</v>
      </c>
      <c r="O170" s="314">
        <f t="shared" si="35"/>
        <v>0</v>
      </c>
      <c r="P170" s="314">
        <f t="shared" si="35"/>
        <v>0</v>
      </c>
      <c r="Q170" s="314">
        <f t="shared" si="35"/>
        <v>0</v>
      </c>
      <c r="R170" s="314">
        <f t="shared" si="35"/>
        <v>0</v>
      </c>
      <c r="S170" s="314">
        <f t="shared" si="35"/>
        <v>0</v>
      </c>
      <c r="T170" s="314">
        <f t="shared" si="35"/>
        <v>0</v>
      </c>
      <c r="U170" s="314">
        <f t="shared" si="35"/>
        <v>0</v>
      </c>
      <c r="V170" s="314">
        <f t="shared" si="35"/>
        <v>0</v>
      </c>
      <c r="W170" s="314">
        <f t="shared" si="35"/>
        <v>0</v>
      </c>
      <c r="X170" s="314">
        <f t="shared" si="35"/>
        <v>0</v>
      </c>
      <c r="Y170" s="314">
        <f t="shared" si="35"/>
        <v>0</v>
      </c>
    </row>
    <row r="171" spans="1:25" s="480" customFormat="1">
      <c r="A171" s="73"/>
      <c r="E171" s="470"/>
      <c r="F171" s="478"/>
      <c r="G171" s="478"/>
      <c r="H171" s="478"/>
      <c r="I171" s="478"/>
      <c r="J171" s="478"/>
      <c r="K171" s="478"/>
      <c r="L171" s="478"/>
      <c r="M171" s="478"/>
      <c r="N171" s="478"/>
      <c r="O171" s="478"/>
      <c r="P171" s="478"/>
      <c r="Q171" s="478"/>
      <c r="R171" s="478"/>
      <c r="S171" s="478"/>
      <c r="T171" s="478"/>
      <c r="U171" s="478"/>
      <c r="V171" s="478"/>
      <c r="W171" s="478"/>
      <c r="X171" s="478"/>
      <c r="Y171" s="478"/>
    </row>
    <row r="172" spans="1:25" s="480" customFormat="1">
      <c r="A172" s="72" t="s">
        <v>846</v>
      </c>
      <c r="E172" s="470" t="s">
        <v>548</v>
      </c>
      <c r="F172" s="314">
        <f t="shared" ref="F172:Y172" si="36">+F170+F164</f>
        <v>0</v>
      </c>
      <c r="G172" s="314">
        <f t="shared" si="36"/>
        <v>0</v>
      </c>
      <c r="H172" s="314">
        <f t="shared" si="36"/>
        <v>0</v>
      </c>
      <c r="I172" s="314">
        <f t="shared" si="36"/>
        <v>0</v>
      </c>
      <c r="J172" s="314">
        <f t="shared" si="36"/>
        <v>0</v>
      </c>
      <c r="K172" s="314">
        <f t="shared" si="36"/>
        <v>0</v>
      </c>
      <c r="L172" s="314">
        <f t="shared" si="36"/>
        <v>0</v>
      </c>
      <c r="M172" s="314">
        <f t="shared" si="36"/>
        <v>0</v>
      </c>
      <c r="N172" s="314">
        <f t="shared" si="36"/>
        <v>0</v>
      </c>
      <c r="O172" s="314">
        <f t="shared" si="36"/>
        <v>0</v>
      </c>
      <c r="P172" s="314">
        <f t="shared" si="36"/>
        <v>0</v>
      </c>
      <c r="Q172" s="314">
        <f t="shared" si="36"/>
        <v>0</v>
      </c>
      <c r="R172" s="314">
        <f t="shared" si="36"/>
        <v>0</v>
      </c>
      <c r="S172" s="314">
        <f t="shared" si="36"/>
        <v>0</v>
      </c>
      <c r="T172" s="314">
        <f t="shared" si="36"/>
        <v>0</v>
      </c>
      <c r="U172" s="314">
        <f t="shared" si="36"/>
        <v>0</v>
      </c>
      <c r="V172" s="314">
        <f t="shared" si="36"/>
        <v>0</v>
      </c>
      <c r="W172" s="314">
        <f t="shared" si="36"/>
        <v>0</v>
      </c>
      <c r="X172" s="314">
        <f t="shared" si="36"/>
        <v>0</v>
      </c>
      <c r="Y172" s="314">
        <f t="shared" si="36"/>
        <v>0</v>
      </c>
    </row>
    <row r="173" spans="1:25" s="480" customFormat="1">
      <c r="E173" s="470"/>
    </row>
    <row r="174" spans="1:25">
      <c r="A174" s="480"/>
      <c r="C174" s="1" t="s">
        <v>550</v>
      </c>
      <c r="E174" s="165"/>
      <c r="F174" s="494"/>
      <c r="G174" s="494"/>
      <c r="H174" s="494"/>
      <c r="I174" s="494"/>
      <c r="J174" s="494"/>
      <c r="K174" s="494"/>
      <c r="M174" s="494"/>
      <c r="O174" s="494"/>
      <c r="Q174" s="494"/>
      <c r="S174" s="494"/>
      <c r="U174" s="494"/>
      <c r="W174" s="494"/>
      <c r="Y174" s="494"/>
    </row>
    <row r="175" spans="1:25" s="480" customFormat="1">
      <c r="A175" s="72" t="s">
        <v>195</v>
      </c>
      <c r="E175" s="470"/>
    </row>
    <row r="176" spans="1:25" s="480" customFormat="1">
      <c r="A176" s="442" t="s">
        <v>196</v>
      </c>
      <c r="E176" s="470" t="s">
        <v>548</v>
      </c>
      <c r="F176" s="528"/>
      <c r="G176" s="528"/>
      <c r="H176" s="528"/>
      <c r="I176" s="528"/>
      <c r="J176" s="528"/>
      <c r="K176" s="528"/>
      <c r="L176" s="528"/>
      <c r="M176" s="528"/>
      <c r="N176" s="528"/>
      <c r="O176" s="528"/>
      <c r="P176" s="528"/>
      <c r="Q176" s="528"/>
      <c r="R176" s="528"/>
      <c r="S176" s="528"/>
      <c r="T176" s="528"/>
      <c r="U176" s="528"/>
      <c r="V176" s="528"/>
      <c r="W176" s="528"/>
      <c r="X176" s="528"/>
      <c r="Y176" s="528"/>
    </row>
    <row r="177" spans="1:25" s="480" customFormat="1">
      <c r="A177" s="442" t="s">
        <v>197</v>
      </c>
      <c r="E177" s="470" t="s">
        <v>548</v>
      </c>
      <c r="F177" s="528"/>
      <c r="G177" s="528"/>
      <c r="H177" s="528"/>
      <c r="I177" s="528"/>
      <c r="J177" s="528"/>
      <c r="K177" s="528"/>
      <c r="L177" s="528"/>
      <c r="M177" s="528"/>
      <c r="N177" s="528"/>
      <c r="O177" s="528"/>
      <c r="P177" s="528"/>
      <c r="Q177" s="528"/>
      <c r="R177" s="528"/>
      <c r="S177" s="528"/>
      <c r="T177" s="528"/>
      <c r="U177" s="528"/>
      <c r="V177" s="528"/>
      <c r="W177" s="528"/>
      <c r="X177" s="528"/>
      <c r="Y177" s="528"/>
    </row>
    <row r="178" spans="1:25" s="480" customFormat="1">
      <c r="A178" s="442" t="s">
        <v>198</v>
      </c>
      <c r="E178" s="470" t="s">
        <v>548</v>
      </c>
      <c r="F178" s="528"/>
      <c r="G178" s="528"/>
      <c r="H178" s="528"/>
      <c r="I178" s="528"/>
      <c r="J178" s="528"/>
      <c r="K178" s="528"/>
      <c r="L178" s="528"/>
      <c r="M178" s="528"/>
      <c r="N178" s="528"/>
      <c r="O178" s="528"/>
      <c r="P178" s="528"/>
      <c r="Q178" s="528"/>
      <c r="R178" s="528"/>
      <c r="S178" s="528"/>
      <c r="T178" s="528"/>
      <c r="U178" s="528"/>
      <c r="V178" s="528"/>
      <c r="W178" s="528"/>
      <c r="X178" s="528"/>
      <c r="Y178" s="528"/>
    </row>
    <row r="179" spans="1:25">
      <c r="A179" s="493" t="s">
        <v>170</v>
      </c>
      <c r="C179" s="480"/>
      <c r="E179" s="470" t="s">
        <v>548</v>
      </c>
      <c r="F179" s="528"/>
      <c r="G179" s="528"/>
      <c r="H179" s="528"/>
      <c r="I179" s="528"/>
      <c r="J179" s="528"/>
      <c r="K179" s="528"/>
      <c r="L179" s="528"/>
      <c r="M179" s="528"/>
      <c r="N179" s="528"/>
      <c r="O179" s="528"/>
      <c r="P179" s="528"/>
      <c r="Q179" s="528"/>
      <c r="R179" s="528"/>
      <c r="S179" s="528"/>
      <c r="T179" s="528"/>
      <c r="U179" s="528"/>
      <c r="V179" s="528"/>
      <c r="W179" s="528"/>
      <c r="X179" s="528"/>
      <c r="Y179" s="528"/>
    </row>
    <row r="180" spans="1:25" s="480" customFormat="1">
      <c r="A180" s="73" t="s">
        <v>200</v>
      </c>
      <c r="E180" s="470" t="s">
        <v>548</v>
      </c>
      <c r="F180" s="314">
        <f t="shared" ref="F180:Y180" si="37">SUM(F176:F179)</f>
        <v>0</v>
      </c>
      <c r="G180" s="314">
        <f t="shared" si="37"/>
        <v>0</v>
      </c>
      <c r="H180" s="314">
        <f t="shared" si="37"/>
        <v>0</v>
      </c>
      <c r="I180" s="314">
        <f t="shared" si="37"/>
        <v>0</v>
      </c>
      <c r="J180" s="314">
        <f t="shared" si="37"/>
        <v>0</v>
      </c>
      <c r="K180" s="314">
        <f t="shared" si="37"/>
        <v>0</v>
      </c>
      <c r="L180" s="314">
        <f t="shared" si="37"/>
        <v>0</v>
      </c>
      <c r="M180" s="314">
        <f t="shared" si="37"/>
        <v>0</v>
      </c>
      <c r="N180" s="314">
        <f t="shared" si="37"/>
        <v>0</v>
      </c>
      <c r="O180" s="314">
        <f t="shared" si="37"/>
        <v>0</v>
      </c>
      <c r="P180" s="314">
        <f t="shared" si="37"/>
        <v>0</v>
      </c>
      <c r="Q180" s="314">
        <f t="shared" si="37"/>
        <v>0</v>
      </c>
      <c r="R180" s="314">
        <f t="shared" si="37"/>
        <v>0</v>
      </c>
      <c r="S180" s="314">
        <f t="shared" si="37"/>
        <v>0</v>
      </c>
      <c r="T180" s="314">
        <f t="shared" si="37"/>
        <v>0</v>
      </c>
      <c r="U180" s="314">
        <f t="shared" si="37"/>
        <v>0</v>
      </c>
      <c r="V180" s="314">
        <f t="shared" si="37"/>
        <v>0</v>
      </c>
      <c r="W180" s="314">
        <f t="shared" si="37"/>
        <v>0</v>
      </c>
      <c r="X180" s="314">
        <f t="shared" si="37"/>
        <v>0</v>
      </c>
      <c r="Y180" s="314">
        <f t="shared" si="37"/>
        <v>0</v>
      </c>
    </row>
    <row r="181" spans="1:25" s="480" customFormat="1">
      <c r="A181" s="72" t="s">
        <v>199</v>
      </c>
      <c r="E181" s="470"/>
      <c r="F181" s="478"/>
      <c r="G181" s="478"/>
      <c r="H181" s="478"/>
      <c r="I181" s="478"/>
      <c r="J181" s="478"/>
      <c r="K181" s="478"/>
      <c r="L181" s="478"/>
      <c r="M181" s="478"/>
      <c r="N181" s="478"/>
      <c r="O181" s="478"/>
      <c r="P181" s="478"/>
      <c r="Q181" s="478"/>
      <c r="R181" s="478"/>
      <c r="S181" s="478"/>
      <c r="T181" s="478"/>
      <c r="U181" s="478"/>
      <c r="V181" s="478"/>
      <c r="W181" s="478"/>
      <c r="X181" s="478"/>
      <c r="Y181" s="478"/>
    </row>
    <row r="182" spans="1:25" s="480" customFormat="1">
      <c r="A182" s="442" t="s">
        <v>196</v>
      </c>
      <c r="E182" s="470" t="s">
        <v>548</v>
      </c>
      <c r="F182" s="528"/>
      <c r="G182" s="528"/>
      <c r="H182" s="528"/>
      <c r="I182" s="528"/>
      <c r="J182" s="528"/>
      <c r="K182" s="528"/>
      <c r="L182" s="528"/>
      <c r="M182" s="528"/>
      <c r="N182" s="528"/>
      <c r="O182" s="528"/>
      <c r="P182" s="528"/>
      <c r="Q182" s="528"/>
      <c r="R182" s="528"/>
      <c r="S182" s="528"/>
      <c r="T182" s="528"/>
      <c r="U182" s="528"/>
      <c r="V182" s="528"/>
      <c r="W182" s="528"/>
      <c r="X182" s="528"/>
      <c r="Y182" s="528"/>
    </row>
    <row r="183" spans="1:25" s="480" customFormat="1">
      <c r="A183" s="442" t="s">
        <v>197</v>
      </c>
      <c r="E183" s="470" t="s">
        <v>548</v>
      </c>
      <c r="F183" s="528"/>
      <c r="G183" s="528"/>
      <c r="H183" s="528"/>
      <c r="I183" s="528"/>
      <c r="J183" s="528"/>
      <c r="K183" s="528"/>
      <c r="L183" s="528"/>
      <c r="M183" s="528"/>
      <c r="N183" s="528"/>
      <c r="O183" s="528"/>
      <c r="P183" s="528"/>
      <c r="Q183" s="528"/>
      <c r="R183" s="528"/>
      <c r="S183" s="528"/>
      <c r="T183" s="528"/>
      <c r="U183" s="528"/>
      <c r="V183" s="528"/>
      <c r="W183" s="528"/>
      <c r="X183" s="528"/>
      <c r="Y183" s="528"/>
    </row>
    <row r="184" spans="1:25" s="480" customFormat="1">
      <c r="A184" s="442" t="s">
        <v>198</v>
      </c>
      <c r="E184" s="470" t="s">
        <v>548</v>
      </c>
      <c r="F184" s="528"/>
      <c r="G184" s="528"/>
      <c r="H184" s="528"/>
      <c r="I184" s="528"/>
      <c r="J184" s="528"/>
      <c r="K184" s="528"/>
      <c r="L184" s="528"/>
      <c r="M184" s="528"/>
      <c r="N184" s="528"/>
      <c r="O184" s="528"/>
      <c r="P184" s="528"/>
      <c r="Q184" s="528"/>
      <c r="R184" s="528"/>
      <c r="S184" s="528"/>
      <c r="T184" s="528"/>
      <c r="U184" s="528"/>
      <c r="V184" s="528"/>
      <c r="W184" s="528"/>
      <c r="X184" s="528"/>
      <c r="Y184" s="528"/>
    </row>
    <row r="185" spans="1:25">
      <c r="A185" s="493" t="s">
        <v>170</v>
      </c>
      <c r="C185" s="480"/>
      <c r="E185" s="470" t="s">
        <v>548</v>
      </c>
      <c r="F185" s="528"/>
      <c r="G185" s="528"/>
      <c r="H185" s="528"/>
      <c r="I185" s="528"/>
      <c r="J185" s="528"/>
      <c r="K185" s="528"/>
      <c r="L185" s="528"/>
      <c r="M185" s="528"/>
      <c r="N185" s="528"/>
      <c r="O185" s="528"/>
      <c r="P185" s="528"/>
      <c r="Q185" s="528"/>
      <c r="R185" s="528"/>
      <c r="S185" s="528"/>
      <c r="T185" s="528"/>
      <c r="U185" s="528"/>
      <c r="V185" s="528"/>
      <c r="W185" s="528"/>
      <c r="X185" s="528"/>
      <c r="Y185" s="528"/>
    </row>
    <row r="186" spans="1:25" s="480" customFormat="1">
      <c r="A186" s="73" t="s">
        <v>201</v>
      </c>
      <c r="E186" s="470" t="s">
        <v>548</v>
      </c>
      <c r="F186" s="314">
        <f t="shared" ref="F186:Y186" si="38">SUM(F182:F185)</f>
        <v>0</v>
      </c>
      <c r="G186" s="314">
        <f t="shared" si="38"/>
        <v>0</v>
      </c>
      <c r="H186" s="314">
        <f t="shared" si="38"/>
        <v>0</v>
      </c>
      <c r="I186" s="314">
        <f t="shared" si="38"/>
        <v>0</v>
      </c>
      <c r="J186" s="314">
        <f t="shared" si="38"/>
        <v>0</v>
      </c>
      <c r="K186" s="314">
        <f t="shared" si="38"/>
        <v>0</v>
      </c>
      <c r="L186" s="314">
        <f t="shared" si="38"/>
        <v>0</v>
      </c>
      <c r="M186" s="314">
        <f t="shared" si="38"/>
        <v>0</v>
      </c>
      <c r="N186" s="314">
        <f t="shared" si="38"/>
        <v>0</v>
      </c>
      <c r="O186" s="314">
        <f t="shared" si="38"/>
        <v>0</v>
      </c>
      <c r="P186" s="314">
        <f t="shared" si="38"/>
        <v>0</v>
      </c>
      <c r="Q186" s="314">
        <f t="shared" si="38"/>
        <v>0</v>
      </c>
      <c r="R186" s="314">
        <f t="shared" si="38"/>
        <v>0</v>
      </c>
      <c r="S186" s="314">
        <f t="shared" si="38"/>
        <v>0</v>
      </c>
      <c r="T186" s="314">
        <f t="shared" si="38"/>
        <v>0</v>
      </c>
      <c r="U186" s="314">
        <f t="shared" si="38"/>
        <v>0</v>
      </c>
      <c r="V186" s="314">
        <f t="shared" si="38"/>
        <v>0</v>
      </c>
      <c r="W186" s="314">
        <f t="shared" si="38"/>
        <v>0</v>
      </c>
      <c r="X186" s="314">
        <f t="shared" si="38"/>
        <v>0</v>
      </c>
      <c r="Y186" s="314">
        <f t="shared" si="38"/>
        <v>0</v>
      </c>
    </row>
    <row r="187" spans="1:25" s="480" customFormat="1">
      <c r="A187" s="73"/>
      <c r="E187" s="470"/>
      <c r="F187" s="478"/>
      <c r="G187" s="478"/>
      <c r="H187" s="478"/>
      <c r="I187" s="478"/>
      <c r="J187" s="478"/>
      <c r="K187" s="478"/>
      <c r="L187" s="478"/>
      <c r="M187" s="478"/>
      <c r="N187" s="478"/>
      <c r="O187" s="478"/>
      <c r="P187" s="478"/>
      <c r="Q187" s="478"/>
      <c r="R187" s="478"/>
      <c r="S187" s="478"/>
      <c r="T187" s="478"/>
      <c r="U187" s="478"/>
      <c r="V187" s="478"/>
      <c r="W187" s="478"/>
      <c r="X187" s="478"/>
      <c r="Y187" s="478"/>
    </row>
    <row r="188" spans="1:25" s="480" customFormat="1">
      <c r="A188" s="72" t="s">
        <v>855</v>
      </c>
      <c r="E188" s="470" t="s">
        <v>548</v>
      </c>
      <c r="F188" s="314">
        <f t="shared" ref="F188:Y188" si="39">+F186+F180</f>
        <v>0</v>
      </c>
      <c r="G188" s="314">
        <f t="shared" si="39"/>
        <v>0</v>
      </c>
      <c r="H188" s="314">
        <f t="shared" si="39"/>
        <v>0</v>
      </c>
      <c r="I188" s="314">
        <f t="shared" si="39"/>
        <v>0</v>
      </c>
      <c r="J188" s="314">
        <f t="shared" si="39"/>
        <v>0</v>
      </c>
      <c r="K188" s="314">
        <f t="shared" si="39"/>
        <v>0</v>
      </c>
      <c r="L188" s="314">
        <f t="shared" si="39"/>
        <v>0</v>
      </c>
      <c r="M188" s="314">
        <f t="shared" si="39"/>
        <v>0</v>
      </c>
      <c r="N188" s="314">
        <f t="shared" si="39"/>
        <v>0</v>
      </c>
      <c r="O188" s="314">
        <f t="shared" si="39"/>
        <v>0</v>
      </c>
      <c r="P188" s="314">
        <f t="shared" si="39"/>
        <v>0</v>
      </c>
      <c r="Q188" s="314">
        <f t="shared" si="39"/>
        <v>0</v>
      </c>
      <c r="R188" s="314">
        <f t="shared" si="39"/>
        <v>0</v>
      </c>
      <c r="S188" s="314">
        <f t="shared" si="39"/>
        <v>0</v>
      </c>
      <c r="T188" s="314">
        <f t="shared" si="39"/>
        <v>0</v>
      </c>
      <c r="U188" s="314">
        <f t="shared" si="39"/>
        <v>0</v>
      </c>
      <c r="V188" s="314">
        <f t="shared" si="39"/>
        <v>0</v>
      </c>
      <c r="W188" s="314">
        <f t="shared" si="39"/>
        <v>0</v>
      </c>
      <c r="X188" s="314">
        <f t="shared" si="39"/>
        <v>0</v>
      </c>
      <c r="Y188" s="314">
        <f t="shared" si="39"/>
        <v>0</v>
      </c>
    </row>
    <row r="189" spans="1:25" s="480" customFormat="1">
      <c r="F189" s="478"/>
      <c r="G189" s="478"/>
      <c r="H189" s="478"/>
      <c r="I189" s="478"/>
      <c r="J189" s="478"/>
      <c r="K189" s="478"/>
      <c r="L189" s="478"/>
      <c r="M189" s="478"/>
      <c r="N189" s="478"/>
      <c r="O189" s="478"/>
      <c r="P189" s="478"/>
      <c r="Q189" s="478"/>
      <c r="R189" s="478"/>
      <c r="S189" s="478"/>
      <c r="T189" s="478"/>
      <c r="U189" s="478"/>
      <c r="V189" s="478"/>
      <c r="W189" s="478"/>
      <c r="X189" s="478"/>
      <c r="Y189" s="478"/>
    </row>
    <row r="190" spans="1:25">
      <c r="A190" s="480"/>
      <c r="C190" s="480"/>
      <c r="F190" s="478"/>
      <c r="G190" s="478"/>
      <c r="H190" s="478"/>
      <c r="I190" s="478"/>
      <c r="J190" s="478"/>
      <c r="K190" s="311"/>
      <c r="L190" s="311"/>
      <c r="M190" s="311"/>
      <c r="N190" s="311"/>
      <c r="O190" s="311"/>
      <c r="P190" s="311"/>
      <c r="Q190" s="311"/>
      <c r="R190" s="311"/>
      <c r="S190" s="311"/>
      <c r="T190" s="311"/>
      <c r="U190" s="311"/>
      <c r="V190" s="311"/>
      <c r="W190" s="311"/>
      <c r="X190" s="311"/>
      <c r="Y190" s="311"/>
    </row>
    <row r="191" spans="1:25" ht="15">
      <c r="A191" s="416" t="s">
        <v>810</v>
      </c>
      <c r="C191" s="480"/>
      <c r="E191" s="470"/>
      <c r="F191" s="478"/>
      <c r="G191" s="478"/>
      <c r="H191" s="478"/>
      <c r="I191" s="478"/>
      <c r="J191" s="478"/>
      <c r="K191" s="311"/>
      <c r="L191" s="311"/>
      <c r="M191" s="311"/>
      <c r="N191" s="311"/>
      <c r="O191" s="311"/>
      <c r="P191" s="311"/>
      <c r="Q191" s="311"/>
      <c r="R191" s="311"/>
      <c r="S191" s="311"/>
      <c r="T191" s="311"/>
      <c r="U191" s="311"/>
      <c r="V191" s="311"/>
      <c r="W191" s="311"/>
      <c r="X191" s="311"/>
      <c r="Y191" s="311"/>
    </row>
    <row r="192" spans="1:25" ht="15">
      <c r="A192" s="71" t="s">
        <v>847</v>
      </c>
      <c r="C192" s="168"/>
      <c r="E192" s="470"/>
      <c r="F192" s="478"/>
      <c r="G192" s="478"/>
      <c r="H192" s="478"/>
      <c r="I192" s="478"/>
      <c r="J192" s="478"/>
      <c r="K192" s="311"/>
      <c r="L192" s="311"/>
      <c r="M192" s="311"/>
      <c r="N192" s="311"/>
      <c r="O192" s="311"/>
      <c r="P192" s="311"/>
      <c r="Q192" s="311"/>
      <c r="R192" s="311"/>
      <c r="S192" s="311"/>
      <c r="T192" s="311"/>
      <c r="U192" s="311"/>
      <c r="V192" s="311"/>
      <c r="W192" s="311"/>
      <c r="X192" s="311"/>
      <c r="Y192" s="311"/>
    </row>
    <row r="193" spans="1:25">
      <c r="A193" s="537" t="s">
        <v>783</v>
      </c>
      <c r="C193" s="480"/>
      <c r="E193" s="470"/>
      <c r="F193" s="478"/>
      <c r="G193" s="478"/>
      <c r="H193" s="478"/>
      <c r="I193" s="478"/>
      <c r="J193" s="478"/>
      <c r="K193" s="311"/>
      <c r="L193" s="311"/>
      <c r="M193" s="311"/>
      <c r="N193" s="311"/>
      <c r="O193" s="311"/>
      <c r="P193" s="311"/>
      <c r="Q193" s="311"/>
      <c r="R193" s="311"/>
      <c r="S193" s="311"/>
      <c r="T193" s="311"/>
      <c r="U193" s="311"/>
      <c r="V193" s="311"/>
      <c r="W193" s="311"/>
      <c r="X193" s="311"/>
      <c r="Y193" s="311"/>
    </row>
    <row r="194" spans="1:25">
      <c r="A194" s="2"/>
      <c r="C194" s="480"/>
      <c r="E194" s="470"/>
      <c r="F194" s="478"/>
      <c r="G194" s="478"/>
      <c r="H194" s="478"/>
      <c r="I194" s="478"/>
      <c r="J194" s="478"/>
      <c r="K194" s="311"/>
      <c r="L194" s="311"/>
      <c r="M194" s="311"/>
      <c r="N194" s="311"/>
      <c r="O194" s="311"/>
      <c r="P194" s="311"/>
      <c r="Q194" s="311"/>
      <c r="R194" s="311"/>
      <c r="S194" s="311"/>
      <c r="T194" s="311"/>
      <c r="U194" s="311"/>
      <c r="V194" s="311"/>
      <c r="W194" s="311"/>
      <c r="X194" s="311"/>
      <c r="Y194" s="311"/>
    </row>
    <row r="195" spans="1:25">
      <c r="A195" s="1" t="s">
        <v>848</v>
      </c>
      <c r="C195" s="480"/>
      <c r="E195" s="470"/>
      <c r="F195" s="528"/>
      <c r="G195" s="528"/>
      <c r="H195" s="528"/>
      <c r="I195" s="528"/>
      <c r="J195" s="528"/>
      <c r="K195" s="528"/>
      <c r="L195" s="528"/>
      <c r="M195" s="528"/>
      <c r="N195" s="528"/>
      <c r="O195" s="528"/>
      <c r="P195" s="528"/>
      <c r="Q195" s="528"/>
      <c r="R195" s="528"/>
      <c r="S195" s="528"/>
      <c r="T195" s="528"/>
      <c r="U195" s="528"/>
      <c r="V195" s="528"/>
      <c r="W195" s="528"/>
      <c r="X195" s="528"/>
      <c r="Y195" s="528"/>
    </row>
    <row r="196" spans="1:25">
      <c r="A196" s="1" t="s">
        <v>177</v>
      </c>
      <c r="C196" s="480"/>
      <c r="F196" s="528"/>
      <c r="G196" s="528"/>
      <c r="H196" s="528"/>
      <c r="I196" s="528"/>
      <c r="J196" s="528"/>
      <c r="K196" s="528"/>
      <c r="L196" s="528"/>
      <c r="M196" s="528"/>
      <c r="N196" s="528"/>
      <c r="O196" s="528"/>
      <c r="P196" s="528"/>
      <c r="Q196" s="528"/>
      <c r="R196" s="528"/>
      <c r="S196" s="528"/>
      <c r="T196" s="528"/>
      <c r="U196" s="528"/>
      <c r="V196" s="528"/>
      <c r="W196" s="528"/>
      <c r="X196" s="528"/>
      <c r="Y196" s="528"/>
    </row>
    <row r="197" spans="1:25">
      <c r="A197" s="1" t="s">
        <v>178</v>
      </c>
      <c r="C197" s="480"/>
      <c r="F197" s="478"/>
      <c r="G197" s="478"/>
      <c r="H197" s="478"/>
      <c r="I197" s="478"/>
      <c r="J197" s="478"/>
      <c r="K197" s="478"/>
      <c r="L197" s="478"/>
      <c r="M197" s="478"/>
      <c r="N197" s="478"/>
      <c r="O197" s="478"/>
      <c r="P197" s="478"/>
      <c r="Q197" s="478"/>
      <c r="R197" s="478"/>
      <c r="S197" s="478"/>
      <c r="T197" s="478"/>
      <c r="U197" s="478"/>
      <c r="V197" s="478"/>
      <c r="W197" s="478"/>
      <c r="X197" s="478"/>
      <c r="Y197" s="478"/>
    </row>
    <row r="198" spans="1:25">
      <c r="A198" s="495" t="s">
        <v>185</v>
      </c>
      <c r="C198" s="480"/>
      <c r="E198" s="348" t="s">
        <v>5</v>
      </c>
      <c r="F198" s="528"/>
      <c r="G198" s="528"/>
      <c r="H198" s="528"/>
      <c r="I198" s="528"/>
      <c r="J198" s="528"/>
      <c r="K198" s="528"/>
      <c r="L198" s="528"/>
      <c r="M198" s="528"/>
      <c r="N198" s="528"/>
      <c r="O198" s="528"/>
      <c r="P198" s="528"/>
      <c r="Q198" s="528"/>
      <c r="R198" s="528"/>
      <c r="S198" s="528"/>
      <c r="T198" s="528"/>
      <c r="U198" s="528"/>
      <c r="V198" s="528"/>
      <c r="W198" s="528"/>
      <c r="X198" s="528"/>
      <c r="Y198" s="528"/>
    </row>
    <row r="199" spans="1:25">
      <c r="A199" s="495" t="s">
        <v>186</v>
      </c>
      <c r="C199" s="480"/>
      <c r="E199" s="348" t="s">
        <v>5</v>
      </c>
      <c r="F199" s="469">
        <f t="shared" ref="F199:Y199" si="40">F50</f>
        <v>0</v>
      </c>
      <c r="G199" s="469">
        <f t="shared" si="40"/>
        <v>0</v>
      </c>
      <c r="H199" s="469">
        <f t="shared" si="40"/>
        <v>0</v>
      </c>
      <c r="I199" s="469">
        <f t="shared" si="40"/>
        <v>0</v>
      </c>
      <c r="J199" s="469">
        <f t="shared" si="40"/>
        <v>0</v>
      </c>
      <c r="K199" s="469">
        <f t="shared" si="40"/>
        <v>0</v>
      </c>
      <c r="L199" s="469">
        <f t="shared" si="40"/>
        <v>0</v>
      </c>
      <c r="M199" s="469">
        <f t="shared" si="40"/>
        <v>0</v>
      </c>
      <c r="N199" s="469">
        <f t="shared" si="40"/>
        <v>0</v>
      </c>
      <c r="O199" s="469">
        <f t="shared" si="40"/>
        <v>0</v>
      </c>
      <c r="P199" s="469">
        <f t="shared" si="40"/>
        <v>0</v>
      </c>
      <c r="Q199" s="469">
        <f t="shared" si="40"/>
        <v>0</v>
      </c>
      <c r="R199" s="469">
        <f t="shared" si="40"/>
        <v>0</v>
      </c>
      <c r="S199" s="469">
        <f t="shared" si="40"/>
        <v>0</v>
      </c>
      <c r="T199" s="469">
        <f t="shared" si="40"/>
        <v>0</v>
      </c>
      <c r="U199" s="469">
        <f t="shared" si="40"/>
        <v>0</v>
      </c>
      <c r="V199" s="469">
        <f t="shared" si="40"/>
        <v>0</v>
      </c>
      <c r="W199" s="469">
        <f t="shared" si="40"/>
        <v>0</v>
      </c>
      <c r="X199" s="469">
        <f t="shared" si="40"/>
        <v>0</v>
      </c>
      <c r="Y199" s="469">
        <f t="shared" si="40"/>
        <v>0</v>
      </c>
    </row>
    <row r="200" spans="1:25">
      <c r="A200" s="1" t="s">
        <v>347</v>
      </c>
      <c r="C200" s="480"/>
      <c r="F200" s="496"/>
      <c r="G200" s="496"/>
      <c r="H200" s="496"/>
      <c r="I200" s="496"/>
      <c r="J200" s="496"/>
      <c r="K200" s="496"/>
      <c r="L200" s="496"/>
      <c r="M200" s="496"/>
      <c r="N200" s="496"/>
      <c r="O200" s="496"/>
      <c r="P200" s="496"/>
      <c r="Q200" s="496"/>
      <c r="R200" s="496"/>
      <c r="S200" s="496"/>
      <c r="T200" s="496"/>
      <c r="U200" s="496"/>
      <c r="V200" s="496"/>
      <c r="W200" s="496"/>
      <c r="X200" s="496"/>
      <c r="Y200" s="496"/>
    </row>
    <row r="201" spans="1:25">
      <c r="A201" s="495" t="s">
        <v>185</v>
      </c>
      <c r="C201" s="480"/>
      <c r="E201" s="348" t="s">
        <v>5</v>
      </c>
      <c r="F201" s="497"/>
      <c r="G201" s="497"/>
      <c r="H201" s="497"/>
      <c r="I201" s="497"/>
      <c r="J201" s="497"/>
      <c r="K201" s="497"/>
      <c r="L201" s="497"/>
      <c r="M201" s="497"/>
      <c r="N201" s="497"/>
      <c r="O201" s="497"/>
      <c r="P201" s="497"/>
      <c r="Q201" s="497"/>
      <c r="R201" s="497"/>
      <c r="S201" s="497"/>
      <c r="T201" s="497"/>
      <c r="U201" s="497"/>
      <c r="V201" s="497"/>
      <c r="W201" s="497"/>
      <c r="X201" s="497"/>
      <c r="Y201" s="497"/>
    </row>
    <row r="202" spans="1:25">
      <c r="A202" s="495" t="s">
        <v>186</v>
      </c>
      <c r="C202" s="480"/>
      <c r="E202" s="348" t="s">
        <v>5</v>
      </c>
      <c r="F202" s="469">
        <f t="shared" ref="F202:Y202" si="41">F90</f>
        <v>0</v>
      </c>
      <c r="G202" s="469">
        <f t="shared" si="41"/>
        <v>0</v>
      </c>
      <c r="H202" s="469">
        <f t="shared" si="41"/>
        <v>0</v>
      </c>
      <c r="I202" s="469">
        <f t="shared" si="41"/>
        <v>0</v>
      </c>
      <c r="J202" s="469">
        <f t="shared" si="41"/>
        <v>0</v>
      </c>
      <c r="K202" s="469">
        <f t="shared" si="41"/>
        <v>0</v>
      </c>
      <c r="L202" s="469">
        <f t="shared" si="41"/>
        <v>0</v>
      </c>
      <c r="M202" s="469">
        <f t="shared" si="41"/>
        <v>0</v>
      </c>
      <c r="N202" s="469">
        <f t="shared" si="41"/>
        <v>0</v>
      </c>
      <c r="O202" s="469">
        <f t="shared" si="41"/>
        <v>0</v>
      </c>
      <c r="P202" s="469">
        <f t="shared" si="41"/>
        <v>0</v>
      </c>
      <c r="Q202" s="469">
        <f t="shared" si="41"/>
        <v>0</v>
      </c>
      <c r="R202" s="469">
        <f t="shared" si="41"/>
        <v>0</v>
      </c>
      <c r="S202" s="469">
        <f t="shared" si="41"/>
        <v>0</v>
      </c>
      <c r="T202" s="469">
        <f t="shared" si="41"/>
        <v>0</v>
      </c>
      <c r="U202" s="469">
        <f t="shared" si="41"/>
        <v>0</v>
      </c>
      <c r="V202" s="469">
        <f t="shared" si="41"/>
        <v>0</v>
      </c>
      <c r="W202" s="469">
        <f t="shared" si="41"/>
        <v>0</v>
      </c>
      <c r="X202" s="469">
        <f t="shared" si="41"/>
        <v>0</v>
      </c>
      <c r="Y202" s="469">
        <f t="shared" si="41"/>
        <v>0</v>
      </c>
    </row>
    <row r="203" spans="1:25">
      <c r="A203" s="1" t="s">
        <v>348</v>
      </c>
      <c r="C203" s="480"/>
      <c r="F203" s="498"/>
      <c r="G203" s="498"/>
      <c r="H203" s="498"/>
      <c r="I203" s="498"/>
      <c r="J203" s="498"/>
      <c r="K203" s="498"/>
      <c r="L203" s="498"/>
      <c r="M203" s="498"/>
      <c r="N203" s="498"/>
      <c r="O203" s="498"/>
      <c r="P203" s="498"/>
      <c r="Q203" s="498"/>
      <c r="R203" s="498"/>
      <c r="S203" s="498"/>
      <c r="T203" s="498"/>
      <c r="U203" s="498"/>
      <c r="V203" s="498"/>
      <c r="W203" s="498"/>
      <c r="X203" s="498"/>
      <c r="Y203" s="498"/>
    </row>
    <row r="204" spans="1:25">
      <c r="A204" s="495" t="s">
        <v>183</v>
      </c>
      <c r="C204" s="480"/>
      <c r="E204" s="348" t="s">
        <v>0</v>
      </c>
      <c r="F204" s="394"/>
      <c r="G204" s="394"/>
      <c r="H204" s="394"/>
      <c r="I204" s="394"/>
      <c r="J204" s="394"/>
      <c r="K204" s="394"/>
      <c r="L204" s="394"/>
      <c r="M204" s="394"/>
      <c r="N204" s="394"/>
      <c r="O204" s="394"/>
      <c r="P204" s="394"/>
      <c r="Q204" s="394"/>
      <c r="R204" s="394"/>
      <c r="S204" s="394"/>
      <c r="T204" s="394"/>
      <c r="U204" s="394"/>
      <c r="V204" s="394"/>
      <c r="W204" s="394"/>
      <c r="X204" s="394"/>
      <c r="Y204" s="394"/>
    </row>
    <row r="205" spans="1:25">
      <c r="A205" s="495" t="s">
        <v>184</v>
      </c>
      <c r="C205" s="480"/>
      <c r="E205" s="348" t="s">
        <v>0</v>
      </c>
      <c r="F205" s="394"/>
      <c r="G205" s="394"/>
      <c r="H205" s="394"/>
      <c r="I205" s="394"/>
      <c r="J205" s="394"/>
      <c r="K205" s="394"/>
      <c r="L205" s="394"/>
      <c r="M205" s="394"/>
      <c r="N205" s="394"/>
      <c r="O205" s="394"/>
      <c r="P205" s="394"/>
      <c r="Q205" s="394"/>
      <c r="R205" s="394"/>
      <c r="S205" s="394"/>
      <c r="T205" s="394"/>
      <c r="U205" s="394"/>
      <c r="V205" s="394"/>
      <c r="W205" s="394"/>
      <c r="X205" s="394"/>
      <c r="Y205" s="394"/>
    </row>
    <row r="206" spans="1:25">
      <c r="A206" s="4" t="s">
        <v>180</v>
      </c>
      <c r="C206" s="480"/>
      <c r="F206" s="496"/>
      <c r="G206" s="496"/>
      <c r="H206" s="496"/>
      <c r="I206" s="496"/>
      <c r="J206" s="496"/>
      <c r="K206" s="496"/>
      <c r="L206" s="496"/>
      <c r="M206" s="496"/>
      <c r="N206" s="496"/>
      <c r="O206" s="496"/>
      <c r="P206" s="496"/>
      <c r="Q206" s="496"/>
      <c r="R206" s="496"/>
      <c r="S206" s="496"/>
      <c r="T206" s="496"/>
      <c r="U206" s="496"/>
      <c r="V206" s="496"/>
      <c r="W206" s="496"/>
      <c r="X206" s="496"/>
      <c r="Y206" s="496"/>
    </row>
    <row r="207" spans="1:25">
      <c r="A207" s="5" t="s">
        <v>181</v>
      </c>
      <c r="C207" s="499"/>
      <c r="F207" s="311"/>
      <c r="G207" s="311"/>
      <c r="H207" s="311"/>
      <c r="I207" s="311"/>
      <c r="J207" s="311"/>
      <c r="K207" s="311"/>
      <c r="L207" s="311"/>
      <c r="M207" s="311"/>
      <c r="N207" s="311"/>
      <c r="O207" s="311"/>
      <c r="P207" s="311"/>
      <c r="Q207" s="311"/>
      <c r="R207" s="311"/>
      <c r="S207" s="311"/>
      <c r="T207" s="311"/>
      <c r="U207" s="311"/>
      <c r="V207" s="311"/>
      <c r="W207" s="311"/>
      <c r="X207" s="311"/>
      <c r="Y207" s="311"/>
    </row>
    <row r="208" spans="1:25">
      <c r="A208" s="500" t="s">
        <v>161</v>
      </c>
      <c r="C208" s="480"/>
      <c r="E208" s="470" t="s">
        <v>548</v>
      </c>
      <c r="F208" s="469">
        <f t="shared" ref="F208:Y208" si="42">F124</f>
        <v>0</v>
      </c>
      <c r="G208" s="469">
        <f t="shared" si="42"/>
        <v>0</v>
      </c>
      <c r="H208" s="469">
        <f t="shared" si="42"/>
        <v>0</v>
      </c>
      <c r="I208" s="469">
        <f t="shared" si="42"/>
        <v>0</v>
      </c>
      <c r="J208" s="469">
        <f t="shared" si="42"/>
        <v>0</v>
      </c>
      <c r="K208" s="469">
        <f t="shared" si="42"/>
        <v>0</v>
      </c>
      <c r="L208" s="469">
        <f t="shared" si="42"/>
        <v>0</v>
      </c>
      <c r="M208" s="469">
        <f t="shared" si="42"/>
        <v>0</v>
      </c>
      <c r="N208" s="469">
        <f t="shared" si="42"/>
        <v>0</v>
      </c>
      <c r="O208" s="469">
        <f t="shared" si="42"/>
        <v>0</v>
      </c>
      <c r="P208" s="469">
        <f t="shared" si="42"/>
        <v>0</v>
      </c>
      <c r="Q208" s="469">
        <f t="shared" si="42"/>
        <v>0</v>
      </c>
      <c r="R208" s="469">
        <f t="shared" si="42"/>
        <v>0</v>
      </c>
      <c r="S208" s="469">
        <f t="shared" si="42"/>
        <v>0</v>
      </c>
      <c r="T208" s="469">
        <f t="shared" si="42"/>
        <v>0</v>
      </c>
      <c r="U208" s="469">
        <f t="shared" si="42"/>
        <v>0</v>
      </c>
      <c r="V208" s="469">
        <f t="shared" si="42"/>
        <v>0</v>
      </c>
      <c r="W208" s="469">
        <f t="shared" si="42"/>
        <v>0</v>
      </c>
      <c r="X208" s="469">
        <f t="shared" si="42"/>
        <v>0</v>
      </c>
      <c r="Y208" s="469">
        <f t="shared" si="42"/>
        <v>0</v>
      </c>
    </row>
    <row r="209" spans="1:25">
      <c r="A209" s="500" t="s">
        <v>179</v>
      </c>
      <c r="C209" s="480"/>
      <c r="E209" s="470" t="s">
        <v>548</v>
      </c>
      <c r="F209" s="469">
        <f t="shared" ref="F209:Y209" si="43">F133</f>
        <v>0</v>
      </c>
      <c r="G209" s="469">
        <f t="shared" si="43"/>
        <v>0</v>
      </c>
      <c r="H209" s="469">
        <f t="shared" si="43"/>
        <v>0</v>
      </c>
      <c r="I209" s="469">
        <f t="shared" si="43"/>
        <v>0</v>
      </c>
      <c r="J209" s="469">
        <f t="shared" si="43"/>
        <v>0</v>
      </c>
      <c r="K209" s="469">
        <f t="shared" si="43"/>
        <v>0</v>
      </c>
      <c r="L209" s="469">
        <f t="shared" si="43"/>
        <v>0</v>
      </c>
      <c r="M209" s="469">
        <f t="shared" si="43"/>
        <v>0</v>
      </c>
      <c r="N209" s="469">
        <f t="shared" si="43"/>
        <v>0</v>
      </c>
      <c r="O209" s="469">
        <f t="shared" si="43"/>
        <v>0</v>
      </c>
      <c r="P209" s="469">
        <f t="shared" si="43"/>
        <v>0</v>
      </c>
      <c r="Q209" s="469">
        <f t="shared" si="43"/>
        <v>0</v>
      </c>
      <c r="R209" s="469">
        <f t="shared" si="43"/>
        <v>0</v>
      </c>
      <c r="S209" s="469">
        <f t="shared" si="43"/>
        <v>0</v>
      </c>
      <c r="T209" s="469">
        <f t="shared" si="43"/>
        <v>0</v>
      </c>
      <c r="U209" s="469">
        <f t="shared" si="43"/>
        <v>0</v>
      </c>
      <c r="V209" s="469">
        <f t="shared" si="43"/>
        <v>0</v>
      </c>
      <c r="W209" s="469">
        <f t="shared" si="43"/>
        <v>0</v>
      </c>
      <c r="X209" s="469">
        <f t="shared" si="43"/>
        <v>0</v>
      </c>
      <c r="Y209" s="469">
        <f t="shared" si="43"/>
        <v>0</v>
      </c>
    </row>
    <row r="210" spans="1:25">
      <c r="A210" s="500" t="s">
        <v>168</v>
      </c>
      <c r="C210" s="480"/>
      <c r="E210" s="470" t="s">
        <v>548</v>
      </c>
      <c r="F210" s="469">
        <f t="shared" ref="F210:Y210" si="44">F141</f>
        <v>0</v>
      </c>
      <c r="G210" s="469">
        <f t="shared" si="44"/>
        <v>0</v>
      </c>
      <c r="H210" s="469">
        <f t="shared" si="44"/>
        <v>0</v>
      </c>
      <c r="I210" s="469">
        <f t="shared" si="44"/>
        <v>0</v>
      </c>
      <c r="J210" s="469">
        <f t="shared" si="44"/>
        <v>0</v>
      </c>
      <c r="K210" s="469">
        <f t="shared" si="44"/>
        <v>0</v>
      </c>
      <c r="L210" s="469">
        <f t="shared" si="44"/>
        <v>0</v>
      </c>
      <c r="M210" s="469">
        <f t="shared" si="44"/>
        <v>0</v>
      </c>
      <c r="N210" s="469">
        <f t="shared" si="44"/>
        <v>0</v>
      </c>
      <c r="O210" s="469">
        <f t="shared" si="44"/>
        <v>0</v>
      </c>
      <c r="P210" s="469">
        <f t="shared" si="44"/>
        <v>0</v>
      </c>
      <c r="Q210" s="469">
        <f t="shared" si="44"/>
        <v>0</v>
      </c>
      <c r="R210" s="469">
        <f t="shared" si="44"/>
        <v>0</v>
      </c>
      <c r="S210" s="469">
        <f t="shared" si="44"/>
        <v>0</v>
      </c>
      <c r="T210" s="469">
        <f t="shared" si="44"/>
        <v>0</v>
      </c>
      <c r="U210" s="469">
        <f t="shared" si="44"/>
        <v>0</v>
      </c>
      <c r="V210" s="469">
        <f t="shared" si="44"/>
        <v>0</v>
      </c>
      <c r="W210" s="469">
        <f t="shared" si="44"/>
        <v>0</v>
      </c>
      <c r="X210" s="469">
        <f t="shared" si="44"/>
        <v>0</v>
      </c>
      <c r="Y210" s="469">
        <f t="shared" si="44"/>
        <v>0</v>
      </c>
    </row>
    <row r="211" spans="1:25">
      <c r="A211" s="500" t="s">
        <v>170</v>
      </c>
      <c r="C211" s="480"/>
      <c r="E211" s="470" t="s">
        <v>548</v>
      </c>
      <c r="F211" s="469">
        <f t="shared" ref="F211:Y211" si="45">F149</f>
        <v>0</v>
      </c>
      <c r="G211" s="469">
        <f t="shared" si="45"/>
        <v>0</v>
      </c>
      <c r="H211" s="469">
        <f t="shared" si="45"/>
        <v>0</v>
      </c>
      <c r="I211" s="469">
        <f t="shared" si="45"/>
        <v>0</v>
      </c>
      <c r="J211" s="469">
        <f t="shared" si="45"/>
        <v>0</v>
      </c>
      <c r="K211" s="469">
        <f t="shared" si="45"/>
        <v>0</v>
      </c>
      <c r="L211" s="469">
        <f t="shared" si="45"/>
        <v>0</v>
      </c>
      <c r="M211" s="469">
        <f t="shared" si="45"/>
        <v>0</v>
      </c>
      <c r="N211" s="469">
        <f t="shared" si="45"/>
        <v>0</v>
      </c>
      <c r="O211" s="469">
        <f t="shared" si="45"/>
        <v>0</v>
      </c>
      <c r="P211" s="469">
        <f t="shared" si="45"/>
        <v>0</v>
      </c>
      <c r="Q211" s="469">
        <f t="shared" si="45"/>
        <v>0</v>
      </c>
      <c r="R211" s="469">
        <f t="shared" si="45"/>
        <v>0</v>
      </c>
      <c r="S211" s="469">
        <f t="shared" si="45"/>
        <v>0</v>
      </c>
      <c r="T211" s="469">
        <f t="shared" si="45"/>
        <v>0</v>
      </c>
      <c r="U211" s="469">
        <f t="shared" si="45"/>
        <v>0</v>
      </c>
      <c r="V211" s="469">
        <f t="shared" si="45"/>
        <v>0</v>
      </c>
      <c r="W211" s="469">
        <f t="shared" si="45"/>
        <v>0</v>
      </c>
      <c r="X211" s="469">
        <f t="shared" si="45"/>
        <v>0</v>
      </c>
      <c r="Y211" s="469">
        <f t="shared" si="45"/>
        <v>0</v>
      </c>
    </row>
    <row r="212" spans="1:25">
      <c r="A212" s="501" t="s">
        <v>139</v>
      </c>
      <c r="C212" s="480"/>
      <c r="F212" s="314">
        <f t="shared" ref="F212:Y212" si="46">SUM(F208:F211)</f>
        <v>0</v>
      </c>
      <c r="G212" s="314">
        <f t="shared" si="46"/>
        <v>0</v>
      </c>
      <c r="H212" s="314">
        <f t="shared" si="46"/>
        <v>0</v>
      </c>
      <c r="I212" s="314">
        <f t="shared" si="46"/>
        <v>0</v>
      </c>
      <c r="J212" s="314">
        <f t="shared" si="46"/>
        <v>0</v>
      </c>
      <c r="K212" s="314">
        <f t="shared" si="46"/>
        <v>0</v>
      </c>
      <c r="L212" s="314">
        <f t="shared" si="46"/>
        <v>0</v>
      </c>
      <c r="M212" s="314">
        <f t="shared" si="46"/>
        <v>0</v>
      </c>
      <c r="N212" s="314">
        <f t="shared" si="46"/>
        <v>0</v>
      </c>
      <c r="O212" s="314">
        <f t="shared" si="46"/>
        <v>0</v>
      </c>
      <c r="P212" s="314">
        <f t="shared" si="46"/>
        <v>0</v>
      </c>
      <c r="Q212" s="314">
        <f t="shared" si="46"/>
        <v>0</v>
      </c>
      <c r="R212" s="314">
        <f t="shared" si="46"/>
        <v>0</v>
      </c>
      <c r="S212" s="314">
        <f t="shared" si="46"/>
        <v>0</v>
      </c>
      <c r="T212" s="314">
        <f t="shared" si="46"/>
        <v>0</v>
      </c>
      <c r="U212" s="314">
        <f t="shared" si="46"/>
        <v>0</v>
      </c>
      <c r="V212" s="314">
        <f t="shared" si="46"/>
        <v>0</v>
      </c>
      <c r="W212" s="314">
        <f t="shared" si="46"/>
        <v>0</v>
      </c>
      <c r="X212" s="314">
        <f t="shared" si="46"/>
        <v>0</v>
      </c>
      <c r="Y212" s="314">
        <f t="shared" si="46"/>
        <v>0</v>
      </c>
    </row>
    <row r="213" spans="1:25">
      <c r="A213" s="5" t="s">
        <v>182</v>
      </c>
      <c r="C213" s="480"/>
      <c r="F213" s="311"/>
      <c r="G213" s="311"/>
      <c r="H213" s="311"/>
      <c r="I213" s="311"/>
      <c r="J213" s="311"/>
      <c r="K213" s="311"/>
      <c r="L213" s="311"/>
      <c r="M213" s="311"/>
      <c r="N213" s="311"/>
      <c r="O213" s="311"/>
      <c r="P213" s="311"/>
      <c r="Q213" s="311"/>
      <c r="R213" s="311"/>
      <c r="S213" s="311"/>
      <c r="T213" s="311"/>
      <c r="U213" s="311"/>
      <c r="V213" s="311"/>
      <c r="W213" s="311"/>
      <c r="X213" s="311"/>
      <c r="Y213" s="311"/>
    </row>
    <row r="214" spans="1:25">
      <c r="A214" s="500" t="s">
        <v>161</v>
      </c>
      <c r="C214" s="480"/>
      <c r="E214" s="470" t="s">
        <v>548</v>
      </c>
      <c r="F214" s="528"/>
      <c r="G214" s="528"/>
      <c r="H214" s="528"/>
      <c r="I214" s="528"/>
      <c r="J214" s="528"/>
      <c r="K214" s="528"/>
      <c r="L214" s="528"/>
      <c r="M214" s="528"/>
      <c r="N214" s="528"/>
      <c r="O214" s="528"/>
      <c r="P214" s="528"/>
      <c r="Q214" s="528"/>
      <c r="R214" s="528"/>
      <c r="S214" s="528"/>
      <c r="T214" s="528"/>
      <c r="U214" s="528"/>
      <c r="V214" s="528"/>
      <c r="W214" s="528"/>
      <c r="X214" s="528"/>
      <c r="Y214" s="528"/>
    </row>
    <row r="215" spans="1:25">
      <c r="A215" s="500" t="s">
        <v>168</v>
      </c>
      <c r="C215" s="480"/>
      <c r="E215" s="470" t="s">
        <v>548</v>
      </c>
      <c r="F215" s="528"/>
      <c r="G215" s="528"/>
      <c r="H215" s="528"/>
      <c r="I215" s="528"/>
      <c r="J215" s="528"/>
      <c r="K215" s="528"/>
      <c r="L215" s="528"/>
      <c r="M215" s="528"/>
      <c r="N215" s="528"/>
      <c r="O215" s="528"/>
      <c r="P215" s="528"/>
      <c r="Q215" s="528"/>
      <c r="R215" s="528"/>
      <c r="S215" s="528"/>
      <c r="T215" s="528"/>
      <c r="U215" s="528"/>
      <c r="V215" s="528"/>
      <c r="W215" s="528"/>
      <c r="X215" s="528"/>
      <c r="Y215" s="528"/>
    </row>
    <row r="216" spans="1:25">
      <c r="A216" s="500" t="s">
        <v>179</v>
      </c>
      <c r="C216" s="480"/>
      <c r="E216" s="470" t="s">
        <v>548</v>
      </c>
      <c r="F216" s="528"/>
      <c r="G216" s="528"/>
      <c r="H216" s="528"/>
      <c r="I216" s="528"/>
      <c r="J216" s="528"/>
      <c r="K216" s="528"/>
      <c r="L216" s="528"/>
      <c r="M216" s="528"/>
      <c r="N216" s="528"/>
      <c r="O216" s="528"/>
      <c r="P216" s="528"/>
      <c r="Q216" s="528"/>
      <c r="R216" s="528"/>
      <c r="S216" s="528"/>
      <c r="T216" s="528"/>
      <c r="U216" s="528"/>
      <c r="V216" s="528"/>
      <c r="W216" s="528"/>
      <c r="X216" s="528"/>
      <c r="Y216" s="528"/>
    </row>
    <row r="217" spans="1:25">
      <c r="A217" s="500" t="s">
        <v>170</v>
      </c>
      <c r="C217" s="480"/>
      <c r="E217" s="470" t="s">
        <v>548</v>
      </c>
      <c r="F217" s="528"/>
      <c r="G217" s="528"/>
      <c r="H217" s="528"/>
      <c r="I217" s="528"/>
      <c r="J217" s="528"/>
      <c r="K217" s="528"/>
      <c r="L217" s="528"/>
      <c r="M217" s="528"/>
      <c r="N217" s="528"/>
      <c r="O217" s="528"/>
      <c r="P217" s="528"/>
      <c r="Q217" s="528"/>
      <c r="R217" s="528"/>
      <c r="S217" s="528"/>
      <c r="T217" s="528"/>
      <c r="U217" s="528"/>
      <c r="V217" s="528"/>
      <c r="W217" s="528"/>
      <c r="X217" s="528"/>
      <c r="Y217" s="528"/>
    </row>
    <row r="218" spans="1:25">
      <c r="A218" s="501" t="s">
        <v>139</v>
      </c>
      <c r="C218" s="480"/>
      <c r="F218" s="314">
        <f t="shared" ref="F218:Y218" si="47">SUM(F214:F217)</f>
        <v>0</v>
      </c>
      <c r="G218" s="314">
        <f t="shared" si="47"/>
        <v>0</v>
      </c>
      <c r="H218" s="314">
        <f t="shared" si="47"/>
        <v>0</v>
      </c>
      <c r="I218" s="314">
        <f t="shared" si="47"/>
        <v>0</v>
      </c>
      <c r="J218" s="314">
        <f t="shared" si="47"/>
        <v>0</v>
      </c>
      <c r="K218" s="314">
        <f t="shared" si="47"/>
        <v>0</v>
      </c>
      <c r="L218" s="314">
        <f t="shared" si="47"/>
        <v>0</v>
      </c>
      <c r="M218" s="314">
        <f t="shared" si="47"/>
        <v>0</v>
      </c>
      <c r="N218" s="314">
        <f t="shared" si="47"/>
        <v>0</v>
      </c>
      <c r="O218" s="314">
        <f t="shared" si="47"/>
        <v>0</v>
      </c>
      <c r="P218" s="314">
        <f t="shared" si="47"/>
        <v>0</v>
      </c>
      <c r="Q218" s="314">
        <f t="shared" si="47"/>
        <v>0</v>
      </c>
      <c r="R218" s="314">
        <f t="shared" si="47"/>
        <v>0</v>
      </c>
      <c r="S218" s="314">
        <f t="shared" si="47"/>
        <v>0</v>
      </c>
      <c r="T218" s="314">
        <f t="shared" si="47"/>
        <v>0</v>
      </c>
      <c r="U218" s="314">
        <f t="shared" si="47"/>
        <v>0</v>
      </c>
      <c r="V218" s="314">
        <f t="shared" si="47"/>
        <v>0</v>
      </c>
      <c r="W218" s="314">
        <f t="shared" si="47"/>
        <v>0</v>
      </c>
      <c r="X218" s="314">
        <f t="shared" si="47"/>
        <v>0</v>
      </c>
      <c r="Y218" s="314">
        <f t="shared" si="47"/>
        <v>0</v>
      </c>
    </row>
    <row r="219" spans="1:25">
      <c r="A219" s="280" t="s">
        <v>560</v>
      </c>
      <c r="C219" s="480"/>
      <c r="F219" s="316"/>
      <c r="G219" s="316"/>
      <c r="H219" s="316"/>
      <c r="I219" s="316"/>
      <c r="J219" s="316"/>
      <c r="K219" s="316"/>
      <c r="L219" s="316"/>
      <c r="M219" s="316"/>
      <c r="N219" s="316"/>
      <c r="O219" s="316"/>
      <c r="P219" s="316"/>
      <c r="Q219" s="316"/>
      <c r="R219" s="316"/>
      <c r="S219" s="316"/>
      <c r="T219" s="316"/>
      <c r="U219" s="316"/>
      <c r="V219" s="316"/>
      <c r="W219" s="316"/>
      <c r="X219" s="316"/>
      <c r="Y219" s="316"/>
    </row>
    <row r="220" spans="1:25">
      <c r="A220" s="500" t="s">
        <v>161</v>
      </c>
      <c r="C220" s="480"/>
      <c r="E220" s="470" t="s">
        <v>548</v>
      </c>
      <c r="F220" s="528"/>
      <c r="G220" s="528"/>
      <c r="H220" s="528"/>
      <c r="I220" s="528"/>
      <c r="J220" s="528"/>
      <c r="K220" s="528"/>
      <c r="L220" s="528"/>
      <c r="M220" s="528"/>
      <c r="N220" s="528"/>
      <c r="O220" s="528"/>
      <c r="P220" s="528"/>
      <c r="Q220" s="528"/>
      <c r="R220" s="528"/>
      <c r="S220" s="528"/>
      <c r="T220" s="528"/>
      <c r="U220" s="528"/>
      <c r="V220" s="528"/>
      <c r="W220" s="528"/>
      <c r="X220" s="528"/>
      <c r="Y220" s="528"/>
    </row>
    <row r="221" spans="1:25">
      <c r="A221" s="500" t="s">
        <v>168</v>
      </c>
      <c r="C221" s="480"/>
      <c r="E221" s="470" t="s">
        <v>548</v>
      </c>
      <c r="F221" s="528"/>
      <c r="G221" s="528"/>
      <c r="H221" s="528"/>
      <c r="I221" s="528"/>
      <c r="J221" s="528"/>
      <c r="K221" s="528"/>
      <c r="L221" s="528"/>
      <c r="M221" s="528"/>
      <c r="N221" s="528"/>
      <c r="O221" s="528"/>
      <c r="P221" s="528"/>
      <c r="Q221" s="528"/>
      <c r="R221" s="528"/>
      <c r="S221" s="528"/>
      <c r="T221" s="528"/>
      <c r="U221" s="528"/>
      <c r="V221" s="528"/>
      <c r="W221" s="528"/>
      <c r="X221" s="528"/>
      <c r="Y221" s="528"/>
    </row>
    <row r="222" spans="1:25">
      <c r="A222" s="500" t="s">
        <v>179</v>
      </c>
      <c r="C222" s="480"/>
      <c r="E222" s="470" t="s">
        <v>548</v>
      </c>
      <c r="F222" s="528"/>
      <c r="G222" s="528"/>
      <c r="H222" s="528"/>
      <c r="I222" s="528"/>
      <c r="J222" s="528"/>
      <c r="K222" s="528"/>
      <c r="L222" s="528"/>
      <c r="M222" s="528"/>
      <c r="N222" s="528"/>
      <c r="O222" s="528"/>
      <c r="P222" s="528"/>
      <c r="Q222" s="528"/>
      <c r="R222" s="528"/>
      <c r="S222" s="528"/>
      <c r="T222" s="528"/>
      <c r="U222" s="528"/>
      <c r="V222" s="528"/>
      <c r="W222" s="528"/>
      <c r="X222" s="528"/>
      <c r="Y222" s="528"/>
    </row>
    <row r="223" spans="1:25">
      <c r="A223" s="500" t="s">
        <v>170</v>
      </c>
      <c r="C223" s="480"/>
      <c r="E223" s="470" t="s">
        <v>548</v>
      </c>
      <c r="F223" s="528"/>
      <c r="G223" s="528"/>
      <c r="H223" s="528"/>
      <c r="I223" s="528"/>
      <c r="J223" s="528"/>
      <c r="K223" s="528"/>
      <c r="L223" s="528"/>
      <c r="M223" s="528"/>
      <c r="N223" s="528"/>
      <c r="O223" s="528"/>
      <c r="P223" s="528"/>
      <c r="Q223" s="528"/>
      <c r="R223" s="528"/>
      <c r="S223" s="528"/>
      <c r="T223" s="528"/>
      <c r="U223" s="528"/>
      <c r="V223" s="528"/>
      <c r="W223" s="528"/>
      <c r="X223" s="528"/>
      <c r="Y223" s="528"/>
    </row>
    <row r="224" spans="1:25" s="323" customFormat="1">
      <c r="A224" s="5" t="s">
        <v>139</v>
      </c>
      <c r="C224" s="1"/>
      <c r="E224" s="443"/>
      <c r="F224" s="363">
        <f t="shared" ref="F224:Y224" si="48">SUM(F220:F223)</f>
        <v>0</v>
      </c>
      <c r="G224" s="363">
        <f t="shared" si="48"/>
        <v>0</v>
      </c>
      <c r="H224" s="363">
        <f t="shared" si="48"/>
        <v>0</v>
      </c>
      <c r="I224" s="363">
        <f t="shared" si="48"/>
        <v>0</v>
      </c>
      <c r="J224" s="363">
        <f t="shared" si="48"/>
        <v>0</v>
      </c>
      <c r="K224" s="363">
        <f t="shared" si="48"/>
        <v>0</v>
      </c>
      <c r="L224" s="363">
        <f t="shared" si="48"/>
        <v>0</v>
      </c>
      <c r="M224" s="363">
        <f t="shared" si="48"/>
        <v>0</v>
      </c>
      <c r="N224" s="363">
        <f t="shared" si="48"/>
        <v>0</v>
      </c>
      <c r="O224" s="363">
        <f t="shared" si="48"/>
        <v>0</v>
      </c>
      <c r="P224" s="363">
        <f t="shared" si="48"/>
        <v>0</v>
      </c>
      <c r="Q224" s="363">
        <f t="shared" si="48"/>
        <v>0</v>
      </c>
      <c r="R224" s="363">
        <f t="shared" si="48"/>
        <v>0</v>
      </c>
      <c r="S224" s="363">
        <f t="shared" si="48"/>
        <v>0</v>
      </c>
      <c r="T224" s="363">
        <f t="shared" si="48"/>
        <v>0</v>
      </c>
      <c r="U224" s="363">
        <f t="shared" si="48"/>
        <v>0</v>
      </c>
      <c r="V224" s="363">
        <f t="shared" si="48"/>
        <v>0</v>
      </c>
      <c r="W224" s="363">
        <f t="shared" si="48"/>
        <v>0</v>
      </c>
      <c r="X224" s="363">
        <f t="shared" si="48"/>
        <v>0</v>
      </c>
      <c r="Y224" s="363">
        <f t="shared" si="48"/>
        <v>0</v>
      </c>
    </row>
    <row r="225" spans="1:25">
      <c r="A225" s="501"/>
      <c r="C225" s="480"/>
      <c r="F225" s="316"/>
      <c r="G225" s="316"/>
      <c r="H225" s="316"/>
      <c r="I225" s="316"/>
      <c r="J225" s="316"/>
      <c r="K225" s="316"/>
      <c r="L225" s="316"/>
      <c r="M225" s="316"/>
      <c r="N225" s="316"/>
      <c r="O225" s="316"/>
      <c r="P225" s="316"/>
      <c r="Q225" s="316"/>
      <c r="R225" s="316"/>
      <c r="S225" s="316"/>
      <c r="T225" s="316"/>
      <c r="U225" s="316"/>
      <c r="V225" s="316"/>
      <c r="W225" s="316"/>
      <c r="X225" s="316"/>
      <c r="Y225" s="316"/>
    </row>
    <row r="226" spans="1:25">
      <c r="A226" s="500" t="s">
        <v>562</v>
      </c>
      <c r="C226" s="480"/>
      <c r="E226" s="348" t="s">
        <v>0</v>
      </c>
      <c r="F226" s="530" t="str">
        <f>IF(F198&gt;0,F198/F201," ")</f>
        <v xml:space="preserve"> </v>
      </c>
      <c r="G226" s="530" t="str">
        <f t="shared" ref="G226:Y226" si="49">IF(G198&gt;0,G198/G201," ")</f>
        <v xml:space="preserve"> </v>
      </c>
      <c r="H226" s="530" t="str">
        <f t="shared" si="49"/>
        <v xml:space="preserve"> </v>
      </c>
      <c r="I226" s="530" t="str">
        <f t="shared" si="49"/>
        <v xml:space="preserve"> </v>
      </c>
      <c r="J226" s="530" t="str">
        <f t="shared" si="49"/>
        <v xml:space="preserve"> </v>
      </c>
      <c r="K226" s="530" t="str">
        <f t="shared" si="49"/>
        <v xml:space="preserve"> </v>
      </c>
      <c r="L226" s="530" t="str">
        <f t="shared" si="49"/>
        <v xml:space="preserve"> </v>
      </c>
      <c r="M226" s="530" t="str">
        <f t="shared" si="49"/>
        <v xml:space="preserve"> </v>
      </c>
      <c r="N226" s="530" t="str">
        <f t="shared" si="49"/>
        <v xml:space="preserve"> </v>
      </c>
      <c r="O226" s="530" t="str">
        <f t="shared" si="49"/>
        <v xml:space="preserve"> </v>
      </c>
      <c r="P226" s="530" t="str">
        <f t="shared" si="49"/>
        <v xml:space="preserve"> </v>
      </c>
      <c r="Q226" s="530" t="str">
        <f t="shared" si="49"/>
        <v xml:space="preserve"> </v>
      </c>
      <c r="R226" s="530" t="str">
        <f t="shared" si="49"/>
        <v xml:space="preserve"> </v>
      </c>
      <c r="S226" s="530" t="str">
        <f t="shared" si="49"/>
        <v xml:space="preserve"> </v>
      </c>
      <c r="T226" s="530" t="str">
        <f t="shared" si="49"/>
        <v xml:space="preserve"> </v>
      </c>
      <c r="U226" s="530" t="str">
        <f t="shared" si="49"/>
        <v xml:space="preserve"> </v>
      </c>
      <c r="V226" s="530" t="str">
        <f t="shared" si="49"/>
        <v xml:space="preserve"> </v>
      </c>
      <c r="W226" s="530" t="str">
        <f t="shared" si="49"/>
        <v xml:space="preserve"> </v>
      </c>
      <c r="X226" s="530" t="str">
        <f t="shared" si="49"/>
        <v xml:space="preserve"> </v>
      </c>
      <c r="Y226" s="530" t="str">
        <f t="shared" si="49"/>
        <v xml:space="preserve"> </v>
      </c>
    </row>
    <row r="227" spans="1:25">
      <c r="A227" s="500" t="s">
        <v>563</v>
      </c>
      <c r="C227" s="480"/>
      <c r="E227" s="348" t="s">
        <v>0</v>
      </c>
      <c r="F227" s="315"/>
      <c r="G227" s="315"/>
      <c r="H227" s="315"/>
      <c r="I227" s="315"/>
      <c r="J227" s="315"/>
      <c r="K227" s="315"/>
      <c r="L227" s="315"/>
      <c r="M227" s="315"/>
      <c r="N227" s="315"/>
      <c r="O227" s="315"/>
      <c r="P227" s="315"/>
      <c r="Q227" s="315"/>
      <c r="R227" s="315"/>
      <c r="S227" s="315"/>
      <c r="T227" s="315"/>
      <c r="U227" s="315"/>
      <c r="V227" s="315"/>
      <c r="W227" s="315"/>
      <c r="X227" s="315"/>
      <c r="Y227" s="315"/>
    </row>
    <row r="228" spans="1:25" s="44" customFormat="1">
      <c r="A228" s="538"/>
      <c r="C228" s="485"/>
      <c r="E228" s="539"/>
      <c r="F228" s="540"/>
      <c r="G228" s="540"/>
      <c r="H228" s="540"/>
      <c r="I228" s="540"/>
      <c r="J228" s="540"/>
      <c r="K228" s="540"/>
      <c r="L228" s="540"/>
      <c r="M228" s="540"/>
      <c r="N228" s="540"/>
      <c r="O228" s="540"/>
      <c r="P228" s="540"/>
      <c r="Q228" s="540"/>
      <c r="R228" s="540"/>
      <c r="S228" s="540"/>
      <c r="T228" s="540"/>
      <c r="U228" s="540"/>
      <c r="V228" s="540"/>
      <c r="W228" s="540"/>
      <c r="X228" s="540"/>
      <c r="Y228" s="540"/>
    </row>
    <row r="229" spans="1:25" ht="15">
      <c r="A229" s="416" t="s">
        <v>811</v>
      </c>
      <c r="C229" s="480"/>
      <c r="F229" s="478"/>
      <c r="G229" s="478"/>
      <c r="H229" s="478"/>
      <c r="I229" s="478"/>
      <c r="J229" s="478"/>
      <c r="K229" s="311"/>
      <c r="L229" s="311"/>
      <c r="M229" s="311"/>
      <c r="N229" s="311"/>
      <c r="O229" s="311"/>
      <c r="P229" s="311"/>
      <c r="Q229" s="311"/>
      <c r="R229" s="311"/>
      <c r="S229" s="311"/>
      <c r="T229" s="311"/>
      <c r="U229" s="311"/>
      <c r="V229" s="311"/>
      <c r="W229" s="311"/>
      <c r="X229" s="311"/>
      <c r="Y229" s="311"/>
    </row>
    <row r="230" spans="1:25" ht="15">
      <c r="A230" s="167" t="s">
        <v>778</v>
      </c>
      <c r="C230" s="168"/>
      <c r="E230" s="470"/>
      <c r="F230" s="478"/>
      <c r="G230" s="478"/>
      <c r="H230" s="478"/>
      <c r="I230" s="478"/>
      <c r="J230" s="478"/>
      <c r="K230" s="311"/>
      <c r="L230" s="311"/>
      <c r="M230" s="311"/>
      <c r="N230" s="311"/>
      <c r="O230" s="311"/>
      <c r="P230" s="311"/>
      <c r="Q230" s="311"/>
      <c r="R230" s="311"/>
      <c r="S230" s="311"/>
      <c r="T230" s="311"/>
      <c r="U230" s="311"/>
      <c r="V230" s="311"/>
      <c r="W230" s="311"/>
      <c r="X230" s="311"/>
      <c r="Y230" s="311"/>
    </row>
    <row r="231" spans="1:25" s="480" customFormat="1">
      <c r="A231" s="479" t="s">
        <v>340</v>
      </c>
      <c r="E231" s="470"/>
      <c r="F231" s="317"/>
      <c r="G231" s="317"/>
      <c r="H231" s="317"/>
      <c r="I231" s="317"/>
      <c r="J231" s="317"/>
      <c r="K231" s="317"/>
      <c r="L231" s="317"/>
      <c r="M231" s="317"/>
      <c r="N231" s="317"/>
      <c r="O231" s="317"/>
      <c r="P231" s="317"/>
      <c r="Q231" s="317"/>
      <c r="R231" s="317"/>
      <c r="S231" s="317"/>
      <c r="T231" s="317"/>
      <c r="U231" s="317"/>
      <c r="V231" s="317"/>
      <c r="W231" s="317"/>
      <c r="X231" s="317"/>
      <c r="Y231" s="317"/>
    </row>
    <row r="232" spans="1:25" s="480" customFormat="1" ht="25.5">
      <c r="A232" s="502" t="s">
        <v>342</v>
      </c>
      <c r="E232" s="470" t="s">
        <v>242</v>
      </c>
      <c r="F232" s="528"/>
      <c r="G232" s="528"/>
      <c r="H232" s="528"/>
      <c r="I232" s="528"/>
      <c r="J232" s="528"/>
      <c r="K232" s="528"/>
      <c r="L232" s="528"/>
      <c r="M232" s="528"/>
      <c r="N232" s="528"/>
      <c r="O232" s="528"/>
      <c r="P232" s="528"/>
      <c r="Q232" s="528"/>
      <c r="R232" s="528"/>
      <c r="S232" s="528"/>
      <c r="T232" s="528"/>
      <c r="U232" s="528"/>
      <c r="V232" s="528"/>
      <c r="W232" s="528"/>
      <c r="X232" s="528"/>
      <c r="Y232" s="528"/>
    </row>
    <row r="233" spans="1:25" s="480" customFormat="1">
      <c r="A233" s="502" t="s">
        <v>341</v>
      </c>
      <c r="E233" s="470" t="s">
        <v>242</v>
      </c>
      <c r="F233" s="528"/>
      <c r="G233" s="528"/>
      <c r="H233" s="528"/>
      <c r="I233" s="528"/>
      <c r="J233" s="528"/>
      <c r="K233" s="528"/>
      <c r="L233" s="528"/>
      <c r="M233" s="528"/>
      <c r="N233" s="528"/>
      <c r="O233" s="528"/>
      <c r="P233" s="528"/>
      <c r="Q233" s="528"/>
      <c r="R233" s="528"/>
      <c r="S233" s="528"/>
      <c r="T233" s="528"/>
      <c r="U233" s="528"/>
      <c r="V233" s="528"/>
      <c r="W233" s="528"/>
      <c r="X233" s="528"/>
      <c r="Y233" s="528"/>
    </row>
    <row r="234" spans="1:25" s="480" customFormat="1">
      <c r="A234" s="536" t="s">
        <v>910</v>
      </c>
      <c r="E234" s="200" t="s">
        <v>395</v>
      </c>
      <c r="F234" s="554"/>
      <c r="G234" s="554"/>
      <c r="H234" s="554"/>
      <c r="I234" s="554"/>
      <c r="J234" s="554"/>
      <c r="K234" s="554"/>
      <c r="L234" s="554"/>
      <c r="M234" s="554"/>
      <c r="N234" s="554"/>
      <c r="O234" s="554"/>
      <c r="P234" s="554"/>
      <c r="Q234" s="554"/>
      <c r="R234" s="554"/>
      <c r="S234" s="554"/>
      <c r="T234" s="554"/>
      <c r="U234" s="554"/>
      <c r="V234" s="554"/>
      <c r="W234" s="554"/>
      <c r="X234" s="554"/>
      <c r="Y234" s="554"/>
    </row>
    <row r="235" spans="1:25" s="480" customFormat="1" ht="13.5" customHeight="1">
      <c r="A235" s="536" t="s">
        <v>1349</v>
      </c>
      <c r="E235" s="470"/>
      <c r="F235" s="391"/>
      <c r="G235" s="391"/>
      <c r="H235" s="391"/>
      <c r="I235" s="391"/>
      <c r="J235" s="391"/>
      <c r="K235" s="391"/>
      <c r="L235" s="391"/>
      <c r="M235" s="391"/>
      <c r="N235" s="391"/>
      <c r="O235" s="391"/>
      <c r="P235" s="391"/>
      <c r="Q235" s="391"/>
      <c r="R235" s="391"/>
      <c r="S235" s="391"/>
      <c r="T235" s="391"/>
      <c r="U235" s="391"/>
      <c r="V235" s="391"/>
      <c r="W235" s="391"/>
      <c r="X235" s="391"/>
      <c r="Y235" s="391"/>
    </row>
    <row r="236" spans="1:25" s="480" customFormat="1">
      <c r="E236" s="470"/>
    </row>
    <row r="237" spans="1:25" s="480" customFormat="1">
      <c r="A237" s="1" t="s">
        <v>226</v>
      </c>
      <c r="E237" s="470"/>
    </row>
    <row r="238" spans="1:25" s="480" customFormat="1">
      <c r="A238" s="479" t="s">
        <v>856</v>
      </c>
      <c r="E238" s="470" t="s">
        <v>242</v>
      </c>
      <c r="F238" s="532"/>
      <c r="G238" s="532"/>
      <c r="H238" s="532"/>
      <c r="I238" s="532"/>
      <c r="J238" s="532"/>
      <c r="K238" s="532"/>
      <c r="L238" s="532"/>
      <c r="M238" s="532"/>
      <c r="N238" s="532"/>
      <c r="O238" s="532"/>
      <c r="P238" s="532"/>
      <c r="Q238" s="532"/>
      <c r="R238" s="532"/>
      <c r="S238" s="532"/>
      <c r="T238" s="532"/>
      <c r="U238" s="532"/>
      <c r="V238" s="532"/>
      <c r="W238" s="532"/>
      <c r="X238" s="532"/>
      <c r="Y238" s="532"/>
    </row>
    <row r="239" spans="1:25" s="480" customFormat="1">
      <c r="A239" s="479" t="s">
        <v>213</v>
      </c>
      <c r="E239" s="470"/>
      <c r="F239" s="532"/>
      <c r="G239" s="532"/>
      <c r="H239" s="532" t="s">
        <v>53</v>
      </c>
      <c r="I239" s="532"/>
      <c r="J239" s="532"/>
      <c r="K239" s="532"/>
      <c r="L239" s="532"/>
      <c r="M239" s="532"/>
      <c r="N239" s="532"/>
      <c r="O239" s="532"/>
      <c r="P239" s="532"/>
      <c r="Q239" s="532"/>
      <c r="R239" s="532"/>
      <c r="S239" s="532"/>
      <c r="T239" s="532"/>
      <c r="U239" s="532"/>
      <c r="V239" s="532"/>
      <c r="W239" s="532"/>
      <c r="X239" s="532"/>
      <c r="Y239" s="532"/>
    </row>
    <row r="240" spans="1:25" s="480" customFormat="1">
      <c r="A240" s="479" t="s">
        <v>559</v>
      </c>
      <c r="E240" s="470" t="s">
        <v>5</v>
      </c>
      <c r="F240" s="532"/>
      <c r="G240" s="532"/>
      <c r="H240" s="532"/>
      <c r="I240" s="532"/>
      <c r="J240" s="532"/>
      <c r="K240" s="532"/>
      <c r="L240" s="532"/>
      <c r="M240" s="532"/>
      <c r="N240" s="532"/>
      <c r="O240" s="532"/>
      <c r="P240" s="532"/>
      <c r="Q240" s="532"/>
      <c r="R240" s="532"/>
      <c r="S240" s="532"/>
      <c r="T240" s="532"/>
      <c r="U240" s="532"/>
      <c r="V240" s="532"/>
      <c r="W240" s="532"/>
      <c r="X240" s="532"/>
      <c r="Y240" s="532"/>
    </row>
    <row r="241" spans="1:25" s="480" customFormat="1">
      <c r="A241" s="479" t="s">
        <v>557</v>
      </c>
      <c r="E241" s="470" t="s">
        <v>5</v>
      </c>
      <c r="F241" s="532"/>
      <c r="G241" s="532"/>
      <c r="H241" s="532"/>
      <c r="I241" s="532"/>
      <c r="J241" s="532"/>
      <c r="K241" s="532"/>
      <c r="L241" s="532"/>
      <c r="M241" s="532"/>
      <c r="N241" s="532"/>
      <c r="O241" s="532"/>
      <c r="P241" s="532"/>
      <c r="Q241" s="532"/>
      <c r="R241" s="532"/>
      <c r="S241" s="532"/>
      <c r="T241" s="532"/>
      <c r="U241" s="532"/>
      <c r="V241" s="532"/>
      <c r="W241" s="532"/>
      <c r="X241" s="532"/>
      <c r="Y241" s="532"/>
    </row>
    <row r="242" spans="1:25" s="480" customFormat="1">
      <c r="A242" s="479" t="s">
        <v>558</v>
      </c>
      <c r="E242" s="470" t="s">
        <v>5</v>
      </c>
      <c r="F242" s="532"/>
      <c r="G242" s="532"/>
      <c r="H242" s="532"/>
      <c r="I242" s="532"/>
      <c r="J242" s="532"/>
      <c r="K242" s="532"/>
      <c r="L242" s="532"/>
      <c r="M242" s="532"/>
      <c r="N242" s="532"/>
      <c r="O242" s="532"/>
      <c r="P242" s="532"/>
      <c r="Q242" s="532"/>
      <c r="R242" s="532"/>
      <c r="S242" s="532"/>
      <c r="T242" s="532"/>
      <c r="U242" s="532"/>
      <c r="V242" s="532"/>
      <c r="W242" s="532"/>
      <c r="X242" s="532"/>
      <c r="Y242" s="532"/>
    </row>
    <row r="243" spans="1:25" s="480" customFormat="1">
      <c r="A243" s="479" t="s">
        <v>556</v>
      </c>
      <c r="E243" s="470" t="s">
        <v>0</v>
      </c>
      <c r="F243" s="193"/>
      <c r="G243" s="193"/>
      <c r="H243" s="193"/>
      <c r="I243" s="193"/>
      <c r="J243" s="193"/>
      <c r="K243" s="193"/>
      <c r="L243" s="193"/>
      <c r="M243" s="193"/>
      <c r="N243" s="193"/>
      <c r="O243" s="193"/>
      <c r="P243" s="193"/>
      <c r="Q243" s="193"/>
      <c r="R243" s="193"/>
      <c r="S243" s="193"/>
      <c r="T243" s="193"/>
      <c r="U243" s="193"/>
      <c r="V243" s="193"/>
      <c r="W243" s="193"/>
      <c r="X243" s="193"/>
      <c r="Y243" s="193"/>
    </row>
    <row r="244" spans="1:25" s="480" customFormat="1">
      <c r="A244" s="479" t="s">
        <v>214</v>
      </c>
      <c r="E244" s="470" t="s">
        <v>243</v>
      </c>
      <c r="F244" s="314">
        <f>'F7 Pensions DB scheme costs'!F100</f>
        <v>0</v>
      </c>
      <c r="G244" s="314">
        <f>'F7 Pensions DB scheme costs'!G100</f>
        <v>0</v>
      </c>
      <c r="H244" s="314">
        <f>'F7 Pensions DB scheme costs'!H100</f>
        <v>0</v>
      </c>
      <c r="I244" s="314">
        <f>'F7 Pensions DB scheme costs'!I100</f>
        <v>0</v>
      </c>
      <c r="J244" s="314">
        <f>'F7 Pensions DB scheme costs'!J100</f>
        <v>0</v>
      </c>
      <c r="K244" s="314">
        <f>'F7 Pensions DB scheme costs'!K100</f>
        <v>0</v>
      </c>
      <c r="L244" s="314">
        <f>'F7 Pensions DB scheme costs'!L100</f>
        <v>0</v>
      </c>
      <c r="M244" s="314">
        <f>'F7 Pensions DB scheme costs'!M100</f>
        <v>0</v>
      </c>
      <c r="N244" s="314">
        <f>'F7 Pensions DB scheme costs'!N100</f>
        <v>0</v>
      </c>
      <c r="O244" s="314">
        <f>'F7 Pensions DB scheme costs'!O100</f>
        <v>0</v>
      </c>
      <c r="P244" s="314" t="e">
        <f>#REF!</f>
        <v>#REF!</v>
      </c>
      <c r="Q244" s="314" t="e">
        <f>#REF!</f>
        <v>#REF!</v>
      </c>
      <c r="R244" s="314" t="e">
        <f>#REF!</f>
        <v>#REF!</v>
      </c>
      <c r="S244" s="314" t="e">
        <f>#REF!</f>
        <v>#REF!</v>
      </c>
      <c r="T244" s="314" t="e">
        <f>#REF!</f>
        <v>#REF!</v>
      </c>
      <c r="U244" s="314" t="e">
        <f>#REF!</f>
        <v>#REF!</v>
      </c>
      <c r="V244" s="314" t="e">
        <f>#REF!</f>
        <v>#REF!</v>
      </c>
      <c r="W244" s="314" t="e">
        <f>#REF!</f>
        <v>#REF!</v>
      </c>
      <c r="X244" s="314" t="e">
        <f>#REF!</f>
        <v>#REF!</v>
      </c>
      <c r="Y244" s="314" t="e">
        <f>#REF!</f>
        <v>#REF!</v>
      </c>
    </row>
    <row r="245" spans="1:25" s="480" customFormat="1">
      <c r="A245" s="479" t="s">
        <v>772</v>
      </c>
      <c r="E245" s="470" t="s">
        <v>0</v>
      </c>
      <c r="F245" s="194"/>
      <c r="G245" s="194"/>
      <c r="H245" s="194"/>
      <c r="I245" s="194"/>
      <c r="J245" s="194"/>
      <c r="K245" s="194"/>
      <c r="L245" s="194"/>
      <c r="M245" s="194"/>
      <c r="N245" s="194"/>
      <c r="O245" s="194"/>
      <c r="P245" s="194"/>
      <c r="Q245" s="194"/>
      <c r="R245" s="194"/>
      <c r="S245" s="194"/>
      <c r="T245" s="194"/>
      <c r="U245" s="194"/>
      <c r="V245" s="194"/>
      <c r="W245" s="194"/>
      <c r="X245" s="194"/>
      <c r="Y245" s="194"/>
    </row>
    <row r="246" spans="1:25" s="480" customFormat="1" ht="25.5">
      <c r="A246" s="502" t="s">
        <v>773</v>
      </c>
      <c r="E246" s="470" t="s">
        <v>0</v>
      </c>
      <c r="F246" s="194"/>
      <c r="G246" s="194"/>
      <c r="H246" s="194"/>
      <c r="I246" s="194"/>
      <c r="J246" s="194"/>
      <c r="K246" s="194"/>
      <c r="L246" s="194"/>
      <c r="M246" s="194"/>
      <c r="N246" s="194"/>
      <c r="O246" s="194"/>
      <c r="P246" s="194"/>
      <c r="Q246" s="194"/>
      <c r="R246" s="194"/>
      <c r="S246" s="194"/>
      <c r="T246" s="194"/>
      <c r="U246" s="194"/>
      <c r="V246" s="194"/>
      <c r="W246" s="194"/>
      <c r="X246" s="194"/>
      <c r="Y246" s="194"/>
    </row>
    <row r="247" spans="1:25" s="480" customFormat="1">
      <c r="A247" s="415" t="s">
        <v>863</v>
      </c>
      <c r="E247" s="470" t="s">
        <v>0</v>
      </c>
      <c r="F247" s="194"/>
      <c r="G247" s="194"/>
      <c r="H247" s="194"/>
      <c r="I247" s="194"/>
      <c r="J247" s="194"/>
      <c r="K247" s="194"/>
      <c r="L247" s="194"/>
      <c r="M247" s="194"/>
      <c r="N247" s="194"/>
      <c r="O247" s="194"/>
      <c r="P247" s="194"/>
      <c r="Q247" s="194"/>
      <c r="R247" s="194"/>
      <c r="S247" s="194"/>
      <c r="T247" s="194"/>
      <c r="U247" s="194"/>
      <c r="V247" s="194"/>
      <c r="W247" s="194"/>
      <c r="X247" s="194"/>
      <c r="Y247" s="194"/>
    </row>
    <row r="248" spans="1:25">
      <c r="A248" s="479" t="s">
        <v>392</v>
      </c>
      <c r="C248" s="480"/>
      <c r="E248" s="470" t="s">
        <v>173</v>
      </c>
      <c r="F248" s="532"/>
      <c r="G248" s="532"/>
      <c r="H248" s="532"/>
      <c r="I248" s="532"/>
      <c r="J248" s="532"/>
      <c r="K248" s="532"/>
      <c r="L248" s="532"/>
      <c r="M248" s="532"/>
      <c r="N248" s="532"/>
      <c r="O248" s="532"/>
      <c r="P248" s="532"/>
      <c r="Q248" s="532"/>
      <c r="R248" s="532"/>
      <c r="S248" s="532"/>
      <c r="T248" s="532"/>
      <c r="U248" s="532"/>
      <c r="V248" s="532"/>
      <c r="W248" s="532"/>
      <c r="X248" s="532"/>
      <c r="Y248" s="532"/>
    </row>
    <row r="249" spans="1:25">
      <c r="A249" s="495" t="s">
        <v>172</v>
      </c>
      <c r="C249" s="480"/>
      <c r="E249" s="470" t="s">
        <v>173</v>
      </c>
      <c r="F249" s="532"/>
      <c r="G249" s="532"/>
      <c r="H249" s="532"/>
      <c r="I249" s="532"/>
      <c r="J249" s="532"/>
      <c r="K249" s="532"/>
      <c r="L249" s="532"/>
      <c r="M249" s="532"/>
      <c r="N249" s="532"/>
      <c r="O249" s="532"/>
      <c r="P249" s="532"/>
      <c r="Q249" s="532"/>
      <c r="R249" s="532"/>
      <c r="S249" s="532"/>
      <c r="T249" s="532"/>
      <c r="U249" s="532"/>
      <c r="V249" s="532"/>
      <c r="W249" s="532"/>
      <c r="X249" s="532"/>
      <c r="Y249" s="532"/>
    </row>
    <row r="250" spans="1:25">
      <c r="A250" s="480"/>
      <c r="C250" s="480"/>
      <c r="E250" s="470"/>
      <c r="F250" s="480"/>
      <c r="G250" s="480"/>
      <c r="H250" s="480"/>
      <c r="I250" s="480"/>
      <c r="J250" s="480"/>
      <c r="K250" s="480"/>
      <c r="M250" s="480"/>
      <c r="O250" s="480"/>
      <c r="Q250" s="480"/>
      <c r="S250" s="480"/>
      <c r="U250" s="480"/>
      <c r="W250" s="480"/>
      <c r="Y250" s="480"/>
    </row>
    <row r="251" spans="1:25" s="480" customFormat="1">
      <c r="A251" s="1" t="s">
        <v>226</v>
      </c>
      <c r="E251" s="470"/>
    </row>
    <row r="252" spans="1:25" s="480" customFormat="1">
      <c r="A252" s="479" t="s">
        <v>215</v>
      </c>
      <c r="E252" s="470" t="s">
        <v>0</v>
      </c>
      <c r="F252" s="193"/>
      <c r="G252" s="193"/>
      <c r="H252" s="193"/>
      <c r="I252" s="193"/>
      <c r="J252" s="193"/>
      <c r="K252" s="193"/>
      <c r="L252" s="193"/>
      <c r="M252" s="193"/>
      <c r="N252" s="193"/>
      <c r="O252" s="193"/>
      <c r="P252" s="193"/>
      <c r="Q252" s="193"/>
      <c r="R252" s="193"/>
      <c r="S252" s="193"/>
      <c r="T252" s="193"/>
      <c r="U252" s="193"/>
      <c r="V252" s="193"/>
      <c r="W252" s="193"/>
      <c r="X252" s="193"/>
      <c r="Y252" s="193"/>
    </row>
    <row r="253" spans="1:25" s="480" customFormat="1">
      <c r="A253" s="479" t="s">
        <v>774</v>
      </c>
      <c r="E253" s="470" t="s">
        <v>0</v>
      </c>
      <c r="F253" s="193"/>
      <c r="G253" s="193"/>
      <c r="H253" s="193"/>
      <c r="I253" s="193"/>
      <c r="J253" s="193"/>
      <c r="K253" s="193"/>
      <c r="L253" s="193"/>
      <c r="M253" s="193"/>
      <c r="N253" s="193"/>
      <c r="O253" s="193"/>
      <c r="P253" s="193"/>
      <c r="Q253" s="193"/>
      <c r="R253" s="193"/>
      <c r="S253" s="193"/>
      <c r="T253" s="193"/>
      <c r="U253" s="193"/>
      <c r="V253" s="193"/>
      <c r="W253" s="193"/>
      <c r="X253" s="193"/>
      <c r="Y253" s="193"/>
    </row>
    <row r="254" spans="1:25" s="480" customFormat="1">
      <c r="A254" s="479" t="s">
        <v>216</v>
      </c>
      <c r="E254" s="470" t="s">
        <v>0</v>
      </c>
      <c r="F254" s="193"/>
      <c r="G254" s="193"/>
      <c r="H254" s="193"/>
      <c r="I254" s="193"/>
      <c r="J254" s="193"/>
      <c r="K254" s="193"/>
      <c r="L254" s="193"/>
      <c r="M254" s="193"/>
      <c r="N254" s="193"/>
      <c r="O254" s="193"/>
      <c r="P254" s="193"/>
      <c r="Q254" s="193"/>
      <c r="R254" s="193"/>
      <c r="S254" s="193"/>
      <c r="T254" s="193"/>
      <c r="U254" s="193"/>
      <c r="V254" s="193"/>
      <c r="W254" s="193"/>
      <c r="X254" s="193"/>
      <c r="Y254" s="193"/>
    </row>
    <row r="255" spans="1:25" s="480" customFormat="1">
      <c r="A255" s="479" t="s">
        <v>217</v>
      </c>
      <c r="E255" s="470" t="s">
        <v>0</v>
      </c>
      <c r="F255" s="193"/>
      <c r="G255" s="193"/>
      <c r="H255" s="193"/>
      <c r="I255" s="193"/>
      <c r="J255" s="193"/>
      <c r="K255" s="193"/>
      <c r="L255" s="193"/>
      <c r="M255" s="193"/>
      <c r="N255" s="193"/>
      <c r="O255" s="193"/>
      <c r="P255" s="193"/>
      <c r="Q255" s="193"/>
      <c r="R255" s="193"/>
      <c r="S255" s="193"/>
      <c r="T255" s="193"/>
      <c r="U255" s="193"/>
      <c r="V255" s="193"/>
      <c r="W255" s="193"/>
      <c r="X255" s="193"/>
      <c r="Y255" s="193"/>
    </row>
    <row r="256" spans="1:25" s="480" customFormat="1">
      <c r="A256" s="479" t="s">
        <v>218</v>
      </c>
      <c r="E256" s="470" t="s">
        <v>0</v>
      </c>
      <c r="F256" s="193"/>
      <c r="G256" s="193"/>
      <c r="H256" s="193"/>
      <c r="I256" s="193"/>
      <c r="J256" s="193"/>
      <c r="K256" s="193"/>
      <c r="L256" s="193"/>
      <c r="M256" s="193"/>
      <c r="N256" s="193"/>
      <c r="O256" s="193"/>
      <c r="P256" s="193"/>
      <c r="Q256" s="193"/>
      <c r="R256" s="193"/>
      <c r="S256" s="193"/>
      <c r="T256" s="193"/>
      <c r="U256" s="193"/>
      <c r="V256" s="193"/>
      <c r="W256" s="193"/>
      <c r="X256" s="193"/>
      <c r="Y256" s="193"/>
    </row>
    <row r="257" spans="1:25" s="480" customFormat="1">
      <c r="A257" s="415" t="s">
        <v>1350</v>
      </c>
      <c r="E257" s="470" t="s">
        <v>0</v>
      </c>
      <c r="F257" s="193"/>
      <c r="G257" s="193"/>
      <c r="H257" s="193"/>
      <c r="I257" s="193"/>
      <c r="J257" s="193"/>
      <c r="K257" s="193"/>
      <c r="L257" s="193"/>
      <c r="M257" s="193"/>
      <c r="N257" s="193"/>
      <c r="O257" s="193"/>
      <c r="P257" s="193"/>
      <c r="Q257" s="193"/>
      <c r="R257" s="193"/>
      <c r="S257" s="193"/>
      <c r="T257" s="193"/>
      <c r="U257" s="193"/>
      <c r="V257" s="193"/>
      <c r="W257" s="193"/>
      <c r="X257" s="193"/>
      <c r="Y257" s="193"/>
    </row>
    <row r="258" spans="1:25" s="480" customFormat="1">
      <c r="A258" s="479" t="s">
        <v>775</v>
      </c>
      <c r="E258" s="470" t="s">
        <v>0</v>
      </c>
      <c r="F258" s="193"/>
      <c r="G258" s="193"/>
      <c r="H258" s="193"/>
      <c r="I258" s="193"/>
      <c r="J258" s="193"/>
      <c r="K258" s="193"/>
      <c r="L258" s="193"/>
      <c r="M258" s="193"/>
      <c r="N258" s="193"/>
      <c r="O258" s="193"/>
      <c r="P258" s="193"/>
      <c r="Q258" s="193"/>
      <c r="R258" s="193"/>
      <c r="S258" s="193"/>
      <c r="T258" s="193"/>
      <c r="U258" s="193"/>
      <c r="V258" s="193"/>
      <c r="W258" s="193"/>
      <c r="X258" s="193"/>
      <c r="Y258" s="193"/>
    </row>
    <row r="259" spans="1:25" s="480" customFormat="1">
      <c r="A259" s="479" t="s">
        <v>219</v>
      </c>
      <c r="E259" s="470" t="s">
        <v>0</v>
      </c>
      <c r="F259" s="193"/>
      <c r="G259" s="193"/>
      <c r="H259" s="193"/>
      <c r="I259" s="193"/>
      <c r="J259" s="193"/>
      <c r="K259" s="193"/>
      <c r="L259" s="193"/>
      <c r="M259" s="193"/>
      <c r="N259" s="193"/>
      <c r="O259" s="193"/>
      <c r="P259" s="193"/>
      <c r="Q259" s="193"/>
      <c r="R259" s="193"/>
      <c r="S259" s="193"/>
      <c r="T259" s="193"/>
      <c r="U259" s="193"/>
      <c r="V259" s="193"/>
      <c r="W259" s="193"/>
      <c r="X259" s="193"/>
      <c r="Y259" s="193"/>
    </row>
    <row r="260" spans="1:25" s="480" customFormat="1">
      <c r="A260" s="479" t="s">
        <v>220</v>
      </c>
      <c r="E260" s="470" t="s">
        <v>0</v>
      </c>
      <c r="F260" s="193"/>
      <c r="G260" s="193"/>
      <c r="H260" s="193"/>
      <c r="I260" s="193"/>
      <c r="J260" s="193"/>
      <c r="K260" s="193"/>
      <c r="L260" s="193"/>
      <c r="M260" s="193"/>
      <c r="N260" s="193"/>
      <c r="O260" s="193"/>
      <c r="P260" s="193"/>
      <c r="Q260" s="193"/>
      <c r="R260" s="193"/>
      <c r="S260" s="193"/>
      <c r="T260" s="193"/>
      <c r="U260" s="193"/>
      <c r="V260" s="193"/>
      <c r="W260" s="193"/>
      <c r="X260" s="193"/>
      <c r="Y260" s="193"/>
    </row>
    <row r="261" spans="1:25" s="480" customFormat="1">
      <c r="A261" s="479" t="s">
        <v>221</v>
      </c>
      <c r="E261" s="470" t="s">
        <v>0</v>
      </c>
      <c r="F261" s="193"/>
      <c r="G261" s="193"/>
      <c r="H261" s="193"/>
      <c r="I261" s="193"/>
      <c r="J261" s="193"/>
      <c r="K261" s="193"/>
      <c r="L261" s="193"/>
      <c r="M261" s="193"/>
      <c r="N261" s="193"/>
      <c r="O261" s="193"/>
      <c r="P261" s="193"/>
      <c r="Q261" s="193"/>
      <c r="R261" s="193"/>
      <c r="S261" s="193"/>
      <c r="T261" s="193"/>
      <c r="U261" s="193"/>
      <c r="V261" s="193"/>
      <c r="W261" s="193"/>
      <c r="X261" s="193"/>
      <c r="Y261" s="193"/>
    </row>
    <row r="262" spans="1:25" s="480" customFormat="1">
      <c r="A262" s="415" t="s">
        <v>859</v>
      </c>
      <c r="E262" s="470"/>
      <c r="F262" s="532"/>
      <c r="G262" s="532"/>
      <c r="H262" s="532"/>
      <c r="I262" s="532"/>
      <c r="J262" s="532"/>
      <c r="K262" s="532"/>
      <c r="L262" s="532"/>
      <c r="M262" s="532"/>
      <c r="N262" s="532"/>
      <c r="O262" s="532"/>
      <c r="P262" s="532"/>
      <c r="Q262" s="532"/>
      <c r="R262" s="532"/>
      <c r="S262" s="532"/>
      <c r="T262" s="532"/>
      <c r="U262" s="532"/>
      <c r="V262" s="532"/>
      <c r="W262" s="532"/>
      <c r="X262" s="532"/>
      <c r="Y262" s="532"/>
    </row>
    <row r="263" spans="1:25" s="480" customFormat="1">
      <c r="A263" s="415" t="s">
        <v>860</v>
      </c>
      <c r="E263" s="470"/>
      <c r="F263" s="532"/>
      <c r="G263" s="532"/>
      <c r="H263" s="532"/>
      <c r="I263" s="532"/>
      <c r="J263" s="532"/>
      <c r="K263" s="532"/>
      <c r="L263" s="532"/>
      <c r="M263" s="532"/>
      <c r="N263" s="532"/>
      <c r="O263" s="532"/>
      <c r="P263" s="532"/>
      <c r="Q263" s="532"/>
      <c r="R263" s="532"/>
      <c r="S263" s="532"/>
      <c r="T263" s="532"/>
      <c r="U263" s="532"/>
      <c r="V263" s="532"/>
      <c r="W263" s="532"/>
      <c r="X263" s="532"/>
      <c r="Y263" s="532"/>
    </row>
    <row r="264" spans="1:25" s="480" customFormat="1">
      <c r="A264" s="479" t="s">
        <v>222</v>
      </c>
      <c r="E264" s="470" t="s">
        <v>173</v>
      </c>
      <c r="F264" s="532"/>
      <c r="G264" s="532"/>
      <c r="H264" s="532"/>
      <c r="I264" s="532"/>
      <c r="J264" s="532"/>
      <c r="K264" s="532"/>
      <c r="L264" s="532"/>
      <c r="M264" s="532"/>
      <c r="N264" s="532"/>
      <c r="O264" s="532"/>
      <c r="P264" s="532"/>
      <c r="Q264" s="532"/>
      <c r="R264" s="532"/>
      <c r="S264" s="532"/>
      <c r="T264" s="532"/>
      <c r="U264" s="532"/>
      <c r="V264" s="532"/>
      <c r="W264" s="532"/>
      <c r="X264" s="532"/>
      <c r="Y264" s="532"/>
    </row>
    <row r="265" spans="1:25" s="480" customFormat="1">
      <c r="A265" s="479" t="s">
        <v>223</v>
      </c>
      <c r="E265" s="470" t="s">
        <v>173</v>
      </c>
      <c r="F265" s="532"/>
      <c r="G265" s="532"/>
      <c r="H265" s="532"/>
      <c r="I265" s="532"/>
      <c r="J265" s="532"/>
      <c r="K265" s="532"/>
      <c r="L265" s="532"/>
      <c r="M265" s="532"/>
      <c r="N265" s="532"/>
      <c r="O265" s="532"/>
      <c r="P265" s="532"/>
      <c r="Q265" s="532"/>
      <c r="R265" s="532"/>
      <c r="S265" s="532"/>
      <c r="T265" s="532"/>
      <c r="U265" s="532"/>
      <c r="V265" s="532"/>
      <c r="W265" s="532"/>
      <c r="X265" s="532"/>
      <c r="Y265" s="532"/>
    </row>
    <row r="266" spans="1:25" s="480" customFormat="1">
      <c r="A266" s="415" t="s">
        <v>861</v>
      </c>
      <c r="E266" s="470"/>
      <c r="F266" s="532"/>
      <c r="G266" s="532"/>
      <c r="H266" s="532"/>
      <c r="I266" s="532"/>
      <c r="J266" s="532"/>
      <c r="K266" s="532"/>
      <c r="L266" s="532"/>
      <c r="M266" s="532"/>
      <c r="N266" s="532"/>
      <c r="O266" s="532"/>
      <c r="P266" s="532"/>
      <c r="Q266" s="532"/>
      <c r="R266" s="532"/>
      <c r="S266" s="532"/>
      <c r="T266" s="532"/>
      <c r="U266" s="532"/>
      <c r="V266" s="532"/>
      <c r="W266" s="532"/>
      <c r="X266" s="532"/>
      <c r="Y266" s="532"/>
    </row>
    <row r="267" spans="1:25" s="480" customFormat="1">
      <c r="A267" s="415" t="s">
        <v>862</v>
      </c>
      <c r="E267" s="470"/>
      <c r="F267" s="532"/>
      <c r="G267" s="532"/>
      <c r="H267" s="532"/>
      <c r="I267" s="532"/>
      <c r="J267" s="532"/>
      <c r="K267" s="532"/>
      <c r="L267" s="532"/>
      <c r="M267" s="532"/>
      <c r="N267" s="532"/>
      <c r="O267" s="532"/>
      <c r="P267" s="532"/>
      <c r="Q267" s="532"/>
      <c r="R267" s="532"/>
      <c r="S267" s="532"/>
      <c r="T267" s="532"/>
      <c r="U267" s="532"/>
      <c r="V267" s="532"/>
      <c r="W267" s="532"/>
      <c r="X267" s="532"/>
      <c r="Y267" s="532"/>
    </row>
    <row r="268" spans="1:25" s="480" customFormat="1">
      <c r="A268" s="479" t="s">
        <v>224</v>
      </c>
      <c r="E268" s="470" t="s">
        <v>173</v>
      </c>
      <c r="F268" s="532"/>
      <c r="G268" s="532"/>
      <c r="H268" s="532"/>
      <c r="I268" s="532"/>
      <c r="J268" s="532"/>
      <c r="K268" s="532"/>
      <c r="L268" s="532"/>
      <c r="M268" s="532"/>
      <c r="N268" s="532"/>
      <c r="O268" s="532"/>
      <c r="P268" s="532"/>
      <c r="Q268" s="532"/>
      <c r="R268" s="532"/>
      <c r="S268" s="532"/>
      <c r="T268" s="532"/>
      <c r="U268" s="532"/>
      <c r="V268" s="532"/>
      <c r="W268" s="532"/>
      <c r="X268" s="532"/>
      <c r="Y268" s="532"/>
    </row>
    <row r="269" spans="1:25" s="480" customFormat="1">
      <c r="A269" s="479" t="s">
        <v>225</v>
      </c>
      <c r="E269" s="470" t="s">
        <v>173</v>
      </c>
      <c r="F269" s="532"/>
      <c r="G269" s="532"/>
      <c r="H269" s="532"/>
      <c r="I269" s="532"/>
      <c r="J269" s="532"/>
      <c r="K269" s="532"/>
      <c r="L269" s="532"/>
      <c r="M269" s="532"/>
      <c r="N269" s="532"/>
      <c r="O269" s="532"/>
      <c r="P269" s="532"/>
      <c r="Q269" s="532"/>
      <c r="R269" s="532"/>
      <c r="S269" s="532"/>
      <c r="T269" s="532"/>
      <c r="U269" s="532"/>
      <c r="V269" s="532"/>
      <c r="W269" s="532"/>
      <c r="X269" s="532"/>
      <c r="Y269" s="532"/>
    </row>
    <row r="270" spans="1:25" s="480" customFormat="1">
      <c r="E270" s="470"/>
    </row>
    <row r="271" spans="1:25" s="480" customFormat="1">
      <c r="A271" s="1" t="s">
        <v>553</v>
      </c>
      <c r="E271" s="470"/>
    </row>
    <row r="272" spans="1:25" s="480" customFormat="1">
      <c r="A272" s="64" t="s">
        <v>554</v>
      </c>
      <c r="F272" s="532"/>
      <c r="G272" s="532"/>
      <c r="H272" s="532"/>
      <c r="I272" s="532"/>
      <c r="J272" s="532"/>
      <c r="K272" s="532"/>
      <c r="L272" s="532"/>
      <c r="M272" s="532"/>
      <c r="N272" s="532"/>
      <c r="O272" s="532"/>
      <c r="P272" s="532"/>
      <c r="Q272" s="532"/>
      <c r="R272" s="532"/>
      <c r="S272" s="532"/>
      <c r="T272" s="532"/>
      <c r="U272" s="532"/>
      <c r="V272" s="532"/>
      <c r="W272" s="532"/>
      <c r="X272" s="532"/>
      <c r="Y272" s="532"/>
    </row>
    <row r="273" spans="1:25" s="480" customFormat="1">
      <c r="A273" s="479" t="s">
        <v>819</v>
      </c>
      <c r="F273" s="532"/>
      <c r="G273" s="532"/>
      <c r="H273" s="532"/>
      <c r="I273" s="532"/>
      <c r="J273" s="532"/>
      <c r="K273" s="532"/>
      <c r="L273" s="532"/>
      <c r="M273" s="532"/>
      <c r="N273" s="532"/>
      <c r="O273" s="532"/>
      <c r="P273" s="532"/>
      <c r="Q273" s="532"/>
      <c r="R273" s="532"/>
      <c r="S273" s="532"/>
      <c r="T273" s="532"/>
      <c r="U273" s="532"/>
      <c r="V273" s="532"/>
      <c r="W273" s="532"/>
      <c r="X273" s="532"/>
      <c r="Y273" s="532"/>
    </row>
    <row r="274" spans="1:25" s="480" customFormat="1">
      <c r="A274" s="479" t="s">
        <v>202</v>
      </c>
      <c r="E274" s="470"/>
      <c r="F274" s="532"/>
      <c r="G274" s="532"/>
      <c r="H274" s="532"/>
      <c r="I274" s="532"/>
      <c r="J274" s="532"/>
      <c r="K274" s="532"/>
      <c r="L274" s="532"/>
      <c r="M274" s="532"/>
      <c r="N274" s="532"/>
      <c r="O274" s="532"/>
      <c r="P274" s="532"/>
      <c r="Q274" s="532"/>
      <c r="R274" s="532"/>
      <c r="S274" s="532"/>
      <c r="T274" s="532"/>
      <c r="U274" s="532"/>
      <c r="V274" s="532"/>
      <c r="W274" s="532"/>
      <c r="X274" s="532"/>
      <c r="Y274" s="532"/>
    </row>
    <row r="275" spans="1:25" s="480" customFormat="1">
      <c r="A275" s="479" t="s">
        <v>398</v>
      </c>
      <c r="E275" s="470" t="s">
        <v>343</v>
      </c>
      <c r="F275" s="532"/>
      <c r="G275" s="532"/>
      <c r="H275" s="532"/>
      <c r="I275" s="532"/>
      <c r="J275" s="532"/>
      <c r="K275" s="532"/>
      <c r="L275" s="532"/>
      <c r="M275" s="532"/>
      <c r="N275" s="532"/>
      <c r="O275" s="532"/>
      <c r="P275" s="532"/>
      <c r="Q275" s="532"/>
      <c r="R275" s="532"/>
      <c r="S275" s="532"/>
      <c r="T275" s="532"/>
      <c r="U275" s="532"/>
      <c r="V275" s="532"/>
      <c r="W275" s="532"/>
      <c r="X275" s="532"/>
      <c r="Y275" s="532"/>
    </row>
    <row r="276" spans="1:25" s="480" customFormat="1">
      <c r="A276" s="479" t="s">
        <v>203</v>
      </c>
      <c r="E276" s="470" t="s">
        <v>243</v>
      </c>
      <c r="F276" s="532"/>
      <c r="G276" s="532"/>
      <c r="H276" s="532"/>
      <c r="I276" s="532"/>
      <c r="J276" s="532"/>
      <c r="K276" s="532"/>
      <c r="L276" s="532"/>
      <c r="M276" s="532"/>
      <c r="N276" s="532"/>
      <c r="O276" s="532"/>
      <c r="P276" s="532"/>
      <c r="Q276" s="532"/>
      <c r="R276" s="532"/>
      <c r="S276" s="532"/>
      <c r="T276" s="532"/>
      <c r="U276" s="532"/>
      <c r="V276" s="532"/>
      <c r="W276" s="532"/>
      <c r="X276" s="532"/>
      <c r="Y276" s="532"/>
    </row>
    <row r="277" spans="1:25" s="480" customFormat="1">
      <c r="A277" s="479" t="s">
        <v>204</v>
      </c>
      <c r="E277" s="470"/>
      <c r="F277" s="532"/>
      <c r="G277" s="532"/>
      <c r="H277" s="532"/>
      <c r="I277" s="532"/>
      <c r="J277" s="532"/>
      <c r="K277" s="532"/>
      <c r="L277" s="532"/>
      <c r="M277" s="532"/>
      <c r="N277" s="532"/>
      <c r="O277" s="532"/>
      <c r="P277" s="532"/>
      <c r="Q277" s="532"/>
      <c r="R277" s="532"/>
      <c r="S277" s="532"/>
      <c r="T277" s="532"/>
      <c r="U277" s="532"/>
      <c r="V277" s="532"/>
      <c r="W277" s="532"/>
      <c r="X277" s="532"/>
      <c r="Y277" s="532"/>
    </row>
    <row r="278" spans="1:25" s="480" customFormat="1">
      <c r="A278" s="479" t="s">
        <v>205</v>
      </c>
      <c r="E278" s="470" t="s">
        <v>0</v>
      </c>
      <c r="F278" s="532"/>
      <c r="G278" s="532"/>
      <c r="H278" s="532"/>
      <c r="I278" s="532"/>
      <c r="J278" s="532"/>
      <c r="K278" s="532"/>
      <c r="L278" s="532"/>
      <c r="M278" s="532"/>
      <c r="N278" s="532"/>
      <c r="O278" s="532"/>
      <c r="P278" s="532"/>
      <c r="Q278" s="532"/>
      <c r="R278" s="532"/>
      <c r="S278" s="532"/>
      <c r="T278" s="532"/>
      <c r="U278" s="532"/>
      <c r="V278" s="532"/>
      <c r="W278" s="532"/>
      <c r="X278" s="532"/>
      <c r="Y278" s="532"/>
    </row>
    <row r="279" spans="1:25" s="480" customFormat="1">
      <c r="A279" s="479" t="s">
        <v>206</v>
      </c>
      <c r="E279" s="470" t="s">
        <v>0</v>
      </c>
      <c r="F279" s="532"/>
      <c r="G279" s="532"/>
      <c r="H279" s="532"/>
      <c r="I279" s="532"/>
      <c r="J279" s="532"/>
      <c r="K279" s="532"/>
      <c r="L279" s="532"/>
      <c r="M279" s="532"/>
      <c r="N279" s="532"/>
      <c r="O279" s="532"/>
      <c r="P279" s="532"/>
      <c r="Q279" s="532"/>
      <c r="R279" s="532"/>
      <c r="S279" s="532"/>
      <c r="T279" s="532"/>
      <c r="U279" s="532"/>
      <c r="V279" s="532"/>
      <c r="W279" s="532"/>
      <c r="X279" s="532"/>
      <c r="Y279" s="532"/>
    </row>
    <row r="280" spans="1:25" s="480" customFormat="1">
      <c r="A280" s="479" t="s">
        <v>207</v>
      </c>
      <c r="E280" s="470"/>
      <c r="F280" s="532"/>
      <c r="G280" s="532"/>
      <c r="H280" s="532"/>
      <c r="I280" s="532"/>
      <c r="J280" s="532"/>
      <c r="K280" s="532"/>
      <c r="L280" s="532"/>
      <c r="M280" s="532"/>
      <c r="N280" s="532"/>
      <c r="O280" s="532"/>
      <c r="P280" s="532"/>
      <c r="Q280" s="532"/>
      <c r="R280" s="532"/>
      <c r="S280" s="532"/>
      <c r="T280" s="532"/>
      <c r="U280" s="532"/>
      <c r="V280" s="532"/>
      <c r="W280" s="532"/>
      <c r="X280" s="532"/>
      <c r="Y280" s="532"/>
    </row>
    <row r="281" spans="1:25" s="480" customFormat="1">
      <c r="A281" s="479" t="s">
        <v>208</v>
      </c>
      <c r="E281" s="470"/>
      <c r="F281" s="532"/>
      <c r="G281" s="532"/>
      <c r="H281" s="532"/>
      <c r="I281" s="532"/>
      <c r="J281" s="532"/>
      <c r="K281" s="532"/>
      <c r="L281" s="532"/>
      <c r="M281" s="532"/>
      <c r="N281" s="532"/>
      <c r="O281" s="532"/>
      <c r="P281" s="532"/>
      <c r="Q281" s="532"/>
      <c r="R281" s="532"/>
      <c r="S281" s="532"/>
      <c r="T281" s="532"/>
      <c r="U281" s="532"/>
      <c r="V281" s="532"/>
      <c r="W281" s="532"/>
      <c r="X281" s="532"/>
      <c r="Y281" s="532"/>
    </row>
    <row r="282" spans="1:25" s="480" customFormat="1">
      <c r="A282" s="479" t="s">
        <v>779</v>
      </c>
      <c r="E282" s="470"/>
      <c r="F282" s="532"/>
      <c r="G282" s="532"/>
      <c r="H282" s="532"/>
      <c r="I282" s="532"/>
      <c r="J282" s="532"/>
      <c r="K282" s="532"/>
      <c r="L282" s="532"/>
      <c r="M282" s="532"/>
      <c r="N282" s="532"/>
      <c r="O282" s="532"/>
      <c r="P282" s="532"/>
      <c r="Q282" s="532"/>
      <c r="R282" s="532"/>
      <c r="S282" s="532"/>
      <c r="T282" s="532"/>
      <c r="U282" s="532"/>
      <c r="V282" s="532"/>
      <c r="W282" s="532"/>
      <c r="X282" s="532"/>
      <c r="Y282" s="532"/>
    </row>
    <row r="283" spans="1:25" s="480" customFormat="1">
      <c r="A283" s="479" t="s">
        <v>209</v>
      </c>
      <c r="E283" s="470"/>
      <c r="F283" s="532"/>
      <c r="G283" s="532"/>
      <c r="H283" s="532"/>
      <c r="I283" s="532"/>
      <c r="J283" s="532"/>
      <c r="K283" s="532"/>
      <c r="L283" s="532"/>
      <c r="M283" s="532"/>
      <c r="N283" s="532"/>
      <c r="O283" s="532"/>
      <c r="P283" s="532"/>
      <c r="Q283" s="532"/>
      <c r="R283" s="532"/>
      <c r="S283" s="532"/>
      <c r="T283" s="532"/>
      <c r="U283" s="532"/>
      <c r="V283" s="532"/>
      <c r="W283" s="532"/>
      <c r="X283" s="532"/>
      <c r="Y283" s="532"/>
    </row>
    <row r="284" spans="1:25" s="480" customFormat="1">
      <c r="A284" s="479" t="s">
        <v>210</v>
      </c>
      <c r="E284" s="470"/>
      <c r="F284" s="532"/>
      <c r="G284" s="532"/>
      <c r="H284" s="532"/>
      <c r="I284" s="532"/>
      <c r="J284" s="532"/>
      <c r="K284" s="532"/>
      <c r="L284" s="532"/>
      <c r="M284" s="532"/>
      <c r="N284" s="532"/>
      <c r="O284" s="532"/>
      <c r="P284" s="532"/>
      <c r="Q284" s="532"/>
      <c r="R284" s="532"/>
      <c r="S284" s="532"/>
      <c r="T284" s="532"/>
      <c r="U284" s="532"/>
      <c r="V284" s="532"/>
      <c r="W284" s="532"/>
      <c r="X284" s="532"/>
      <c r="Y284" s="532"/>
    </row>
    <row r="285" spans="1:25" s="480" customFormat="1">
      <c r="A285" s="479" t="s">
        <v>211</v>
      </c>
      <c r="E285" s="470" t="s">
        <v>0</v>
      </c>
      <c r="F285" s="532"/>
      <c r="G285" s="532"/>
      <c r="H285" s="532"/>
      <c r="I285" s="532"/>
      <c r="J285" s="532"/>
      <c r="K285" s="532"/>
      <c r="L285" s="532"/>
      <c r="M285" s="532"/>
      <c r="N285" s="532"/>
      <c r="O285" s="532"/>
      <c r="P285" s="532"/>
      <c r="Q285" s="532"/>
      <c r="R285" s="532"/>
      <c r="S285" s="532"/>
      <c r="T285" s="532"/>
      <c r="U285" s="532"/>
      <c r="V285" s="532"/>
      <c r="W285" s="532"/>
      <c r="X285" s="532"/>
      <c r="Y285" s="532"/>
    </row>
    <row r="286" spans="1:25" s="480" customFormat="1">
      <c r="A286" s="479" t="s">
        <v>212</v>
      </c>
      <c r="E286" s="470" t="s">
        <v>0</v>
      </c>
      <c r="F286" s="532"/>
      <c r="G286" s="532"/>
      <c r="H286" s="532"/>
      <c r="I286" s="532"/>
      <c r="J286" s="532"/>
      <c r="K286" s="532"/>
      <c r="L286" s="532"/>
      <c r="M286" s="532"/>
      <c r="N286" s="532"/>
      <c r="O286" s="532"/>
      <c r="P286" s="532"/>
      <c r="Q286" s="532"/>
      <c r="R286" s="532"/>
      <c r="S286" s="532"/>
      <c r="T286" s="532"/>
      <c r="U286" s="532"/>
      <c r="V286" s="532"/>
      <c r="W286" s="532"/>
      <c r="X286" s="532"/>
      <c r="Y286" s="532"/>
    </row>
    <row r="287" spans="1:25" s="480" customFormat="1">
      <c r="E287" s="470"/>
    </row>
    <row r="288" spans="1:25" s="480" customFormat="1">
      <c r="A288" s="64" t="s">
        <v>554</v>
      </c>
      <c r="F288" s="532"/>
      <c r="G288" s="532"/>
      <c r="H288" s="532"/>
      <c r="I288" s="532"/>
      <c r="J288" s="532"/>
      <c r="K288" s="532"/>
      <c r="L288" s="532"/>
      <c r="M288" s="532"/>
      <c r="N288" s="532"/>
      <c r="O288" s="532"/>
      <c r="P288" s="532"/>
      <c r="Q288" s="532"/>
      <c r="R288" s="532"/>
      <c r="S288" s="532"/>
      <c r="T288" s="532"/>
      <c r="U288" s="532"/>
      <c r="V288" s="532"/>
      <c r="W288" s="532"/>
      <c r="X288" s="532"/>
      <c r="Y288" s="532"/>
    </row>
    <row r="289" spans="1:25" s="480" customFormat="1">
      <c r="A289" s="479" t="s">
        <v>819</v>
      </c>
      <c r="F289" s="532"/>
      <c r="G289" s="532"/>
      <c r="H289" s="532"/>
      <c r="I289" s="532"/>
      <c r="J289" s="532"/>
      <c r="K289" s="532"/>
      <c r="L289" s="532"/>
      <c r="M289" s="532"/>
      <c r="N289" s="532"/>
      <c r="O289" s="532"/>
      <c r="P289" s="532"/>
      <c r="Q289" s="532"/>
      <c r="R289" s="532"/>
      <c r="S289" s="532"/>
      <c r="T289" s="532"/>
      <c r="U289" s="532"/>
      <c r="V289" s="532"/>
      <c r="W289" s="532"/>
      <c r="X289" s="532"/>
      <c r="Y289" s="532"/>
    </row>
    <row r="290" spans="1:25" s="480" customFormat="1">
      <c r="A290" s="479" t="s">
        <v>202</v>
      </c>
      <c r="E290" s="470"/>
      <c r="F290" s="532"/>
      <c r="G290" s="532"/>
      <c r="H290" s="532"/>
      <c r="I290" s="532"/>
      <c r="J290" s="532"/>
      <c r="K290" s="532"/>
      <c r="L290" s="532"/>
      <c r="M290" s="532"/>
      <c r="N290" s="532"/>
      <c r="O290" s="532"/>
      <c r="P290" s="532"/>
      <c r="Q290" s="532"/>
      <c r="R290" s="532"/>
      <c r="S290" s="532"/>
      <c r="T290" s="532"/>
      <c r="U290" s="532"/>
      <c r="V290" s="532"/>
      <c r="W290" s="532"/>
      <c r="X290" s="532"/>
      <c r="Y290" s="532"/>
    </row>
    <row r="291" spans="1:25" s="480" customFormat="1">
      <c r="A291" s="479" t="s">
        <v>398</v>
      </c>
      <c r="E291" s="470" t="s">
        <v>343</v>
      </c>
      <c r="F291" s="532"/>
      <c r="G291" s="532"/>
      <c r="H291" s="532"/>
      <c r="I291" s="532"/>
      <c r="J291" s="532"/>
      <c r="K291" s="532"/>
      <c r="L291" s="532"/>
      <c r="M291" s="532"/>
      <c r="N291" s="532"/>
      <c r="O291" s="532"/>
      <c r="P291" s="532"/>
      <c r="Q291" s="532"/>
      <c r="R291" s="532"/>
      <c r="S291" s="532"/>
      <c r="T291" s="532"/>
      <c r="U291" s="532"/>
      <c r="V291" s="532"/>
      <c r="W291" s="532"/>
      <c r="X291" s="532"/>
      <c r="Y291" s="532"/>
    </row>
    <row r="292" spans="1:25" s="480" customFormat="1">
      <c r="A292" s="479" t="s">
        <v>203</v>
      </c>
      <c r="E292" s="470" t="s">
        <v>243</v>
      </c>
      <c r="F292" s="532"/>
      <c r="G292" s="532"/>
      <c r="H292" s="532"/>
      <c r="I292" s="532"/>
      <c r="J292" s="532"/>
      <c r="K292" s="532"/>
      <c r="L292" s="532"/>
      <c r="M292" s="532"/>
      <c r="N292" s="532"/>
      <c r="O292" s="532"/>
      <c r="P292" s="532"/>
      <c r="Q292" s="532"/>
      <c r="R292" s="532"/>
      <c r="S292" s="532"/>
      <c r="T292" s="532"/>
      <c r="U292" s="532"/>
      <c r="V292" s="532"/>
      <c r="W292" s="532"/>
      <c r="X292" s="532"/>
      <c r="Y292" s="532"/>
    </row>
    <row r="293" spans="1:25" s="480" customFormat="1">
      <c r="A293" s="479" t="s">
        <v>204</v>
      </c>
      <c r="E293" s="470"/>
      <c r="F293" s="532"/>
      <c r="G293" s="532"/>
      <c r="H293" s="532"/>
      <c r="I293" s="532"/>
      <c r="J293" s="532"/>
      <c r="K293" s="532"/>
      <c r="L293" s="532"/>
      <c r="M293" s="532"/>
      <c r="N293" s="532"/>
      <c r="O293" s="532"/>
      <c r="P293" s="532"/>
      <c r="Q293" s="532"/>
      <c r="R293" s="532"/>
      <c r="S293" s="532"/>
      <c r="T293" s="532"/>
      <c r="U293" s="532"/>
      <c r="V293" s="532"/>
      <c r="W293" s="532"/>
      <c r="X293" s="532"/>
      <c r="Y293" s="532"/>
    </row>
    <row r="294" spans="1:25" s="480" customFormat="1">
      <c r="A294" s="479" t="s">
        <v>205</v>
      </c>
      <c r="E294" s="470" t="s">
        <v>0</v>
      </c>
      <c r="F294" s="532"/>
      <c r="G294" s="532"/>
      <c r="H294" s="532"/>
      <c r="I294" s="532"/>
      <c r="J294" s="532"/>
      <c r="K294" s="532"/>
      <c r="L294" s="532"/>
      <c r="M294" s="532"/>
      <c r="N294" s="532"/>
      <c r="O294" s="532"/>
      <c r="P294" s="532"/>
      <c r="Q294" s="532"/>
      <c r="R294" s="532"/>
      <c r="S294" s="532"/>
      <c r="T294" s="532"/>
      <c r="U294" s="532"/>
      <c r="V294" s="532"/>
      <c r="W294" s="532"/>
      <c r="X294" s="532"/>
      <c r="Y294" s="532"/>
    </row>
    <row r="295" spans="1:25" s="480" customFormat="1">
      <c r="A295" s="479" t="s">
        <v>206</v>
      </c>
      <c r="E295" s="470" t="s">
        <v>0</v>
      </c>
      <c r="F295" s="532"/>
      <c r="G295" s="532"/>
      <c r="H295" s="532"/>
      <c r="I295" s="532"/>
      <c r="J295" s="532"/>
      <c r="K295" s="532"/>
      <c r="L295" s="532"/>
      <c r="M295" s="532"/>
      <c r="N295" s="532"/>
      <c r="O295" s="532"/>
      <c r="P295" s="532"/>
      <c r="Q295" s="532"/>
      <c r="R295" s="532"/>
      <c r="S295" s="532"/>
      <c r="T295" s="532"/>
      <c r="U295" s="532"/>
      <c r="V295" s="532"/>
      <c r="W295" s="532"/>
      <c r="X295" s="532"/>
      <c r="Y295" s="532"/>
    </row>
    <row r="296" spans="1:25" s="480" customFormat="1">
      <c r="A296" s="479" t="s">
        <v>207</v>
      </c>
      <c r="E296" s="470"/>
      <c r="F296" s="532"/>
      <c r="G296" s="532"/>
      <c r="H296" s="532"/>
      <c r="I296" s="532"/>
      <c r="J296" s="532"/>
      <c r="K296" s="532"/>
      <c r="L296" s="532"/>
      <c r="M296" s="532"/>
      <c r="N296" s="532"/>
      <c r="O296" s="532"/>
      <c r="P296" s="532"/>
      <c r="Q296" s="532"/>
      <c r="R296" s="532"/>
      <c r="S296" s="532"/>
      <c r="T296" s="532"/>
      <c r="U296" s="532"/>
      <c r="V296" s="532"/>
      <c r="W296" s="532"/>
      <c r="X296" s="532"/>
      <c r="Y296" s="532"/>
    </row>
    <row r="297" spans="1:25" s="480" customFormat="1">
      <c r="A297" s="479" t="s">
        <v>208</v>
      </c>
      <c r="E297" s="470"/>
      <c r="F297" s="532"/>
      <c r="G297" s="532"/>
      <c r="H297" s="532"/>
      <c r="I297" s="532"/>
      <c r="J297" s="532"/>
      <c r="K297" s="532"/>
      <c r="L297" s="532"/>
      <c r="M297" s="532"/>
      <c r="N297" s="532"/>
      <c r="O297" s="532"/>
      <c r="P297" s="532"/>
      <c r="Q297" s="532"/>
      <c r="R297" s="532"/>
      <c r="S297" s="532"/>
      <c r="T297" s="532"/>
      <c r="U297" s="532"/>
      <c r="V297" s="532"/>
      <c r="W297" s="532"/>
      <c r="X297" s="532"/>
      <c r="Y297" s="532"/>
    </row>
    <row r="298" spans="1:25" s="480" customFormat="1">
      <c r="A298" s="479" t="s">
        <v>779</v>
      </c>
      <c r="E298" s="470"/>
      <c r="F298" s="532"/>
      <c r="G298" s="532"/>
      <c r="H298" s="532"/>
      <c r="I298" s="532"/>
      <c r="J298" s="532"/>
      <c r="K298" s="532"/>
      <c r="L298" s="532"/>
      <c r="M298" s="532"/>
      <c r="N298" s="532"/>
      <c r="O298" s="532"/>
      <c r="P298" s="532"/>
      <c r="Q298" s="532"/>
      <c r="R298" s="532"/>
      <c r="S298" s="532"/>
      <c r="T298" s="532"/>
      <c r="U298" s="532"/>
      <c r="V298" s="532"/>
      <c r="W298" s="532"/>
      <c r="X298" s="532"/>
      <c r="Y298" s="532"/>
    </row>
    <row r="299" spans="1:25" s="480" customFormat="1">
      <c r="A299" s="479" t="s">
        <v>209</v>
      </c>
      <c r="E299" s="470"/>
      <c r="F299" s="532"/>
      <c r="G299" s="532"/>
      <c r="H299" s="532"/>
      <c r="I299" s="532"/>
      <c r="J299" s="532"/>
      <c r="K299" s="532"/>
      <c r="L299" s="532"/>
      <c r="M299" s="532"/>
      <c r="N299" s="532"/>
      <c r="O299" s="532"/>
      <c r="P299" s="532"/>
      <c r="Q299" s="532"/>
      <c r="R299" s="532"/>
      <c r="S299" s="532"/>
      <c r="T299" s="532"/>
      <c r="U299" s="532"/>
      <c r="V299" s="532"/>
      <c r="W299" s="532"/>
      <c r="X299" s="532"/>
      <c r="Y299" s="532"/>
    </row>
    <row r="300" spans="1:25" s="480" customFormat="1">
      <c r="A300" s="479" t="s">
        <v>210</v>
      </c>
      <c r="E300" s="470"/>
      <c r="F300" s="532"/>
      <c r="G300" s="532"/>
      <c r="H300" s="532"/>
      <c r="I300" s="532"/>
      <c r="J300" s="532"/>
      <c r="K300" s="532"/>
      <c r="L300" s="532"/>
      <c r="M300" s="532"/>
      <c r="N300" s="532"/>
      <c r="O300" s="532"/>
      <c r="P300" s="532"/>
      <c r="Q300" s="532"/>
      <c r="R300" s="532"/>
      <c r="S300" s="532"/>
      <c r="T300" s="532"/>
      <c r="U300" s="532"/>
      <c r="V300" s="532"/>
      <c r="W300" s="532"/>
      <c r="X300" s="532"/>
      <c r="Y300" s="532"/>
    </row>
    <row r="301" spans="1:25" s="480" customFormat="1">
      <c r="A301" s="479" t="s">
        <v>211</v>
      </c>
      <c r="E301" s="470" t="s">
        <v>0</v>
      </c>
      <c r="F301" s="532"/>
      <c r="G301" s="532"/>
      <c r="H301" s="532"/>
      <c r="I301" s="532"/>
      <c r="J301" s="532"/>
      <c r="K301" s="532"/>
      <c r="L301" s="532"/>
      <c r="M301" s="532"/>
      <c r="N301" s="532"/>
      <c r="O301" s="532"/>
      <c r="P301" s="532"/>
      <c r="Q301" s="532"/>
      <c r="R301" s="532"/>
      <c r="S301" s="532"/>
      <c r="T301" s="532"/>
      <c r="U301" s="532"/>
      <c r="V301" s="532"/>
      <c r="W301" s="532"/>
      <c r="X301" s="532"/>
      <c r="Y301" s="532"/>
    </row>
    <row r="302" spans="1:25" s="480" customFormat="1">
      <c r="A302" s="479" t="s">
        <v>212</v>
      </c>
      <c r="E302" s="470" t="s">
        <v>0</v>
      </c>
      <c r="F302" s="532"/>
      <c r="G302" s="532"/>
      <c r="H302" s="532"/>
      <c r="I302" s="532"/>
      <c r="J302" s="532"/>
      <c r="K302" s="532"/>
      <c r="L302" s="532"/>
      <c r="M302" s="532"/>
      <c r="N302" s="532"/>
      <c r="O302" s="532"/>
      <c r="P302" s="532"/>
      <c r="Q302" s="532"/>
      <c r="R302" s="532"/>
      <c r="S302" s="532"/>
      <c r="T302" s="532"/>
      <c r="U302" s="532"/>
      <c r="V302" s="532"/>
      <c r="W302" s="532"/>
      <c r="X302" s="532"/>
      <c r="Y302" s="532"/>
    </row>
    <row r="303" spans="1:25" s="480" customFormat="1">
      <c r="E303" s="470"/>
    </row>
    <row r="304" spans="1:25" s="480" customFormat="1">
      <c r="A304" s="64" t="s">
        <v>554</v>
      </c>
      <c r="F304" s="532"/>
      <c r="G304" s="532"/>
      <c r="H304" s="532"/>
      <c r="I304" s="532"/>
      <c r="J304" s="532"/>
      <c r="K304" s="532"/>
      <c r="L304" s="532"/>
      <c r="M304" s="532"/>
      <c r="N304" s="532"/>
      <c r="O304" s="532"/>
      <c r="P304" s="532"/>
      <c r="Q304" s="532"/>
      <c r="R304" s="532"/>
      <c r="S304" s="532"/>
      <c r="T304" s="532"/>
      <c r="U304" s="532"/>
      <c r="V304" s="532"/>
      <c r="W304" s="532"/>
      <c r="X304" s="532"/>
      <c r="Y304" s="532"/>
    </row>
    <row r="305" spans="1:25" s="480" customFormat="1">
      <c r="A305" s="479" t="s">
        <v>819</v>
      </c>
      <c r="F305" s="532"/>
      <c r="G305" s="532"/>
      <c r="H305" s="532"/>
      <c r="I305" s="532"/>
      <c r="J305" s="532"/>
      <c r="K305" s="532"/>
      <c r="L305" s="532"/>
      <c r="M305" s="532"/>
      <c r="N305" s="532"/>
      <c r="O305" s="532"/>
      <c r="P305" s="532"/>
      <c r="Q305" s="532"/>
      <c r="R305" s="532"/>
      <c r="S305" s="532"/>
      <c r="T305" s="532"/>
      <c r="U305" s="532"/>
      <c r="V305" s="532"/>
      <c r="W305" s="532"/>
      <c r="X305" s="532"/>
      <c r="Y305" s="532"/>
    </row>
    <row r="306" spans="1:25" s="480" customFormat="1">
      <c r="A306" s="479" t="s">
        <v>202</v>
      </c>
      <c r="E306" s="470"/>
      <c r="F306" s="532"/>
      <c r="G306" s="532"/>
      <c r="H306" s="532"/>
      <c r="I306" s="532"/>
      <c r="J306" s="532"/>
      <c r="K306" s="532"/>
      <c r="L306" s="532"/>
      <c r="M306" s="532"/>
      <c r="N306" s="532"/>
      <c r="O306" s="532"/>
      <c r="P306" s="532"/>
      <c r="Q306" s="532"/>
      <c r="R306" s="532"/>
      <c r="S306" s="532"/>
      <c r="T306" s="532"/>
      <c r="U306" s="532"/>
      <c r="V306" s="532"/>
      <c r="W306" s="532"/>
      <c r="X306" s="532"/>
      <c r="Y306" s="532"/>
    </row>
    <row r="307" spans="1:25" s="480" customFormat="1">
      <c r="A307" s="479" t="s">
        <v>398</v>
      </c>
      <c r="E307" s="470" t="s">
        <v>343</v>
      </c>
      <c r="F307" s="532"/>
      <c r="G307" s="532"/>
      <c r="H307" s="532"/>
      <c r="I307" s="532"/>
      <c r="J307" s="532"/>
      <c r="K307" s="532"/>
      <c r="L307" s="532"/>
      <c r="M307" s="532"/>
      <c r="N307" s="532"/>
      <c r="O307" s="532"/>
      <c r="P307" s="532"/>
      <c r="Q307" s="532"/>
      <c r="R307" s="532"/>
      <c r="S307" s="532"/>
      <c r="T307" s="532"/>
      <c r="U307" s="532"/>
      <c r="V307" s="532"/>
      <c r="W307" s="532"/>
      <c r="X307" s="532"/>
      <c r="Y307" s="532"/>
    </row>
    <row r="308" spans="1:25" s="480" customFormat="1">
      <c r="A308" s="479" t="s">
        <v>203</v>
      </c>
      <c r="E308" s="470" t="s">
        <v>243</v>
      </c>
      <c r="F308" s="532"/>
      <c r="G308" s="532"/>
      <c r="H308" s="532"/>
      <c r="I308" s="532"/>
      <c r="J308" s="532"/>
      <c r="K308" s="532"/>
      <c r="L308" s="532"/>
      <c r="M308" s="532"/>
      <c r="N308" s="532"/>
      <c r="O308" s="532"/>
      <c r="P308" s="532"/>
      <c r="Q308" s="532"/>
      <c r="R308" s="532"/>
      <c r="S308" s="532"/>
      <c r="T308" s="532"/>
      <c r="U308" s="532"/>
      <c r="V308" s="532"/>
      <c r="W308" s="532"/>
      <c r="X308" s="532"/>
      <c r="Y308" s="532"/>
    </row>
    <row r="309" spans="1:25" s="480" customFormat="1">
      <c r="A309" s="479" t="s">
        <v>204</v>
      </c>
      <c r="E309" s="470"/>
      <c r="F309" s="532"/>
      <c r="G309" s="532"/>
      <c r="H309" s="532"/>
      <c r="I309" s="532"/>
      <c r="J309" s="532"/>
      <c r="K309" s="532"/>
      <c r="L309" s="532"/>
      <c r="M309" s="532"/>
      <c r="N309" s="532"/>
      <c r="O309" s="532"/>
      <c r="P309" s="532"/>
      <c r="Q309" s="532"/>
      <c r="R309" s="532"/>
      <c r="S309" s="532"/>
      <c r="T309" s="532"/>
      <c r="U309" s="532"/>
      <c r="V309" s="532"/>
      <c r="W309" s="532"/>
      <c r="X309" s="532"/>
      <c r="Y309" s="532"/>
    </row>
    <row r="310" spans="1:25" s="480" customFormat="1">
      <c r="A310" s="479" t="s">
        <v>205</v>
      </c>
      <c r="E310" s="470" t="s">
        <v>0</v>
      </c>
      <c r="F310" s="532"/>
      <c r="G310" s="532"/>
      <c r="H310" s="532"/>
      <c r="I310" s="532"/>
      <c r="J310" s="532"/>
      <c r="K310" s="532"/>
      <c r="L310" s="532"/>
      <c r="M310" s="532"/>
      <c r="N310" s="532"/>
      <c r="O310" s="532"/>
      <c r="P310" s="532"/>
      <c r="Q310" s="532"/>
      <c r="R310" s="532"/>
      <c r="S310" s="532"/>
      <c r="T310" s="532"/>
      <c r="U310" s="532"/>
      <c r="V310" s="532"/>
      <c r="W310" s="532"/>
      <c r="X310" s="532"/>
      <c r="Y310" s="532"/>
    </row>
    <row r="311" spans="1:25" s="480" customFormat="1">
      <c r="A311" s="479" t="s">
        <v>206</v>
      </c>
      <c r="E311" s="470" t="s">
        <v>0</v>
      </c>
      <c r="F311" s="532"/>
      <c r="G311" s="532"/>
      <c r="H311" s="532"/>
      <c r="I311" s="532"/>
      <c r="J311" s="532"/>
      <c r="K311" s="532"/>
      <c r="L311" s="532"/>
      <c r="M311" s="532"/>
      <c r="N311" s="532"/>
      <c r="O311" s="532"/>
      <c r="P311" s="532"/>
      <c r="Q311" s="532"/>
      <c r="R311" s="532"/>
      <c r="S311" s="532"/>
      <c r="T311" s="532"/>
      <c r="U311" s="532"/>
      <c r="V311" s="532"/>
      <c r="W311" s="532"/>
      <c r="X311" s="532"/>
      <c r="Y311" s="532"/>
    </row>
    <row r="312" spans="1:25" s="480" customFormat="1">
      <c r="A312" s="479" t="s">
        <v>207</v>
      </c>
      <c r="E312" s="470"/>
      <c r="F312" s="532"/>
      <c r="G312" s="532"/>
      <c r="H312" s="532"/>
      <c r="I312" s="532"/>
      <c r="J312" s="532"/>
      <c r="K312" s="532"/>
      <c r="L312" s="532"/>
      <c r="M312" s="532"/>
      <c r="N312" s="532"/>
      <c r="O312" s="532"/>
      <c r="P312" s="532"/>
      <c r="Q312" s="532"/>
      <c r="R312" s="532"/>
      <c r="S312" s="532"/>
      <c r="T312" s="532"/>
      <c r="U312" s="532"/>
      <c r="V312" s="532"/>
      <c r="W312" s="532"/>
      <c r="X312" s="532"/>
      <c r="Y312" s="532"/>
    </row>
    <row r="313" spans="1:25" s="480" customFormat="1">
      <c r="A313" s="479" t="s">
        <v>208</v>
      </c>
      <c r="E313" s="470"/>
      <c r="F313" s="532"/>
      <c r="G313" s="532"/>
      <c r="H313" s="532"/>
      <c r="I313" s="532"/>
      <c r="J313" s="532"/>
      <c r="K313" s="532"/>
      <c r="L313" s="532"/>
      <c r="M313" s="532"/>
      <c r="N313" s="532"/>
      <c r="O313" s="532"/>
      <c r="P313" s="532"/>
      <c r="Q313" s="532"/>
      <c r="R313" s="532"/>
      <c r="S313" s="532"/>
      <c r="T313" s="532"/>
      <c r="U313" s="532"/>
      <c r="V313" s="532"/>
      <c r="W313" s="532"/>
      <c r="X313" s="532"/>
      <c r="Y313" s="532"/>
    </row>
    <row r="314" spans="1:25" s="480" customFormat="1">
      <c r="A314" s="479" t="s">
        <v>779</v>
      </c>
      <c r="E314" s="470"/>
      <c r="F314" s="532"/>
      <c r="G314" s="532"/>
      <c r="H314" s="532"/>
      <c r="I314" s="532"/>
      <c r="J314" s="532"/>
      <c r="K314" s="532"/>
      <c r="L314" s="532"/>
      <c r="M314" s="532"/>
      <c r="N314" s="532"/>
      <c r="O314" s="532"/>
      <c r="P314" s="532"/>
      <c r="Q314" s="532"/>
      <c r="R314" s="532"/>
      <c r="S314" s="532"/>
      <c r="T314" s="532"/>
      <c r="U314" s="532"/>
      <c r="V314" s="532"/>
      <c r="W314" s="532"/>
      <c r="X314" s="532"/>
      <c r="Y314" s="532"/>
    </row>
    <row r="315" spans="1:25" s="480" customFormat="1">
      <c r="A315" s="479" t="s">
        <v>209</v>
      </c>
      <c r="E315" s="470"/>
      <c r="F315" s="532"/>
      <c r="G315" s="532"/>
      <c r="H315" s="532"/>
      <c r="I315" s="532"/>
      <c r="J315" s="532"/>
      <c r="K315" s="532"/>
      <c r="L315" s="532"/>
      <c r="M315" s="532"/>
      <c r="N315" s="532"/>
      <c r="O315" s="532"/>
      <c r="P315" s="532"/>
      <c r="Q315" s="532"/>
      <c r="R315" s="532"/>
      <c r="S315" s="532"/>
      <c r="T315" s="532"/>
      <c r="U315" s="532"/>
      <c r="V315" s="532"/>
      <c r="W315" s="532"/>
      <c r="X315" s="532"/>
      <c r="Y315" s="532"/>
    </row>
    <row r="316" spans="1:25" s="480" customFormat="1">
      <c r="A316" s="479" t="s">
        <v>210</v>
      </c>
      <c r="E316" s="470"/>
      <c r="F316" s="532"/>
      <c r="G316" s="532"/>
      <c r="H316" s="532"/>
      <c r="I316" s="532"/>
      <c r="J316" s="532"/>
      <c r="K316" s="532"/>
      <c r="L316" s="532"/>
      <c r="M316" s="532"/>
      <c r="N316" s="532"/>
      <c r="O316" s="532"/>
      <c r="P316" s="532"/>
      <c r="Q316" s="532"/>
      <c r="R316" s="532"/>
      <c r="S316" s="532"/>
      <c r="T316" s="532"/>
      <c r="U316" s="532"/>
      <c r="V316" s="532"/>
      <c r="W316" s="532"/>
      <c r="X316" s="532"/>
      <c r="Y316" s="532"/>
    </row>
    <row r="317" spans="1:25" s="480" customFormat="1">
      <c r="A317" s="479" t="s">
        <v>211</v>
      </c>
      <c r="E317" s="470" t="s">
        <v>0</v>
      </c>
      <c r="F317" s="532"/>
      <c r="G317" s="532"/>
      <c r="H317" s="532"/>
      <c r="I317" s="532"/>
      <c r="J317" s="532"/>
      <c r="K317" s="532"/>
      <c r="L317" s="532"/>
      <c r="M317" s="532"/>
      <c r="N317" s="532"/>
      <c r="O317" s="532"/>
      <c r="P317" s="532"/>
      <c r="Q317" s="532"/>
      <c r="R317" s="532"/>
      <c r="S317" s="532"/>
      <c r="T317" s="532"/>
      <c r="U317" s="532"/>
      <c r="V317" s="532"/>
      <c r="W317" s="532"/>
      <c r="X317" s="532"/>
      <c r="Y317" s="532"/>
    </row>
    <row r="318" spans="1:25" s="480" customFormat="1">
      <c r="A318" s="479" t="s">
        <v>212</v>
      </c>
      <c r="E318" s="470" t="s">
        <v>0</v>
      </c>
      <c r="F318" s="532"/>
      <c r="G318" s="532"/>
      <c r="H318" s="532"/>
      <c r="I318" s="532"/>
      <c r="J318" s="532"/>
      <c r="K318" s="532"/>
      <c r="L318" s="532"/>
      <c r="M318" s="532"/>
      <c r="N318" s="532"/>
      <c r="O318" s="532"/>
      <c r="P318" s="532"/>
      <c r="Q318" s="532"/>
      <c r="R318" s="532"/>
      <c r="S318" s="532"/>
      <c r="T318" s="532"/>
      <c r="U318" s="532"/>
      <c r="V318" s="532"/>
      <c r="W318" s="532"/>
      <c r="X318" s="532"/>
      <c r="Y318" s="532"/>
    </row>
    <row r="319" spans="1:25" s="480" customFormat="1">
      <c r="E319" s="470"/>
    </row>
    <row r="320" spans="1:25" s="480" customFormat="1">
      <c r="A320" s="64" t="s">
        <v>554</v>
      </c>
      <c r="F320" s="532"/>
      <c r="G320" s="532"/>
      <c r="H320" s="532"/>
      <c r="I320" s="532"/>
      <c r="J320" s="532"/>
      <c r="K320" s="532"/>
      <c r="L320" s="532"/>
      <c r="M320" s="532"/>
      <c r="N320" s="532"/>
      <c r="O320" s="532"/>
      <c r="P320" s="532"/>
      <c r="Q320" s="532"/>
      <c r="R320" s="532"/>
      <c r="S320" s="532"/>
      <c r="T320" s="532"/>
      <c r="U320" s="532"/>
      <c r="V320" s="532"/>
      <c r="W320" s="532"/>
      <c r="X320" s="532"/>
      <c r="Y320" s="532"/>
    </row>
    <row r="321" spans="1:25" s="480" customFormat="1">
      <c r="A321" s="479" t="s">
        <v>819</v>
      </c>
      <c r="F321" s="532"/>
      <c r="G321" s="532"/>
      <c r="H321" s="532"/>
      <c r="I321" s="532"/>
      <c r="J321" s="532"/>
      <c r="K321" s="532"/>
      <c r="L321" s="532"/>
      <c r="M321" s="532"/>
      <c r="N321" s="532"/>
      <c r="O321" s="532"/>
      <c r="P321" s="532"/>
      <c r="Q321" s="532"/>
      <c r="R321" s="532"/>
      <c r="S321" s="532"/>
      <c r="T321" s="532"/>
      <c r="U321" s="532"/>
      <c r="V321" s="532"/>
      <c r="W321" s="532"/>
      <c r="X321" s="532"/>
      <c r="Y321" s="532"/>
    </row>
    <row r="322" spans="1:25" s="480" customFormat="1">
      <c r="A322" s="479" t="s">
        <v>202</v>
      </c>
      <c r="E322" s="470"/>
      <c r="F322" s="532"/>
      <c r="G322" s="532"/>
      <c r="H322" s="532"/>
      <c r="I322" s="532"/>
      <c r="J322" s="532"/>
      <c r="K322" s="532"/>
      <c r="L322" s="532"/>
      <c r="M322" s="532"/>
      <c r="N322" s="532"/>
      <c r="O322" s="532"/>
      <c r="P322" s="532"/>
      <c r="Q322" s="532"/>
      <c r="R322" s="532"/>
      <c r="S322" s="532"/>
      <c r="T322" s="532"/>
      <c r="U322" s="532"/>
      <c r="V322" s="532"/>
      <c r="W322" s="532"/>
      <c r="X322" s="532"/>
      <c r="Y322" s="532"/>
    </row>
    <row r="323" spans="1:25" s="480" customFormat="1">
      <c r="A323" s="479" t="s">
        <v>398</v>
      </c>
      <c r="E323" s="470" t="s">
        <v>343</v>
      </c>
      <c r="F323" s="532"/>
      <c r="G323" s="532"/>
      <c r="H323" s="532"/>
      <c r="I323" s="532"/>
      <c r="J323" s="532"/>
      <c r="K323" s="532"/>
      <c r="L323" s="532"/>
      <c r="M323" s="532"/>
      <c r="N323" s="532"/>
      <c r="O323" s="532"/>
      <c r="P323" s="532"/>
      <c r="Q323" s="532"/>
      <c r="R323" s="532"/>
      <c r="S323" s="532"/>
      <c r="T323" s="532"/>
      <c r="U323" s="532"/>
      <c r="V323" s="532"/>
      <c r="W323" s="532"/>
      <c r="X323" s="532"/>
      <c r="Y323" s="532"/>
    </row>
    <row r="324" spans="1:25" s="480" customFormat="1">
      <c r="A324" s="479" t="s">
        <v>203</v>
      </c>
      <c r="E324" s="470" t="s">
        <v>243</v>
      </c>
      <c r="F324" s="532"/>
      <c r="G324" s="532"/>
      <c r="H324" s="532"/>
      <c r="I324" s="532"/>
      <c r="J324" s="532"/>
      <c r="K324" s="532"/>
      <c r="L324" s="532"/>
      <c r="M324" s="532"/>
      <c r="N324" s="532"/>
      <c r="O324" s="532"/>
      <c r="P324" s="532"/>
      <c r="Q324" s="532"/>
      <c r="R324" s="532"/>
      <c r="S324" s="532"/>
      <c r="T324" s="532"/>
      <c r="U324" s="532"/>
      <c r="V324" s="532"/>
      <c r="W324" s="532"/>
      <c r="X324" s="532"/>
      <c r="Y324" s="532"/>
    </row>
    <row r="325" spans="1:25" s="480" customFormat="1">
      <c r="A325" s="479" t="s">
        <v>204</v>
      </c>
      <c r="E325" s="470"/>
      <c r="F325" s="532"/>
      <c r="G325" s="532"/>
      <c r="H325" s="532"/>
      <c r="I325" s="532"/>
      <c r="J325" s="532"/>
      <c r="K325" s="532"/>
      <c r="L325" s="532"/>
      <c r="M325" s="532"/>
      <c r="N325" s="532"/>
      <c r="O325" s="532"/>
      <c r="P325" s="532"/>
      <c r="Q325" s="532"/>
      <c r="R325" s="532"/>
      <c r="S325" s="532"/>
      <c r="T325" s="532"/>
      <c r="U325" s="532"/>
      <c r="V325" s="532"/>
      <c r="W325" s="532"/>
      <c r="X325" s="532"/>
      <c r="Y325" s="532"/>
    </row>
    <row r="326" spans="1:25" s="480" customFormat="1">
      <c r="A326" s="479" t="s">
        <v>205</v>
      </c>
      <c r="E326" s="470" t="s">
        <v>0</v>
      </c>
      <c r="F326" s="532"/>
      <c r="G326" s="532"/>
      <c r="H326" s="532"/>
      <c r="I326" s="532"/>
      <c r="J326" s="532"/>
      <c r="K326" s="532"/>
      <c r="L326" s="532"/>
      <c r="M326" s="532"/>
      <c r="N326" s="532"/>
      <c r="O326" s="532"/>
      <c r="P326" s="532"/>
      <c r="Q326" s="532"/>
      <c r="R326" s="532"/>
      <c r="S326" s="532"/>
      <c r="T326" s="532"/>
      <c r="U326" s="532"/>
      <c r="V326" s="532"/>
      <c r="W326" s="532"/>
      <c r="X326" s="532"/>
      <c r="Y326" s="532"/>
    </row>
    <row r="327" spans="1:25" s="480" customFormat="1">
      <c r="A327" s="479" t="s">
        <v>206</v>
      </c>
      <c r="E327" s="470" t="s">
        <v>0</v>
      </c>
      <c r="F327" s="532"/>
      <c r="G327" s="532"/>
      <c r="H327" s="532"/>
      <c r="I327" s="532"/>
      <c r="J327" s="532"/>
      <c r="K327" s="532"/>
      <c r="L327" s="532"/>
      <c r="M327" s="532"/>
      <c r="N327" s="532"/>
      <c r="O327" s="532"/>
      <c r="P327" s="532"/>
      <c r="Q327" s="532"/>
      <c r="R327" s="532"/>
      <c r="S327" s="532"/>
      <c r="T327" s="532"/>
      <c r="U327" s="532"/>
      <c r="V327" s="532"/>
      <c r="W327" s="532"/>
      <c r="X327" s="532"/>
      <c r="Y327" s="532"/>
    </row>
    <row r="328" spans="1:25" s="480" customFormat="1">
      <c r="A328" s="479" t="s">
        <v>207</v>
      </c>
      <c r="E328" s="470"/>
      <c r="F328" s="532"/>
      <c r="G328" s="532"/>
      <c r="H328" s="532"/>
      <c r="I328" s="532"/>
      <c r="J328" s="532"/>
      <c r="K328" s="532"/>
      <c r="L328" s="532"/>
      <c r="M328" s="532"/>
      <c r="N328" s="532"/>
      <c r="O328" s="532"/>
      <c r="P328" s="532"/>
      <c r="Q328" s="532"/>
      <c r="R328" s="532"/>
      <c r="S328" s="532"/>
      <c r="T328" s="532"/>
      <c r="U328" s="532"/>
      <c r="V328" s="532"/>
      <c r="W328" s="532"/>
      <c r="X328" s="532"/>
      <c r="Y328" s="532"/>
    </row>
    <row r="329" spans="1:25" s="480" customFormat="1">
      <c r="A329" s="479" t="s">
        <v>208</v>
      </c>
      <c r="E329" s="470"/>
      <c r="F329" s="532"/>
      <c r="G329" s="532"/>
      <c r="H329" s="532"/>
      <c r="I329" s="532"/>
      <c r="J329" s="532"/>
      <c r="K329" s="532"/>
      <c r="L329" s="532"/>
      <c r="M329" s="532"/>
      <c r="N329" s="532"/>
      <c r="O329" s="532"/>
      <c r="P329" s="532"/>
      <c r="Q329" s="532"/>
      <c r="R329" s="532"/>
      <c r="S329" s="532"/>
      <c r="T329" s="532"/>
      <c r="U329" s="532"/>
      <c r="V329" s="532"/>
      <c r="W329" s="532"/>
      <c r="X329" s="532"/>
      <c r="Y329" s="532"/>
    </row>
    <row r="330" spans="1:25" s="480" customFormat="1">
      <c r="A330" s="479" t="s">
        <v>779</v>
      </c>
      <c r="E330" s="470"/>
      <c r="F330" s="532"/>
      <c r="G330" s="532"/>
      <c r="H330" s="532"/>
      <c r="I330" s="532"/>
      <c r="J330" s="532"/>
      <c r="K330" s="532"/>
      <c r="L330" s="532"/>
      <c r="M330" s="532"/>
      <c r="N330" s="532"/>
      <c r="O330" s="532"/>
      <c r="P330" s="532"/>
      <c r="Q330" s="532"/>
      <c r="R330" s="532"/>
      <c r="S330" s="532"/>
      <c r="T330" s="532"/>
      <c r="U330" s="532"/>
      <c r="V330" s="532"/>
      <c r="W330" s="532"/>
      <c r="X330" s="532"/>
      <c r="Y330" s="532"/>
    </row>
    <row r="331" spans="1:25" s="480" customFormat="1">
      <c r="A331" s="479" t="s">
        <v>209</v>
      </c>
      <c r="E331" s="470"/>
      <c r="F331" s="532"/>
      <c r="G331" s="532"/>
      <c r="H331" s="532"/>
      <c r="I331" s="532"/>
      <c r="J331" s="532"/>
      <c r="K331" s="532"/>
      <c r="L331" s="532"/>
      <c r="M331" s="532"/>
      <c r="N331" s="532"/>
      <c r="O331" s="532"/>
      <c r="P331" s="532"/>
      <c r="Q331" s="532"/>
      <c r="R331" s="532"/>
      <c r="S331" s="532"/>
      <c r="T331" s="532"/>
      <c r="U331" s="532"/>
      <c r="V331" s="532"/>
      <c r="W331" s="532"/>
      <c r="X331" s="532"/>
      <c r="Y331" s="532"/>
    </row>
    <row r="332" spans="1:25" s="480" customFormat="1">
      <c r="A332" s="479" t="s">
        <v>210</v>
      </c>
      <c r="E332" s="470"/>
      <c r="F332" s="532"/>
      <c r="G332" s="532"/>
      <c r="H332" s="532"/>
      <c r="I332" s="532"/>
      <c r="J332" s="532"/>
      <c r="K332" s="532"/>
      <c r="L332" s="532"/>
      <c r="M332" s="532"/>
      <c r="N332" s="532"/>
      <c r="O332" s="532"/>
      <c r="P332" s="532"/>
      <c r="Q332" s="532"/>
      <c r="R332" s="532"/>
      <c r="S332" s="532"/>
      <c r="T332" s="532"/>
      <c r="U332" s="532"/>
      <c r="V332" s="532"/>
      <c r="W332" s="532"/>
      <c r="X332" s="532"/>
      <c r="Y332" s="532"/>
    </row>
    <row r="333" spans="1:25" s="480" customFormat="1">
      <c r="A333" s="479" t="s">
        <v>211</v>
      </c>
      <c r="E333" s="470" t="s">
        <v>0</v>
      </c>
      <c r="F333" s="532"/>
      <c r="G333" s="532"/>
      <c r="H333" s="532"/>
      <c r="I333" s="532"/>
      <c r="J333" s="532"/>
      <c r="K333" s="532"/>
      <c r="L333" s="532"/>
      <c r="M333" s="532"/>
      <c r="N333" s="532"/>
      <c r="O333" s="532"/>
      <c r="P333" s="532"/>
      <c r="Q333" s="532"/>
      <c r="R333" s="532"/>
      <c r="S333" s="532"/>
      <c r="T333" s="532"/>
      <c r="U333" s="532"/>
      <c r="V333" s="532"/>
      <c r="W333" s="532"/>
      <c r="X333" s="532"/>
      <c r="Y333" s="532"/>
    </row>
    <row r="334" spans="1:25" s="480" customFormat="1">
      <c r="A334" s="479" t="s">
        <v>212</v>
      </c>
      <c r="E334" s="470" t="s">
        <v>0</v>
      </c>
      <c r="F334" s="532"/>
      <c r="G334" s="532"/>
      <c r="H334" s="532"/>
      <c r="I334" s="532"/>
      <c r="J334" s="532"/>
      <c r="K334" s="532"/>
      <c r="L334" s="532"/>
      <c r="M334" s="532"/>
      <c r="N334" s="532"/>
      <c r="O334" s="532"/>
      <c r="P334" s="532"/>
      <c r="Q334" s="532"/>
      <c r="R334" s="532"/>
      <c r="S334" s="532"/>
      <c r="T334" s="532"/>
      <c r="U334" s="532"/>
      <c r="V334" s="532"/>
      <c r="W334" s="532"/>
      <c r="X334" s="532"/>
      <c r="Y334" s="532"/>
    </row>
    <row r="335" spans="1:25" s="480" customFormat="1">
      <c r="E335" s="470"/>
    </row>
    <row r="336" spans="1:25" s="480" customFormat="1">
      <c r="A336" s="75" t="s">
        <v>248</v>
      </c>
      <c r="C336" s="75"/>
      <c r="E336" s="470"/>
    </row>
    <row r="337" spans="1:25" s="480" customFormat="1">
      <c r="A337" s="503" t="s">
        <v>244</v>
      </c>
      <c r="B337" s="504"/>
      <c r="E337" s="470"/>
      <c r="F337" s="532"/>
      <c r="G337" s="532"/>
      <c r="H337" s="532"/>
      <c r="I337" s="532"/>
      <c r="J337" s="532"/>
      <c r="K337" s="532"/>
      <c r="L337" s="532"/>
      <c r="M337" s="532"/>
      <c r="N337" s="532"/>
      <c r="O337" s="532"/>
      <c r="P337" s="532"/>
      <c r="Q337" s="532"/>
      <c r="R337" s="532"/>
      <c r="S337" s="532"/>
      <c r="T337" s="532"/>
      <c r="U337" s="532"/>
      <c r="V337" s="532"/>
      <c r="W337" s="532"/>
      <c r="X337" s="532"/>
      <c r="Y337" s="532"/>
    </row>
    <row r="338" spans="1:25" s="480" customFormat="1">
      <c r="A338" s="503" t="s">
        <v>245</v>
      </c>
      <c r="B338" s="504"/>
      <c r="E338" s="470" t="s">
        <v>242</v>
      </c>
      <c r="F338" s="532"/>
      <c r="G338" s="532"/>
      <c r="H338" s="532"/>
      <c r="I338" s="532"/>
      <c r="J338" s="532"/>
      <c r="K338" s="532"/>
      <c r="L338" s="532"/>
      <c r="M338" s="532"/>
      <c r="N338" s="532"/>
      <c r="O338" s="532"/>
      <c r="P338" s="532"/>
      <c r="Q338" s="532"/>
      <c r="R338" s="532"/>
      <c r="S338" s="532"/>
      <c r="T338" s="532"/>
      <c r="U338" s="532"/>
      <c r="V338" s="532"/>
      <c r="W338" s="532"/>
      <c r="X338" s="532"/>
      <c r="Y338" s="532"/>
    </row>
    <row r="339" spans="1:25" s="480" customFormat="1">
      <c r="A339" s="479" t="s">
        <v>249</v>
      </c>
      <c r="E339" s="470" t="s">
        <v>242</v>
      </c>
      <c r="F339" s="532"/>
      <c r="G339" s="532"/>
      <c r="H339" s="532"/>
      <c r="I339" s="532"/>
      <c r="J339" s="532"/>
      <c r="K339" s="532"/>
      <c r="L339" s="532"/>
      <c r="M339" s="532"/>
      <c r="N339" s="532"/>
      <c r="O339" s="532"/>
      <c r="P339" s="532"/>
      <c r="Q339" s="532"/>
      <c r="R339" s="532"/>
      <c r="S339" s="532"/>
      <c r="T339" s="532"/>
      <c r="U339" s="532"/>
      <c r="V339" s="532"/>
      <c r="W339" s="532"/>
      <c r="X339" s="532"/>
      <c r="Y339" s="532"/>
    </row>
    <row r="340" spans="1:25" s="480" customFormat="1">
      <c r="A340" s="503" t="s">
        <v>246</v>
      </c>
      <c r="B340" s="504"/>
      <c r="E340" s="200" t="s">
        <v>395</v>
      </c>
      <c r="F340" s="554"/>
      <c r="G340" s="554"/>
      <c r="H340" s="554"/>
      <c r="I340" s="554"/>
      <c r="J340" s="554"/>
      <c r="K340" s="554"/>
      <c r="L340" s="554"/>
      <c r="M340" s="554"/>
      <c r="N340" s="554"/>
      <c r="O340" s="554"/>
      <c r="P340" s="554"/>
      <c r="Q340" s="554"/>
      <c r="R340" s="554"/>
      <c r="S340" s="554"/>
      <c r="T340" s="554"/>
      <c r="U340" s="554"/>
      <c r="V340" s="554"/>
      <c r="W340" s="554"/>
      <c r="X340" s="554"/>
      <c r="Y340" s="554"/>
    </row>
    <row r="341" spans="1:25" s="480" customFormat="1">
      <c r="A341" s="503" t="s">
        <v>247</v>
      </c>
      <c r="B341" s="504"/>
      <c r="E341" s="470" t="s">
        <v>242</v>
      </c>
      <c r="F341" s="365"/>
      <c r="G341" s="365"/>
      <c r="H341" s="365"/>
      <c r="I341" s="365"/>
      <c r="J341" s="365"/>
      <c r="K341" s="365"/>
      <c r="L341" s="365"/>
      <c r="M341" s="365"/>
      <c r="N341" s="365"/>
      <c r="O341" s="365"/>
      <c r="P341" s="365"/>
      <c r="Q341" s="365"/>
      <c r="R341" s="365"/>
      <c r="S341" s="365"/>
      <c r="T341" s="365"/>
      <c r="U341" s="365"/>
      <c r="V341" s="365"/>
      <c r="W341" s="365"/>
      <c r="X341" s="365"/>
      <c r="Y341" s="365"/>
    </row>
    <row r="342" spans="1:25" s="506" customFormat="1">
      <c r="A342" s="505"/>
      <c r="B342" s="505"/>
      <c r="E342" s="473"/>
      <c r="F342" s="392"/>
      <c r="G342" s="392"/>
      <c r="H342" s="392"/>
      <c r="I342" s="392"/>
      <c r="J342" s="392"/>
      <c r="K342" s="392"/>
      <c r="L342" s="392"/>
      <c r="M342" s="392"/>
      <c r="N342" s="392"/>
      <c r="O342" s="392"/>
      <c r="P342" s="392"/>
      <c r="Q342" s="392"/>
      <c r="R342" s="392"/>
      <c r="S342" s="392"/>
      <c r="T342" s="392"/>
      <c r="U342" s="392"/>
      <c r="V342" s="392"/>
      <c r="W342" s="392"/>
      <c r="X342" s="392"/>
      <c r="Y342" s="392"/>
    </row>
    <row r="343" spans="1:25" s="480" customFormat="1">
      <c r="A343" s="75" t="s">
        <v>780</v>
      </c>
      <c r="E343" s="470"/>
    </row>
    <row r="344" spans="1:25" s="480" customFormat="1" ht="38.25">
      <c r="A344" s="503" t="s">
        <v>816</v>
      </c>
      <c r="B344" s="504"/>
      <c r="E344" s="470" t="s">
        <v>242</v>
      </c>
      <c r="F344" s="532"/>
      <c r="G344" s="532"/>
      <c r="H344" s="532"/>
      <c r="I344" s="532"/>
      <c r="J344" s="532"/>
      <c r="K344" s="532"/>
      <c r="L344" s="532"/>
      <c r="M344" s="532"/>
      <c r="N344" s="532"/>
      <c r="O344" s="532"/>
      <c r="P344" s="532"/>
      <c r="Q344" s="532"/>
      <c r="R344" s="532"/>
      <c r="S344" s="532"/>
      <c r="T344" s="532"/>
      <c r="U344" s="532"/>
      <c r="V344" s="532"/>
      <c r="W344" s="532"/>
      <c r="X344" s="532"/>
      <c r="Y344" s="532"/>
    </row>
    <row r="345" spans="1:25" s="480" customFormat="1">
      <c r="E345" s="470"/>
    </row>
    <row r="346" spans="1:25" s="480" customFormat="1" ht="25.5">
      <c r="A346" s="503" t="s">
        <v>399</v>
      </c>
      <c r="B346" s="504"/>
      <c r="E346" s="470" t="s">
        <v>242</v>
      </c>
      <c r="F346" s="532"/>
      <c r="G346" s="532"/>
      <c r="H346" s="532"/>
      <c r="I346" s="532"/>
      <c r="J346" s="532"/>
      <c r="K346" s="532"/>
      <c r="L346" s="532"/>
      <c r="M346" s="532"/>
      <c r="N346" s="532"/>
      <c r="O346" s="532"/>
      <c r="P346" s="532"/>
      <c r="Q346" s="532"/>
      <c r="R346" s="532"/>
      <c r="S346" s="532"/>
      <c r="T346" s="532"/>
      <c r="U346" s="532"/>
      <c r="V346" s="532"/>
      <c r="W346" s="532"/>
      <c r="X346" s="532"/>
      <c r="Y346" s="532"/>
    </row>
    <row r="347" spans="1:25">
      <c r="D347" s="480"/>
      <c r="E347" s="470"/>
      <c r="F347" s="480"/>
      <c r="G347" s="480"/>
      <c r="H347" s="480"/>
      <c r="I347" s="480"/>
      <c r="J347" s="480"/>
    </row>
    <row r="348" spans="1:25">
      <c r="A348" s="1" t="s">
        <v>918</v>
      </c>
      <c r="E348" s="537" t="s">
        <v>919</v>
      </c>
      <c r="F348" s="480"/>
      <c r="G348" s="480"/>
      <c r="H348" s="480"/>
      <c r="I348" s="480"/>
      <c r="J348" s="480"/>
    </row>
    <row r="349" spans="1:25">
      <c r="A349" s="507"/>
      <c r="E349" s="470" t="s">
        <v>552</v>
      </c>
      <c r="F349" s="278"/>
      <c r="G349" s="278"/>
      <c r="H349" s="278"/>
      <c r="I349" s="278"/>
      <c r="J349" s="278"/>
      <c r="K349" s="278"/>
      <c r="L349" s="278"/>
      <c r="M349" s="278"/>
      <c r="N349" s="278"/>
      <c r="O349" s="278"/>
      <c r="P349" s="278"/>
      <c r="Q349" s="278"/>
      <c r="R349" s="278"/>
      <c r="S349" s="278"/>
      <c r="T349" s="278"/>
      <c r="U349" s="278"/>
      <c r="V349" s="278"/>
      <c r="W349" s="278"/>
      <c r="X349" s="278"/>
      <c r="Y349" s="278"/>
    </row>
    <row r="350" spans="1:25">
      <c r="A350" s="507"/>
      <c r="E350" s="470" t="s">
        <v>552</v>
      </c>
      <c r="F350" s="278"/>
      <c r="G350" s="278"/>
      <c r="H350" s="278"/>
      <c r="I350" s="278"/>
      <c r="J350" s="278"/>
      <c r="K350" s="278"/>
      <c r="L350" s="278"/>
      <c r="M350" s="278"/>
      <c r="N350" s="278"/>
      <c r="O350" s="278"/>
      <c r="P350" s="278"/>
      <c r="Q350" s="278"/>
      <c r="R350" s="278"/>
      <c r="S350" s="278"/>
      <c r="T350" s="278"/>
      <c r="U350" s="278"/>
      <c r="V350" s="278"/>
      <c r="W350" s="278"/>
      <c r="X350" s="278"/>
      <c r="Y350" s="278"/>
    </row>
    <row r="351" spans="1:25">
      <c r="A351" s="507"/>
      <c r="E351" s="470" t="s">
        <v>552</v>
      </c>
      <c r="F351" s="278"/>
      <c r="G351" s="278"/>
      <c r="H351" s="278"/>
      <c r="I351" s="278"/>
      <c r="J351" s="278"/>
      <c r="K351" s="278"/>
      <c r="L351" s="278"/>
      <c r="M351" s="278"/>
      <c r="N351" s="278"/>
      <c r="O351" s="278"/>
      <c r="P351" s="278"/>
      <c r="Q351" s="278"/>
      <c r="R351" s="278"/>
      <c r="S351" s="278"/>
      <c r="T351" s="278"/>
      <c r="U351" s="278"/>
      <c r="V351" s="278"/>
      <c r="W351" s="278"/>
      <c r="X351" s="278"/>
      <c r="Y351" s="278"/>
    </row>
    <row r="352" spans="1:25">
      <c r="A352" s="507"/>
      <c r="E352" s="470" t="s">
        <v>552</v>
      </c>
      <c r="F352" s="278"/>
      <c r="G352" s="278"/>
      <c r="H352" s="278"/>
      <c r="I352" s="278"/>
      <c r="J352" s="278"/>
      <c r="K352" s="278"/>
      <c r="L352" s="278"/>
      <c r="M352" s="278"/>
      <c r="N352" s="278"/>
      <c r="O352" s="278"/>
      <c r="P352" s="278"/>
      <c r="Q352" s="278"/>
      <c r="R352" s="278"/>
      <c r="S352" s="278"/>
      <c r="T352" s="278"/>
      <c r="U352" s="278"/>
      <c r="V352" s="278"/>
      <c r="W352" s="278"/>
      <c r="X352" s="278"/>
      <c r="Y352" s="278"/>
    </row>
    <row r="353" spans="1:25">
      <c r="A353" s="507"/>
      <c r="E353" s="470" t="s">
        <v>552</v>
      </c>
      <c r="F353" s="278"/>
      <c r="G353" s="278"/>
      <c r="H353" s="278"/>
      <c r="I353" s="278"/>
      <c r="J353" s="278"/>
      <c r="K353" s="278"/>
      <c r="L353" s="278"/>
      <c r="M353" s="278"/>
      <c r="N353" s="278"/>
      <c r="O353" s="278"/>
      <c r="P353" s="278"/>
      <c r="Q353" s="278"/>
      <c r="R353" s="278"/>
      <c r="S353" s="278"/>
      <c r="T353" s="278"/>
      <c r="U353" s="278"/>
      <c r="V353" s="278"/>
      <c r="W353" s="278"/>
      <c r="X353" s="278"/>
      <c r="Y353" s="278"/>
    </row>
    <row r="354" spans="1:25">
      <c r="A354" s="507"/>
      <c r="E354" s="470" t="s">
        <v>552</v>
      </c>
      <c r="F354" s="278"/>
      <c r="G354" s="278"/>
      <c r="H354" s="278"/>
      <c r="I354" s="278"/>
      <c r="J354" s="278"/>
      <c r="K354" s="278"/>
      <c r="L354" s="278"/>
      <c r="M354" s="278"/>
      <c r="N354" s="278"/>
      <c r="O354" s="278"/>
      <c r="P354" s="278"/>
      <c r="Q354" s="278"/>
      <c r="R354" s="278"/>
      <c r="S354" s="278"/>
      <c r="T354" s="278"/>
      <c r="U354" s="278"/>
      <c r="V354" s="278"/>
      <c r="W354" s="278"/>
      <c r="X354" s="278"/>
      <c r="Y354" s="278"/>
    </row>
    <row r="355" spans="1:25">
      <c r="A355" s="507"/>
      <c r="E355" s="470" t="s">
        <v>552</v>
      </c>
      <c r="F355" s="278"/>
      <c r="G355" s="278"/>
      <c r="H355" s="278"/>
      <c r="I355" s="278"/>
      <c r="J355" s="278"/>
      <c r="K355" s="278"/>
      <c r="L355" s="278"/>
      <c r="M355" s="278"/>
      <c r="N355" s="278"/>
      <c r="O355" s="278"/>
      <c r="P355" s="278"/>
      <c r="Q355" s="278"/>
      <c r="R355" s="278"/>
      <c r="S355" s="278"/>
      <c r="T355" s="278"/>
      <c r="U355" s="278"/>
      <c r="V355" s="278"/>
      <c r="W355" s="278"/>
      <c r="X355" s="278"/>
      <c r="Y355" s="278"/>
    </row>
    <row r="356" spans="1:25">
      <c r="A356" s="507"/>
      <c r="E356" s="470" t="s">
        <v>552</v>
      </c>
      <c r="F356" s="278"/>
      <c r="G356" s="278"/>
      <c r="H356" s="278"/>
      <c r="I356" s="278"/>
      <c r="J356" s="278"/>
      <c r="K356" s="278"/>
      <c r="L356" s="278"/>
      <c r="M356" s="278"/>
      <c r="N356" s="278"/>
      <c r="O356" s="278"/>
      <c r="P356" s="278"/>
      <c r="Q356" s="278"/>
      <c r="R356" s="278"/>
      <c r="S356" s="278"/>
      <c r="T356" s="278"/>
      <c r="U356" s="278"/>
      <c r="V356" s="278"/>
      <c r="W356" s="278"/>
      <c r="X356" s="278"/>
      <c r="Y356" s="278"/>
    </row>
    <row r="357" spans="1:25">
      <c r="A357" s="507"/>
      <c r="E357" s="470" t="s">
        <v>552</v>
      </c>
      <c r="F357" s="278"/>
      <c r="G357" s="278"/>
      <c r="H357" s="278"/>
      <c r="I357" s="278"/>
      <c r="J357" s="278"/>
      <c r="K357" s="278"/>
      <c r="L357" s="278"/>
      <c r="M357" s="278"/>
      <c r="N357" s="278"/>
      <c r="O357" s="278"/>
      <c r="P357" s="278"/>
      <c r="Q357" s="278"/>
      <c r="R357" s="278"/>
      <c r="S357" s="278"/>
      <c r="T357" s="278"/>
      <c r="U357" s="278"/>
      <c r="V357" s="278"/>
      <c r="W357" s="278"/>
      <c r="X357" s="278"/>
      <c r="Y357" s="278"/>
    </row>
    <row r="358" spans="1:25">
      <c r="A358" s="507"/>
      <c r="E358" s="470" t="s">
        <v>552</v>
      </c>
      <c r="F358" s="278"/>
      <c r="G358" s="278"/>
      <c r="H358" s="278"/>
      <c r="I358" s="278"/>
      <c r="J358" s="278"/>
      <c r="K358" s="278"/>
      <c r="L358" s="278"/>
      <c r="M358" s="278"/>
      <c r="N358" s="278"/>
      <c r="O358" s="278"/>
      <c r="P358" s="278"/>
      <c r="Q358" s="278"/>
      <c r="R358" s="278"/>
      <c r="S358" s="278"/>
      <c r="T358" s="278"/>
      <c r="U358" s="278"/>
      <c r="V358" s="278"/>
      <c r="W358" s="278"/>
      <c r="X358" s="278"/>
      <c r="Y358" s="278"/>
    </row>
    <row r="359" spans="1:25">
      <c r="A359" s="507"/>
      <c r="E359" s="470" t="s">
        <v>552</v>
      </c>
      <c r="F359" s="278"/>
      <c r="G359" s="278"/>
      <c r="H359" s="278"/>
      <c r="I359" s="278"/>
      <c r="J359" s="278"/>
      <c r="K359" s="278"/>
      <c r="L359" s="278"/>
      <c r="M359" s="278"/>
      <c r="N359" s="278"/>
      <c r="O359" s="278"/>
      <c r="P359" s="278"/>
      <c r="Q359" s="278"/>
      <c r="R359" s="278"/>
      <c r="S359" s="278"/>
      <c r="T359" s="278"/>
      <c r="U359" s="278"/>
      <c r="V359" s="278"/>
      <c r="W359" s="278"/>
      <c r="X359" s="278"/>
      <c r="Y359" s="278"/>
    </row>
    <row r="360" spans="1:25">
      <c r="A360" s="507"/>
      <c r="E360" s="470" t="s">
        <v>552</v>
      </c>
      <c r="F360" s="278"/>
      <c r="G360" s="278"/>
      <c r="H360" s="278"/>
      <c r="I360" s="278"/>
      <c r="J360" s="278"/>
      <c r="K360" s="278"/>
      <c r="L360" s="278"/>
      <c r="M360" s="278"/>
      <c r="N360" s="278"/>
      <c r="O360" s="278"/>
      <c r="P360" s="278"/>
      <c r="Q360" s="278"/>
      <c r="R360" s="278"/>
      <c r="S360" s="278"/>
      <c r="T360" s="278"/>
      <c r="U360" s="278"/>
      <c r="V360" s="278"/>
      <c r="W360" s="278"/>
      <c r="X360" s="278"/>
      <c r="Y360" s="278"/>
    </row>
    <row r="361" spans="1:25">
      <c r="A361" s="507"/>
      <c r="E361" s="470" t="s">
        <v>552</v>
      </c>
      <c r="F361" s="278"/>
      <c r="G361" s="278"/>
      <c r="H361" s="278"/>
      <c r="I361" s="278"/>
      <c r="J361" s="278"/>
      <c r="K361" s="278"/>
      <c r="L361" s="278"/>
      <c r="M361" s="278"/>
      <c r="N361" s="278"/>
      <c r="O361" s="278"/>
      <c r="P361" s="278"/>
      <c r="Q361" s="278"/>
      <c r="R361" s="278"/>
      <c r="S361" s="278"/>
      <c r="T361" s="278"/>
      <c r="U361" s="278"/>
      <c r="V361" s="278"/>
      <c r="W361" s="278"/>
      <c r="X361" s="278"/>
      <c r="Y361" s="278"/>
    </row>
    <row r="362" spans="1:25">
      <c r="A362" s="507"/>
      <c r="E362" s="470" t="s">
        <v>552</v>
      </c>
      <c r="F362" s="278"/>
      <c r="G362" s="278"/>
      <c r="H362" s="278"/>
      <c r="I362" s="278"/>
      <c r="J362" s="278"/>
      <c r="K362" s="278"/>
      <c r="L362" s="278"/>
      <c r="M362" s="278"/>
      <c r="N362" s="278"/>
      <c r="O362" s="278"/>
      <c r="P362" s="278"/>
      <c r="Q362" s="278"/>
      <c r="R362" s="278"/>
      <c r="S362" s="278"/>
      <c r="T362" s="278"/>
      <c r="U362" s="278"/>
      <c r="V362" s="278"/>
      <c r="W362" s="278"/>
      <c r="X362" s="278"/>
      <c r="Y362" s="278"/>
    </row>
    <row r="363" spans="1:25">
      <c r="A363" s="507"/>
      <c r="E363" s="470" t="s">
        <v>552</v>
      </c>
      <c r="F363" s="278"/>
      <c r="G363" s="278"/>
      <c r="H363" s="278"/>
      <c r="I363" s="278"/>
      <c r="J363" s="278"/>
      <c r="K363" s="278"/>
      <c r="L363" s="278"/>
      <c r="M363" s="278"/>
      <c r="N363" s="278"/>
      <c r="O363" s="278"/>
      <c r="P363" s="278"/>
      <c r="Q363" s="278"/>
      <c r="R363" s="278"/>
      <c r="S363" s="278"/>
      <c r="T363" s="278"/>
      <c r="U363" s="278"/>
      <c r="V363" s="278"/>
      <c r="W363" s="278"/>
      <c r="X363" s="278"/>
      <c r="Y363" s="278"/>
    </row>
    <row r="364" spans="1:25">
      <c r="A364" s="507"/>
      <c r="E364" s="470" t="s">
        <v>552</v>
      </c>
      <c r="F364" s="278"/>
      <c r="G364" s="278"/>
      <c r="H364" s="278"/>
      <c r="I364" s="278"/>
      <c r="J364" s="278"/>
      <c r="K364" s="278"/>
      <c r="L364" s="278"/>
      <c r="M364" s="278"/>
      <c r="N364" s="278"/>
      <c r="O364" s="278"/>
      <c r="P364" s="278"/>
      <c r="Q364" s="278"/>
      <c r="R364" s="278"/>
      <c r="S364" s="278"/>
      <c r="T364" s="278"/>
      <c r="U364" s="278"/>
      <c r="V364" s="278"/>
      <c r="W364" s="278"/>
      <c r="X364" s="278"/>
      <c r="Y364" s="278"/>
    </row>
    <row r="365" spans="1:25">
      <c r="A365" s="507"/>
      <c r="E365" s="470" t="s">
        <v>552</v>
      </c>
      <c r="F365" s="278"/>
      <c r="G365" s="278"/>
      <c r="H365" s="278"/>
      <c r="I365" s="278"/>
      <c r="J365" s="278"/>
      <c r="K365" s="278"/>
      <c r="L365" s="278"/>
      <c r="M365" s="278"/>
      <c r="N365" s="278"/>
      <c r="O365" s="278"/>
      <c r="P365" s="278"/>
      <c r="Q365" s="278"/>
      <c r="R365" s="278"/>
      <c r="S365" s="278"/>
      <c r="T365" s="278"/>
      <c r="U365" s="278"/>
      <c r="V365" s="278"/>
      <c r="W365" s="278"/>
      <c r="X365" s="278"/>
      <c r="Y365" s="278"/>
    </row>
    <row r="366" spans="1:25">
      <c r="A366" s="507"/>
      <c r="E366" s="470" t="s">
        <v>552</v>
      </c>
      <c r="F366" s="278"/>
      <c r="G366" s="278"/>
      <c r="H366" s="278"/>
      <c r="I366" s="278"/>
      <c r="J366" s="278"/>
      <c r="K366" s="278"/>
      <c r="L366" s="278"/>
      <c r="M366" s="278"/>
      <c r="N366" s="278"/>
      <c r="O366" s="278"/>
      <c r="P366" s="278"/>
      <c r="Q366" s="278"/>
      <c r="R366" s="278"/>
      <c r="S366" s="278"/>
      <c r="T366" s="278"/>
      <c r="U366" s="278"/>
      <c r="V366" s="278"/>
      <c r="W366" s="278"/>
      <c r="X366" s="278"/>
      <c r="Y366" s="278"/>
    </row>
    <row r="367" spans="1:25">
      <c r="A367" s="507"/>
      <c r="E367" s="470" t="s">
        <v>552</v>
      </c>
      <c r="F367" s="278"/>
      <c r="G367" s="278"/>
      <c r="H367" s="278"/>
      <c r="I367" s="278"/>
      <c r="J367" s="278"/>
      <c r="K367" s="278"/>
      <c r="L367" s="278"/>
      <c r="M367" s="278"/>
      <c r="N367" s="278"/>
      <c r="O367" s="278"/>
      <c r="P367" s="278"/>
      <c r="Q367" s="278"/>
      <c r="R367" s="278"/>
      <c r="S367" s="278"/>
      <c r="T367" s="278"/>
      <c r="U367" s="278"/>
      <c r="V367" s="278"/>
      <c r="W367" s="278"/>
      <c r="X367" s="278"/>
      <c r="Y367" s="278"/>
    </row>
    <row r="368" spans="1:25">
      <c r="A368" s="507"/>
      <c r="E368" s="470" t="s">
        <v>552</v>
      </c>
      <c r="F368" s="278"/>
      <c r="G368" s="278"/>
      <c r="H368" s="278"/>
      <c r="I368" s="278"/>
      <c r="J368" s="278"/>
      <c r="K368" s="278"/>
      <c r="L368" s="278"/>
      <c r="M368" s="278"/>
      <c r="N368" s="278"/>
      <c r="O368" s="278"/>
      <c r="P368" s="278"/>
      <c r="Q368" s="278"/>
      <c r="R368" s="278"/>
      <c r="S368" s="278"/>
      <c r="T368" s="278"/>
      <c r="U368" s="278"/>
      <c r="V368" s="278"/>
      <c r="W368" s="278"/>
      <c r="X368" s="278"/>
      <c r="Y368" s="278"/>
    </row>
    <row r="369" spans="1:25">
      <c r="A369" s="507"/>
      <c r="E369" s="470" t="s">
        <v>552</v>
      </c>
      <c r="F369" s="278"/>
      <c r="G369" s="278"/>
      <c r="H369" s="278"/>
      <c r="I369" s="278"/>
      <c r="J369" s="278"/>
      <c r="K369" s="278"/>
      <c r="L369" s="278"/>
      <c r="M369" s="278"/>
      <c r="N369" s="278"/>
      <c r="O369" s="278"/>
      <c r="P369" s="278"/>
      <c r="Q369" s="278"/>
      <c r="R369" s="278"/>
      <c r="S369" s="278"/>
      <c r="T369" s="278"/>
      <c r="U369" s="278"/>
      <c r="V369" s="278"/>
      <c r="W369" s="278"/>
      <c r="X369" s="278"/>
      <c r="Y369" s="278"/>
    </row>
    <row r="370" spans="1:25">
      <c r="A370" s="507"/>
      <c r="E370" s="470" t="s">
        <v>552</v>
      </c>
      <c r="F370" s="278"/>
      <c r="G370" s="278"/>
      <c r="H370" s="278"/>
      <c r="I370" s="278"/>
      <c r="J370" s="278"/>
      <c r="K370" s="278"/>
      <c r="L370" s="278"/>
      <c r="M370" s="278"/>
      <c r="N370" s="278"/>
      <c r="O370" s="278"/>
      <c r="P370" s="278"/>
      <c r="Q370" s="278"/>
      <c r="R370" s="278"/>
      <c r="S370" s="278"/>
      <c r="T370" s="278"/>
      <c r="U370" s="278"/>
      <c r="V370" s="278"/>
      <c r="W370" s="278"/>
      <c r="X370" s="278"/>
      <c r="Y370" s="278"/>
    </row>
    <row r="371" spans="1:25">
      <c r="A371" s="507"/>
      <c r="E371" s="470" t="s">
        <v>552</v>
      </c>
      <c r="F371" s="278"/>
      <c r="G371" s="278"/>
      <c r="H371" s="278"/>
      <c r="I371" s="278"/>
      <c r="J371" s="278"/>
      <c r="K371" s="278"/>
      <c r="L371" s="278"/>
      <c r="M371" s="278"/>
      <c r="N371" s="278"/>
      <c r="O371" s="278"/>
      <c r="P371" s="278"/>
      <c r="Q371" s="278"/>
      <c r="R371" s="278"/>
      <c r="S371" s="278"/>
      <c r="T371" s="278"/>
      <c r="U371" s="278"/>
      <c r="V371" s="278"/>
      <c r="W371" s="278"/>
      <c r="X371" s="278"/>
      <c r="Y371" s="278"/>
    </row>
    <row r="372" spans="1:25">
      <c r="A372" s="507"/>
      <c r="E372" s="470" t="s">
        <v>552</v>
      </c>
      <c r="F372" s="278"/>
      <c r="G372" s="278"/>
      <c r="H372" s="278"/>
      <c r="I372" s="278"/>
      <c r="J372" s="278"/>
      <c r="K372" s="278"/>
      <c r="L372" s="278"/>
      <c r="M372" s="278"/>
      <c r="N372" s="278"/>
      <c r="O372" s="278"/>
      <c r="P372" s="278"/>
      <c r="Q372" s="278"/>
      <c r="R372" s="278"/>
      <c r="S372" s="278"/>
      <c r="T372" s="278"/>
      <c r="U372" s="278"/>
      <c r="V372" s="278"/>
      <c r="W372" s="278"/>
      <c r="X372" s="278"/>
      <c r="Y372" s="278"/>
    </row>
    <row r="373" spans="1:25">
      <c r="A373" s="507"/>
      <c r="E373" s="470" t="s">
        <v>552</v>
      </c>
      <c r="F373" s="278"/>
      <c r="G373" s="278"/>
      <c r="H373" s="278"/>
      <c r="I373" s="278"/>
      <c r="J373" s="278"/>
      <c r="K373" s="278"/>
      <c r="L373" s="278"/>
      <c r="M373" s="278"/>
      <c r="N373" s="278"/>
      <c r="O373" s="278"/>
      <c r="P373" s="278"/>
      <c r="Q373" s="278"/>
      <c r="R373" s="278"/>
      <c r="S373" s="278"/>
      <c r="T373" s="278"/>
      <c r="U373" s="278"/>
      <c r="V373" s="278"/>
      <c r="W373" s="278"/>
      <c r="X373" s="278"/>
      <c r="Y373" s="278"/>
    </row>
    <row r="374" spans="1:25">
      <c r="A374" s="507"/>
      <c r="E374" s="470" t="s">
        <v>552</v>
      </c>
      <c r="F374" s="278"/>
      <c r="G374" s="278"/>
      <c r="H374" s="278"/>
      <c r="I374" s="278"/>
      <c r="J374" s="278"/>
      <c r="K374" s="278"/>
      <c r="L374" s="278"/>
      <c r="M374" s="278"/>
      <c r="N374" s="278"/>
      <c r="O374" s="278"/>
      <c r="P374" s="278"/>
      <c r="Q374" s="278"/>
      <c r="R374" s="278"/>
      <c r="S374" s="278"/>
      <c r="T374" s="278"/>
      <c r="U374" s="278"/>
      <c r="V374" s="278"/>
      <c r="W374" s="278"/>
      <c r="X374" s="278"/>
      <c r="Y374" s="278"/>
    </row>
    <row r="375" spans="1:25">
      <c r="A375" s="507"/>
      <c r="E375" s="470" t="s">
        <v>552</v>
      </c>
      <c r="F375" s="278"/>
      <c r="G375" s="278"/>
      <c r="H375" s="278"/>
      <c r="I375" s="278"/>
      <c r="J375" s="278"/>
      <c r="K375" s="278"/>
      <c r="L375" s="278"/>
      <c r="M375" s="278"/>
      <c r="N375" s="278"/>
      <c r="O375" s="278"/>
      <c r="P375" s="278"/>
      <c r="Q375" s="278"/>
      <c r="R375" s="278"/>
      <c r="S375" s="278"/>
      <c r="T375" s="278"/>
      <c r="U375" s="278"/>
      <c r="V375" s="278"/>
      <c r="W375" s="278"/>
      <c r="X375" s="278"/>
      <c r="Y375" s="278"/>
    </row>
    <row r="376" spans="1:25">
      <c r="A376" s="507"/>
      <c r="E376" s="470" t="s">
        <v>552</v>
      </c>
      <c r="F376" s="278"/>
      <c r="G376" s="278"/>
      <c r="H376" s="278"/>
      <c r="I376" s="278"/>
      <c r="J376" s="278"/>
      <c r="K376" s="278"/>
      <c r="L376" s="278"/>
      <c r="M376" s="278"/>
      <c r="N376" s="278"/>
      <c r="O376" s="278"/>
      <c r="P376" s="278"/>
      <c r="Q376" s="278"/>
      <c r="R376" s="278"/>
      <c r="S376" s="278"/>
      <c r="T376" s="278"/>
      <c r="U376" s="278"/>
      <c r="V376" s="278"/>
      <c r="W376" s="278"/>
      <c r="X376" s="278"/>
      <c r="Y376" s="278"/>
    </row>
    <row r="377" spans="1:25">
      <c r="A377" s="507"/>
      <c r="E377" s="470" t="s">
        <v>552</v>
      </c>
      <c r="F377" s="278"/>
      <c r="G377" s="278"/>
      <c r="H377" s="278"/>
      <c r="I377" s="278"/>
      <c r="J377" s="278"/>
      <c r="K377" s="278"/>
      <c r="L377" s="278"/>
      <c r="M377" s="278"/>
      <c r="N377" s="278"/>
      <c r="O377" s="278"/>
      <c r="P377" s="278"/>
      <c r="Q377" s="278"/>
      <c r="R377" s="278"/>
      <c r="S377" s="278"/>
      <c r="T377" s="278"/>
      <c r="U377" s="278"/>
      <c r="V377" s="278"/>
      <c r="W377" s="278"/>
      <c r="X377" s="278"/>
      <c r="Y377" s="278"/>
    </row>
    <row r="378" spans="1:25">
      <c r="A378" s="507"/>
      <c r="E378" s="470" t="s">
        <v>552</v>
      </c>
      <c r="F378" s="278"/>
      <c r="G378" s="278"/>
      <c r="H378" s="278"/>
      <c r="I378" s="278"/>
      <c r="J378" s="278"/>
      <c r="K378" s="278"/>
      <c r="L378" s="278"/>
      <c r="M378" s="278"/>
      <c r="N378" s="278"/>
      <c r="O378" s="278"/>
      <c r="P378" s="278"/>
      <c r="Q378" s="278"/>
      <c r="R378" s="278"/>
      <c r="S378" s="278"/>
      <c r="T378" s="278"/>
      <c r="U378" s="278"/>
      <c r="V378" s="278"/>
      <c r="W378" s="278"/>
      <c r="X378" s="278"/>
      <c r="Y378" s="278"/>
    </row>
    <row r="379" spans="1:25">
      <c r="A379" s="507"/>
      <c r="E379" s="470" t="s">
        <v>552</v>
      </c>
      <c r="F379" s="278"/>
      <c r="G379" s="278"/>
      <c r="H379" s="278"/>
      <c r="I379" s="278"/>
      <c r="J379" s="278"/>
      <c r="K379" s="278"/>
      <c r="L379" s="278"/>
      <c r="M379" s="278"/>
      <c r="N379" s="278"/>
      <c r="O379" s="278"/>
      <c r="P379" s="278"/>
      <c r="Q379" s="278"/>
      <c r="R379" s="278"/>
      <c r="S379" s="278"/>
      <c r="T379" s="278"/>
      <c r="U379" s="278"/>
      <c r="V379" s="278"/>
      <c r="W379" s="278"/>
      <c r="X379" s="278"/>
      <c r="Y379" s="278"/>
    </row>
    <row r="380" spans="1:25">
      <c r="A380" s="507"/>
      <c r="E380" s="470" t="s">
        <v>552</v>
      </c>
      <c r="F380" s="278"/>
      <c r="G380" s="278"/>
      <c r="H380" s="278"/>
      <c r="I380" s="278"/>
      <c r="J380" s="278"/>
      <c r="K380" s="278"/>
      <c r="L380" s="278"/>
      <c r="M380" s="278"/>
      <c r="N380" s="278"/>
      <c r="O380" s="278"/>
      <c r="P380" s="278"/>
      <c r="Q380" s="278"/>
      <c r="R380" s="278"/>
      <c r="S380" s="278"/>
      <c r="T380" s="278"/>
      <c r="U380" s="278"/>
      <c r="V380" s="278"/>
      <c r="W380" s="278"/>
      <c r="X380" s="278"/>
      <c r="Y380" s="278"/>
    </row>
    <row r="381" spans="1:25">
      <c r="A381" s="507"/>
      <c r="E381" s="470" t="s">
        <v>552</v>
      </c>
      <c r="F381" s="278"/>
      <c r="G381" s="278"/>
      <c r="H381" s="278"/>
      <c r="I381" s="278"/>
      <c r="J381" s="278"/>
      <c r="K381" s="278"/>
      <c r="L381" s="278"/>
      <c r="M381" s="278"/>
      <c r="N381" s="278"/>
      <c r="O381" s="278"/>
      <c r="P381" s="278"/>
      <c r="Q381" s="278"/>
      <c r="R381" s="278"/>
      <c r="S381" s="278"/>
      <c r="T381" s="278"/>
      <c r="U381" s="278"/>
      <c r="V381" s="278"/>
      <c r="W381" s="278"/>
      <c r="X381" s="278"/>
      <c r="Y381" s="278"/>
    </row>
    <row r="382" spans="1:25">
      <c r="A382" s="507"/>
      <c r="E382" s="470" t="s">
        <v>552</v>
      </c>
      <c r="F382" s="278"/>
      <c r="G382" s="278"/>
      <c r="H382" s="278"/>
      <c r="I382" s="278"/>
      <c r="J382" s="278"/>
      <c r="K382" s="278"/>
      <c r="L382" s="278"/>
      <c r="M382" s="278"/>
      <c r="N382" s="278"/>
      <c r="O382" s="278"/>
      <c r="P382" s="278"/>
      <c r="Q382" s="278"/>
      <c r="R382" s="278"/>
      <c r="S382" s="278"/>
      <c r="T382" s="278"/>
      <c r="U382" s="278"/>
      <c r="V382" s="278"/>
      <c r="W382" s="278"/>
      <c r="X382" s="278"/>
      <c r="Y382" s="278"/>
    </row>
    <row r="383" spans="1:25">
      <c r="A383" s="507"/>
      <c r="E383" s="470" t="s">
        <v>552</v>
      </c>
      <c r="F383" s="278"/>
      <c r="G383" s="278"/>
      <c r="H383" s="278"/>
      <c r="I383" s="278"/>
      <c r="J383" s="278"/>
      <c r="K383" s="278"/>
      <c r="L383" s="278"/>
      <c r="M383" s="278"/>
      <c r="N383" s="278"/>
      <c r="O383" s="278"/>
      <c r="P383" s="278"/>
      <c r="Q383" s="278"/>
      <c r="R383" s="278"/>
      <c r="S383" s="278"/>
      <c r="T383" s="278"/>
      <c r="U383" s="278"/>
      <c r="V383" s="278"/>
      <c r="W383" s="278"/>
      <c r="X383" s="278"/>
      <c r="Y383" s="278"/>
    </row>
    <row r="384" spans="1:25">
      <c r="A384" s="507"/>
      <c r="E384" s="470" t="s">
        <v>552</v>
      </c>
      <c r="F384" s="278"/>
      <c r="G384" s="278"/>
      <c r="H384" s="278"/>
      <c r="I384" s="278"/>
      <c r="J384" s="278"/>
      <c r="K384" s="278"/>
      <c r="L384" s="278"/>
      <c r="M384" s="278"/>
      <c r="N384" s="278"/>
      <c r="O384" s="278"/>
      <c r="P384" s="278"/>
      <c r="Q384" s="278"/>
      <c r="R384" s="278"/>
      <c r="S384" s="278"/>
      <c r="T384" s="278"/>
      <c r="U384" s="278"/>
      <c r="V384" s="278"/>
      <c r="W384" s="278"/>
      <c r="X384" s="278"/>
      <c r="Y384" s="278"/>
    </row>
    <row r="408" spans="4:6">
      <c r="F408" s="480"/>
    </row>
    <row r="409" spans="4:6">
      <c r="D409" s="323"/>
    </row>
    <row r="411" spans="4:6" s="480" customFormat="1">
      <c r="E411" s="470"/>
    </row>
    <row r="412" spans="4:6" s="480" customFormat="1">
      <c r="E412" s="470"/>
    </row>
    <row r="413" spans="4:6" s="480" customFormat="1">
      <c r="E413" s="470"/>
    </row>
    <row r="414" spans="4:6" s="480" customFormat="1">
      <c r="E414" s="470"/>
    </row>
    <row r="415" spans="4:6" s="480" customFormat="1">
      <c r="E415" s="470"/>
    </row>
    <row r="416" spans="4:6" s="480" customFormat="1">
      <c r="E416" s="470"/>
    </row>
    <row r="417" spans="4:5" s="480" customFormat="1">
      <c r="E417" s="470"/>
    </row>
    <row r="418" spans="4:5" s="480" customFormat="1">
      <c r="D418" s="508"/>
      <c r="E418" s="470"/>
    </row>
    <row r="419" spans="4:5" s="480" customFormat="1">
      <c r="E419" s="470"/>
    </row>
    <row r="420" spans="4:5">
      <c r="D420" s="508"/>
    </row>
    <row r="421" spans="4:5">
      <c r="D421" s="508"/>
    </row>
    <row r="422" spans="4:5">
      <c r="D422" s="508"/>
    </row>
    <row r="431" spans="4:5">
      <c r="D431" s="509"/>
    </row>
    <row r="432" spans="4:5">
      <c r="D432" s="509"/>
    </row>
    <row r="435" spans="4:4">
      <c r="D435" s="509"/>
    </row>
    <row r="436" spans="4:4">
      <c r="D436" s="509"/>
    </row>
  </sheetData>
  <sheetProtection insertRows="0"/>
  <printOptions headings="1"/>
  <pageMargins left="0.15748031496062992" right="0.15748031496062992" top="0.59055118110236227" bottom="0.6692913385826772" header="0.31496062992125984" footer="0.31496062992125984"/>
  <pageSetup paperSize="8" scale="81" fitToHeight="4" orientation="portrait" r:id="rId1"/>
  <headerFooter>
    <oddHeader>&amp;C&amp;A</oddHeader>
    <oddFooter>&amp;L&amp;T
&amp;D&amp;C&amp;Z&amp;R&amp;F</oddFooter>
  </headerFooter>
  <drawing r:id="rId2"/>
</worksheet>
</file>

<file path=xl/worksheets/sheet15.xml><?xml version="1.0" encoding="utf-8"?>
<worksheet xmlns="http://schemas.openxmlformats.org/spreadsheetml/2006/main" xmlns:r="http://schemas.openxmlformats.org/officeDocument/2006/relationships">
  <sheetPr codeName="Sheet77">
    <pageSetUpPr fitToPage="1"/>
  </sheetPr>
  <dimension ref="A1:AB436"/>
  <sheetViews>
    <sheetView workbookViewId="0">
      <selection activeCell="M209" sqref="M209"/>
    </sheetView>
  </sheetViews>
  <sheetFormatPr defaultRowHeight="12.75" outlineLevelCol="1"/>
  <cols>
    <col min="1" max="1" width="73.75" style="202" customWidth="1"/>
    <col min="2" max="2" width="3.5" style="202" customWidth="1"/>
    <col min="3" max="3" width="3" style="202" customWidth="1"/>
    <col min="4" max="4" width="4.625" style="202" customWidth="1"/>
    <col min="5" max="5" width="8.5" style="348" customWidth="1"/>
    <col min="6" max="8" width="9.625" style="202" hidden="1" customWidth="1" outlineLevel="1"/>
    <col min="9" max="9" width="10.125" style="202" hidden="1" customWidth="1" outlineLevel="1"/>
    <col min="10" max="10" width="9.625" style="202" customWidth="1" collapsed="1"/>
    <col min="11" max="12" width="10.375" style="202" customWidth="1"/>
    <col min="13" max="13" width="8.875" style="202" customWidth="1"/>
    <col min="14" max="15" width="9" style="202"/>
    <col min="16" max="25" width="9" style="202" hidden="1" customWidth="1" outlineLevel="1"/>
    <col min="26" max="26" width="9" style="202" collapsed="1"/>
    <col min="27" max="16384" width="9" style="202"/>
  </cols>
  <sheetData>
    <row r="1" spans="1:25" s="51" customFormat="1" ht="15">
      <c r="A1" s="13" t="s">
        <v>1361</v>
      </c>
      <c r="B1" s="49"/>
      <c r="C1" s="50"/>
      <c r="D1" s="50"/>
      <c r="E1" s="270"/>
      <c r="F1" s="49"/>
      <c r="G1" s="49"/>
      <c r="H1" s="50"/>
      <c r="I1" s="50"/>
      <c r="J1" s="50"/>
      <c r="K1" s="49"/>
      <c r="L1" s="50"/>
      <c r="M1" s="49"/>
      <c r="N1" s="50"/>
      <c r="O1" s="50"/>
      <c r="P1" s="50"/>
      <c r="Q1" s="50"/>
      <c r="R1" s="50"/>
      <c r="S1" s="50"/>
      <c r="T1" s="50"/>
    </row>
    <row r="2" spans="1:25" s="51" customFormat="1" ht="15">
      <c r="A2" s="16" t="str">
        <f>'Version control'!A2</f>
        <v>LPN</v>
      </c>
      <c r="B2" s="16"/>
      <c r="C2" s="52"/>
      <c r="D2" s="50"/>
      <c r="E2" s="271"/>
      <c r="F2" s="16"/>
      <c r="G2" s="16"/>
      <c r="H2" s="52"/>
      <c r="I2" s="50"/>
      <c r="J2" s="53"/>
      <c r="K2" s="16"/>
      <c r="L2" s="52"/>
      <c r="M2" s="16"/>
      <c r="N2" s="52"/>
      <c r="O2" s="52"/>
      <c r="P2" s="52"/>
      <c r="Q2" s="52"/>
      <c r="R2" s="52"/>
      <c r="S2" s="52"/>
      <c r="T2" s="52"/>
    </row>
    <row r="3" spans="1:25" s="460" customFormat="1" ht="15">
      <c r="A3" s="705">
        <f>'Version control'!A3</f>
        <v>2012</v>
      </c>
      <c r="B3" s="49"/>
      <c r="C3" s="52"/>
      <c r="D3" s="52"/>
      <c r="E3" s="453"/>
      <c r="F3" s="38" t="s">
        <v>47</v>
      </c>
      <c r="G3" s="16"/>
      <c r="H3" s="52"/>
      <c r="I3" s="52"/>
      <c r="J3" s="459"/>
      <c r="K3" s="16"/>
      <c r="L3" s="52"/>
      <c r="M3" s="16"/>
      <c r="N3" s="52"/>
      <c r="O3" s="52"/>
      <c r="P3" s="52"/>
      <c r="Q3" s="52"/>
      <c r="R3" s="52"/>
      <c r="S3" s="52"/>
      <c r="T3" s="52"/>
    </row>
    <row r="4" spans="1:25" ht="26.25" customHeight="1">
      <c r="A4" s="745" t="str">
        <f>'F7 Pensions DB scheme costs'!A131</f>
        <v>Tertiary ESPS or other DB scheme (overwrite with name)</v>
      </c>
      <c r="B4" s="37"/>
      <c r="E4" s="272"/>
      <c r="F4" s="78">
        <v>2006</v>
      </c>
      <c r="G4" s="78">
        <f t="shared" ref="G4:Y4" si="0">+F4+1</f>
        <v>2007</v>
      </c>
      <c r="H4" s="78">
        <f t="shared" si="0"/>
        <v>2008</v>
      </c>
      <c r="I4" s="78">
        <f t="shared" si="0"/>
        <v>2009</v>
      </c>
      <c r="J4" s="78">
        <f t="shared" si="0"/>
        <v>2010</v>
      </c>
      <c r="K4" s="777">
        <f t="shared" si="0"/>
        <v>2011</v>
      </c>
      <c r="L4" s="777">
        <f t="shared" si="0"/>
        <v>2012</v>
      </c>
      <c r="M4" s="777">
        <f t="shared" si="0"/>
        <v>2013</v>
      </c>
      <c r="N4" s="777">
        <f t="shared" si="0"/>
        <v>2014</v>
      </c>
      <c r="O4" s="777">
        <f t="shared" si="0"/>
        <v>2015</v>
      </c>
      <c r="P4" s="777">
        <f t="shared" si="0"/>
        <v>2016</v>
      </c>
      <c r="Q4" s="777">
        <f t="shared" si="0"/>
        <v>2017</v>
      </c>
      <c r="R4" s="777">
        <f t="shared" si="0"/>
        <v>2018</v>
      </c>
      <c r="S4" s="777">
        <f t="shared" si="0"/>
        <v>2019</v>
      </c>
      <c r="T4" s="777">
        <f t="shared" si="0"/>
        <v>2020</v>
      </c>
      <c r="U4" s="777">
        <f t="shared" si="0"/>
        <v>2021</v>
      </c>
      <c r="V4" s="777">
        <f t="shared" si="0"/>
        <v>2022</v>
      </c>
      <c r="W4" s="777">
        <f t="shared" si="0"/>
        <v>2023</v>
      </c>
      <c r="X4" s="78">
        <f t="shared" si="0"/>
        <v>2024</v>
      </c>
      <c r="Y4" s="78">
        <f t="shared" si="0"/>
        <v>2025</v>
      </c>
    </row>
    <row r="5" spans="1:25" ht="14.25">
      <c r="A5" s="166" t="s">
        <v>808</v>
      </c>
      <c r="B5" s="37"/>
      <c r="C5" s="38"/>
      <c r="E5" s="272"/>
      <c r="F5" s="407"/>
      <c r="G5" s="408"/>
      <c r="H5" s="408" t="s">
        <v>801</v>
      </c>
      <c r="I5" s="408"/>
      <c r="J5" s="408"/>
      <c r="K5" s="407"/>
      <c r="L5" s="408"/>
      <c r="M5" s="408" t="s">
        <v>802</v>
      </c>
      <c r="N5" s="408"/>
      <c r="O5" s="409"/>
      <c r="P5" s="809"/>
      <c r="Q5" s="810"/>
      <c r="R5" s="810" t="s">
        <v>1575</v>
      </c>
      <c r="S5" s="810"/>
      <c r="T5" s="811"/>
      <c r="U5" s="809"/>
      <c r="V5" s="810"/>
      <c r="W5" s="811"/>
      <c r="X5" s="408"/>
      <c r="Y5" s="409"/>
    </row>
    <row r="6" spans="1:25" ht="15">
      <c r="A6" s="71" t="s">
        <v>908</v>
      </c>
      <c r="E6" s="202"/>
    </row>
    <row r="7" spans="1:25" s="480" customFormat="1" ht="12.75" customHeight="1">
      <c r="A7" s="277" t="str">
        <f>A4</f>
        <v>Tertiary ESPS or other DB scheme (overwrite with name)</v>
      </c>
    </row>
    <row r="8" spans="1:25">
      <c r="A8" s="415" t="s">
        <v>996</v>
      </c>
      <c r="C8" s="480"/>
      <c r="E8" s="470" t="s">
        <v>5</v>
      </c>
      <c r="F8" s="483">
        <f>F50-F90</f>
        <v>0</v>
      </c>
      <c r="G8" s="483">
        <f t="shared" ref="G8:Y8" si="1">G50-G90</f>
        <v>0</v>
      </c>
      <c r="H8" s="483">
        <f t="shared" si="1"/>
        <v>0</v>
      </c>
      <c r="I8" s="483">
        <f t="shared" si="1"/>
        <v>0</v>
      </c>
      <c r="J8" s="483">
        <f t="shared" si="1"/>
        <v>0</v>
      </c>
      <c r="K8" s="483">
        <f t="shared" si="1"/>
        <v>0</v>
      </c>
      <c r="L8" s="483">
        <f t="shared" si="1"/>
        <v>0</v>
      </c>
      <c r="M8" s="483">
        <f t="shared" si="1"/>
        <v>0</v>
      </c>
      <c r="N8" s="483">
        <f t="shared" si="1"/>
        <v>0</v>
      </c>
      <c r="O8" s="483">
        <f t="shared" si="1"/>
        <v>0</v>
      </c>
      <c r="P8" s="483">
        <f t="shared" si="1"/>
        <v>0</v>
      </c>
      <c r="Q8" s="483">
        <f t="shared" si="1"/>
        <v>0</v>
      </c>
      <c r="R8" s="483">
        <f t="shared" si="1"/>
        <v>0</v>
      </c>
      <c r="S8" s="483">
        <f t="shared" si="1"/>
        <v>0</v>
      </c>
      <c r="T8" s="483">
        <f t="shared" si="1"/>
        <v>0</v>
      </c>
      <c r="U8" s="483">
        <f t="shared" si="1"/>
        <v>0</v>
      </c>
      <c r="V8" s="483">
        <f t="shared" si="1"/>
        <v>0</v>
      </c>
      <c r="W8" s="483">
        <f t="shared" si="1"/>
        <v>0</v>
      </c>
      <c r="X8" s="483">
        <f t="shared" si="1"/>
        <v>0</v>
      </c>
      <c r="Y8" s="483">
        <f t="shared" si="1"/>
        <v>0</v>
      </c>
    </row>
    <row r="9" spans="1:25">
      <c r="A9" s="415" t="s">
        <v>997</v>
      </c>
      <c r="C9" s="480"/>
      <c r="E9" s="470" t="s">
        <v>5</v>
      </c>
      <c r="F9" s="528"/>
      <c r="G9" s="528"/>
      <c r="H9" s="528"/>
      <c r="I9" s="528"/>
      <c r="J9" s="528"/>
      <c r="K9" s="528"/>
      <c r="L9" s="528"/>
      <c r="M9" s="528"/>
      <c r="N9" s="528"/>
      <c r="O9" s="528"/>
      <c r="P9" s="528"/>
      <c r="Q9" s="528"/>
      <c r="R9" s="528"/>
      <c r="S9" s="528"/>
      <c r="T9" s="528"/>
      <c r="U9" s="528"/>
      <c r="V9" s="528"/>
      <c r="W9" s="528"/>
      <c r="X9" s="528"/>
      <c r="Y9" s="528"/>
    </row>
    <row r="10" spans="1:25">
      <c r="A10" s="532" t="s">
        <v>141</v>
      </c>
      <c r="C10" s="480"/>
      <c r="E10" s="470" t="s">
        <v>5</v>
      </c>
      <c r="F10" s="528"/>
      <c r="G10" s="528"/>
      <c r="H10" s="528"/>
      <c r="I10" s="528"/>
      <c r="J10" s="528"/>
      <c r="K10" s="528"/>
      <c r="L10" s="528"/>
      <c r="M10" s="528"/>
      <c r="N10" s="528"/>
      <c r="O10" s="528"/>
      <c r="P10" s="528"/>
      <c r="Q10" s="528"/>
      <c r="R10" s="528"/>
      <c r="S10" s="528"/>
      <c r="T10" s="528"/>
      <c r="U10" s="528"/>
      <c r="V10" s="528"/>
      <c r="W10" s="528"/>
      <c r="X10" s="528"/>
      <c r="Y10" s="528"/>
    </row>
    <row r="11" spans="1:25">
      <c r="A11" s="532" t="s">
        <v>141</v>
      </c>
      <c r="C11" s="480"/>
      <c r="E11" s="470" t="s">
        <v>5</v>
      </c>
      <c r="F11" s="528"/>
      <c r="G11" s="528"/>
      <c r="H11" s="528"/>
      <c r="I11" s="528"/>
      <c r="J11" s="528"/>
      <c r="K11" s="528"/>
      <c r="L11" s="528"/>
      <c r="M11" s="528"/>
      <c r="N11" s="528"/>
      <c r="O11" s="528"/>
      <c r="P11" s="528"/>
      <c r="Q11" s="528"/>
      <c r="R11" s="528"/>
      <c r="S11" s="528"/>
      <c r="T11" s="528"/>
      <c r="U11" s="528"/>
      <c r="V11" s="528"/>
      <c r="W11" s="528"/>
      <c r="X11" s="528"/>
      <c r="Y11" s="528"/>
    </row>
    <row r="12" spans="1:25">
      <c r="A12" s="532" t="s">
        <v>903</v>
      </c>
      <c r="C12" s="480"/>
      <c r="E12" s="470" t="s">
        <v>5</v>
      </c>
      <c r="F12" s="528"/>
      <c r="G12" s="528"/>
      <c r="H12" s="528"/>
      <c r="I12" s="528"/>
      <c r="J12" s="528"/>
      <c r="K12" s="528"/>
      <c r="L12" s="528"/>
      <c r="M12" s="528"/>
      <c r="N12" s="528"/>
      <c r="O12" s="528"/>
      <c r="P12" s="528"/>
      <c r="Q12" s="528"/>
      <c r="R12" s="528"/>
      <c r="S12" s="528"/>
      <c r="T12" s="528"/>
      <c r="U12" s="528"/>
      <c r="V12" s="528"/>
      <c r="W12" s="528"/>
      <c r="X12" s="528"/>
      <c r="Y12" s="528"/>
    </row>
    <row r="13" spans="1:25">
      <c r="A13" s="532" t="s">
        <v>903</v>
      </c>
      <c r="C13" s="480"/>
      <c r="E13" s="470" t="s">
        <v>5</v>
      </c>
      <c r="F13" s="528"/>
      <c r="G13" s="528"/>
      <c r="H13" s="528"/>
      <c r="I13" s="528"/>
      <c r="J13" s="528"/>
      <c r="K13" s="528"/>
      <c r="L13" s="528"/>
      <c r="M13" s="528"/>
      <c r="N13" s="528"/>
      <c r="O13" s="528"/>
      <c r="P13" s="528"/>
      <c r="Q13" s="528"/>
      <c r="R13" s="528"/>
      <c r="S13" s="528"/>
      <c r="T13" s="528"/>
      <c r="U13" s="528"/>
      <c r="V13" s="528"/>
      <c r="W13" s="528"/>
      <c r="X13" s="528"/>
      <c r="Y13" s="528"/>
    </row>
    <row r="14" spans="1:25">
      <c r="A14" s="532" t="s">
        <v>903</v>
      </c>
      <c r="C14" s="480"/>
      <c r="E14" s="470" t="s">
        <v>5</v>
      </c>
      <c r="F14" s="528"/>
      <c r="G14" s="528"/>
      <c r="H14" s="528"/>
      <c r="I14" s="528"/>
      <c r="J14" s="528"/>
      <c r="K14" s="528"/>
      <c r="L14" s="528"/>
      <c r="M14" s="528"/>
      <c r="N14" s="528"/>
      <c r="O14" s="528"/>
      <c r="P14" s="528"/>
      <c r="Q14" s="528"/>
      <c r="R14" s="528"/>
      <c r="S14" s="528"/>
      <c r="T14" s="528"/>
      <c r="U14" s="528"/>
      <c r="V14" s="528"/>
      <c r="W14" s="528"/>
      <c r="X14" s="528"/>
      <c r="Y14" s="528"/>
    </row>
    <row r="15" spans="1:25">
      <c r="A15" s="1" t="s">
        <v>551</v>
      </c>
      <c r="C15" s="480"/>
      <c r="E15" s="470" t="s">
        <v>5</v>
      </c>
      <c r="F15" s="482">
        <f t="shared" ref="F15:Y15" si="2">SUM(F8:F14)</f>
        <v>0</v>
      </c>
      <c r="G15" s="482">
        <f t="shared" si="2"/>
        <v>0</v>
      </c>
      <c r="H15" s="482">
        <f t="shared" si="2"/>
        <v>0</v>
      </c>
      <c r="I15" s="482">
        <f t="shared" si="2"/>
        <v>0</v>
      </c>
      <c r="J15" s="482">
        <f t="shared" si="2"/>
        <v>0</v>
      </c>
      <c r="K15" s="482">
        <f t="shared" si="2"/>
        <v>0</v>
      </c>
      <c r="L15" s="482">
        <f t="shared" si="2"/>
        <v>0</v>
      </c>
      <c r="M15" s="482">
        <f t="shared" si="2"/>
        <v>0</v>
      </c>
      <c r="N15" s="482">
        <f t="shared" si="2"/>
        <v>0</v>
      </c>
      <c r="O15" s="482">
        <f t="shared" si="2"/>
        <v>0</v>
      </c>
      <c r="P15" s="482">
        <f t="shared" si="2"/>
        <v>0</v>
      </c>
      <c r="Q15" s="482">
        <f t="shared" si="2"/>
        <v>0</v>
      </c>
      <c r="R15" s="482">
        <f t="shared" si="2"/>
        <v>0</v>
      </c>
      <c r="S15" s="482">
        <f t="shared" si="2"/>
        <v>0</v>
      </c>
      <c r="T15" s="482">
        <f t="shared" si="2"/>
        <v>0</v>
      </c>
      <c r="U15" s="482">
        <f t="shared" si="2"/>
        <v>0</v>
      </c>
      <c r="V15" s="482">
        <f t="shared" si="2"/>
        <v>0</v>
      </c>
      <c r="W15" s="482">
        <f t="shared" si="2"/>
        <v>0</v>
      </c>
      <c r="X15" s="482">
        <f t="shared" si="2"/>
        <v>0</v>
      </c>
      <c r="Y15" s="482">
        <f t="shared" si="2"/>
        <v>0</v>
      </c>
    </row>
    <row r="16" spans="1:25">
      <c r="A16" s="480"/>
      <c r="C16" s="480"/>
      <c r="E16" s="470"/>
      <c r="F16" s="484"/>
      <c r="G16" s="478"/>
      <c r="H16" s="478"/>
      <c r="I16" s="478"/>
      <c r="J16" s="478"/>
      <c r="K16" s="478"/>
      <c r="L16" s="311"/>
      <c r="M16" s="478"/>
      <c r="N16" s="311"/>
      <c r="O16" s="478"/>
      <c r="P16" s="311"/>
      <c r="Q16" s="478"/>
      <c r="R16" s="311"/>
      <c r="S16" s="478"/>
      <c r="T16" s="311"/>
      <c r="U16" s="478"/>
      <c r="V16" s="311"/>
      <c r="W16" s="478"/>
      <c r="X16" s="311"/>
      <c r="Y16" s="478"/>
    </row>
    <row r="17" spans="1:25">
      <c r="A17" s="440" t="s">
        <v>597</v>
      </c>
      <c r="C17" s="480"/>
      <c r="E17" s="470"/>
      <c r="F17" s="528"/>
      <c r="G17" s="528"/>
      <c r="H17" s="528"/>
      <c r="I17" s="528"/>
      <c r="J17" s="528"/>
      <c r="K17" s="528"/>
      <c r="L17" s="528"/>
      <c r="M17" s="528"/>
      <c r="N17" s="528"/>
      <c r="O17" s="528"/>
      <c r="P17" s="528"/>
      <c r="Q17" s="528"/>
      <c r="R17" s="528"/>
      <c r="S17" s="528"/>
      <c r="T17" s="528"/>
      <c r="U17" s="528"/>
      <c r="V17" s="528"/>
      <c r="W17" s="528"/>
      <c r="X17" s="528"/>
      <c r="Y17" s="528"/>
    </row>
    <row r="18" spans="1:25">
      <c r="A18" s="480"/>
      <c r="C18" s="480"/>
      <c r="E18" s="470"/>
      <c r="F18" s="480"/>
      <c r="G18" s="480"/>
      <c r="H18" s="480"/>
      <c r="I18" s="480"/>
      <c r="J18" s="480"/>
      <c r="K18" s="480"/>
      <c r="M18" s="480"/>
      <c r="O18" s="480"/>
      <c r="Q18" s="480"/>
      <c r="S18" s="480"/>
      <c r="U18" s="480"/>
      <c r="W18" s="480"/>
      <c r="Y18" s="480"/>
    </row>
    <row r="19" spans="1:25">
      <c r="A19" s="480"/>
      <c r="C19" s="480"/>
      <c r="E19" s="470"/>
      <c r="F19" s="480"/>
      <c r="G19" s="480"/>
      <c r="H19" s="480"/>
      <c r="I19" s="480"/>
      <c r="J19" s="480"/>
      <c r="K19" s="480"/>
      <c r="M19" s="480"/>
      <c r="O19" s="480"/>
      <c r="Q19" s="480"/>
      <c r="S19" s="480"/>
      <c r="U19" s="480"/>
      <c r="W19" s="480"/>
      <c r="Y19" s="480"/>
    </row>
    <row r="20" spans="1:25" ht="15">
      <c r="A20" s="71" t="s">
        <v>564</v>
      </c>
      <c r="E20" s="470"/>
      <c r="F20" s="480"/>
      <c r="G20" s="480"/>
      <c r="H20" s="480"/>
      <c r="I20" s="480"/>
      <c r="J20" s="480"/>
      <c r="K20" s="480"/>
      <c r="M20" s="480"/>
      <c r="O20" s="480"/>
      <c r="Q20" s="480"/>
      <c r="S20" s="480"/>
      <c r="U20" s="480"/>
      <c r="W20" s="480"/>
      <c r="Y20" s="480"/>
    </row>
    <row r="21" spans="1:25">
      <c r="A21" s="480"/>
      <c r="C21" s="1"/>
      <c r="E21" s="470"/>
    </row>
    <row r="22" spans="1:25">
      <c r="A22" s="479" t="s">
        <v>344</v>
      </c>
      <c r="E22" s="470"/>
      <c r="F22" s="78">
        <v>2006</v>
      </c>
      <c r="G22" s="78">
        <f t="shared" ref="G22:Y22" si="3">+F22+1</f>
        <v>2007</v>
      </c>
      <c r="H22" s="78">
        <f t="shared" si="3"/>
        <v>2008</v>
      </c>
      <c r="I22" s="78">
        <f t="shared" si="3"/>
        <v>2009</v>
      </c>
      <c r="J22" s="78">
        <f t="shared" si="3"/>
        <v>2010</v>
      </c>
      <c r="K22" s="78">
        <f t="shared" si="3"/>
        <v>2011</v>
      </c>
      <c r="L22" s="78">
        <f t="shared" si="3"/>
        <v>2012</v>
      </c>
      <c r="M22" s="78">
        <f t="shared" si="3"/>
        <v>2013</v>
      </c>
      <c r="N22" s="78">
        <f t="shared" si="3"/>
        <v>2014</v>
      </c>
      <c r="O22" s="78">
        <f t="shared" si="3"/>
        <v>2015</v>
      </c>
      <c r="P22" s="78">
        <f t="shared" si="3"/>
        <v>2016</v>
      </c>
      <c r="Q22" s="78">
        <f t="shared" si="3"/>
        <v>2017</v>
      </c>
      <c r="R22" s="78">
        <f t="shared" si="3"/>
        <v>2018</v>
      </c>
      <c r="S22" s="78">
        <f t="shared" si="3"/>
        <v>2019</v>
      </c>
      <c r="T22" s="78">
        <f t="shared" si="3"/>
        <v>2020</v>
      </c>
      <c r="U22" s="78">
        <f t="shared" si="3"/>
        <v>2021</v>
      </c>
      <c r="V22" s="78">
        <f t="shared" si="3"/>
        <v>2022</v>
      </c>
      <c r="W22" s="78">
        <f t="shared" si="3"/>
        <v>2023</v>
      </c>
      <c r="X22" s="78">
        <f t="shared" si="3"/>
        <v>2024</v>
      </c>
      <c r="Y22" s="78">
        <f t="shared" si="3"/>
        <v>2025</v>
      </c>
    </row>
    <row r="23" spans="1:25">
      <c r="A23" s="480"/>
      <c r="E23" s="275"/>
      <c r="F23" s="407"/>
      <c r="G23" s="408"/>
      <c r="H23" s="408" t="s">
        <v>801</v>
      </c>
      <c r="I23" s="408"/>
      <c r="J23" s="409"/>
      <c r="K23" s="407"/>
      <c r="L23" s="408"/>
      <c r="M23" s="408" t="s">
        <v>802</v>
      </c>
      <c r="N23" s="408"/>
      <c r="O23" s="409"/>
      <c r="P23" s="407"/>
      <c r="Q23" s="408"/>
      <c r="R23" s="408" t="s">
        <v>1575</v>
      </c>
      <c r="S23" s="408"/>
      <c r="T23" s="409"/>
      <c r="U23" s="407"/>
      <c r="V23" s="408"/>
      <c r="W23" s="408" t="s">
        <v>803</v>
      </c>
      <c r="X23" s="408"/>
      <c r="Y23" s="409"/>
    </row>
    <row r="24" spans="1:25">
      <c r="A24" s="479" t="s">
        <v>143</v>
      </c>
      <c r="E24" s="470"/>
      <c r="F24" s="532"/>
      <c r="G24" s="532"/>
      <c r="H24" s="532"/>
      <c r="I24" s="532"/>
      <c r="J24" s="532"/>
      <c r="K24" s="532"/>
      <c r="L24" s="532"/>
      <c r="M24" s="532"/>
      <c r="N24" s="532"/>
      <c r="O24" s="532"/>
      <c r="P24" s="532"/>
      <c r="Q24" s="532"/>
      <c r="R24" s="532"/>
      <c r="S24" s="532"/>
      <c r="T24" s="532"/>
      <c r="U24" s="532"/>
      <c r="V24" s="532"/>
      <c r="W24" s="532"/>
      <c r="X24" s="532"/>
      <c r="Y24" s="532"/>
    </row>
    <row r="25" spans="1:25">
      <c r="A25" s="485"/>
      <c r="E25" s="470"/>
      <c r="F25" s="486"/>
      <c r="G25" s="486"/>
      <c r="H25" s="486"/>
      <c r="I25" s="486"/>
      <c r="J25" s="487"/>
      <c r="K25" s="485"/>
      <c r="M25" s="485"/>
      <c r="O25" s="485"/>
      <c r="Q25" s="485"/>
      <c r="S25" s="485"/>
      <c r="U25" s="485"/>
      <c r="W25" s="485"/>
      <c r="Y25" s="485"/>
    </row>
    <row r="26" spans="1:25">
      <c r="A26" s="1" t="s">
        <v>904</v>
      </c>
      <c r="E26" s="470" t="s">
        <v>5</v>
      </c>
      <c r="F26" s="528"/>
      <c r="G26" s="314">
        <f t="shared" ref="G26:Y26" si="4">F50</f>
        <v>0</v>
      </c>
      <c r="H26" s="314">
        <f t="shared" si="4"/>
        <v>0</v>
      </c>
      <c r="I26" s="314">
        <f t="shared" si="4"/>
        <v>0</v>
      </c>
      <c r="J26" s="314">
        <f t="shared" si="4"/>
        <v>0</v>
      </c>
      <c r="K26" s="314">
        <f t="shared" si="4"/>
        <v>0</v>
      </c>
      <c r="L26" s="314">
        <f t="shared" si="4"/>
        <v>0</v>
      </c>
      <c r="M26" s="314">
        <f t="shared" si="4"/>
        <v>0</v>
      </c>
      <c r="N26" s="314">
        <f t="shared" si="4"/>
        <v>0</v>
      </c>
      <c r="O26" s="314">
        <f t="shared" si="4"/>
        <v>0</v>
      </c>
      <c r="P26" s="314">
        <f t="shared" si="4"/>
        <v>0</v>
      </c>
      <c r="Q26" s="314">
        <f t="shared" si="4"/>
        <v>0</v>
      </c>
      <c r="R26" s="314">
        <f t="shared" si="4"/>
        <v>0</v>
      </c>
      <c r="S26" s="314">
        <f t="shared" si="4"/>
        <v>0</v>
      </c>
      <c r="T26" s="314">
        <f t="shared" si="4"/>
        <v>0</v>
      </c>
      <c r="U26" s="314">
        <f t="shared" si="4"/>
        <v>0</v>
      </c>
      <c r="V26" s="314">
        <f t="shared" si="4"/>
        <v>0</v>
      </c>
      <c r="W26" s="314">
        <f t="shared" si="4"/>
        <v>0</v>
      </c>
      <c r="X26" s="314">
        <f t="shared" si="4"/>
        <v>0</v>
      </c>
      <c r="Y26" s="314">
        <f t="shared" si="4"/>
        <v>0</v>
      </c>
    </row>
    <row r="27" spans="1:25">
      <c r="A27" s="1" t="s">
        <v>144</v>
      </c>
      <c r="E27" s="470"/>
      <c r="F27" s="313"/>
      <c r="G27" s="313"/>
      <c r="H27" s="313"/>
      <c r="I27" s="313"/>
      <c r="J27" s="313"/>
      <c r="K27" s="478"/>
      <c r="L27" s="311"/>
      <c r="M27" s="478"/>
      <c r="N27" s="311"/>
      <c r="O27" s="478"/>
      <c r="P27" s="311"/>
      <c r="Q27" s="478"/>
      <c r="R27" s="311"/>
      <c r="S27" s="478"/>
      <c r="T27" s="311"/>
      <c r="U27" s="478"/>
      <c r="V27" s="311"/>
      <c r="W27" s="478"/>
      <c r="X27" s="311"/>
      <c r="Y27" s="478"/>
    </row>
    <row r="28" spans="1:25">
      <c r="A28" s="479" t="s">
        <v>145</v>
      </c>
      <c r="C28" s="1"/>
      <c r="E28" s="470" t="s">
        <v>5</v>
      </c>
      <c r="F28" s="528"/>
      <c r="G28" s="528"/>
      <c r="H28" s="528"/>
      <c r="I28" s="528"/>
      <c r="J28" s="528"/>
      <c r="K28" s="528"/>
      <c r="L28" s="528"/>
      <c r="M28" s="528"/>
      <c r="N28" s="528"/>
      <c r="O28" s="528"/>
      <c r="P28" s="528"/>
      <c r="Q28" s="528"/>
      <c r="R28" s="528"/>
      <c r="S28" s="528"/>
      <c r="T28" s="528"/>
      <c r="U28" s="528"/>
      <c r="V28" s="528"/>
      <c r="W28" s="528"/>
      <c r="X28" s="528"/>
      <c r="Y28" s="528"/>
    </row>
    <row r="29" spans="1:25">
      <c r="A29" s="479" t="s">
        <v>146</v>
      </c>
      <c r="C29" s="1"/>
      <c r="E29" s="470" t="s">
        <v>5</v>
      </c>
      <c r="F29" s="528"/>
      <c r="G29" s="528"/>
      <c r="H29" s="528"/>
      <c r="I29" s="528"/>
      <c r="J29" s="528"/>
      <c r="K29" s="528"/>
      <c r="L29" s="528"/>
      <c r="M29" s="528"/>
      <c r="N29" s="528"/>
      <c r="O29" s="528"/>
      <c r="P29" s="528"/>
      <c r="Q29" s="528"/>
      <c r="R29" s="528"/>
      <c r="S29" s="528"/>
      <c r="T29" s="528"/>
      <c r="U29" s="528"/>
      <c r="V29" s="528"/>
      <c r="W29" s="528"/>
      <c r="X29" s="528"/>
      <c r="Y29" s="528"/>
    </row>
    <row r="30" spans="1:25">
      <c r="A30" s="479" t="s">
        <v>147</v>
      </c>
      <c r="C30" s="1"/>
      <c r="E30" s="470" t="s">
        <v>5</v>
      </c>
      <c r="F30" s="528"/>
      <c r="G30" s="528"/>
      <c r="H30" s="528"/>
      <c r="I30" s="528"/>
      <c r="J30" s="528"/>
      <c r="K30" s="528"/>
      <c r="L30" s="528"/>
      <c r="M30" s="528"/>
      <c r="N30" s="528"/>
      <c r="O30" s="528"/>
      <c r="P30" s="528"/>
      <c r="Q30" s="528"/>
      <c r="R30" s="528"/>
      <c r="S30" s="528"/>
      <c r="T30" s="528"/>
      <c r="U30" s="528"/>
      <c r="V30" s="528"/>
      <c r="W30" s="528"/>
      <c r="X30" s="528"/>
      <c r="Y30" s="528"/>
    </row>
    <row r="31" spans="1:25">
      <c r="A31" s="479" t="s">
        <v>148</v>
      </c>
      <c r="C31" s="1"/>
      <c r="E31" s="470" t="s">
        <v>5</v>
      </c>
      <c r="F31" s="528"/>
      <c r="G31" s="528"/>
      <c r="H31" s="528"/>
      <c r="I31" s="528"/>
      <c r="J31" s="528"/>
      <c r="K31" s="528"/>
      <c r="L31" s="528"/>
      <c r="M31" s="528"/>
      <c r="N31" s="528"/>
      <c r="O31" s="528"/>
      <c r="P31" s="528"/>
      <c r="Q31" s="528"/>
      <c r="R31" s="528"/>
      <c r="S31" s="528"/>
      <c r="T31" s="528"/>
      <c r="U31" s="528"/>
      <c r="V31" s="528"/>
      <c r="W31" s="528"/>
      <c r="X31" s="528"/>
      <c r="Y31" s="528"/>
    </row>
    <row r="32" spans="1:25">
      <c r="A32" s="365" t="s">
        <v>189</v>
      </c>
      <c r="C32" s="1"/>
      <c r="E32" s="470" t="s">
        <v>5</v>
      </c>
      <c r="F32" s="528"/>
      <c r="G32" s="528"/>
      <c r="H32" s="528"/>
      <c r="I32" s="528"/>
      <c r="J32" s="528"/>
      <c r="K32" s="528"/>
      <c r="L32" s="528"/>
      <c r="M32" s="528"/>
      <c r="N32" s="528"/>
      <c r="O32" s="528"/>
      <c r="P32" s="528"/>
      <c r="Q32" s="528"/>
      <c r="R32" s="528"/>
      <c r="S32" s="528"/>
      <c r="T32" s="528"/>
      <c r="U32" s="528"/>
      <c r="V32" s="528"/>
      <c r="W32" s="528"/>
      <c r="X32" s="528"/>
      <c r="Y32" s="528"/>
    </row>
    <row r="33" spans="1:25">
      <c r="A33" s="1" t="s">
        <v>149</v>
      </c>
      <c r="E33" s="470"/>
      <c r="F33" s="488"/>
      <c r="G33" s="488"/>
      <c r="H33" s="488"/>
      <c r="I33" s="488"/>
      <c r="J33" s="488"/>
      <c r="K33" s="488"/>
      <c r="L33" s="488"/>
      <c r="M33" s="488"/>
      <c r="N33" s="488"/>
      <c r="O33" s="488"/>
      <c r="P33" s="488"/>
      <c r="Q33" s="488"/>
      <c r="R33" s="488"/>
      <c r="S33" s="488"/>
      <c r="T33" s="488"/>
      <c r="U33" s="488"/>
      <c r="V33" s="488"/>
      <c r="W33" s="488"/>
      <c r="X33" s="488"/>
      <c r="Y33" s="488"/>
    </row>
    <row r="34" spans="1:25">
      <c r="A34" s="479" t="s">
        <v>349</v>
      </c>
      <c r="C34" s="1"/>
      <c r="E34" s="470" t="s">
        <v>5</v>
      </c>
      <c r="F34" s="528"/>
      <c r="G34" s="528"/>
      <c r="H34" s="528"/>
      <c r="I34" s="528"/>
      <c r="J34" s="528"/>
      <c r="K34" s="528"/>
      <c r="L34" s="528"/>
      <c r="M34" s="528"/>
      <c r="N34" s="528"/>
      <c r="O34" s="528"/>
      <c r="P34" s="528"/>
      <c r="Q34" s="528"/>
      <c r="R34" s="528"/>
      <c r="S34" s="528"/>
      <c r="T34" s="528"/>
      <c r="U34" s="528"/>
      <c r="V34" s="528"/>
      <c r="W34" s="528"/>
      <c r="X34" s="528"/>
      <c r="Y34" s="528"/>
    </row>
    <row r="35" spans="1:25">
      <c r="A35" s="415" t="s">
        <v>905</v>
      </c>
      <c r="C35" s="1"/>
      <c r="E35" s="470" t="s">
        <v>5</v>
      </c>
      <c r="F35" s="528"/>
      <c r="G35" s="528"/>
      <c r="H35" s="528"/>
      <c r="I35" s="528"/>
      <c r="J35" s="528"/>
      <c r="K35" s="528"/>
      <c r="L35" s="528"/>
      <c r="M35" s="528"/>
      <c r="N35" s="528"/>
      <c r="O35" s="528"/>
      <c r="P35" s="528"/>
      <c r="Q35" s="528"/>
      <c r="R35" s="528"/>
      <c r="S35" s="528"/>
      <c r="T35" s="528"/>
      <c r="U35" s="528"/>
      <c r="V35" s="528"/>
      <c r="W35" s="528"/>
      <c r="X35" s="528"/>
      <c r="Y35" s="528"/>
    </row>
    <row r="36" spans="1:25">
      <c r="A36" s="489" t="s">
        <v>150</v>
      </c>
      <c r="E36" s="470" t="s">
        <v>5</v>
      </c>
      <c r="F36" s="528"/>
      <c r="G36" s="528"/>
      <c r="H36" s="528"/>
      <c r="I36" s="528"/>
      <c r="J36" s="528"/>
      <c r="K36" s="528"/>
      <c r="L36" s="528"/>
      <c r="M36" s="528"/>
      <c r="N36" s="528"/>
      <c r="O36" s="528"/>
      <c r="P36" s="528"/>
      <c r="Q36" s="528"/>
      <c r="R36" s="528"/>
      <c r="S36" s="528"/>
      <c r="T36" s="528"/>
      <c r="U36" s="528"/>
      <c r="V36" s="528"/>
      <c r="W36" s="528"/>
      <c r="X36" s="528"/>
      <c r="Y36" s="528"/>
    </row>
    <row r="37" spans="1:25">
      <c r="A37" s="1" t="s">
        <v>151</v>
      </c>
      <c r="E37" s="470"/>
      <c r="F37" s="488"/>
      <c r="G37" s="488"/>
      <c r="H37" s="488"/>
      <c r="I37" s="488"/>
      <c r="J37" s="488"/>
      <c r="K37" s="488"/>
      <c r="L37" s="488"/>
      <c r="M37" s="488"/>
      <c r="N37" s="488"/>
      <c r="O37" s="488"/>
      <c r="P37" s="488"/>
      <c r="Q37" s="488"/>
      <c r="R37" s="488"/>
      <c r="S37" s="488"/>
      <c r="T37" s="488"/>
      <c r="U37" s="488"/>
      <c r="V37" s="488"/>
      <c r="W37" s="488"/>
      <c r="X37" s="488"/>
      <c r="Y37" s="488"/>
    </row>
    <row r="38" spans="1:25">
      <c r="A38" s="479" t="s">
        <v>152</v>
      </c>
      <c r="C38" s="1"/>
      <c r="E38" s="470" t="s">
        <v>5</v>
      </c>
      <c r="F38" s="528"/>
      <c r="G38" s="528"/>
      <c r="H38" s="528"/>
      <c r="I38" s="528"/>
      <c r="J38" s="528"/>
      <c r="K38" s="528"/>
      <c r="L38" s="528"/>
      <c r="M38" s="528"/>
      <c r="N38" s="528"/>
      <c r="O38" s="528"/>
      <c r="P38" s="528"/>
      <c r="Q38" s="528"/>
      <c r="R38" s="528"/>
      <c r="S38" s="528"/>
      <c r="T38" s="528"/>
      <c r="U38" s="528"/>
      <c r="V38" s="528"/>
      <c r="W38" s="528"/>
      <c r="X38" s="528"/>
      <c r="Y38" s="528"/>
    </row>
    <row r="39" spans="1:25">
      <c r="A39" s="479" t="s">
        <v>153</v>
      </c>
      <c r="C39" s="1"/>
      <c r="E39" s="470" t="s">
        <v>5</v>
      </c>
      <c r="F39" s="528"/>
      <c r="G39" s="528"/>
      <c r="H39" s="528"/>
      <c r="I39" s="528"/>
      <c r="J39" s="528"/>
      <c r="K39" s="528"/>
      <c r="L39" s="528"/>
      <c r="M39" s="528"/>
      <c r="N39" s="528"/>
      <c r="O39" s="528"/>
      <c r="P39" s="528"/>
      <c r="Q39" s="528"/>
      <c r="R39" s="528"/>
      <c r="S39" s="528"/>
      <c r="T39" s="528"/>
      <c r="U39" s="528"/>
      <c r="V39" s="528"/>
      <c r="W39" s="528"/>
      <c r="X39" s="528"/>
      <c r="Y39" s="528"/>
    </row>
    <row r="40" spans="1:25">
      <c r="A40" s="415" t="s">
        <v>906</v>
      </c>
      <c r="C40" s="1"/>
      <c r="E40" s="470" t="s">
        <v>5</v>
      </c>
      <c r="F40" s="528"/>
      <c r="G40" s="528"/>
      <c r="H40" s="528"/>
      <c r="I40" s="528"/>
      <c r="J40" s="528"/>
      <c r="K40" s="528"/>
      <c r="L40" s="528"/>
      <c r="M40" s="528"/>
      <c r="N40" s="528"/>
      <c r="O40" s="528"/>
      <c r="P40" s="528"/>
      <c r="Q40" s="528"/>
      <c r="R40" s="528"/>
      <c r="S40" s="528"/>
      <c r="T40" s="528"/>
      <c r="U40" s="528"/>
      <c r="V40" s="528"/>
      <c r="W40" s="528"/>
      <c r="X40" s="528"/>
      <c r="Y40" s="528"/>
    </row>
    <row r="41" spans="1:25">
      <c r="A41" s="479" t="s">
        <v>345</v>
      </c>
      <c r="C41" s="1"/>
      <c r="E41" s="470" t="s">
        <v>5</v>
      </c>
      <c r="F41" s="528"/>
      <c r="G41" s="528"/>
      <c r="H41" s="528"/>
      <c r="I41" s="528"/>
      <c r="J41" s="528"/>
      <c r="K41" s="528"/>
      <c r="L41" s="528"/>
      <c r="M41" s="528"/>
      <c r="N41" s="528"/>
      <c r="O41" s="528"/>
      <c r="P41" s="528"/>
      <c r="Q41" s="528"/>
      <c r="R41" s="528"/>
      <c r="S41" s="528"/>
      <c r="T41" s="528"/>
      <c r="U41" s="528"/>
      <c r="V41" s="528"/>
      <c r="W41" s="528"/>
      <c r="X41" s="528"/>
      <c r="Y41" s="528"/>
    </row>
    <row r="42" spans="1:25">
      <c r="A42" s="479" t="s">
        <v>346</v>
      </c>
      <c r="C42" s="1"/>
      <c r="E42" s="470" t="s">
        <v>5</v>
      </c>
      <c r="F42" s="528"/>
      <c r="G42" s="528"/>
      <c r="H42" s="528"/>
      <c r="I42" s="528"/>
      <c r="J42" s="528"/>
      <c r="K42" s="528"/>
      <c r="L42" s="528"/>
      <c r="M42" s="528"/>
      <c r="N42" s="528"/>
      <c r="O42" s="528"/>
      <c r="P42" s="528"/>
      <c r="Q42" s="528"/>
      <c r="R42" s="528"/>
      <c r="S42" s="528"/>
      <c r="T42" s="528"/>
      <c r="U42" s="528"/>
      <c r="V42" s="528"/>
      <c r="W42" s="528"/>
      <c r="X42" s="528"/>
      <c r="Y42" s="528"/>
    </row>
    <row r="43" spans="1:25">
      <c r="A43" s="489" t="s">
        <v>158</v>
      </c>
      <c r="C43" s="1"/>
      <c r="E43" s="470" t="s">
        <v>5</v>
      </c>
      <c r="F43" s="528"/>
      <c r="G43" s="528"/>
      <c r="H43" s="528"/>
      <c r="I43" s="528"/>
      <c r="J43" s="528"/>
      <c r="K43" s="528"/>
      <c r="L43" s="528"/>
      <c r="M43" s="528"/>
      <c r="N43" s="528"/>
      <c r="O43" s="528"/>
      <c r="P43" s="528"/>
      <c r="Q43" s="528"/>
      <c r="R43" s="528"/>
      <c r="S43" s="528"/>
      <c r="T43" s="528"/>
      <c r="U43" s="528"/>
      <c r="V43" s="528"/>
      <c r="W43" s="528"/>
      <c r="X43" s="528"/>
      <c r="Y43" s="528"/>
    </row>
    <row r="44" spans="1:25">
      <c r="A44" s="1" t="s">
        <v>397</v>
      </c>
      <c r="E44" s="202"/>
    </row>
    <row r="45" spans="1:25">
      <c r="A45" s="479" t="s">
        <v>72</v>
      </c>
      <c r="C45" s="480"/>
      <c r="E45" s="470" t="s">
        <v>5</v>
      </c>
      <c r="F45" s="528"/>
      <c r="G45" s="528"/>
      <c r="H45" s="528"/>
      <c r="I45" s="528"/>
      <c r="J45" s="528"/>
      <c r="K45" s="528"/>
      <c r="L45" s="528"/>
      <c r="M45" s="528"/>
      <c r="N45" s="528"/>
      <c r="O45" s="528"/>
      <c r="P45" s="528"/>
      <c r="Q45" s="528"/>
      <c r="R45" s="528"/>
      <c r="S45" s="528"/>
      <c r="T45" s="528"/>
      <c r="U45" s="528"/>
      <c r="V45" s="528"/>
      <c r="W45" s="528"/>
      <c r="X45" s="528"/>
      <c r="Y45" s="528"/>
    </row>
    <row r="46" spans="1:25">
      <c r="A46" s="479" t="s">
        <v>187</v>
      </c>
      <c r="C46" s="480"/>
      <c r="E46" s="470" t="s">
        <v>5</v>
      </c>
      <c r="F46" s="528"/>
      <c r="G46" s="528"/>
      <c r="H46" s="528"/>
      <c r="I46" s="528"/>
      <c r="J46" s="528"/>
      <c r="K46" s="528"/>
      <c r="L46" s="528"/>
      <c r="M46" s="528"/>
      <c r="N46" s="528"/>
      <c r="O46" s="528"/>
      <c r="P46" s="528"/>
      <c r="Q46" s="528"/>
      <c r="R46" s="528"/>
      <c r="S46" s="528"/>
      <c r="T46" s="528"/>
      <c r="U46" s="528"/>
      <c r="V46" s="528"/>
      <c r="W46" s="528"/>
      <c r="X46" s="528"/>
      <c r="Y46" s="528"/>
    </row>
    <row r="47" spans="1:25">
      <c r="A47" s="479" t="s">
        <v>188</v>
      </c>
      <c r="C47" s="480"/>
      <c r="E47" s="470" t="s">
        <v>5</v>
      </c>
      <c r="F47" s="528"/>
      <c r="G47" s="528"/>
      <c r="H47" s="528"/>
      <c r="I47" s="528"/>
      <c r="J47" s="528"/>
      <c r="K47" s="528"/>
      <c r="L47" s="528"/>
      <c r="M47" s="528"/>
      <c r="N47" s="528"/>
      <c r="O47" s="528"/>
      <c r="P47" s="528"/>
      <c r="Q47" s="528"/>
      <c r="R47" s="528"/>
      <c r="S47" s="528"/>
      <c r="T47" s="528"/>
      <c r="U47" s="528"/>
      <c r="V47" s="528"/>
      <c r="W47" s="528"/>
      <c r="X47" s="528"/>
      <c r="Y47" s="528"/>
    </row>
    <row r="48" spans="1:25">
      <c r="A48" s="489" t="s">
        <v>158</v>
      </c>
      <c r="C48" s="480"/>
      <c r="E48" s="470" t="s">
        <v>5</v>
      </c>
      <c r="F48" s="528"/>
      <c r="G48" s="528"/>
      <c r="H48" s="528"/>
      <c r="I48" s="528"/>
      <c r="J48" s="528"/>
      <c r="K48" s="528"/>
      <c r="L48" s="528"/>
      <c r="M48" s="528"/>
      <c r="N48" s="528"/>
      <c r="O48" s="528"/>
      <c r="P48" s="528"/>
      <c r="Q48" s="528"/>
      <c r="R48" s="528"/>
      <c r="S48" s="528"/>
      <c r="T48" s="528"/>
      <c r="U48" s="528"/>
      <c r="V48" s="528"/>
      <c r="W48" s="528"/>
      <c r="X48" s="528"/>
      <c r="Y48" s="528"/>
    </row>
    <row r="49" spans="1:25">
      <c r="A49" s="532" t="s">
        <v>158</v>
      </c>
      <c r="C49" s="480"/>
      <c r="E49" s="470" t="s">
        <v>5</v>
      </c>
      <c r="F49" s="528"/>
      <c r="G49" s="528"/>
      <c r="H49" s="528"/>
      <c r="I49" s="528"/>
      <c r="J49" s="528"/>
      <c r="K49" s="528"/>
      <c r="L49" s="528"/>
      <c r="M49" s="528"/>
      <c r="N49" s="528"/>
      <c r="O49" s="528"/>
      <c r="P49" s="528"/>
      <c r="Q49" s="528"/>
      <c r="R49" s="528"/>
      <c r="S49" s="528"/>
      <c r="T49" s="528"/>
      <c r="U49" s="528"/>
      <c r="V49" s="528"/>
      <c r="W49" s="528"/>
      <c r="X49" s="528"/>
      <c r="Y49" s="528"/>
    </row>
    <row r="50" spans="1:25">
      <c r="A50" s="1" t="s">
        <v>1348</v>
      </c>
      <c r="E50" s="470" t="s">
        <v>5</v>
      </c>
      <c r="F50" s="314">
        <f t="shared" ref="F50:Y50" si="5">SUM(F26:F49)</f>
        <v>0</v>
      </c>
      <c r="G50" s="314">
        <f t="shared" si="5"/>
        <v>0</v>
      </c>
      <c r="H50" s="314">
        <f t="shared" si="5"/>
        <v>0</v>
      </c>
      <c r="I50" s="314">
        <f t="shared" si="5"/>
        <v>0</v>
      </c>
      <c r="J50" s="314">
        <f t="shared" si="5"/>
        <v>0</v>
      </c>
      <c r="K50" s="314">
        <f t="shared" si="5"/>
        <v>0</v>
      </c>
      <c r="L50" s="314">
        <f t="shared" si="5"/>
        <v>0</v>
      </c>
      <c r="M50" s="314">
        <f t="shared" si="5"/>
        <v>0</v>
      </c>
      <c r="N50" s="314">
        <f t="shared" si="5"/>
        <v>0</v>
      </c>
      <c r="O50" s="314">
        <f t="shared" si="5"/>
        <v>0</v>
      </c>
      <c r="P50" s="314">
        <f t="shared" si="5"/>
        <v>0</v>
      </c>
      <c r="Q50" s="314">
        <f t="shared" si="5"/>
        <v>0</v>
      </c>
      <c r="R50" s="314">
        <f t="shared" si="5"/>
        <v>0</v>
      </c>
      <c r="S50" s="314">
        <f t="shared" si="5"/>
        <v>0</v>
      </c>
      <c r="T50" s="314">
        <f t="shared" si="5"/>
        <v>0</v>
      </c>
      <c r="U50" s="314">
        <f t="shared" si="5"/>
        <v>0</v>
      </c>
      <c r="V50" s="314">
        <f t="shared" si="5"/>
        <v>0</v>
      </c>
      <c r="W50" s="314">
        <f t="shared" si="5"/>
        <v>0</v>
      </c>
      <c r="X50" s="314">
        <f t="shared" si="5"/>
        <v>0</v>
      </c>
      <c r="Y50" s="314">
        <f t="shared" si="5"/>
        <v>0</v>
      </c>
    </row>
    <row r="51" spans="1:25">
      <c r="A51" s="1"/>
      <c r="E51" s="470"/>
      <c r="F51" s="478"/>
      <c r="G51" s="478"/>
      <c r="H51" s="478"/>
      <c r="I51" s="478"/>
      <c r="J51" s="478"/>
      <c r="K51" s="478"/>
      <c r="L51" s="311"/>
      <c r="M51" s="478"/>
      <c r="N51" s="311"/>
      <c r="O51" s="478"/>
      <c r="P51" s="311"/>
      <c r="Q51" s="478"/>
      <c r="R51" s="311"/>
      <c r="S51" s="478"/>
      <c r="T51" s="311"/>
      <c r="U51" s="478"/>
      <c r="V51" s="311"/>
      <c r="W51" s="478"/>
      <c r="X51" s="311"/>
      <c r="Y51" s="478"/>
    </row>
    <row r="52" spans="1:25">
      <c r="A52" s="1" t="s">
        <v>907</v>
      </c>
      <c r="E52" s="470" t="s">
        <v>0</v>
      </c>
      <c r="F52" s="530" t="str">
        <f t="shared" ref="F52:Y52" si="6">IF(F50=0," ",SUM(F45:F49)*2/(F26+F50-SUM(F45:F49)))</f>
        <v xml:space="preserve"> </v>
      </c>
      <c r="G52" s="530" t="str">
        <f t="shared" si="6"/>
        <v xml:space="preserve"> </v>
      </c>
      <c r="H52" s="530" t="str">
        <f t="shared" si="6"/>
        <v xml:space="preserve"> </v>
      </c>
      <c r="I52" s="530" t="str">
        <f t="shared" si="6"/>
        <v xml:space="preserve"> </v>
      </c>
      <c r="J52" s="530" t="str">
        <f t="shared" si="6"/>
        <v xml:space="preserve"> </v>
      </c>
      <c r="K52" s="530" t="str">
        <f t="shared" si="6"/>
        <v xml:space="preserve"> </v>
      </c>
      <c r="L52" s="530" t="str">
        <f t="shared" si="6"/>
        <v xml:space="preserve"> </v>
      </c>
      <c r="M52" s="530" t="str">
        <f t="shared" si="6"/>
        <v xml:space="preserve"> </v>
      </c>
      <c r="N52" s="530" t="str">
        <f t="shared" si="6"/>
        <v xml:space="preserve"> </v>
      </c>
      <c r="O52" s="530" t="str">
        <f t="shared" si="6"/>
        <v xml:space="preserve"> </v>
      </c>
      <c r="P52" s="530" t="str">
        <f t="shared" si="6"/>
        <v xml:space="preserve"> </v>
      </c>
      <c r="Q52" s="530" t="str">
        <f t="shared" si="6"/>
        <v xml:space="preserve"> </v>
      </c>
      <c r="R52" s="530" t="str">
        <f t="shared" si="6"/>
        <v xml:space="preserve"> </v>
      </c>
      <c r="S52" s="530" t="str">
        <f t="shared" si="6"/>
        <v xml:space="preserve"> </v>
      </c>
      <c r="T52" s="530" t="str">
        <f t="shared" si="6"/>
        <v xml:space="preserve"> </v>
      </c>
      <c r="U52" s="530" t="str">
        <f t="shared" si="6"/>
        <v xml:space="preserve"> </v>
      </c>
      <c r="V52" s="530" t="str">
        <f t="shared" si="6"/>
        <v xml:space="preserve"> </v>
      </c>
      <c r="W52" s="530" t="str">
        <f t="shared" si="6"/>
        <v xml:space="preserve"> </v>
      </c>
      <c r="X52" s="530" t="str">
        <f t="shared" si="6"/>
        <v xml:space="preserve"> </v>
      </c>
      <c r="Y52" s="530" t="str">
        <f t="shared" si="6"/>
        <v xml:space="preserve"> </v>
      </c>
    </row>
    <row r="53" spans="1:25">
      <c r="A53" s="480"/>
      <c r="E53" s="276"/>
      <c r="F53" s="478"/>
      <c r="G53" s="478"/>
      <c r="H53" s="478"/>
      <c r="I53" s="478"/>
      <c r="J53" s="478"/>
      <c r="K53" s="478"/>
      <c r="L53" s="311"/>
      <c r="M53" s="478"/>
      <c r="N53" s="311"/>
      <c r="O53" s="478"/>
      <c r="P53" s="311"/>
      <c r="Q53" s="478"/>
      <c r="R53" s="311"/>
      <c r="S53" s="478"/>
      <c r="T53" s="311"/>
      <c r="U53" s="478"/>
      <c r="V53" s="311"/>
      <c r="W53" s="478"/>
      <c r="X53" s="311"/>
      <c r="Y53" s="478"/>
    </row>
    <row r="54" spans="1:25" s="480" customFormat="1">
      <c r="A54" s="1" t="s">
        <v>555</v>
      </c>
      <c r="E54" s="470"/>
      <c r="F54" s="478"/>
      <c r="G54" s="478"/>
      <c r="H54" s="478"/>
      <c r="I54" s="478"/>
      <c r="J54" s="478"/>
      <c r="K54" s="478"/>
      <c r="L54" s="478"/>
      <c r="M54" s="478"/>
      <c r="N54" s="478"/>
      <c r="O54" s="478"/>
      <c r="P54" s="478"/>
      <c r="Q54" s="478"/>
      <c r="R54" s="478"/>
      <c r="S54" s="478"/>
      <c r="T54" s="478"/>
      <c r="U54" s="478"/>
      <c r="V54" s="478"/>
      <c r="W54" s="478"/>
      <c r="X54" s="478"/>
      <c r="Y54" s="478"/>
    </row>
    <row r="55" spans="1:25" s="480" customFormat="1">
      <c r="A55" s="479" t="s">
        <v>227</v>
      </c>
      <c r="E55" s="470" t="s">
        <v>5</v>
      </c>
      <c r="F55" s="528"/>
      <c r="G55" s="528"/>
      <c r="H55" s="528"/>
      <c r="I55" s="528"/>
      <c r="J55" s="528"/>
      <c r="K55" s="528"/>
      <c r="L55" s="528"/>
      <c r="M55" s="528"/>
      <c r="N55" s="528"/>
      <c r="O55" s="528"/>
      <c r="P55" s="528"/>
      <c r="Q55" s="528"/>
      <c r="R55" s="528"/>
      <c r="S55" s="528"/>
      <c r="T55" s="528"/>
      <c r="U55" s="528"/>
      <c r="V55" s="528"/>
      <c r="W55" s="528"/>
      <c r="X55" s="528"/>
      <c r="Y55" s="528"/>
    </row>
    <row r="56" spans="1:25" s="480" customFormat="1">
      <c r="A56" s="479" t="s">
        <v>228</v>
      </c>
      <c r="E56" s="470" t="s">
        <v>5</v>
      </c>
      <c r="F56" s="528"/>
      <c r="G56" s="528"/>
      <c r="H56" s="528"/>
      <c r="I56" s="528"/>
      <c r="J56" s="528"/>
      <c r="K56" s="528"/>
      <c r="L56" s="528"/>
      <c r="M56" s="528"/>
      <c r="N56" s="528"/>
      <c r="O56" s="528"/>
      <c r="P56" s="528"/>
      <c r="Q56" s="528"/>
      <c r="R56" s="528"/>
      <c r="S56" s="528"/>
      <c r="T56" s="528"/>
      <c r="U56" s="528"/>
      <c r="V56" s="528"/>
      <c r="W56" s="528"/>
      <c r="X56" s="528"/>
      <c r="Y56" s="528"/>
    </row>
    <row r="57" spans="1:25" s="480" customFormat="1">
      <c r="A57" s="479" t="s">
        <v>229</v>
      </c>
      <c r="E57" s="470" t="s">
        <v>5</v>
      </c>
      <c r="F57" s="528"/>
      <c r="G57" s="528"/>
      <c r="H57" s="528"/>
      <c r="I57" s="528"/>
      <c r="J57" s="528"/>
      <c r="K57" s="528"/>
      <c r="L57" s="528"/>
      <c r="M57" s="528"/>
      <c r="N57" s="528"/>
      <c r="O57" s="528"/>
      <c r="P57" s="528"/>
      <c r="Q57" s="528"/>
      <c r="R57" s="528"/>
      <c r="S57" s="528"/>
      <c r="T57" s="528"/>
      <c r="U57" s="528"/>
      <c r="V57" s="528"/>
      <c r="W57" s="528"/>
      <c r="X57" s="528"/>
      <c r="Y57" s="528"/>
    </row>
    <row r="58" spans="1:25" s="480" customFormat="1">
      <c r="A58" s="479" t="s">
        <v>230</v>
      </c>
      <c r="E58" s="470" t="s">
        <v>5</v>
      </c>
      <c r="F58" s="528"/>
      <c r="G58" s="528"/>
      <c r="H58" s="528"/>
      <c r="I58" s="528"/>
      <c r="J58" s="528"/>
      <c r="K58" s="528"/>
      <c r="L58" s="528"/>
      <c r="M58" s="528"/>
      <c r="N58" s="528"/>
      <c r="O58" s="528"/>
      <c r="P58" s="528"/>
      <c r="Q58" s="528"/>
      <c r="R58" s="528"/>
      <c r="S58" s="528"/>
      <c r="T58" s="528"/>
      <c r="U58" s="528"/>
      <c r="V58" s="528"/>
      <c r="W58" s="528"/>
      <c r="X58" s="528"/>
      <c r="Y58" s="528"/>
    </row>
    <row r="59" spans="1:25" s="480" customFormat="1">
      <c r="A59" s="479" t="s">
        <v>231</v>
      </c>
      <c r="E59" s="470" t="s">
        <v>5</v>
      </c>
      <c r="F59" s="528"/>
      <c r="G59" s="528"/>
      <c r="H59" s="528"/>
      <c r="I59" s="528"/>
      <c r="J59" s="528"/>
      <c r="K59" s="528"/>
      <c r="L59" s="528"/>
      <c r="M59" s="528"/>
      <c r="N59" s="528"/>
      <c r="O59" s="528"/>
      <c r="P59" s="528"/>
      <c r="Q59" s="528"/>
      <c r="R59" s="528"/>
      <c r="S59" s="528"/>
      <c r="T59" s="528"/>
      <c r="U59" s="528"/>
      <c r="V59" s="528"/>
      <c r="W59" s="528"/>
      <c r="X59" s="528"/>
      <c r="Y59" s="528"/>
    </row>
    <row r="60" spans="1:25" s="480" customFormat="1">
      <c r="A60" s="479" t="s">
        <v>232</v>
      </c>
      <c r="E60" s="470" t="s">
        <v>5</v>
      </c>
      <c r="F60" s="528"/>
      <c r="G60" s="528"/>
      <c r="H60" s="528"/>
      <c r="I60" s="528"/>
      <c r="J60" s="528"/>
      <c r="K60" s="528"/>
      <c r="L60" s="528"/>
      <c r="M60" s="528"/>
      <c r="N60" s="528"/>
      <c r="O60" s="528"/>
      <c r="P60" s="528"/>
      <c r="Q60" s="528"/>
      <c r="R60" s="528"/>
      <c r="S60" s="528"/>
      <c r="T60" s="528"/>
      <c r="U60" s="528"/>
      <c r="V60" s="528"/>
      <c r="W60" s="528"/>
      <c r="X60" s="528"/>
      <c r="Y60" s="528"/>
    </row>
    <row r="61" spans="1:25" s="480" customFormat="1">
      <c r="A61" s="479" t="s">
        <v>233</v>
      </c>
      <c r="E61" s="470" t="s">
        <v>5</v>
      </c>
      <c r="F61" s="528"/>
      <c r="G61" s="528"/>
      <c r="H61" s="528"/>
      <c r="I61" s="528"/>
      <c r="J61" s="528"/>
      <c r="K61" s="528"/>
      <c r="L61" s="528"/>
      <c r="M61" s="528"/>
      <c r="N61" s="528"/>
      <c r="O61" s="528"/>
      <c r="P61" s="528"/>
      <c r="Q61" s="528"/>
      <c r="R61" s="528"/>
      <c r="S61" s="528"/>
      <c r="T61" s="528"/>
      <c r="U61" s="528"/>
      <c r="V61" s="528"/>
      <c r="W61" s="528"/>
      <c r="X61" s="528"/>
      <c r="Y61" s="528"/>
    </row>
    <row r="62" spans="1:25" s="480" customFormat="1">
      <c r="A62" s="479" t="s">
        <v>234</v>
      </c>
      <c r="E62" s="470" t="s">
        <v>5</v>
      </c>
      <c r="F62" s="528"/>
      <c r="G62" s="528"/>
      <c r="H62" s="528"/>
      <c r="I62" s="528"/>
      <c r="J62" s="528"/>
      <c r="K62" s="528"/>
      <c r="L62" s="528"/>
      <c r="M62" s="528"/>
      <c r="N62" s="528"/>
      <c r="O62" s="528"/>
      <c r="P62" s="528"/>
      <c r="Q62" s="528"/>
      <c r="R62" s="528"/>
      <c r="S62" s="528"/>
      <c r="T62" s="528"/>
      <c r="U62" s="528"/>
      <c r="V62" s="528"/>
      <c r="W62" s="528"/>
      <c r="X62" s="528"/>
      <c r="Y62" s="528"/>
    </row>
    <row r="63" spans="1:25" s="480" customFormat="1">
      <c r="A63" s="479" t="s">
        <v>235</v>
      </c>
      <c r="E63" s="470" t="s">
        <v>5</v>
      </c>
      <c r="F63" s="528"/>
      <c r="G63" s="528"/>
      <c r="H63" s="528"/>
      <c r="I63" s="528"/>
      <c r="J63" s="528"/>
      <c r="K63" s="528"/>
      <c r="L63" s="528"/>
      <c r="M63" s="528"/>
      <c r="N63" s="528"/>
      <c r="O63" s="528"/>
      <c r="P63" s="528"/>
      <c r="Q63" s="528"/>
      <c r="R63" s="528"/>
      <c r="S63" s="528"/>
      <c r="T63" s="528"/>
      <c r="U63" s="528"/>
      <c r="V63" s="528"/>
      <c r="W63" s="528"/>
      <c r="X63" s="528"/>
      <c r="Y63" s="528"/>
    </row>
    <row r="64" spans="1:25" s="480" customFormat="1">
      <c r="A64" s="479" t="s">
        <v>236</v>
      </c>
      <c r="E64" s="470" t="s">
        <v>5</v>
      </c>
      <c r="F64" s="528"/>
      <c r="G64" s="528"/>
      <c r="H64" s="528"/>
      <c r="I64" s="528"/>
      <c r="J64" s="528"/>
      <c r="K64" s="528"/>
      <c r="L64" s="528"/>
      <c r="M64" s="528"/>
      <c r="N64" s="528"/>
      <c r="O64" s="528"/>
      <c r="P64" s="528"/>
      <c r="Q64" s="528"/>
      <c r="R64" s="528"/>
      <c r="S64" s="528"/>
      <c r="T64" s="528"/>
      <c r="U64" s="528"/>
      <c r="V64" s="528"/>
      <c r="W64" s="528"/>
      <c r="X64" s="528"/>
      <c r="Y64" s="528"/>
    </row>
    <row r="65" spans="1:25" s="480" customFormat="1">
      <c r="A65" s="479" t="s">
        <v>237</v>
      </c>
      <c r="E65" s="470" t="s">
        <v>5</v>
      </c>
      <c r="F65" s="528"/>
      <c r="G65" s="528"/>
      <c r="H65" s="528"/>
      <c r="I65" s="528"/>
      <c r="J65" s="528"/>
      <c r="K65" s="528"/>
      <c r="L65" s="528"/>
      <c r="M65" s="528"/>
      <c r="N65" s="528"/>
      <c r="O65" s="528"/>
      <c r="P65" s="528"/>
      <c r="Q65" s="528"/>
      <c r="R65" s="528"/>
      <c r="S65" s="528"/>
      <c r="T65" s="528"/>
      <c r="U65" s="528"/>
      <c r="V65" s="528"/>
      <c r="W65" s="528"/>
      <c r="X65" s="528"/>
      <c r="Y65" s="528"/>
    </row>
    <row r="66" spans="1:25" s="480" customFormat="1">
      <c r="A66" s="479" t="s">
        <v>238</v>
      </c>
      <c r="E66" s="470" t="s">
        <v>5</v>
      </c>
      <c r="F66" s="528"/>
      <c r="G66" s="528"/>
      <c r="H66" s="528"/>
      <c r="I66" s="528"/>
      <c r="J66" s="528"/>
      <c r="K66" s="528"/>
      <c r="L66" s="528"/>
      <c r="M66" s="528"/>
      <c r="N66" s="528"/>
      <c r="O66" s="528"/>
      <c r="P66" s="528"/>
      <c r="Q66" s="528"/>
      <c r="R66" s="528"/>
      <c r="S66" s="528"/>
      <c r="T66" s="528"/>
      <c r="U66" s="528"/>
      <c r="V66" s="528"/>
      <c r="W66" s="528"/>
      <c r="X66" s="528"/>
      <c r="Y66" s="528"/>
    </row>
    <row r="67" spans="1:25" s="480" customFormat="1">
      <c r="A67" s="490" t="s">
        <v>239</v>
      </c>
      <c r="E67" s="470" t="s">
        <v>5</v>
      </c>
      <c r="F67" s="528"/>
      <c r="G67" s="528"/>
      <c r="H67" s="528"/>
      <c r="I67" s="528"/>
      <c r="J67" s="528"/>
      <c r="K67" s="528"/>
      <c r="L67" s="528"/>
      <c r="M67" s="528"/>
      <c r="N67" s="528"/>
      <c r="O67" s="528"/>
      <c r="P67" s="528"/>
      <c r="Q67" s="528"/>
      <c r="R67" s="528"/>
      <c r="S67" s="528"/>
      <c r="T67" s="528"/>
      <c r="U67" s="528"/>
      <c r="V67" s="528"/>
      <c r="W67" s="528"/>
      <c r="X67" s="528"/>
      <c r="Y67" s="528"/>
    </row>
    <row r="68" spans="1:25" s="480" customFormat="1">
      <c r="A68" s="479" t="s">
        <v>240</v>
      </c>
      <c r="E68" s="470" t="s">
        <v>5</v>
      </c>
      <c r="F68" s="528"/>
      <c r="G68" s="528"/>
      <c r="H68" s="528"/>
      <c r="I68" s="528"/>
      <c r="J68" s="528"/>
      <c r="K68" s="528"/>
      <c r="L68" s="528"/>
      <c r="M68" s="528"/>
      <c r="N68" s="528"/>
      <c r="O68" s="528"/>
      <c r="P68" s="528"/>
      <c r="Q68" s="528"/>
      <c r="R68" s="528"/>
      <c r="S68" s="528"/>
      <c r="T68" s="528"/>
      <c r="U68" s="528"/>
      <c r="V68" s="528"/>
      <c r="W68" s="528"/>
      <c r="X68" s="528"/>
      <c r="Y68" s="528"/>
    </row>
    <row r="69" spans="1:25" s="480" customFormat="1">
      <c r="A69" s="479" t="s">
        <v>241</v>
      </c>
      <c r="E69" s="470" t="s">
        <v>5</v>
      </c>
      <c r="F69" s="528"/>
      <c r="G69" s="528"/>
      <c r="H69" s="528"/>
      <c r="I69" s="528"/>
      <c r="J69" s="528"/>
      <c r="K69" s="528"/>
      <c r="L69" s="528"/>
      <c r="M69" s="528"/>
      <c r="N69" s="528"/>
      <c r="O69" s="528"/>
      <c r="P69" s="528"/>
      <c r="Q69" s="528"/>
      <c r="R69" s="528"/>
      <c r="S69" s="528"/>
      <c r="T69" s="528"/>
      <c r="U69" s="528"/>
      <c r="V69" s="528"/>
      <c r="W69" s="528"/>
      <c r="X69" s="528"/>
      <c r="Y69" s="528"/>
    </row>
    <row r="70" spans="1:25" s="480" customFormat="1">
      <c r="A70" s="479" t="s">
        <v>396</v>
      </c>
      <c r="E70" s="470" t="s">
        <v>5</v>
      </c>
      <c r="F70" s="528"/>
      <c r="G70" s="528"/>
      <c r="H70" s="528"/>
      <c r="I70" s="528"/>
      <c r="J70" s="528"/>
      <c r="K70" s="528"/>
      <c r="L70" s="528"/>
      <c r="M70" s="528"/>
      <c r="N70" s="528"/>
      <c r="O70" s="528"/>
      <c r="P70" s="528"/>
      <c r="Q70" s="528"/>
      <c r="R70" s="528"/>
      <c r="S70" s="528"/>
      <c r="T70" s="528"/>
      <c r="U70" s="528"/>
      <c r="V70" s="528"/>
      <c r="W70" s="528"/>
      <c r="X70" s="528"/>
      <c r="Y70" s="528"/>
    </row>
    <row r="71" spans="1:25" s="480" customFormat="1">
      <c r="A71" s="489" t="s">
        <v>189</v>
      </c>
      <c r="E71" s="470" t="s">
        <v>5</v>
      </c>
      <c r="F71" s="528"/>
      <c r="G71" s="528"/>
      <c r="H71" s="528"/>
      <c r="I71" s="528"/>
      <c r="J71" s="528"/>
      <c r="K71" s="528"/>
      <c r="L71" s="528"/>
      <c r="M71" s="528"/>
      <c r="N71" s="528"/>
      <c r="O71" s="528"/>
      <c r="P71" s="528"/>
      <c r="Q71" s="528"/>
      <c r="R71" s="528"/>
      <c r="S71" s="528"/>
      <c r="T71" s="528"/>
      <c r="U71" s="528"/>
      <c r="V71" s="528"/>
      <c r="W71" s="528"/>
      <c r="X71" s="528"/>
      <c r="Y71" s="528"/>
    </row>
    <row r="72" spans="1:25" s="480" customFormat="1">
      <c r="A72" s="532" t="s">
        <v>189</v>
      </c>
      <c r="E72" s="470" t="s">
        <v>5</v>
      </c>
      <c r="F72" s="528"/>
      <c r="G72" s="528"/>
      <c r="H72" s="528"/>
      <c r="I72" s="528"/>
      <c r="J72" s="528"/>
      <c r="K72" s="528"/>
      <c r="L72" s="528"/>
      <c r="M72" s="528"/>
      <c r="N72" s="528"/>
      <c r="O72" s="528"/>
      <c r="P72" s="528"/>
      <c r="Q72" s="528"/>
      <c r="R72" s="528"/>
      <c r="S72" s="528"/>
      <c r="T72" s="528"/>
      <c r="U72" s="528"/>
      <c r="V72" s="528"/>
      <c r="W72" s="528"/>
      <c r="X72" s="528"/>
      <c r="Y72" s="528"/>
    </row>
    <row r="73" spans="1:25" s="480" customFormat="1">
      <c r="A73" s="532" t="s">
        <v>189</v>
      </c>
      <c r="E73" s="470" t="s">
        <v>5</v>
      </c>
      <c r="F73" s="528"/>
      <c r="G73" s="528"/>
      <c r="H73" s="528"/>
      <c r="I73" s="528"/>
      <c r="J73" s="528"/>
      <c r="K73" s="528"/>
      <c r="L73" s="528"/>
      <c r="M73" s="528"/>
      <c r="N73" s="528"/>
      <c r="O73" s="528"/>
      <c r="P73" s="528"/>
      <c r="Q73" s="528"/>
      <c r="R73" s="528"/>
      <c r="S73" s="528"/>
      <c r="T73" s="528"/>
      <c r="U73" s="528"/>
      <c r="V73" s="528"/>
      <c r="W73" s="528"/>
      <c r="X73" s="528"/>
      <c r="Y73" s="528"/>
    </row>
    <row r="74" spans="1:25" s="480" customFormat="1">
      <c r="E74" s="470"/>
      <c r="F74" s="314">
        <f t="shared" ref="F74:Y74" si="7">SUM(F55:F73)</f>
        <v>0</v>
      </c>
      <c r="G74" s="314">
        <f t="shared" si="7"/>
        <v>0</v>
      </c>
      <c r="H74" s="314">
        <f t="shared" si="7"/>
        <v>0</v>
      </c>
      <c r="I74" s="314">
        <f t="shared" si="7"/>
        <v>0</v>
      </c>
      <c r="J74" s="314">
        <f t="shared" si="7"/>
        <v>0</v>
      </c>
      <c r="K74" s="314">
        <f t="shared" si="7"/>
        <v>0</v>
      </c>
      <c r="L74" s="314">
        <f t="shared" si="7"/>
        <v>0</v>
      </c>
      <c r="M74" s="314">
        <f t="shared" si="7"/>
        <v>0</v>
      </c>
      <c r="N74" s="314">
        <f t="shared" si="7"/>
        <v>0</v>
      </c>
      <c r="O74" s="314">
        <f t="shared" si="7"/>
        <v>0</v>
      </c>
      <c r="P74" s="314">
        <f t="shared" si="7"/>
        <v>0</v>
      </c>
      <c r="Q74" s="314">
        <f t="shared" si="7"/>
        <v>0</v>
      </c>
      <c r="R74" s="314">
        <f t="shared" si="7"/>
        <v>0</v>
      </c>
      <c r="S74" s="314">
        <f t="shared" si="7"/>
        <v>0</v>
      </c>
      <c r="T74" s="314">
        <f t="shared" si="7"/>
        <v>0</v>
      </c>
      <c r="U74" s="314">
        <f t="shared" si="7"/>
        <v>0</v>
      </c>
      <c r="V74" s="314">
        <f t="shared" si="7"/>
        <v>0</v>
      </c>
      <c r="W74" s="314">
        <f t="shared" si="7"/>
        <v>0</v>
      </c>
      <c r="X74" s="314">
        <f t="shared" si="7"/>
        <v>0</v>
      </c>
      <c r="Y74" s="314">
        <f t="shared" si="7"/>
        <v>0</v>
      </c>
    </row>
    <row r="75" spans="1:25">
      <c r="A75" s="480" t="s">
        <v>159</v>
      </c>
      <c r="E75" s="470"/>
      <c r="F75" s="533" t="str">
        <f t="shared" ref="F75:Y75" si="8">IF(ROUND(F74,0)&lt;&gt;ROUND(F50,0),"ERROR","OK")</f>
        <v>OK</v>
      </c>
      <c r="G75" s="533" t="str">
        <f t="shared" si="8"/>
        <v>OK</v>
      </c>
      <c r="H75" s="533" t="str">
        <f t="shared" si="8"/>
        <v>OK</v>
      </c>
      <c r="I75" s="533" t="str">
        <f t="shared" si="8"/>
        <v>OK</v>
      </c>
      <c r="J75" s="533" t="str">
        <f t="shared" si="8"/>
        <v>OK</v>
      </c>
      <c r="K75" s="533" t="str">
        <f t="shared" si="8"/>
        <v>OK</v>
      </c>
      <c r="L75" s="533" t="str">
        <f t="shared" si="8"/>
        <v>OK</v>
      </c>
      <c r="M75" s="533" t="str">
        <f t="shared" si="8"/>
        <v>OK</v>
      </c>
      <c r="N75" s="533" t="str">
        <f t="shared" si="8"/>
        <v>OK</v>
      </c>
      <c r="O75" s="533" t="str">
        <f t="shared" si="8"/>
        <v>OK</v>
      </c>
      <c r="P75" s="533" t="str">
        <f t="shared" si="8"/>
        <v>OK</v>
      </c>
      <c r="Q75" s="533" t="str">
        <f t="shared" si="8"/>
        <v>OK</v>
      </c>
      <c r="R75" s="533" t="str">
        <f t="shared" si="8"/>
        <v>OK</v>
      </c>
      <c r="S75" s="533" t="str">
        <f t="shared" si="8"/>
        <v>OK</v>
      </c>
      <c r="T75" s="533" t="str">
        <f t="shared" si="8"/>
        <v>OK</v>
      </c>
      <c r="U75" s="533" t="str">
        <f t="shared" si="8"/>
        <v>OK</v>
      </c>
      <c r="V75" s="533" t="str">
        <f t="shared" si="8"/>
        <v>OK</v>
      </c>
      <c r="W75" s="533" t="str">
        <f t="shared" si="8"/>
        <v>OK</v>
      </c>
      <c r="X75" s="533" t="str">
        <f t="shared" si="8"/>
        <v>OK</v>
      </c>
      <c r="Y75" s="533" t="str">
        <f t="shared" si="8"/>
        <v>OK</v>
      </c>
    </row>
    <row r="76" spans="1:25" ht="15">
      <c r="A76" s="71" t="s">
        <v>911</v>
      </c>
      <c r="E76" s="470"/>
      <c r="F76" s="491"/>
      <c r="G76" s="491"/>
      <c r="H76" s="491"/>
      <c r="I76" s="480"/>
      <c r="J76" s="491"/>
      <c r="K76" s="480"/>
      <c r="M76" s="480"/>
      <c r="O76" s="480"/>
      <c r="Q76" s="480"/>
      <c r="S76" s="480"/>
      <c r="U76" s="480"/>
      <c r="W76" s="480"/>
      <c r="Y76" s="480"/>
    </row>
    <row r="77" spans="1:25">
      <c r="A77" s="480"/>
      <c r="E77" s="470"/>
      <c r="F77" s="491"/>
      <c r="G77" s="491"/>
      <c r="H77" s="491"/>
      <c r="I77" s="480"/>
      <c r="J77" s="491"/>
      <c r="K77" s="480"/>
      <c r="M77" s="480"/>
      <c r="O77" s="480"/>
      <c r="Q77" s="480"/>
      <c r="S77" s="480"/>
      <c r="U77" s="480"/>
      <c r="W77" s="480"/>
      <c r="Y77" s="480"/>
    </row>
    <row r="78" spans="1:25">
      <c r="A78" s="64" t="s">
        <v>850</v>
      </c>
      <c r="E78" s="470" t="s">
        <v>5</v>
      </c>
      <c r="F78" s="528"/>
      <c r="G78" s="482">
        <f t="shared" ref="G78:Y78" si="9">F90</f>
        <v>0</v>
      </c>
      <c r="H78" s="482">
        <f t="shared" si="9"/>
        <v>0</v>
      </c>
      <c r="I78" s="482">
        <f t="shared" si="9"/>
        <v>0</v>
      </c>
      <c r="J78" s="482">
        <f t="shared" si="9"/>
        <v>0</v>
      </c>
      <c r="K78" s="482">
        <f t="shared" si="9"/>
        <v>0</v>
      </c>
      <c r="L78" s="482">
        <f t="shared" si="9"/>
        <v>0</v>
      </c>
      <c r="M78" s="482">
        <f t="shared" si="9"/>
        <v>0</v>
      </c>
      <c r="N78" s="482">
        <f t="shared" si="9"/>
        <v>0</v>
      </c>
      <c r="O78" s="482">
        <f t="shared" si="9"/>
        <v>0</v>
      </c>
      <c r="P78" s="482">
        <f t="shared" si="9"/>
        <v>0</v>
      </c>
      <c r="Q78" s="482">
        <f t="shared" si="9"/>
        <v>0</v>
      </c>
      <c r="R78" s="482">
        <f t="shared" si="9"/>
        <v>0</v>
      </c>
      <c r="S78" s="482">
        <f t="shared" si="9"/>
        <v>0</v>
      </c>
      <c r="T78" s="482">
        <f t="shared" si="9"/>
        <v>0</v>
      </c>
      <c r="U78" s="482">
        <f t="shared" si="9"/>
        <v>0</v>
      </c>
      <c r="V78" s="482">
        <f t="shared" si="9"/>
        <v>0</v>
      </c>
      <c r="W78" s="482">
        <f t="shared" si="9"/>
        <v>0</v>
      </c>
      <c r="X78" s="482">
        <f t="shared" si="9"/>
        <v>0</v>
      </c>
      <c r="Y78" s="482">
        <f t="shared" si="9"/>
        <v>0</v>
      </c>
    </row>
    <row r="79" spans="1:25">
      <c r="A79" s="1" t="s">
        <v>192</v>
      </c>
      <c r="E79" s="470"/>
      <c r="F79" s="313"/>
      <c r="G79" s="313"/>
      <c r="H79" s="313"/>
      <c r="I79" s="313"/>
      <c r="J79" s="313"/>
      <c r="K79" s="313"/>
      <c r="L79" s="313"/>
      <c r="M79" s="313"/>
      <c r="N79" s="313"/>
      <c r="O79" s="313"/>
      <c r="P79" s="313"/>
      <c r="Q79" s="313"/>
      <c r="R79" s="313"/>
      <c r="S79" s="313"/>
      <c r="T79" s="313"/>
      <c r="U79" s="313"/>
      <c r="V79" s="313"/>
      <c r="W79" s="313"/>
      <c r="X79" s="313"/>
      <c r="Y79" s="313"/>
    </row>
    <row r="80" spans="1:25">
      <c r="A80" s="479" t="s">
        <v>194</v>
      </c>
      <c r="C80" s="1"/>
      <c r="E80" s="470" t="s">
        <v>5</v>
      </c>
      <c r="F80" s="528"/>
      <c r="G80" s="528"/>
      <c r="H80" s="528"/>
      <c r="I80" s="528"/>
      <c r="J80" s="528"/>
      <c r="K80" s="528"/>
      <c r="L80" s="528"/>
      <c r="M80" s="528"/>
      <c r="N80" s="528"/>
      <c r="O80" s="528"/>
      <c r="P80" s="528"/>
      <c r="Q80" s="528"/>
      <c r="R80" s="528"/>
      <c r="S80" s="528"/>
      <c r="T80" s="528"/>
      <c r="U80" s="528"/>
      <c r="V80" s="528"/>
      <c r="W80" s="528"/>
      <c r="X80" s="528"/>
      <c r="Y80" s="528"/>
    </row>
    <row r="81" spans="1:25">
      <c r="A81" s="479" t="s">
        <v>193</v>
      </c>
      <c r="C81" s="1"/>
      <c r="E81" s="470" t="s">
        <v>5</v>
      </c>
      <c r="F81" s="528"/>
      <c r="G81" s="528"/>
      <c r="H81" s="528"/>
      <c r="I81" s="528"/>
      <c r="J81" s="528"/>
      <c r="K81" s="528"/>
      <c r="L81" s="528"/>
      <c r="M81" s="528"/>
      <c r="N81" s="528"/>
      <c r="O81" s="528"/>
      <c r="P81" s="528"/>
      <c r="Q81" s="528"/>
      <c r="R81" s="528"/>
      <c r="S81" s="528"/>
      <c r="T81" s="528"/>
      <c r="U81" s="528"/>
      <c r="V81" s="528"/>
      <c r="W81" s="528"/>
      <c r="X81" s="528"/>
      <c r="Y81" s="528"/>
    </row>
    <row r="82" spans="1:25">
      <c r="A82" s="492" t="s">
        <v>781</v>
      </c>
      <c r="C82" s="480"/>
      <c r="E82" s="470" t="s">
        <v>5</v>
      </c>
      <c r="F82" s="528"/>
      <c r="G82" s="528"/>
      <c r="H82" s="528"/>
      <c r="I82" s="528"/>
      <c r="J82" s="528"/>
      <c r="K82" s="528"/>
      <c r="L82" s="528"/>
      <c r="M82" s="528"/>
      <c r="N82" s="528"/>
      <c r="O82" s="528"/>
      <c r="P82" s="528"/>
      <c r="Q82" s="528"/>
      <c r="R82" s="528"/>
      <c r="S82" s="528"/>
      <c r="T82" s="528"/>
      <c r="U82" s="528"/>
      <c r="V82" s="528"/>
      <c r="W82" s="528"/>
      <c r="X82" s="528"/>
      <c r="Y82" s="528"/>
    </row>
    <row r="83" spans="1:25">
      <c r="A83" s="492" t="s">
        <v>782</v>
      </c>
      <c r="C83" s="480"/>
      <c r="E83" s="470" t="s">
        <v>5</v>
      </c>
      <c r="F83" s="528"/>
      <c r="G83" s="528"/>
      <c r="H83" s="528"/>
      <c r="I83" s="528"/>
      <c r="J83" s="528"/>
      <c r="K83" s="528"/>
      <c r="L83" s="528"/>
      <c r="M83" s="528"/>
      <c r="N83" s="528"/>
      <c r="O83" s="528"/>
      <c r="P83" s="528"/>
      <c r="Q83" s="528"/>
      <c r="R83" s="528"/>
      <c r="S83" s="528"/>
      <c r="T83" s="528"/>
      <c r="U83" s="528"/>
      <c r="V83" s="528"/>
      <c r="W83" s="528"/>
      <c r="X83" s="528"/>
      <c r="Y83" s="528"/>
    </row>
    <row r="84" spans="1:25">
      <c r="A84" s="489" t="s">
        <v>189</v>
      </c>
      <c r="C84" s="1"/>
      <c r="E84" s="470" t="s">
        <v>5</v>
      </c>
      <c r="F84" s="528"/>
      <c r="G84" s="528"/>
      <c r="H84" s="528"/>
      <c r="I84" s="528"/>
      <c r="J84" s="528"/>
      <c r="K84" s="528"/>
      <c r="L84" s="528"/>
      <c r="M84" s="528"/>
      <c r="N84" s="528"/>
      <c r="O84" s="528"/>
      <c r="P84" s="528"/>
      <c r="Q84" s="528"/>
      <c r="R84" s="528"/>
      <c r="S84" s="528"/>
      <c r="T84" s="528"/>
      <c r="U84" s="528"/>
      <c r="V84" s="528"/>
      <c r="W84" s="528"/>
      <c r="X84" s="528"/>
      <c r="Y84" s="528"/>
    </row>
    <row r="85" spans="1:25">
      <c r="A85" s="532" t="s">
        <v>189</v>
      </c>
      <c r="C85" s="1"/>
      <c r="E85" s="470" t="s">
        <v>5</v>
      </c>
      <c r="F85" s="528"/>
      <c r="G85" s="528"/>
      <c r="H85" s="528"/>
      <c r="I85" s="528"/>
      <c r="J85" s="528"/>
      <c r="K85" s="528"/>
      <c r="L85" s="528"/>
      <c r="M85" s="528"/>
      <c r="N85" s="528"/>
      <c r="O85" s="528"/>
      <c r="P85" s="528"/>
      <c r="Q85" s="528"/>
      <c r="R85" s="528"/>
      <c r="S85" s="528"/>
      <c r="T85" s="528"/>
      <c r="U85" s="528"/>
      <c r="V85" s="528"/>
      <c r="W85" s="528"/>
      <c r="X85" s="528"/>
      <c r="Y85" s="528"/>
    </row>
    <row r="86" spans="1:25">
      <c r="A86" s="532" t="s">
        <v>189</v>
      </c>
      <c r="C86" s="1"/>
      <c r="E86" s="470" t="s">
        <v>5</v>
      </c>
      <c r="F86" s="528"/>
      <c r="G86" s="528"/>
      <c r="H86" s="528"/>
      <c r="I86" s="528"/>
      <c r="J86" s="528"/>
      <c r="K86" s="528"/>
      <c r="L86" s="528"/>
      <c r="M86" s="528"/>
      <c r="N86" s="528"/>
      <c r="O86" s="528"/>
      <c r="P86" s="528"/>
      <c r="Q86" s="528"/>
      <c r="R86" s="528"/>
      <c r="S86" s="528"/>
      <c r="T86" s="528"/>
      <c r="U86" s="528"/>
      <c r="V86" s="528"/>
      <c r="W86" s="528"/>
      <c r="X86" s="528"/>
      <c r="Y86" s="528"/>
    </row>
    <row r="87" spans="1:25">
      <c r="A87" s="532" t="s">
        <v>189</v>
      </c>
      <c r="C87" s="1"/>
      <c r="E87" s="470" t="s">
        <v>5</v>
      </c>
      <c r="F87" s="528"/>
      <c r="G87" s="528"/>
      <c r="H87" s="528"/>
      <c r="I87" s="528"/>
      <c r="J87" s="528"/>
      <c r="K87" s="528"/>
      <c r="L87" s="528"/>
      <c r="M87" s="528"/>
      <c r="N87" s="528"/>
      <c r="O87" s="528"/>
      <c r="P87" s="528"/>
      <c r="Q87" s="528"/>
      <c r="R87" s="528"/>
      <c r="S87" s="528"/>
      <c r="T87" s="528"/>
      <c r="U87" s="528"/>
      <c r="V87" s="528"/>
      <c r="W87" s="528"/>
      <c r="X87" s="528"/>
      <c r="Y87" s="528"/>
    </row>
    <row r="88" spans="1:25">
      <c r="A88" s="532" t="s">
        <v>189</v>
      </c>
      <c r="C88" s="1"/>
      <c r="E88" s="470" t="s">
        <v>5</v>
      </c>
      <c r="F88" s="528"/>
      <c r="G88" s="528"/>
      <c r="H88" s="528"/>
      <c r="I88" s="528"/>
      <c r="J88" s="528"/>
      <c r="K88" s="528"/>
      <c r="L88" s="528"/>
      <c r="M88" s="528"/>
      <c r="N88" s="528"/>
      <c r="O88" s="528"/>
      <c r="P88" s="528"/>
      <c r="Q88" s="528"/>
      <c r="R88" s="528"/>
      <c r="S88" s="528"/>
      <c r="T88" s="528"/>
      <c r="U88" s="528"/>
      <c r="V88" s="528"/>
      <c r="W88" s="528"/>
      <c r="X88" s="528"/>
      <c r="Y88" s="528"/>
    </row>
    <row r="89" spans="1:25">
      <c r="A89" s="532" t="s">
        <v>189</v>
      </c>
      <c r="C89" s="1"/>
      <c r="E89" s="470" t="s">
        <v>5</v>
      </c>
      <c r="F89" s="528"/>
      <c r="G89" s="528"/>
      <c r="H89" s="528"/>
      <c r="I89" s="528"/>
      <c r="J89" s="528"/>
      <c r="K89" s="528"/>
      <c r="L89" s="528"/>
      <c r="M89" s="528"/>
      <c r="N89" s="528"/>
      <c r="O89" s="528"/>
      <c r="P89" s="528"/>
      <c r="Q89" s="528"/>
      <c r="R89" s="528"/>
      <c r="S89" s="528"/>
      <c r="T89" s="528"/>
      <c r="U89" s="528"/>
      <c r="V89" s="528"/>
      <c r="W89" s="528"/>
      <c r="X89" s="528"/>
      <c r="Y89" s="528"/>
    </row>
    <row r="90" spans="1:25">
      <c r="A90" s="1" t="s">
        <v>849</v>
      </c>
      <c r="E90" s="470"/>
      <c r="F90" s="314">
        <f t="shared" ref="F90:Y90" si="10">SUM(F78:F89)</f>
        <v>0</v>
      </c>
      <c r="G90" s="314">
        <f t="shared" si="10"/>
        <v>0</v>
      </c>
      <c r="H90" s="314">
        <f t="shared" si="10"/>
        <v>0</v>
      </c>
      <c r="I90" s="314">
        <f t="shared" si="10"/>
        <v>0</v>
      </c>
      <c r="J90" s="314">
        <f t="shared" si="10"/>
        <v>0</v>
      </c>
      <c r="K90" s="314">
        <f t="shared" si="10"/>
        <v>0</v>
      </c>
      <c r="L90" s="314">
        <f t="shared" si="10"/>
        <v>0</v>
      </c>
      <c r="M90" s="314">
        <f t="shared" si="10"/>
        <v>0</v>
      </c>
      <c r="N90" s="314">
        <f t="shared" si="10"/>
        <v>0</v>
      </c>
      <c r="O90" s="314">
        <f t="shared" si="10"/>
        <v>0</v>
      </c>
      <c r="P90" s="314">
        <f t="shared" si="10"/>
        <v>0</v>
      </c>
      <c r="Q90" s="314">
        <f t="shared" si="10"/>
        <v>0</v>
      </c>
      <c r="R90" s="314">
        <f t="shared" si="10"/>
        <v>0</v>
      </c>
      <c r="S90" s="314">
        <f t="shared" si="10"/>
        <v>0</v>
      </c>
      <c r="T90" s="314">
        <f t="shared" si="10"/>
        <v>0</v>
      </c>
      <c r="U90" s="314">
        <f t="shared" si="10"/>
        <v>0</v>
      </c>
      <c r="V90" s="314">
        <f t="shared" si="10"/>
        <v>0</v>
      </c>
      <c r="W90" s="314">
        <f t="shared" si="10"/>
        <v>0</v>
      </c>
      <c r="X90" s="314">
        <f t="shared" si="10"/>
        <v>0</v>
      </c>
      <c r="Y90" s="314">
        <f t="shared" si="10"/>
        <v>0</v>
      </c>
    </row>
    <row r="91" spans="1:25">
      <c r="A91" s="1"/>
      <c r="E91" s="202"/>
    </row>
    <row r="92" spans="1:25">
      <c r="A92" s="1" t="s">
        <v>917</v>
      </c>
      <c r="E92" s="202"/>
    </row>
    <row r="93" spans="1:25">
      <c r="A93" s="1" t="s">
        <v>986</v>
      </c>
      <c r="E93" s="202"/>
    </row>
    <row r="94" spans="1:25">
      <c r="A94" s="532" t="s">
        <v>561</v>
      </c>
      <c r="C94" s="480"/>
      <c r="E94" s="348" t="s">
        <v>5</v>
      </c>
      <c r="K94" s="528"/>
      <c r="L94" s="528"/>
      <c r="M94" s="528"/>
      <c r="N94" s="528"/>
      <c r="O94" s="528"/>
      <c r="P94" s="528"/>
      <c r="Q94" s="528"/>
      <c r="R94" s="528"/>
      <c r="S94" s="528"/>
      <c r="T94" s="528"/>
      <c r="U94" s="528"/>
      <c r="V94" s="528"/>
      <c r="W94" s="528"/>
      <c r="X94" s="528"/>
      <c r="Y94" s="528"/>
    </row>
    <row r="95" spans="1:25">
      <c r="A95" s="532" t="s">
        <v>561</v>
      </c>
      <c r="C95" s="480"/>
      <c r="E95" s="348" t="s">
        <v>5</v>
      </c>
      <c r="K95" s="528"/>
      <c r="L95" s="528"/>
      <c r="M95" s="528"/>
      <c r="N95" s="528"/>
      <c r="O95" s="528"/>
      <c r="P95" s="528"/>
      <c r="Q95" s="528"/>
      <c r="R95" s="528"/>
      <c r="S95" s="528"/>
      <c r="T95" s="528"/>
      <c r="U95" s="528"/>
      <c r="V95" s="528"/>
      <c r="W95" s="528"/>
      <c r="X95" s="528"/>
      <c r="Y95" s="528"/>
    </row>
    <row r="96" spans="1:25">
      <c r="A96" s="532" t="s">
        <v>561</v>
      </c>
      <c r="C96" s="480"/>
      <c r="E96" s="348" t="s">
        <v>5</v>
      </c>
      <c r="K96" s="528"/>
      <c r="L96" s="528"/>
      <c r="M96" s="528"/>
      <c r="N96" s="528"/>
      <c r="O96" s="528"/>
      <c r="P96" s="528"/>
      <c r="Q96" s="528"/>
      <c r="R96" s="528"/>
      <c r="S96" s="528"/>
      <c r="T96" s="528"/>
      <c r="U96" s="528"/>
      <c r="V96" s="528"/>
      <c r="W96" s="528"/>
      <c r="X96" s="528"/>
      <c r="Y96" s="528"/>
    </row>
    <row r="97" spans="1:25">
      <c r="A97" s="532" t="s">
        <v>561</v>
      </c>
      <c r="C97" s="480"/>
      <c r="E97" s="348" t="s">
        <v>5</v>
      </c>
      <c r="K97" s="528"/>
      <c r="L97" s="528"/>
      <c r="M97" s="528"/>
      <c r="N97" s="528"/>
      <c r="O97" s="528"/>
      <c r="P97" s="528"/>
      <c r="Q97" s="528"/>
      <c r="R97" s="528"/>
      <c r="S97" s="528"/>
      <c r="T97" s="528"/>
      <c r="U97" s="528"/>
      <c r="V97" s="528"/>
      <c r="W97" s="528"/>
      <c r="X97" s="528"/>
      <c r="Y97" s="528"/>
    </row>
    <row r="98" spans="1:25">
      <c r="A98" s="532" t="s">
        <v>561</v>
      </c>
      <c r="C98" s="480"/>
      <c r="E98" s="348" t="s">
        <v>5</v>
      </c>
      <c r="K98" s="528"/>
      <c r="L98" s="528"/>
      <c r="M98" s="528"/>
      <c r="N98" s="528"/>
      <c r="O98" s="528"/>
      <c r="P98" s="528"/>
      <c r="Q98" s="528"/>
      <c r="R98" s="528"/>
      <c r="S98" s="528"/>
      <c r="T98" s="528"/>
      <c r="U98" s="528"/>
      <c r="V98" s="528"/>
      <c r="W98" s="528"/>
      <c r="X98" s="528"/>
      <c r="Y98" s="528"/>
    </row>
    <row r="99" spans="1:25">
      <c r="A99" s="532" t="s">
        <v>561</v>
      </c>
      <c r="C99" s="480"/>
      <c r="E99" s="348" t="s">
        <v>5</v>
      </c>
      <c r="K99" s="528"/>
      <c r="L99" s="528"/>
      <c r="M99" s="528"/>
      <c r="N99" s="528"/>
      <c r="O99" s="528"/>
      <c r="P99" s="528"/>
      <c r="Q99" s="528"/>
      <c r="R99" s="528"/>
      <c r="S99" s="528"/>
      <c r="T99" s="528"/>
      <c r="U99" s="528"/>
      <c r="V99" s="528"/>
      <c r="W99" s="528"/>
      <c r="X99" s="528"/>
      <c r="Y99" s="528"/>
    </row>
    <row r="100" spans="1:25">
      <c r="A100" s="1" t="s">
        <v>915</v>
      </c>
      <c r="B100" s="480"/>
      <c r="C100" s="480"/>
      <c r="K100" s="314">
        <f t="shared" ref="K100:Y100" si="11">SUM(K94:K99)</f>
        <v>0</v>
      </c>
      <c r="L100" s="314">
        <f t="shared" si="11"/>
        <v>0</v>
      </c>
      <c r="M100" s="314">
        <f t="shared" si="11"/>
        <v>0</v>
      </c>
      <c r="N100" s="314">
        <f t="shared" si="11"/>
        <v>0</v>
      </c>
      <c r="O100" s="314">
        <f t="shared" si="11"/>
        <v>0</v>
      </c>
      <c r="P100" s="314">
        <f t="shared" si="11"/>
        <v>0</v>
      </c>
      <c r="Q100" s="314">
        <f t="shared" si="11"/>
        <v>0</v>
      </c>
      <c r="R100" s="314">
        <f t="shared" si="11"/>
        <v>0</v>
      </c>
      <c r="S100" s="314">
        <f t="shared" si="11"/>
        <v>0</v>
      </c>
      <c r="T100" s="314">
        <f t="shared" si="11"/>
        <v>0</v>
      </c>
      <c r="U100" s="314">
        <f t="shared" si="11"/>
        <v>0</v>
      </c>
      <c r="V100" s="314">
        <f t="shared" si="11"/>
        <v>0</v>
      </c>
      <c r="W100" s="314">
        <f t="shared" si="11"/>
        <v>0</v>
      </c>
      <c r="X100" s="314">
        <f t="shared" si="11"/>
        <v>0</v>
      </c>
      <c r="Y100" s="314">
        <f t="shared" si="11"/>
        <v>0</v>
      </c>
    </row>
    <row r="101" spans="1:25">
      <c r="A101" s="1" t="s">
        <v>987</v>
      </c>
      <c r="E101" s="202"/>
    </row>
    <row r="102" spans="1:25">
      <c r="A102" s="532" t="s">
        <v>561</v>
      </c>
      <c r="C102" s="480"/>
      <c r="E102" s="348" t="s">
        <v>5</v>
      </c>
      <c r="K102" s="528"/>
      <c r="L102" s="528"/>
      <c r="M102" s="528"/>
      <c r="N102" s="528"/>
      <c r="O102" s="528"/>
      <c r="P102" s="528"/>
      <c r="Q102" s="528"/>
      <c r="R102" s="528"/>
      <c r="S102" s="528"/>
      <c r="T102" s="528"/>
      <c r="U102" s="528"/>
      <c r="V102" s="528"/>
      <c r="W102" s="528"/>
      <c r="X102" s="528"/>
      <c r="Y102" s="528"/>
    </row>
    <row r="103" spans="1:25">
      <c r="A103" s="532" t="s">
        <v>561</v>
      </c>
      <c r="C103" s="480"/>
      <c r="E103" s="348" t="s">
        <v>5</v>
      </c>
      <c r="K103" s="528"/>
      <c r="L103" s="528"/>
      <c r="M103" s="528"/>
      <c r="N103" s="528"/>
      <c r="O103" s="528"/>
      <c r="P103" s="528"/>
      <c r="Q103" s="528"/>
      <c r="R103" s="528"/>
      <c r="S103" s="528"/>
      <c r="T103" s="528"/>
      <c r="U103" s="528"/>
      <c r="V103" s="528"/>
      <c r="W103" s="528"/>
      <c r="X103" s="528"/>
      <c r="Y103" s="528"/>
    </row>
    <row r="104" spans="1:25">
      <c r="A104" s="532" t="s">
        <v>561</v>
      </c>
      <c r="C104" s="480"/>
      <c r="E104" s="348" t="s">
        <v>5</v>
      </c>
      <c r="K104" s="528"/>
      <c r="L104" s="528"/>
      <c r="M104" s="528"/>
      <c r="N104" s="528"/>
      <c r="O104" s="528"/>
      <c r="P104" s="528"/>
      <c r="Q104" s="528"/>
      <c r="R104" s="528"/>
      <c r="S104" s="528"/>
      <c r="T104" s="528"/>
      <c r="U104" s="528"/>
      <c r="V104" s="528"/>
      <c r="W104" s="528"/>
      <c r="X104" s="528"/>
      <c r="Y104" s="528"/>
    </row>
    <row r="105" spans="1:25">
      <c r="A105" s="532" t="s">
        <v>561</v>
      </c>
      <c r="C105" s="480"/>
      <c r="E105" s="348" t="s">
        <v>5</v>
      </c>
      <c r="K105" s="528"/>
      <c r="L105" s="528"/>
      <c r="M105" s="528"/>
      <c r="N105" s="528"/>
      <c r="O105" s="528"/>
      <c r="P105" s="528"/>
      <c r="Q105" s="528"/>
      <c r="R105" s="528"/>
      <c r="S105" s="528"/>
      <c r="T105" s="528"/>
      <c r="U105" s="528"/>
      <c r="V105" s="528"/>
      <c r="W105" s="528"/>
      <c r="X105" s="528"/>
      <c r="Y105" s="528"/>
    </row>
    <row r="106" spans="1:25">
      <c r="A106" s="532" t="s">
        <v>561</v>
      </c>
      <c r="C106" s="480"/>
      <c r="E106" s="348" t="s">
        <v>5</v>
      </c>
      <c r="K106" s="528"/>
      <c r="L106" s="528"/>
      <c r="M106" s="528"/>
      <c r="N106" s="528"/>
      <c r="O106" s="528"/>
      <c r="P106" s="528"/>
      <c r="Q106" s="528"/>
      <c r="R106" s="528"/>
      <c r="S106" s="528"/>
      <c r="T106" s="528"/>
      <c r="U106" s="528"/>
      <c r="V106" s="528"/>
      <c r="W106" s="528"/>
      <c r="X106" s="528"/>
      <c r="Y106" s="528"/>
    </row>
    <row r="107" spans="1:25">
      <c r="A107" s="532" t="s">
        <v>561</v>
      </c>
      <c r="C107" s="480"/>
      <c r="E107" s="348" t="s">
        <v>5</v>
      </c>
      <c r="K107" s="528"/>
      <c r="L107" s="528"/>
      <c r="M107" s="528"/>
      <c r="N107" s="528"/>
      <c r="O107" s="528"/>
      <c r="P107" s="528"/>
      <c r="Q107" s="528"/>
      <c r="R107" s="528"/>
      <c r="S107" s="528"/>
      <c r="T107" s="528"/>
      <c r="U107" s="528"/>
      <c r="V107" s="528"/>
      <c r="W107" s="528"/>
      <c r="X107" s="528"/>
      <c r="Y107" s="528"/>
    </row>
    <row r="108" spans="1:25">
      <c r="A108" s="1" t="s">
        <v>914</v>
      </c>
      <c r="B108" s="480"/>
      <c r="C108" s="480"/>
      <c r="K108" s="314">
        <f t="shared" ref="K108:Y108" si="12">SUM(K102:K107)</f>
        <v>0</v>
      </c>
      <c r="L108" s="314">
        <f t="shared" si="12"/>
        <v>0</v>
      </c>
      <c r="M108" s="314">
        <f t="shared" si="12"/>
        <v>0</v>
      </c>
      <c r="N108" s="314">
        <f t="shared" si="12"/>
        <v>0</v>
      </c>
      <c r="O108" s="314">
        <f t="shared" si="12"/>
        <v>0</v>
      </c>
      <c r="P108" s="314">
        <f t="shared" si="12"/>
        <v>0</v>
      </c>
      <c r="Q108" s="314">
        <f t="shared" si="12"/>
        <v>0</v>
      </c>
      <c r="R108" s="314">
        <f t="shared" si="12"/>
        <v>0</v>
      </c>
      <c r="S108" s="314">
        <f t="shared" si="12"/>
        <v>0</v>
      </c>
      <c r="T108" s="314">
        <f t="shared" si="12"/>
        <v>0</v>
      </c>
      <c r="U108" s="314">
        <f t="shared" si="12"/>
        <v>0</v>
      </c>
      <c r="V108" s="314">
        <f t="shared" si="12"/>
        <v>0</v>
      </c>
      <c r="W108" s="314">
        <f t="shared" si="12"/>
        <v>0</v>
      </c>
      <c r="X108" s="314">
        <f t="shared" si="12"/>
        <v>0</v>
      </c>
      <c r="Y108" s="314">
        <f t="shared" si="12"/>
        <v>0</v>
      </c>
    </row>
    <row r="109" spans="1:25">
      <c r="A109" s="1" t="s">
        <v>916</v>
      </c>
      <c r="E109" s="202"/>
      <c r="K109" s="314">
        <f t="shared" ref="K109:Y109" si="13">+K108-K100</f>
        <v>0</v>
      </c>
      <c r="L109" s="314">
        <f t="shared" si="13"/>
        <v>0</v>
      </c>
      <c r="M109" s="314">
        <f t="shared" si="13"/>
        <v>0</v>
      </c>
      <c r="N109" s="314">
        <f t="shared" si="13"/>
        <v>0</v>
      </c>
      <c r="O109" s="314">
        <f t="shared" si="13"/>
        <v>0</v>
      </c>
      <c r="P109" s="314">
        <f t="shared" si="13"/>
        <v>0</v>
      </c>
      <c r="Q109" s="314">
        <f t="shared" si="13"/>
        <v>0</v>
      </c>
      <c r="R109" s="314">
        <f t="shared" si="13"/>
        <v>0</v>
      </c>
      <c r="S109" s="314">
        <f t="shared" si="13"/>
        <v>0</v>
      </c>
      <c r="T109" s="314">
        <f t="shared" si="13"/>
        <v>0</v>
      </c>
      <c r="U109" s="314">
        <f t="shared" si="13"/>
        <v>0</v>
      </c>
      <c r="V109" s="314">
        <f t="shared" si="13"/>
        <v>0</v>
      </c>
      <c r="W109" s="314">
        <f t="shared" si="13"/>
        <v>0</v>
      </c>
      <c r="X109" s="314">
        <f t="shared" si="13"/>
        <v>0</v>
      </c>
      <c r="Y109" s="314">
        <f t="shared" si="13"/>
        <v>0</v>
      </c>
    </row>
    <row r="110" spans="1:25">
      <c r="A110" s="1"/>
      <c r="E110" s="202"/>
    </row>
    <row r="111" spans="1:25" ht="15">
      <c r="A111" s="416" t="s">
        <v>809</v>
      </c>
      <c r="C111" s="480"/>
      <c r="E111" s="470"/>
      <c r="F111" s="480"/>
      <c r="G111" s="480"/>
      <c r="H111" s="480"/>
      <c r="I111" s="480"/>
      <c r="J111" s="480"/>
      <c r="K111" s="480"/>
      <c r="L111" s="480"/>
      <c r="M111" s="480"/>
      <c r="N111" s="480"/>
      <c r="O111" s="480"/>
      <c r="P111" s="480"/>
      <c r="Q111" s="480"/>
      <c r="R111" s="480"/>
      <c r="S111" s="480"/>
      <c r="T111" s="480"/>
      <c r="U111" s="480"/>
      <c r="V111" s="480"/>
      <c r="W111" s="480"/>
      <c r="X111" s="480"/>
      <c r="Y111" s="480"/>
    </row>
    <row r="112" spans="1:25" ht="15">
      <c r="A112" s="71" t="s">
        <v>845</v>
      </c>
      <c r="C112" s="168"/>
      <c r="E112" s="275"/>
      <c r="F112" s="480"/>
      <c r="G112" s="480"/>
      <c r="H112" s="480"/>
      <c r="I112" s="480"/>
      <c r="J112" s="480"/>
      <c r="K112" s="480"/>
      <c r="M112" s="480"/>
      <c r="O112" s="480"/>
      <c r="Q112" s="480"/>
      <c r="S112" s="480"/>
      <c r="U112" s="480"/>
      <c r="W112" s="480"/>
      <c r="Y112" s="480"/>
    </row>
    <row r="113" spans="1:25">
      <c r="A113" s="1" t="s">
        <v>160</v>
      </c>
      <c r="E113" s="470"/>
      <c r="F113" s="480"/>
      <c r="G113" s="480"/>
      <c r="H113" s="480"/>
      <c r="I113" s="480"/>
      <c r="J113" s="480"/>
      <c r="K113" s="480"/>
      <c r="M113" s="480"/>
      <c r="O113" s="480"/>
      <c r="Q113" s="480"/>
      <c r="S113" s="480"/>
      <c r="U113" s="480"/>
      <c r="W113" s="480"/>
      <c r="Y113" s="480"/>
    </row>
    <row r="114" spans="1:25">
      <c r="A114" s="480" t="s">
        <v>174</v>
      </c>
      <c r="C114" s="1"/>
      <c r="E114" s="470"/>
      <c r="F114" s="78">
        <v>2006</v>
      </c>
      <c r="G114" s="78">
        <f t="shared" ref="G114:Y114" si="14">+F114+1</f>
        <v>2007</v>
      </c>
      <c r="H114" s="78">
        <f t="shared" si="14"/>
        <v>2008</v>
      </c>
      <c r="I114" s="78">
        <f t="shared" si="14"/>
        <v>2009</v>
      </c>
      <c r="J114" s="78">
        <f t="shared" si="14"/>
        <v>2010</v>
      </c>
      <c r="K114" s="78">
        <f t="shared" si="14"/>
        <v>2011</v>
      </c>
      <c r="L114" s="78">
        <f t="shared" si="14"/>
        <v>2012</v>
      </c>
      <c r="M114" s="78">
        <f t="shared" si="14"/>
        <v>2013</v>
      </c>
      <c r="N114" s="78">
        <f t="shared" si="14"/>
        <v>2014</v>
      </c>
      <c r="O114" s="78">
        <f t="shared" si="14"/>
        <v>2015</v>
      </c>
      <c r="P114" s="78">
        <f t="shared" si="14"/>
        <v>2016</v>
      </c>
      <c r="Q114" s="78">
        <f t="shared" si="14"/>
        <v>2017</v>
      </c>
      <c r="R114" s="78">
        <f t="shared" si="14"/>
        <v>2018</v>
      </c>
      <c r="S114" s="78">
        <f t="shared" si="14"/>
        <v>2019</v>
      </c>
      <c r="T114" s="78">
        <f t="shared" si="14"/>
        <v>2020</v>
      </c>
      <c r="U114" s="78">
        <f t="shared" si="14"/>
        <v>2021</v>
      </c>
      <c r="V114" s="78">
        <f t="shared" si="14"/>
        <v>2022</v>
      </c>
      <c r="W114" s="78">
        <f t="shared" si="14"/>
        <v>2023</v>
      </c>
      <c r="X114" s="78">
        <f t="shared" si="14"/>
        <v>2024</v>
      </c>
      <c r="Y114" s="78">
        <f t="shared" si="14"/>
        <v>2025</v>
      </c>
    </row>
    <row r="115" spans="1:25">
      <c r="A115" s="1" t="s">
        <v>161</v>
      </c>
      <c r="E115" s="470"/>
      <c r="F115" s="407"/>
      <c r="G115" s="408"/>
      <c r="H115" s="408" t="s">
        <v>801</v>
      </c>
      <c r="I115" s="408"/>
      <c r="J115" s="409"/>
      <c r="K115" s="407"/>
      <c r="L115" s="408"/>
      <c r="M115" s="408" t="s">
        <v>802</v>
      </c>
      <c r="N115" s="408"/>
      <c r="O115" s="409"/>
      <c r="P115" s="407"/>
      <c r="Q115" s="408"/>
      <c r="R115" s="408" t="s">
        <v>1575</v>
      </c>
      <c r="S115" s="408"/>
      <c r="T115" s="409"/>
      <c r="U115" s="407"/>
      <c r="V115" s="408"/>
      <c r="W115" s="408" t="s">
        <v>803</v>
      </c>
      <c r="X115" s="408"/>
      <c r="Y115" s="409"/>
    </row>
    <row r="116" spans="1:25">
      <c r="A116" s="479" t="s">
        <v>162</v>
      </c>
      <c r="C116" s="480"/>
      <c r="E116" s="470" t="s">
        <v>548</v>
      </c>
      <c r="F116" s="528"/>
      <c r="G116" s="482">
        <f t="shared" ref="G116:Y116" si="15">+F124</f>
        <v>0</v>
      </c>
      <c r="H116" s="482">
        <f t="shared" si="15"/>
        <v>0</v>
      </c>
      <c r="I116" s="482">
        <f t="shared" si="15"/>
        <v>0</v>
      </c>
      <c r="J116" s="482">
        <f t="shared" si="15"/>
        <v>0</v>
      </c>
      <c r="K116" s="482">
        <f t="shared" si="15"/>
        <v>0</v>
      </c>
      <c r="L116" s="482">
        <f t="shared" si="15"/>
        <v>0</v>
      </c>
      <c r="M116" s="482">
        <f t="shared" si="15"/>
        <v>0</v>
      </c>
      <c r="N116" s="482">
        <f t="shared" si="15"/>
        <v>0</v>
      </c>
      <c r="O116" s="482">
        <f t="shared" si="15"/>
        <v>0</v>
      </c>
      <c r="P116" s="482">
        <f t="shared" si="15"/>
        <v>0</v>
      </c>
      <c r="Q116" s="482">
        <f t="shared" si="15"/>
        <v>0</v>
      </c>
      <c r="R116" s="482">
        <f t="shared" si="15"/>
        <v>0</v>
      </c>
      <c r="S116" s="482">
        <f t="shared" si="15"/>
        <v>0</v>
      </c>
      <c r="T116" s="482">
        <f t="shared" si="15"/>
        <v>0</v>
      </c>
      <c r="U116" s="482">
        <f t="shared" si="15"/>
        <v>0</v>
      </c>
      <c r="V116" s="482">
        <f t="shared" si="15"/>
        <v>0</v>
      </c>
      <c r="W116" s="482">
        <f t="shared" si="15"/>
        <v>0</v>
      </c>
      <c r="X116" s="482">
        <f t="shared" si="15"/>
        <v>0</v>
      </c>
      <c r="Y116" s="482">
        <f t="shared" si="15"/>
        <v>0</v>
      </c>
    </row>
    <row r="117" spans="1:25">
      <c r="A117" s="479" t="s">
        <v>776</v>
      </c>
      <c r="C117" s="480"/>
      <c r="E117" s="470" t="s">
        <v>548</v>
      </c>
      <c r="F117" s="528"/>
      <c r="G117" s="528"/>
      <c r="H117" s="528"/>
      <c r="I117" s="528"/>
      <c r="J117" s="528"/>
      <c r="K117" s="528"/>
      <c r="L117" s="528"/>
      <c r="M117" s="528"/>
      <c r="N117" s="528"/>
      <c r="O117" s="528"/>
      <c r="P117" s="528"/>
      <c r="Q117" s="528"/>
      <c r="R117" s="528"/>
      <c r="S117" s="528"/>
      <c r="T117" s="528"/>
      <c r="U117" s="528"/>
      <c r="V117" s="528"/>
      <c r="W117" s="528"/>
      <c r="X117" s="528"/>
      <c r="Y117" s="528"/>
    </row>
    <row r="118" spans="1:25">
      <c r="A118" s="415" t="s">
        <v>851</v>
      </c>
      <c r="C118" s="480"/>
      <c r="E118" s="470" t="s">
        <v>548</v>
      </c>
      <c r="F118" s="528"/>
      <c r="G118" s="528"/>
      <c r="H118" s="528"/>
      <c r="I118" s="528"/>
      <c r="J118" s="528"/>
      <c r="K118" s="528"/>
      <c r="L118" s="528"/>
      <c r="M118" s="528"/>
      <c r="N118" s="528"/>
      <c r="O118" s="528"/>
      <c r="P118" s="528"/>
      <c r="Q118" s="528"/>
      <c r="R118" s="528"/>
      <c r="S118" s="528"/>
      <c r="T118" s="528"/>
      <c r="U118" s="528"/>
      <c r="V118" s="528"/>
      <c r="W118" s="528"/>
      <c r="X118" s="528"/>
      <c r="Y118" s="528"/>
    </row>
    <row r="119" spans="1:25">
      <c r="A119" s="415" t="s">
        <v>857</v>
      </c>
      <c r="C119" s="480"/>
      <c r="E119" s="470" t="s">
        <v>548</v>
      </c>
      <c r="F119" s="528"/>
      <c r="G119" s="528"/>
      <c r="H119" s="528"/>
      <c r="I119" s="528"/>
      <c r="J119" s="528"/>
      <c r="K119" s="528"/>
      <c r="L119" s="528"/>
      <c r="M119" s="528"/>
      <c r="N119" s="528"/>
      <c r="O119" s="528"/>
      <c r="P119" s="528"/>
      <c r="Q119" s="528"/>
      <c r="R119" s="528"/>
      <c r="S119" s="528"/>
      <c r="T119" s="528"/>
      <c r="U119" s="528"/>
      <c r="V119" s="528"/>
      <c r="W119" s="528"/>
      <c r="X119" s="528"/>
      <c r="Y119" s="528"/>
    </row>
    <row r="120" spans="1:25">
      <c r="A120" s="415" t="s">
        <v>858</v>
      </c>
      <c r="C120" s="480"/>
      <c r="E120" s="470" t="s">
        <v>548</v>
      </c>
      <c r="F120" s="528"/>
      <c r="G120" s="528"/>
      <c r="H120" s="528"/>
      <c r="I120" s="528"/>
      <c r="J120" s="528"/>
      <c r="K120" s="528"/>
      <c r="L120" s="528"/>
      <c r="M120" s="528"/>
      <c r="N120" s="528"/>
      <c r="O120" s="528"/>
      <c r="P120" s="528"/>
      <c r="Q120" s="528"/>
      <c r="R120" s="528"/>
      <c r="S120" s="528"/>
      <c r="T120" s="528"/>
      <c r="U120" s="528"/>
      <c r="V120" s="528"/>
      <c r="W120" s="528"/>
      <c r="X120" s="528"/>
      <c r="Y120" s="528"/>
    </row>
    <row r="121" spans="1:25">
      <c r="A121" s="415" t="s">
        <v>854</v>
      </c>
      <c r="C121" s="480"/>
      <c r="E121" s="470" t="s">
        <v>548</v>
      </c>
      <c r="F121" s="528"/>
      <c r="G121" s="528"/>
      <c r="H121" s="528"/>
      <c r="I121" s="528"/>
      <c r="J121" s="528"/>
      <c r="K121" s="528"/>
      <c r="L121" s="528"/>
      <c r="M121" s="528"/>
      <c r="N121" s="528"/>
      <c r="O121" s="528"/>
      <c r="P121" s="528"/>
      <c r="Q121" s="528"/>
      <c r="R121" s="528"/>
      <c r="S121" s="528"/>
      <c r="T121" s="528"/>
      <c r="U121" s="528"/>
      <c r="V121" s="528"/>
      <c r="W121" s="528"/>
      <c r="X121" s="528"/>
      <c r="Y121" s="528"/>
    </row>
    <row r="122" spans="1:25">
      <c r="A122" s="479" t="s">
        <v>164</v>
      </c>
      <c r="C122" s="480"/>
      <c r="E122" s="470" t="s">
        <v>548</v>
      </c>
      <c r="F122" s="528"/>
      <c r="G122" s="528"/>
      <c r="H122" s="528"/>
      <c r="I122" s="528"/>
      <c r="J122" s="528"/>
      <c r="K122" s="528"/>
      <c r="L122" s="528"/>
      <c r="M122" s="528"/>
      <c r="N122" s="528"/>
      <c r="O122" s="528"/>
      <c r="P122" s="528"/>
      <c r="Q122" s="528"/>
      <c r="R122" s="528"/>
      <c r="S122" s="528"/>
      <c r="T122" s="528"/>
      <c r="U122" s="528"/>
      <c r="V122" s="528"/>
      <c r="W122" s="528"/>
      <c r="X122" s="528"/>
      <c r="Y122" s="528"/>
    </row>
    <row r="123" spans="1:25">
      <c r="A123" s="479" t="s">
        <v>852</v>
      </c>
      <c r="C123" s="480"/>
      <c r="E123" s="470" t="s">
        <v>548</v>
      </c>
      <c r="F123" s="528"/>
      <c r="G123" s="528"/>
      <c r="H123" s="528"/>
      <c r="I123" s="528"/>
      <c r="J123" s="528"/>
      <c r="K123" s="528"/>
      <c r="L123" s="528"/>
      <c r="M123" s="528"/>
      <c r="N123" s="528"/>
      <c r="O123" s="528"/>
      <c r="P123" s="528"/>
      <c r="Q123" s="528"/>
      <c r="R123" s="528"/>
      <c r="S123" s="528"/>
      <c r="T123" s="528"/>
      <c r="U123" s="528"/>
      <c r="V123" s="528"/>
      <c r="W123" s="528"/>
      <c r="X123" s="528"/>
      <c r="Y123" s="528"/>
    </row>
    <row r="124" spans="1:25">
      <c r="A124" s="1" t="s">
        <v>60</v>
      </c>
      <c r="C124" s="480"/>
      <c r="E124" s="470"/>
      <c r="F124" s="314">
        <f t="shared" ref="F124:Y124" si="16">SUM(F116:F123)</f>
        <v>0</v>
      </c>
      <c r="G124" s="314">
        <f t="shared" si="16"/>
        <v>0</v>
      </c>
      <c r="H124" s="314">
        <f t="shared" si="16"/>
        <v>0</v>
      </c>
      <c r="I124" s="314">
        <f t="shared" si="16"/>
        <v>0</v>
      </c>
      <c r="J124" s="314">
        <f t="shared" si="16"/>
        <v>0</v>
      </c>
      <c r="K124" s="314">
        <f t="shared" si="16"/>
        <v>0</v>
      </c>
      <c r="L124" s="314">
        <f t="shared" si="16"/>
        <v>0</v>
      </c>
      <c r="M124" s="314">
        <f t="shared" si="16"/>
        <v>0</v>
      </c>
      <c r="N124" s="314">
        <f t="shared" si="16"/>
        <v>0</v>
      </c>
      <c r="O124" s="314">
        <f t="shared" si="16"/>
        <v>0</v>
      </c>
      <c r="P124" s="314">
        <f t="shared" si="16"/>
        <v>0</v>
      </c>
      <c r="Q124" s="314">
        <f t="shared" si="16"/>
        <v>0</v>
      </c>
      <c r="R124" s="314">
        <f t="shared" si="16"/>
        <v>0</v>
      </c>
      <c r="S124" s="314">
        <f t="shared" si="16"/>
        <v>0</v>
      </c>
      <c r="T124" s="314">
        <f t="shared" si="16"/>
        <v>0</v>
      </c>
      <c r="U124" s="314">
        <f t="shared" si="16"/>
        <v>0</v>
      </c>
      <c r="V124" s="314">
        <f t="shared" si="16"/>
        <v>0</v>
      </c>
      <c r="W124" s="314">
        <f t="shared" si="16"/>
        <v>0</v>
      </c>
      <c r="X124" s="314">
        <f t="shared" si="16"/>
        <v>0</v>
      </c>
      <c r="Y124" s="314">
        <f t="shared" si="16"/>
        <v>0</v>
      </c>
    </row>
    <row r="125" spans="1:25">
      <c r="A125" s="480"/>
      <c r="C125" s="480"/>
      <c r="E125" s="165"/>
      <c r="F125" s="478"/>
      <c r="G125" s="478"/>
      <c r="H125" s="478"/>
      <c r="I125" s="478"/>
      <c r="J125" s="478"/>
      <c r="K125" s="478"/>
      <c r="L125" s="478"/>
      <c r="M125" s="478"/>
      <c r="N125" s="478"/>
      <c r="O125" s="478"/>
      <c r="P125" s="478"/>
      <c r="Q125" s="478"/>
      <c r="R125" s="478"/>
      <c r="S125" s="478"/>
      <c r="T125" s="478"/>
      <c r="U125" s="478"/>
      <c r="V125" s="478"/>
      <c r="W125" s="478"/>
      <c r="X125" s="478"/>
      <c r="Y125" s="478"/>
    </row>
    <row r="126" spans="1:25">
      <c r="A126" s="1" t="s">
        <v>165</v>
      </c>
      <c r="E126" s="470"/>
      <c r="F126" s="478"/>
      <c r="G126" s="478"/>
      <c r="H126" s="478"/>
      <c r="I126" s="478"/>
      <c r="J126" s="478"/>
      <c r="K126" s="478"/>
      <c r="L126" s="478"/>
      <c r="M126" s="478"/>
      <c r="N126" s="478"/>
      <c r="O126" s="478"/>
      <c r="P126" s="478"/>
      <c r="Q126" s="478"/>
      <c r="R126" s="478"/>
      <c r="S126" s="478"/>
      <c r="T126" s="478"/>
      <c r="U126" s="478"/>
      <c r="V126" s="478"/>
      <c r="W126" s="478"/>
      <c r="X126" s="478"/>
      <c r="Y126" s="478"/>
    </row>
    <row r="127" spans="1:25">
      <c r="A127" s="479" t="s">
        <v>166</v>
      </c>
      <c r="C127" s="480"/>
      <c r="E127" s="470" t="s">
        <v>548</v>
      </c>
      <c r="F127" s="528"/>
      <c r="G127" s="482">
        <f t="shared" ref="G127:Y127" si="17">+F133</f>
        <v>0</v>
      </c>
      <c r="H127" s="482">
        <f t="shared" si="17"/>
        <v>0</v>
      </c>
      <c r="I127" s="482">
        <f t="shared" si="17"/>
        <v>0</v>
      </c>
      <c r="J127" s="482">
        <f t="shared" si="17"/>
        <v>0</v>
      </c>
      <c r="K127" s="482">
        <f t="shared" si="17"/>
        <v>0</v>
      </c>
      <c r="L127" s="482">
        <f t="shared" si="17"/>
        <v>0</v>
      </c>
      <c r="M127" s="482">
        <f t="shared" si="17"/>
        <v>0</v>
      </c>
      <c r="N127" s="482">
        <f t="shared" si="17"/>
        <v>0</v>
      </c>
      <c r="O127" s="482">
        <f t="shared" si="17"/>
        <v>0</v>
      </c>
      <c r="P127" s="482">
        <f t="shared" si="17"/>
        <v>0</v>
      </c>
      <c r="Q127" s="482">
        <f t="shared" si="17"/>
        <v>0</v>
      </c>
      <c r="R127" s="482">
        <f t="shared" si="17"/>
        <v>0</v>
      </c>
      <c r="S127" s="482">
        <f t="shared" si="17"/>
        <v>0</v>
      </c>
      <c r="T127" s="482">
        <f t="shared" si="17"/>
        <v>0</v>
      </c>
      <c r="U127" s="482">
        <f t="shared" si="17"/>
        <v>0</v>
      </c>
      <c r="V127" s="482">
        <f t="shared" si="17"/>
        <v>0</v>
      </c>
      <c r="W127" s="482">
        <f t="shared" si="17"/>
        <v>0</v>
      </c>
      <c r="X127" s="482">
        <f t="shared" si="17"/>
        <v>0</v>
      </c>
      <c r="Y127" s="482">
        <f t="shared" si="17"/>
        <v>0</v>
      </c>
    </row>
    <row r="128" spans="1:25">
      <c r="A128" s="415" t="s">
        <v>867</v>
      </c>
      <c r="C128" s="480"/>
      <c r="E128" s="470" t="s">
        <v>548</v>
      </c>
      <c r="F128" s="482">
        <f>-F119</f>
        <v>0</v>
      </c>
      <c r="G128" s="482">
        <f t="shared" ref="G128:Y128" si="18">-G119</f>
        <v>0</v>
      </c>
      <c r="H128" s="482">
        <f t="shared" si="18"/>
        <v>0</v>
      </c>
      <c r="I128" s="482">
        <f t="shared" si="18"/>
        <v>0</v>
      </c>
      <c r="J128" s="482">
        <f t="shared" si="18"/>
        <v>0</v>
      </c>
      <c r="K128" s="482">
        <f t="shared" si="18"/>
        <v>0</v>
      </c>
      <c r="L128" s="482">
        <f t="shared" si="18"/>
        <v>0</v>
      </c>
      <c r="M128" s="482">
        <f t="shared" si="18"/>
        <v>0</v>
      </c>
      <c r="N128" s="482">
        <f t="shared" si="18"/>
        <v>0</v>
      </c>
      <c r="O128" s="482">
        <f t="shared" si="18"/>
        <v>0</v>
      </c>
      <c r="P128" s="482">
        <f t="shared" si="18"/>
        <v>0</v>
      </c>
      <c r="Q128" s="482">
        <f t="shared" si="18"/>
        <v>0</v>
      </c>
      <c r="R128" s="482">
        <f t="shared" si="18"/>
        <v>0</v>
      </c>
      <c r="S128" s="482">
        <f t="shared" si="18"/>
        <v>0</v>
      </c>
      <c r="T128" s="482">
        <f t="shared" si="18"/>
        <v>0</v>
      </c>
      <c r="U128" s="482">
        <f t="shared" si="18"/>
        <v>0</v>
      </c>
      <c r="V128" s="482">
        <f t="shared" si="18"/>
        <v>0</v>
      </c>
      <c r="W128" s="482">
        <f t="shared" si="18"/>
        <v>0</v>
      </c>
      <c r="X128" s="482">
        <f t="shared" si="18"/>
        <v>0</v>
      </c>
      <c r="Y128" s="482">
        <f t="shared" si="18"/>
        <v>0</v>
      </c>
    </row>
    <row r="129" spans="1:25">
      <c r="A129" s="479" t="s">
        <v>853</v>
      </c>
      <c r="C129" s="480"/>
      <c r="E129" s="470" t="s">
        <v>548</v>
      </c>
      <c r="F129" s="528"/>
      <c r="G129" s="528"/>
      <c r="H129" s="528"/>
      <c r="I129" s="528"/>
      <c r="J129" s="528"/>
      <c r="K129" s="528"/>
      <c r="L129" s="528"/>
      <c r="M129" s="528"/>
      <c r="N129" s="528"/>
      <c r="O129" s="528"/>
      <c r="P129" s="528"/>
      <c r="Q129" s="528"/>
      <c r="R129" s="528"/>
      <c r="S129" s="528"/>
      <c r="T129" s="528"/>
      <c r="U129" s="528"/>
      <c r="V129" s="528"/>
      <c r="W129" s="528"/>
      <c r="X129" s="528"/>
      <c r="Y129" s="528"/>
    </row>
    <row r="130" spans="1:25">
      <c r="A130" s="479" t="s">
        <v>854</v>
      </c>
      <c r="C130" s="480"/>
      <c r="E130" s="470" t="s">
        <v>548</v>
      </c>
      <c r="F130" s="528"/>
      <c r="G130" s="528"/>
      <c r="H130" s="528"/>
      <c r="I130" s="528"/>
      <c r="J130" s="528"/>
      <c r="K130" s="528"/>
      <c r="L130" s="528"/>
      <c r="M130" s="528"/>
      <c r="N130" s="528"/>
      <c r="O130" s="528"/>
      <c r="P130" s="528"/>
      <c r="Q130" s="528"/>
      <c r="R130" s="528"/>
      <c r="S130" s="528"/>
      <c r="T130" s="528"/>
      <c r="U130" s="528"/>
      <c r="V130" s="528"/>
      <c r="W130" s="528"/>
      <c r="X130" s="528"/>
      <c r="Y130" s="528"/>
    </row>
    <row r="131" spans="1:25">
      <c r="A131" s="479" t="s">
        <v>164</v>
      </c>
      <c r="C131" s="480"/>
      <c r="E131" s="470" t="s">
        <v>548</v>
      </c>
      <c r="F131" s="528"/>
      <c r="G131" s="528"/>
      <c r="H131" s="528"/>
      <c r="I131" s="528"/>
      <c r="J131" s="528"/>
      <c r="K131" s="528"/>
      <c r="L131" s="528"/>
      <c r="M131" s="528"/>
      <c r="N131" s="528"/>
      <c r="O131" s="528"/>
      <c r="P131" s="528"/>
      <c r="Q131" s="528"/>
      <c r="R131" s="528"/>
      <c r="S131" s="528"/>
      <c r="T131" s="528"/>
      <c r="U131" s="528"/>
      <c r="V131" s="528"/>
      <c r="W131" s="528"/>
      <c r="X131" s="528"/>
      <c r="Y131" s="528"/>
    </row>
    <row r="132" spans="1:25">
      <c r="A132" s="479" t="s">
        <v>167</v>
      </c>
      <c r="C132" s="480"/>
      <c r="E132" s="470" t="s">
        <v>548</v>
      </c>
      <c r="F132" s="528"/>
      <c r="G132" s="528"/>
      <c r="H132" s="528"/>
      <c r="I132" s="528"/>
      <c r="J132" s="528"/>
      <c r="K132" s="528"/>
      <c r="L132" s="528"/>
      <c r="M132" s="528"/>
      <c r="N132" s="528"/>
      <c r="O132" s="528"/>
      <c r="P132" s="528"/>
      <c r="Q132" s="528"/>
      <c r="R132" s="528"/>
      <c r="S132" s="528"/>
      <c r="T132" s="528"/>
      <c r="U132" s="528"/>
      <c r="V132" s="528"/>
      <c r="W132" s="528"/>
      <c r="X132" s="528"/>
      <c r="Y132" s="528"/>
    </row>
    <row r="133" spans="1:25">
      <c r="A133" s="1" t="s">
        <v>60</v>
      </c>
      <c r="C133" s="480"/>
      <c r="E133" s="470" t="s">
        <v>548</v>
      </c>
      <c r="F133" s="314">
        <f t="shared" ref="F133:Y133" si="19">SUM(F127:F132)</f>
        <v>0</v>
      </c>
      <c r="G133" s="314">
        <f t="shared" si="19"/>
        <v>0</v>
      </c>
      <c r="H133" s="314">
        <f t="shared" si="19"/>
        <v>0</v>
      </c>
      <c r="I133" s="314">
        <f t="shared" si="19"/>
        <v>0</v>
      </c>
      <c r="J133" s="314">
        <f t="shared" si="19"/>
        <v>0</v>
      </c>
      <c r="K133" s="314">
        <f t="shared" si="19"/>
        <v>0</v>
      </c>
      <c r="L133" s="314">
        <f t="shared" si="19"/>
        <v>0</v>
      </c>
      <c r="M133" s="314">
        <f t="shared" si="19"/>
        <v>0</v>
      </c>
      <c r="N133" s="314">
        <f t="shared" si="19"/>
        <v>0</v>
      </c>
      <c r="O133" s="314">
        <f t="shared" si="19"/>
        <v>0</v>
      </c>
      <c r="P133" s="314">
        <f t="shared" si="19"/>
        <v>0</v>
      </c>
      <c r="Q133" s="314">
        <f t="shared" si="19"/>
        <v>0</v>
      </c>
      <c r="R133" s="314">
        <f t="shared" si="19"/>
        <v>0</v>
      </c>
      <c r="S133" s="314">
        <f t="shared" si="19"/>
        <v>0</v>
      </c>
      <c r="T133" s="314">
        <f t="shared" si="19"/>
        <v>0</v>
      </c>
      <c r="U133" s="314">
        <f t="shared" si="19"/>
        <v>0</v>
      </c>
      <c r="V133" s="314">
        <f t="shared" si="19"/>
        <v>0</v>
      </c>
      <c r="W133" s="314">
        <f t="shared" si="19"/>
        <v>0</v>
      </c>
      <c r="X133" s="314">
        <f t="shared" si="19"/>
        <v>0</v>
      </c>
      <c r="Y133" s="314">
        <f t="shared" si="19"/>
        <v>0</v>
      </c>
    </row>
    <row r="134" spans="1:25">
      <c r="A134" s="480"/>
      <c r="C134" s="480"/>
      <c r="E134" s="165"/>
      <c r="F134" s="478"/>
      <c r="G134" s="478"/>
      <c r="H134" s="478"/>
      <c r="I134" s="478"/>
      <c r="J134" s="478"/>
      <c r="K134" s="478"/>
      <c r="L134" s="478"/>
      <c r="M134" s="478"/>
      <c r="N134" s="478"/>
      <c r="O134" s="478"/>
      <c r="P134" s="478"/>
      <c r="Q134" s="478"/>
      <c r="R134" s="478"/>
      <c r="S134" s="478"/>
      <c r="T134" s="478"/>
      <c r="U134" s="478"/>
      <c r="V134" s="478"/>
      <c r="W134" s="478"/>
      <c r="X134" s="478"/>
      <c r="Y134" s="478"/>
    </row>
    <row r="135" spans="1:25">
      <c r="A135" s="1" t="s">
        <v>168</v>
      </c>
      <c r="E135" s="470"/>
      <c r="F135" s="478"/>
      <c r="G135" s="478"/>
      <c r="H135" s="478"/>
      <c r="I135" s="478"/>
      <c r="J135" s="478"/>
      <c r="K135" s="478"/>
      <c r="L135" s="478"/>
      <c r="M135" s="478"/>
      <c r="N135" s="478"/>
      <c r="O135" s="478"/>
      <c r="P135" s="478"/>
      <c r="Q135" s="478"/>
      <c r="R135" s="478"/>
      <c r="S135" s="478"/>
      <c r="T135" s="478"/>
      <c r="U135" s="478"/>
      <c r="V135" s="478"/>
      <c r="W135" s="478"/>
      <c r="X135" s="478"/>
      <c r="Y135" s="478"/>
    </row>
    <row r="136" spans="1:25">
      <c r="A136" s="479" t="s">
        <v>166</v>
      </c>
      <c r="C136" s="480"/>
      <c r="E136" s="470" t="s">
        <v>548</v>
      </c>
      <c r="F136" s="528"/>
      <c r="G136" s="482">
        <f t="shared" ref="G136:Y136" si="20">+F141</f>
        <v>0</v>
      </c>
      <c r="H136" s="482">
        <f t="shared" si="20"/>
        <v>0</v>
      </c>
      <c r="I136" s="482">
        <f t="shared" si="20"/>
        <v>0</v>
      </c>
      <c r="J136" s="482">
        <f t="shared" si="20"/>
        <v>0</v>
      </c>
      <c r="K136" s="482">
        <f t="shared" si="20"/>
        <v>0</v>
      </c>
      <c r="L136" s="482">
        <f t="shared" si="20"/>
        <v>0</v>
      </c>
      <c r="M136" s="482">
        <f t="shared" si="20"/>
        <v>0</v>
      </c>
      <c r="N136" s="482">
        <f t="shared" si="20"/>
        <v>0</v>
      </c>
      <c r="O136" s="482">
        <f t="shared" si="20"/>
        <v>0</v>
      </c>
      <c r="P136" s="482">
        <f t="shared" si="20"/>
        <v>0</v>
      </c>
      <c r="Q136" s="482">
        <f t="shared" si="20"/>
        <v>0</v>
      </c>
      <c r="R136" s="482">
        <f t="shared" si="20"/>
        <v>0</v>
      </c>
      <c r="S136" s="482">
        <f t="shared" si="20"/>
        <v>0</v>
      </c>
      <c r="T136" s="482">
        <f t="shared" si="20"/>
        <v>0</v>
      </c>
      <c r="U136" s="482">
        <f t="shared" si="20"/>
        <v>0</v>
      </c>
      <c r="V136" s="482">
        <f t="shared" si="20"/>
        <v>0</v>
      </c>
      <c r="W136" s="482">
        <f t="shared" si="20"/>
        <v>0</v>
      </c>
      <c r="X136" s="482">
        <f t="shared" si="20"/>
        <v>0</v>
      </c>
      <c r="Y136" s="482">
        <f t="shared" si="20"/>
        <v>0</v>
      </c>
    </row>
    <row r="137" spans="1:25">
      <c r="A137" s="415" t="s">
        <v>854</v>
      </c>
      <c r="C137" s="480"/>
      <c r="E137" s="470" t="s">
        <v>548</v>
      </c>
      <c r="F137" s="528"/>
      <c r="G137" s="528"/>
      <c r="H137" s="528"/>
      <c r="I137" s="528"/>
      <c r="J137" s="528"/>
      <c r="K137" s="528"/>
      <c r="L137" s="528"/>
      <c r="M137" s="528"/>
      <c r="N137" s="528"/>
      <c r="O137" s="528"/>
      <c r="P137" s="528"/>
      <c r="Q137" s="528"/>
      <c r="R137" s="528"/>
      <c r="S137" s="528"/>
      <c r="T137" s="528"/>
      <c r="U137" s="528"/>
      <c r="V137" s="528"/>
      <c r="W137" s="528"/>
      <c r="X137" s="528"/>
      <c r="Y137" s="528"/>
    </row>
    <row r="138" spans="1:25">
      <c r="A138" s="479" t="s">
        <v>169</v>
      </c>
      <c r="C138" s="480"/>
      <c r="E138" s="470" t="s">
        <v>548</v>
      </c>
      <c r="F138" s="528"/>
      <c r="G138" s="528"/>
      <c r="H138" s="528"/>
      <c r="I138" s="528"/>
      <c r="J138" s="528"/>
      <c r="K138" s="528"/>
      <c r="L138" s="528"/>
      <c r="M138" s="528"/>
      <c r="N138" s="528"/>
      <c r="O138" s="528"/>
      <c r="P138" s="528"/>
      <c r="Q138" s="528"/>
      <c r="R138" s="528"/>
      <c r="S138" s="528"/>
      <c r="T138" s="528"/>
      <c r="U138" s="528"/>
      <c r="V138" s="528"/>
      <c r="W138" s="528"/>
      <c r="X138" s="528"/>
      <c r="Y138" s="528"/>
    </row>
    <row r="139" spans="1:25">
      <c r="A139" s="479" t="s">
        <v>164</v>
      </c>
      <c r="C139" s="480"/>
      <c r="E139" s="470" t="s">
        <v>548</v>
      </c>
      <c r="F139" s="528"/>
      <c r="G139" s="528"/>
      <c r="H139" s="528"/>
      <c r="I139" s="528"/>
      <c r="J139" s="528"/>
      <c r="K139" s="528"/>
      <c r="L139" s="528"/>
      <c r="M139" s="528"/>
      <c r="N139" s="528"/>
      <c r="O139" s="528"/>
      <c r="P139" s="528"/>
      <c r="Q139" s="528"/>
      <c r="R139" s="528"/>
      <c r="S139" s="528"/>
      <c r="T139" s="528"/>
      <c r="U139" s="528"/>
      <c r="V139" s="528"/>
      <c r="W139" s="528"/>
      <c r="X139" s="528"/>
      <c r="Y139" s="528"/>
    </row>
    <row r="140" spans="1:25">
      <c r="A140" s="479" t="s">
        <v>176</v>
      </c>
      <c r="C140" s="480"/>
      <c r="E140" s="470" t="s">
        <v>548</v>
      </c>
      <c r="F140" s="482">
        <f t="shared" ref="F140:Y140" si="21">-F123-F132</f>
        <v>0</v>
      </c>
      <c r="G140" s="482">
        <f t="shared" si="21"/>
        <v>0</v>
      </c>
      <c r="H140" s="482">
        <f t="shared" si="21"/>
        <v>0</v>
      </c>
      <c r="I140" s="482">
        <f t="shared" si="21"/>
        <v>0</v>
      </c>
      <c r="J140" s="482">
        <f t="shared" si="21"/>
        <v>0</v>
      </c>
      <c r="K140" s="482">
        <f t="shared" si="21"/>
        <v>0</v>
      </c>
      <c r="L140" s="482">
        <f t="shared" si="21"/>
        <v>0</v>
      </c>
      <c r="M140" s="482">
        <f t="shared" si="21"/>
        <v>0</v>
      </c>
      <c r="N140" s="482">
        <f t="shared" si="21"/>
        <v>0</v>
      </c>
      <c r="O140" s="482">
        <f t="shared" si="21"/>
        <v>0</v>
      </c>
      <c r="P140" s="482">
        <f t="shared" si="21"/>
        <v>0</v>
      </c>
      <c r="Q140" s="482">
        <f t="shared" si="21"/>
        <v>0</v>
      </c>
      <c r="R140" s="482">
        <f t="shared" si="21"/>
        <v>0</v>
      </c>
      <c r="S140" s="482">
        <f t="shared" si="21"/>
        <v>0</v>
      </c>
      <c r="T140" s="482">
        <f t="shared" si="21"/>
        <v>0</v>
      </c>
      <c r="U140" s="482">
        <f t="shared" si="21"/>
        <v>0</v>
      </c>
      <c r="V140" s="482">
        <f t="shared" si="21"/>
        <v>0</v>
      </c>
      <c r="W140" s="482">
        <f t="shared" si="21"/>
        <v>0</v>
      </c>
      <c r="X140" s="482">
        <f t="shared" si="21"/>
        <v>0</v>
      </c>
      <c r="Y140" s="482">
        <f t="shared" si="21"/>
        <v>0</v>
      </c>
    </row>
    <row r="141" spans="1:25">
      <c r="A141" s="1" t="s">
        <v>60</v>
      </c>
      <c r="C141" s="480"/>
      <c r="E141" s="470" t="s">
        <v>548</v>
      </c>
      <c r="F141" s="314">
        <f t="shared" ref="F141:Y141" si="22">SUM(F136:F140)</f>
        <v>0</v>
      </c>
      <c r="G141" s="314">
        <f t="shared" si="22"/>
        <v>0</v>
      </c>
      <c r="H141" s="314">
        <f t="shared" si="22"/>
        <v>0</v>
      </c>
      <c r="I141" s="314">
        <f t="shared" si="22"/>
        <v>0</v>
      </c>
      <c r="J141" s="314">
        <f t="shared" si="22"/>
        <v>0</v>
      </c>
      <c r="K141" s="314">
        <f t="shared" si="22"/>
        <v>0</v>
      </c>
      <c r="L141" s="314">
        <f t="shared" si="22"/>
        <v>0</v>
      </c>
      <c r="M141" s="314">
        <f t="shared" si="22"/>
        <v>0</v>
      </c>
      <c r="N141" s="314">
        <f t="shared" si="22"/>
        <v>0</v>
      </c>
      <c r="O141" s="314">
        <f t="shared" si="22"/>
        <v>0</v>
      </c>
      <c r="P141" s="314">
        <f t="shared" si="22"/>
        <v>0</v>
      </c>
      <c r="Q141" s="314">
        <f t="shared" si="22"/>
        <v>0</v>
      </c>
      <c r="R141" s="314">
        <f t="shared" si="22"/>
        <v>0</v>
      </c>
      <c r="S141" s="314">
        <f t="shared" si="22"/>
        <v>0</v>
      </c>
      <c r="T141" s="314">
        <f t="shared" si="22"/>
        <v>0</v>
      </c>
      <c r="U141" s="314">
        <f t="shared" si="22"/>
        <v>0</v>
      </c>
      <c r="V141" s="314">
        <f t="shared" si="22"/>
        <v>0</v>
      </c>
      <c r="W141" s="314">
        <f t="shared" si="22"/>
        <v>0</v>
      </c>
      <c r="X141" s="314">
        <f t="shared" si="22"/>
        <v>0</v>
      </c>
      <c r="Y141" s="314">
        <f t="shared" si="22"/>
        <v>0</v>
      </c>
    </row>
    <row r="142" spans="1:25">
      <c r="A142" s="480"/>
      <c r="C142" s="480"/>
      <c r="E142" s="165"/>
      <c r="F142" s="478"/>
      <c r="G142" s="478"/>
      <c r="H142" s="478"/>
      <c r="I142" s="478"/>
      <c r="J142" s="478"/>
      <c r="K142" s="478"/>
      <c r="L142" s="478"/>
      <c r="M142" s="478"/>
      <c r="N142" s="478"/>
      <c r="O142" s="478"/>
      <c r="P142" s="478"/>
      <c r="Q142" s="478"/>
      <c r="R142" s="478"/>
      <c r="S142" s="478"/>
      <c r="T142" s="478"/>
      <c r="U142" s="478"/>
      <c r="V142" s="478"/>
      <c r="W142" s="478"/>
      <c r="X142" s="478"/>
      <c r="Y142" s="478"/>
    </row>
    <row r="143" spans="1:25">
      <c r="A143" s="1" t="s">
        <v>170</v>
      </c>
      <c r="E143" s="470"/>
      <c r="F143" s="478"/>
      <c r="G143" s="478"/>
      <c r="H143" s="478"/>
      <c r="I143" s="478"/>
      <c r="J143" s="478"/>
      <c r="K143" s="478"/>
      <c r="L143" s="478"/>
      <c r="M143" s="478"/>
      <c r="N143" s="478"/>
      <c r="O143" s="478"/>
      <c r="P143" s="478"/>
      <c r="Q143" s="478"/>
      <c r="R143" s="478"/>
      <c r="S143" s="478"/>
      <c r="T143" s="478"/>
      <c r="U143" s="478"/>
      <c r="V143" s="478"/>
      <c r="W143" s="478"/>
      <c r="X143" s="478"/>
      <c r="Y143" s="478"/>
    </row>
    <row r="144" spans="1:25">
      <c r="A144" s="479" t="s">
        <v>166</v>
      </c>
      <c r="C144" s="480"/>
      <c r="E144" s="470" t="s">
        <v>548</v>
      </c>
      <c r="F144" s="528"/>
      <c r="G144" s="482">
        <f t="shared" ref="G144:Y144" si="23">+F149</f>
        <v>0</v>
      </c>
      <c r="H144" s="482">
        <f t="shared" si="23"/>
        <v>0</v>
      </c>
      <c r="I144" s="482">
        <f t="shared" si="23"/>
        <v>0</v>
      </c>
      <c r="J144" s="482">
        <f t="shared" si="23"/>
        <v>0</v>
      </c>
      <c r="K144" s="482">
        <f t="shared" si="23"/>
        <v>0</v>
      </c>
      <c r="L144" s="482">
        <f t="shared" si="23"/>
        <v>0</v>
      </c>
      <c r="M144" s="482">
        <f t="shared" si="23"/>
        <v>0</v>
      </c>
      <c r="N144" s="482">
        <f t="shared" si="23"/>
        <v>0</v>
      </c>
      <c r="O144" s="482">
        <f t="shared" si="23"/>
        <v>0</v>
      </c>
      <c r="P144" s="482">
        <f t="shared" si="23"/>
        <v>0</v>
      </c>
      <c r="Q144" s="482">
        <f t="shared" si="23"/>
        <v>0</v>
      </c>
      <c r="R144" s="482">
        <f t="shared" si="23"/>
        <v>0</v>
      </c>
      <c r="S144" s="482">
        <f t="shared" si="23"/>
        <v>0</v>
      </c>
      <c r="T144" s="482">
        <f t="shared" si="23"/>
        <v>0</v>
      </c>
      <c r="U144" s="482">
        <f t="shared" si="23"/>
        <v>0</v>
      </c>
      <c r="V144" s="482">
        <f t="shared" si="23"/>
        <v>0</v>
      </c>
      <c r="W144" s="482">
        <f t="shared" si="23"/>
        <v>0</v>
      </c>
      <c r="X144" s="482">
        <f t="shared" si="23"/>
        <v>0</v>
      </c>
      <c r="Y144" s="482">
        <f t="shared" si="23"/>
        <v>0</v>
      </c>
    </row>
    <row r="145" spans="1:28">
      <c r="A145" s="415" t="s">
        <v>868</v>
      </c>
      <c r="C145" s="480"/>
      <c r="E145" s="470" t="s">
        <v>548</v>
      </c>
      <c r="F145" s="528"/>
      <c r="G145" s="528"/>
      <c r="H145" s="528"/>
      <c r="I145" s="528"/>
      <c r="J145" s="528"/>
      <c r="K145" s="528"/>
      <c r="L145" s="528"/>
      <c r="M145" s="528"/>
      <c r="N145" s="528"/>
      <c r="O145" s="528"/>
      <c r="P145" s="528"/>
      <c r="Q145" s="528"/>
      <c r="R145" s="528"/>
      <c r="S145" s="528"/>
      <c r="T145" s="528"/>
      <c r="U145" s="528"/>
      <c r="V145" s="528"/>
      <c r="W145" s="528"/>
      <c r="X145" s="528"/>
      <c r="Y145" s="528"/>
    </row>
    <row r="146" spans="1:28">
      <c r="A146" s="479" t="s">
        <v>163</v>
      </c>
      <c r="C146" s="480"/>
      <c r="E146" s="470" t="s">
        <v>548</v>
      </c>
      <c r="F146" s="528"/>
      <c r="G146" s="528"/>
      <c r="H146" s="528"/>
      <c r="I146" s="528"/>
      <c r="J146" s="528"/>
      <c r="K146" s="528"/>
      <c r="L146" s="528"/>
      <c r="M146" s="528"/>
      <c r="N146" s="528"/>
      <c r="O146" s="528"/>
      <c r="P146" s="528"/>
      <c r="Q146" s="528"/>
      <c r="R146" s="528"/>
      <c r="S146" s="528"/>
      <c r="T146" s="528"/>
      <c r="U146" s="528"/>
      <c r="V146" s="528"/>
      <c r="W146" s="528"/>
      <c r="X146" s="528"/>
      <c r="Y146" s="528"/>
    </row>
    <row r="147" spans="1:28">
      <c r="A147" s="479" t="s">
        <v>169</v>
      </c>
      <c r="C147" s="480"/>
      <c r="E147" s="470" t="s">
        <v>548</v>
      </c>
      <c r="F147" s="528"/>
      <c r="G147" s="528"/>
      <c r="H147" s="528"/>
      <c r="I147" s="528"/>
      <c r="J147" s="528"/>
      <c r="K147" s="528"/>
      <c r="L147" s="528"/>
      <c r="M147" s="528"/>
      <c r="N147" s="528"/>
      <c r="O147" s="528"/>
      <c r="P147" s="528"/>
      <c r="Q147" s="528"/>
      <c r="R147" s="528"/>
      <c r="S147" s="528"/>
      <c r="T147" s="528"/>
      <c r="U147" s="528"/>
      <c r="V147" s="528"/>
      <c r="W147" s="528"/>
      <c r="X147" s="528"/>
      <c r="Y147" s="528"/>
    </row>
    <row r="148" spans="1:28">
      <c r="A148" s="479" t="s">
        <v>164</v>
      </c>
      <c r="C148" s="480"/>
      <c r="E148" s="470" t="s">
        <v>548</v>
      </c>
      <c r="F148" s="528"/>
      <c r="G148" s="528"/>
      <c r="H148" s="528"/>
      <c r="I148" s="528"/>
      <c r="J148" s="528"/>
      <c r="K148" s="528"/>
      <c r="L148" s="528"/>
      <c r="M148" s="528"/>
      <c r="N148" s="528"/>
      <c r="O148" s="528"/>
      <c r="P148" s="528"/>
      <c r="Q148" s="528"/>
      <c r="R148" s="528"/>
      <c r="S148" s="528"/>
      <c r="T148" s="528"/>
      <c r="U148" s="528"/>
      <c r="V148" s="528"/>
      <c r="W148" s="528"/>
      <c r="X148" s="528"/>
      <c r="Y148" s="528"/>
    </row>
    <row r="149" spans="1:28">
      <c r="A149" s="1" t="s">
        <v>60</v>
      </c>
      <c r="C149" s="480"/>
      <c r="E149" s="470" t="s">
        <v>548</v>
      </c>
      <c r="F149" s="314">
        <f t="shared" ref="F149:Y149" si="24">SUM(F144:F148)</f>
        <v>0</v>
      </c>
      <c r="G149" s="314">
        <f t="shared" si="24"/>
        <v>0</v>
      </c>
      <c r="H149" s="314">
        <f t="shared" si="24"/>
        <v>0</v>
      </c>
      <c r="I149" s="314">
        <f t="shared" si="24"/>
        <v>0</v>
      </c>
      <c r="J149" s="314">
        <f t="shared" si="24"/>
        <v>0</v>
      </c>
      <c r="K149" s="314">
        <f t="shared" si="24"/>
        <v>0</v>
      </c>
      <c r="L149" s="314">
        <f t="shared" si="24"/>
        <v>0</v>
      </c>
      <c r="M149" s="314">
        <f t="shared" si="24"/>
        <v>0</v>
      </c>
      <c r="N149" s="314">
        <f t="shared" si="24"/>
        <v>0</v>
      </c>
      <c r="O149" s="314">
        <f t="shared" si="24"/>
        <v>0</v>
      </c>
      <c r="P149" s="314">
        <f t="shared" si="24"/>
        <v>0</v>
      </c>
      <c r="Q149" s="314">
        <f t="shared" si="24"/>
        <v>0</v>
      </c>
      <c r="R149" s="314">
        <f t="shared" si="24"/>
        <v>0</v>
      </c>
      <c r="S149" s="314">
        <f t="shared" si="24"/>
        <v>0</v>
      </c>
      <c r="T149" s="314">
        <f t="shared" si="24"/>
        <v>0</v>
      </c>
      <c r="U149" s="314">
        <f t="shared" si="24"/>
        <v>0</v>
      </c>
      <c r="V149" s="314">
        <f t="shared" si="24"/>
        <v>0</v>
      </c>
      <c r="W149" s="314">
        <f t="shared" si="24"/>
        <v>0</v>
      </c>
      <c r="X149" s="314">
        <f t="shared" si="24"/>
        <v>0</v>
      </c>
      <c r="Y149" s="314">
        <f t="shared" si="24"/>
        <v>0</v>
      </c>
    </row>
    <row r="150" spans="1:28">
      <c r="A150" s="480"/>
      <c r="C150" s="480"/>
      <c r="E150" s="165"/>
      <c r="F150" s="478"/>
      <c r="G150" s="478"/>
      <c r="H150" s="478"/>
      <c r="I150" s="478"/>
      <c r="J150" s="478"/>
      <c r="K150" s="478"/>
      <c r="L150" s="478"/>
      <c r="M150" s="478"/>
      <c r="N150" s="478"/>
      <c r="O150" s="478"/>
      <c r="P150" s="478"/>
      <c r="Q150" s="478"/>
      <c r="R150" s="478"/>
      <c r="S150" s="478"/>
      <c r="T150" s="478"/>
      <c r="U150" s="478"/>
      <c r="V150" s="478"/>
      <c r="W150" s="478"/>
      <c r="X150" s="478"/>
      <c r="Y150" s="478"/>
    </row>
    <row r="151" spans="1:28">
      <c r="A151" s="1" t="s">
        <v>171</v>
      </c>
      <c r="E151" s="470"/>
      <c r="F151" s="478"/>
      <c r="G151" s="478"/>
      <c r="H151" s="478"/>
      <c r="I151" s="478"/>
      <c r="J151" s="478"/>
      <c r="K151" s="478"/>
      <c r="L151" s="478"/>
      <c r="M151" s="478"/>
      <c r="N151" s="478"/>
      <c r="O151" s="478"/>
      <c r="P151" s="478"/>
      <c r="Q151" s="478"/>
      <c r="R151" s="478"/>
      <c r="S151" s="478"/>
      <c r="T151" s="478"/>
      <c r="U151" s="478"/>
      <c r="V151" s="478"/>
      <c r="W151" s="478"/>
      <c r="X151" s="478"/>
      <c r="Y151" s="478"/>
    </row>
    <row r="152" spans="1:28">
      <c r="A152" s="479" t="s">
        <v>166</v>
      </c>
      <c r="C152" s="480"/>
      <c r="E152" s="470" t="s">
        <v>548</v>
      </c>
      <c r="F152" s="482">
        <f>SUM(F144,F136,F127,F116)</f>
        <v>0</v>
      </c>
      <c r="G152" s="482">
        <f>F156</f>
        <v>0</v>
      </c>
      <c r="H152" s="482">
        <f t="shared" ref="H152:Y152" si="25">G156</f>
        <v>0</v>
      </c>
      <c r="I152" s="482">
        <f t="shared" si="25"/>
        <v>0</v>
      </c>
      <c r="J152" s="482">
        <f t="shared" si="25"/>
        <v>0</v>
      </c>
      <c r="K152" s="482">
        <f t="shared" si="25"/>
        <v>0</v>
      </c>
      <c r="L152" s="482">
        <f t="shared" si="25"/>
        <v>0</v>
      </c>
      <c r="M152" s="482">
        <f t="shared" si="25"/>
        <v>0</v>
      </c>
      <c r="N152" s="482">
        <f t="shared" si="25"/>
        <v>0</v>
      </c>
      <c r="O152" s="482">
        <f t="shared" si="25"/>
        <v>0</v>
      </c>
      <c r="P152" s="482">
        <f t="shared" si="25"/>
        <v>0</v>
      </c>
      <c r="Q152" s="482">
        <f t="shared" si="25"/>
        <v>0</v>
      </c>
      <c r="R152" s="482">
        <f t="shared" si="25"/>
        <v>0</v>
      </c>
      <c r="S152" s="482">
        <f t="shared" si="25"/>
        <v>0</v>
      </c>
      <c r="T152" s="482">
        <f t="shared" si="25"/>
        <v>0</v>
      </c>
      <c r="U152" s="482">
        <f t="shared" si="25"/>
        <v>0</v>
      </c>
      <c r="V152" s="482">
        <f t="shared" si="25"/>
        <v>0</v>
      </c>
      <c r="W152" s="482">
        <f t="shared" si="25"/>
        <v>0</v>
      </c>
      <c r="X152" s="482">
        <f t="shared" si="25"/>
        <v>0</v>
      </c>
      <c r="Y152" s="482">
        <f t="shared" si="25"/>
        <v>0</v>
      </c>
    </row>
    <row r="153" spans="1:28">
      <c r="A153" s="479" t="s">
        <v>777</v>
      </c>
      <c r="C153" s="480"/>
      <c r="E153" s="470" t="s">
        <v>548</v>
      </c>
      <c r="F153" s="482">
        <f>SUM(F146,F137,F118,F117,F121,F130,F145)</f>
        <v>0</v>
      </c>
      <c r="G153" s="482">
        <f t="shared" ref="G153:Y153" si="26">SUM(G146,G137,G118,G117,G121,G130,G145)</f>
        <v>0</v>
      </c>
      <c r="H153" s="482">
        <f t="shared" si="26"/>
        <v>0</v>
      </c>
      <c r="I153" s="482">
        <f t="shared" si="26"/>
        <v>0</v>
      </c>
      <c r="J153" s="482">
        <f t="shared" si="26"/>
        <v>0</v>
      </c>
      <c r="K153" s="482">
        <f t="shared" si="26"/>
        <v>0</v>
      </c>
      <c r="L153" s="482">
        <f t="shared" si="26"/>
        <v>0</v>
      </c>
      <c r="M153" s="482">
        <f t="shared" si="26"/>
        <v>0</v>
      </c>
      <c r="N153" s="482">
        <f t="shared" si="26"/>
        <v>0</v>
      </c>
      <c r="O153" s="482">
        <f t="shared" si="26"/>
        <v>0</v>
      </c>
      <c r="P153" s="482">
        <f t="shared" si="26"/>
        <v>0</v>
      </c>
      <c r="Q153" s="482">
        <f t="shared" si="26"/>
        <v>0</v>
      </c>
      <c r="R153" s="482">
        <f t="shared" si="26"/>
        <v>0</v>
      </c>
      <c r="S153" s="482">
        <f t="shared" si="26"/>
        <v>0</v>
      </c>
      <c r="T153" s="482">
        <f t="shared" si="26"/>
        <v>0</v>
      </c>
      <c r="U153" s="482">
        <f t="shared" si="26"/>
        <v>0</v>
      </c>
      <c r="V153" s="482">
        <f t="shared" si="26"/>
        <v>0</v>
      </c>
      <c r="W153" s="482">
        <f t="shared" si="26"/>
        <v>0</v>
      </c>
      <c r="X153" s="482">
        <f t="shared" si="26"/>
        <v>0</v>
      </c>
      <c r="Y153" s="482">
        <f t="shared" si="26"/>
        <v>0</v>
      </c>
    </row>
    <row r="154" spans="1:28">
      <c r="A154" s="479" t="s">
        <v>169</v>
      </c>
      <c r="C154" s="480"/>
      <c r="E154" s="470" t="s">
        <v>548</v>
      </c>
      <c r="F154" s="482">
        <f>SUM(F147,F138,F129,F120)</f>
        <v>0</v>
      </c>
      <c r="G154" s="482">
        <f t="shared" ref="G154:Y154" si="27">SUM(G147,G138,G129,G120)</f>
        <v>0</v>
      </c>
      <c r="H154" s="482">
        <f t="shared" si="27"/>
        <v>0</v>
      </c>
      <c r="I154" s="482">
        <f t="shared" si="27"/>
        <v>0</v>
      </c>
      <c r="J154" s="482">
        <f t="shared" si="27"/>
        <v>0</v>
      </c>
      <c r="K154" s="482">
        <f t="shared" si="27"/>
        <v>0</v>
      </c>
      <c r="L154" s="482">
        <f t="shared" si="27"/>
        <v>0</v>
      </c>
      <c r="M154" s="482">
        <f t="shared" si="27"/>
        <v>0</v>
      </c>
      <c r="N154" s="482">
        <f t="shared" si="27"/>
        <v>0</v>
      </c>
      <c r="O154" s="482">
        <f t="shared" si="27"/>
        <v>0</v>
      </c>
      <c r="P154" s="482">
        <f t="shared" si="27"/>
        <v>0</v>
      </c>
      <c r="Q154" s="482">
        <f t="shared" si="27"/>
        <v>0</v>
      </c>
      <c r="R154" s="482">
        <f t="shared" si="27"/>
        <v>0</v>
      </c>
      <c r="S154" s="482">
        <f t="shared" si="27"/>
        <v>0</v>
      </c>
      <c r="T154" s="482">
        <f t="shared" si="27"/>
        <v>0</v>
      </c>
      <c r="U154" s="482">
        <f t="shared" si="27"/>
        <v>0</v>
      </c>
      <c r="V154" s="482">
        <f t="shared" si="27"/>
        <v>0</v>
      </c>
      <c r="W154" s="482">
        <f t="shared" si="27"/>
        <v>0</v>
      </c>
      <c r="X154" s="482">
        <f t="shared" si="27"/>
        <v>0</v>
      </c>
      <c r="Y154" s="482">
        <f t="shared" si="27"/>
        <v>0</v>
      </c>
    </row>
    <row r="155" spans="1:28">
      <c r="A155" s="479" t="s">
        <v>164</v>
      </c>
      <c r="C155" s="480"/>
      <c r="E155" s="470" t="s">
        <v>548</v>
      </c>
      <c r="F155" s="482">
        <f>SUM(F148,F139,F131,F122)</f>
        <v>0</v>
      </c>
      <c r="G155" s="482">
        <f t="shared" ref="G155:Y155" si="28">SUM(G148,G139,G131,G122)</f>
        <v>0</v>
      </c>
      <c r="H155" s="482">
        <f t="shared" si="28"/>
        <v>0</v>
      </c>
      <c r="I155" s="482">
        <f t="shared" si="28"/>
        <v>0</v>
      </c>
      <c r="J155" s="482">
        <f t="shared" si="28"/>
        <v>0</v>
      </c>
      <c r="K155" s="482">
        <f t="shared" si="28"/>
        <v>0</v>
      </c>
      <c r="L155" s="482">
        <f t="shared" si="28"/>
        <v>0</v>
      </c>
      <c r="M155" s="482">
        <f t="shared" si="28"/>
        <v>0</v>
      </c>
      <c r="N155" s="482">
        <f t="shared" si="28"/>
        <v>0</v>
      </c>
      <c r="O155" s="482">
        <f t="shared" si="28"/>
        <v>0</v>
      </c>
      <c r="P155" s="482">
        <f t="shared" si="28"/>
        <v>0</v>
      </c>
      <c r="Q155" s="482">
        <f t="shared" si="28"/>
        <v>0</v>
      </c>
      <c r="R155" s="482">
        <f t="shared" si="28"/>
        <v>0</v>
      </c>
      <c r="S155" s="482">
        <f t="shared" si="28"/>
        <v>0</v>
      </c>
      <c r="T155" s="482">
        <f t="shared" si="28"/>
        <v>0</v>
      </c>
      <c r="U155" s="482">
        <f t="shared" si="28"/>
        <v>0</v>
      </c>
      <c r="V155" s="482">
        <f t="shared" si="28"/>
        <v>0</v>
      </c>
      <c r="W155" s="482">
        <f t="shared" si="28"/>
        <v>0</v>
      </c>
      <c r="X155" s="482">
        <f t="shared" si="28"/>
        <v>0</v>
      </c>
      <c r="Y155" s="482">
        <f t="shared" si="28"/>
        <v>0</v>
      </c>
    </row>
    <row r="156" spans="1:28">
      <c r="A156" s="1" t="s">
        <v>60</v>
      </c>
      <c r="C156" s="480"/>
      <c r="E156" s="470" t="s">
        <v>548</v>
      </c>
      <c r="F156" s="314">
        <f t="shared" ref="F156:Y156" si="29">SUM(F152:F155)</f>
        <v>0</v>
      </c>
      <c r="G156" s="314">
        <f t="shared" si="29"/>
        <v>0</v>
      </c>
      <c r="H156" s="314">
        <f t="shared" si="29"/>
        <v>0</v>
      </c>
      <c r="I156" s="314">
        <f t="shared" si="29"/>
        <v>0</v>
      </c>
      <c r="J156" s="314">
        <f t="shared" si="29"/>
        <v>0</v>
      </c>
      <c r="K156" s="314">
        <f t="shared" si="29"/>
        <v>0</v>
      </c>
      <c r="L156" s="314">
        <f t="shared" si="29"/>
        <v>0</v>
      </c>
      <c r="M156" s="314">
        <f t="shared" si="29"/>
        <v>0</v>
      </c>
      <c r="N156" s="314">
        <f t="shared" si="29"/>
        <v>0</v>
      </c>
      <c r="O156" s="314">
        <f t="shared" si="29"/>
        <v>0</v>
      </c>
      <c r="P156" s="314">
        <f t="shared" si="29"/>
        <v>0</v>
      </c>
      <c r="Q156" s="314">
        <f t="shared" si="29"/>
        <v>0</v>
      </c>
      <c r="R156" s="314">
        <f t="shared" si="29"/>
        <v>0</v>
      </c>
      <c r="S156" s="314">
        <f t="shared" si="29"/>
        <v>0</v>
      </c>
      <c r="T156" s="314">
        <f t="shared" si="29"/>
        <v>0</v>
      </c>
      <c r="U156" s="314">
        <f t="shared" si="29"/>
        <v>0</v>
      </c>
      <c r="V156" s="314">
        <f t="shared" si="29"/>
        <v>0</v>
      </c>
      <c r="W156" s="314">
        <f t="shared" si="29"/>
        <v>0</v>
      </c>
      <c r="X156" s="314">
        <f t="shared" si="29"/>
        <v>0</v>
      </c>
      <c r="Y156" s="314">
        <f t="shared" si="29"/>
        <v>0</v>
      </c>
    </row>
    <row r="157" spans="1:28">
      <c r="A157" s="1"/>
      <c r="C157" s="480"/>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c r="A158" s="480"/>
      <c r="C158" s="1" t="s">
        <v>549</v>
      </c>
      <c r="E158" s="165"/>
      <c r="F158" s="478"/>
      <c r="G158" s="478"/>
      <c r="H158" s="478"/>
      <c r="I158" s="478"/>
      <c r="J158" s="478"/>
      <c r="K158" s="478"/>
      <c r="L158" s="311"/>
      <c r="M158" s="478"/>
      <c r="N158" s="311"/>
      <c r="O158" s="478"/>
      <c r="P158" s="311"/>
      <c r="Q158" s="478"/>
      <c r="R158" s="311"/>
      <c r="S158" s="478"/>
      <c r="T158" s="311"/>
      <c r="U158" s="478"/>
      <c r="V158" s="311"/>
      <c r="W158" s="478"/>
      <c r="X158" s="311"/>
      <c r="Y158" s="478"/>
    </row>
    <row r="159" spans="1:28" s="480" customFormat="1">
      <c r="A159" s="72" t="s">
        <v>195</v>
      </c>
      <c r="E159" s="470"/>
      <c r="F159" s="478"/>
      <c r="G159" s="478"/>
      <c r="H159" s="478"/>
      <c r="I159" s="478"/>
      <c r="J159" s="478"/>
      <c r="K159" s="478"/>
      <c r="L159" s="478"/>
      <c r="M159" s="478"/>
      <c r="N159" s="478"/>
      <c r="O159" s="478"/>
      <c r="P159" s="478"/>
      <c r="Q159" s="478"/>
      <c r="R159" s="478"/>
      <c r="S159" s="478"/>
      <c r="T159" s="478"/>
      <c r="U159" s="478"/>
      <c r="V159" s="478"/>
      <c r="W159" s="478"/>
      <c r="X159" s="478"/>
      <c r="Y159" s="478"/>
    </row>
    <row r="160" spans="1:28" s="480" customFormat="1">
      <c r="A160" s="442" t="s">
        <v>196</v>
      </c>
      <c r="E160" s="470" t="s">
        <v>548</v>
      </c>
      <c r="F160" s="528"/>
      <c r="G160" s="528"/>
      <c r="H160" s="528"/>
      <c r="I160" s="528"/>
      <c r="J160" s="528"/>
      <c r="K160" s="528"/>
      <c r="L160" s="528"/>
      <c r="M160" s="528"/>
      <c r="N160" s="528"/>
      <c r="O160" s="528"/>
      <c r="P160" s="528"/>
      <c r="Q160" s="528"/>
      <c r="R160" s="528"/>
      <c r="S160" s="528"/>
      <c r="T160" s="528"/>
      <c r="U160" s="528"/>
      <c r="V160" s="528"/>
      <c r="W160" s="528"/>
      <c r="X160" s="528"/>
      <c r="Y160" s="528"/>
    </row>
    <row r="161" spans="1:25" s="480" customFormat="1">
      <c r="A161" s="442" t="s">
        <v>197</v>
      </c>
      <c r="E161" s="470" t="s">
        <v>548</v>
      </c>
      <c r="F161" s="528"/>
      <c r="G161" s="528"/>
      <c r="H161" s="528"/>
      <c r="I161" s="528"/>
      <c r="J161" s="528"/>
      <c r="K161" s="528"/>
      <c r="L161" s="528"/>
      <c r="M161" s="528"/>
      <c r="N161" s="528"/>
      <c r="O161" s="528"/>
      <c r="P161" s="528"/>
      <c r="Q161" s="528"/>
      <c r="R161" s="528"/>
      <c r="S161" s="528"/>
      <c r="T161" s="528"/>
      <c r="U161" s="528"/>
      <c r="V161" s="528"/>
      <c r="W161" s="528"/>
      <c r="X161" s="528"/>
      <c r="Y161" s="528"/>
    </row>
    <row r="162" spans="1:25" s="480" customFormat="1">
      <c r="A162" s="442" t="s">
        <v>198</v>
      </c>
      <c r="E162" s="470" t="s">
        <v>548</v>
      </c>
      <c r="F162" s="528"/>
      <c r="G162" s="528"/>
      <c r="H162" s="528"/>
      <c r="I162" s="528"/>
      <c r="J162" s="528"/>
      <c r="K162" s="528"/>
      <c r="L162" s="528"/>
      <c r="M162" s="528"/>
      <c r="N162" s="528"/>
      <c r="O162" s="528"/>
      <c r="P162" s="528"/>
      <c r="Q162" s="528"/>
      <c r="R162" s="528"/>
      <c r="S162" s="528"/>
      <c r="T162" s="528"/>
      <c r="U162" s="528"/>
      <c r="V162" s="528"/>
      <c r="W162" s="528"/>
      <c r="X162" s="528"/>
      <c r="Y162" s="528"/>
    </row>
    <row r="163" spans="1:25">
      <c r="A163" s="493" t="s">
        <v>170</v>
      </c>
      <c r="C163" s="480"/>
      <c r="E163" s="470" t="s">
        <v>548</v>
      </c>
      <c r="F163" s="528"/>
      <c r="G163" s="528"/>
      <c r="H163" s="528"/>
      <c r="I163" s="528"/>
      <c r="J163" s="528"/>
      <c r="K163" s="528"/>
      <c r="L163" s="528"/>
      <c r="M163" s="528"/>
      <c r="N163" s="528"/>
      <c r="O163" s="528"/>
      <c r="P163" s="528"/>
      <c r="Q163" s="528"/>
      <c r="R163" s="528"/>
      <c r="S163" s="528"/>
      <c r="T163" s="528"/>
      <c r="U163" s="528"/>
      <c r="V163" s="528"/>
      <c r="W163" s="528"/>
      <c r="X163" s="528"/>
      <c r="Y163" s="528"/>
    </row>
    <row r="164" spans="1:25" s="480" customFormat="1">
      <c r="A164" s="73" t="s">
        <v>200</v>
      </c>
      <c r="E164" s="470" t="s">
        <v>548</v>
      </c>
      <c r="F164" s="314">
        <f t="shared" ref="F164:Y164" si="30">SUM(F160:F163)</f>
        <v>0</v>
      </c>
      <c r="G164" s="314">
        <f t="shared" si="30"/>
        <v>0</v>
      </c>
      <c r="H164" s="314">
        <f t="shared" si="30"/>
        <v>0</v>
      </c>
      <c r="I164" s="314">
        <f t="shared" si="30"/>
        <v>0</v>
      </c>
      <c r="J164" s="314">
        <f t="shared" si="30"/>
        <v>0</v>
      </c>
      <c r="K164" s="314">
        <f t="shared" si="30"/>
        <v>0</v>
      </c>
      <c r="L164" s="314">
        <f t="shared" si="30"/>
        <v>0</v>
      </c>
      <c r="M164" s="314">
        <f t="shared" si="30"/>
        <v>0</v>
      </c>
      <c r="N164" s="314">
        <f t="shared" si="30"/>
        <v>0</v>
      </c>
      <c r="O164" s="314">
        <f t="shared" si="30"/>
        <v>0</v>
      </c>
      <c r="P164" s="314">
        <f t="shared" si="30"/>
        <v>0</v>
      </c>
      <c r="Q164" s="314">
        <f t="shared" si="30"/>
        <v>0</v>
      </c>
      <c r="R164" s="314">
        <f t="shared" si="30"/>
        <v>0</v>
      </c>
      <c r="S164" s="314">
        <f t="shared" si="30"/>
        <v>0</v>
      </c>
      <c r="T164" s="314">
        <f t="shared" si="30"/>
        <v>0</v>
      </c>
      <c r="U164" s="314">
        <f t="shared" si="30"/>
        <v>0</v>
      </c>
      <c r="V164" s="314">
        <f t="shared" si="30"/>
        <v>0</v>
      </c>
      <c r="W164" s="314">
        <f t="shared" si="30"/>
        <v>0</v>
      </c>
      <c r="X164" s="314">
        <f t="shared" si="30"/>
        <v>0</v>
      </c>
      <c r="Y164" s="314">
        <f t="shared" si="30"/>
        <v>0</v>
      </c>
    </row>
    <row r="165" spans="1:25" s="480" customFormat="1">
      <c r="A165" s="72" t="s">
        <v>199</v>
      </c>
      <c r="E165" s="470"/>
      <c r="F165" s="478"/>
      <c r="G165" s="478"/>
      <c r="H165" s="478"/>
      <c r="I165" s="478"/>
      <c r="J165" s="478"/>
      <c r="K165" s="478"/>
      <c r="L165" s="478"/>
      <c r="M165" s="478"/>
      <c r="N165" s="478"/>
      <c r="O165" s="478"/>
      <c r="P165" s="478"/>
      <c r="Q165" s="478"/>
      <c r="R165" s="478"/>
      <c r="S165" s="478"/>
      <c r="T165" s="478"/>
      <c r="U165" s="478"/>
      <c r="V165" s="478"/>
      <c r="W165" s="478"/>
      <c r="X165" s="478"/>
      <c r="Y165" s="478"/>
    </row>
    <row r="166" spans="1:25" s="480" customFormat="1">
      <c r="A166" s="442" t="s">
        <v>196</v>
      </c>
      <c r="E166" s="470" t="s">
        <v>548</v>
      </c>
      <c r="F166" s="482">
        <f t="shared" ref="F166:Y166" si="31">F124-F160</f>
        <v>0</v>
      </c>
      <c r="G166" s="482">
        <f t="shared" si="31"/>
        <v>0</v>
      </c>
      <c r="H166" s="482">
        <f t="shared" si="31"/>
        <v>0</v>
      </c>
      <c r="I166" s="482">
        <f t="shared" si="31"/>
        <v>0</v>
      </c>
      <c r="J166" s="482">
        <f t="shared" si="31"/>
        <v>0</v>
      </c>
      <c r="K166" s="482">
        <f t="shared" si="31"/>
        <v>0</v>
      </c>
      <c r="L166" s="482">
        <f t="shared" si="31"/>
        <v>0</v>
      </c>
      <c r="M166" s="482">
        <f t="shared" si="31"/>
        <v>0</v>
      </c>
      <c r="N166" s="482">
        <f t="shared" si="31"/>
        <v>0</v>
      </c>
      <c r="O166" s="482">
        <f t="shared" si="31"/>
        <v>0</v>
      </c>
      <c r="P166" s="482">
        <f t="shared" si="31"/>
        <v>0</v>
      </c>
      <c r="Q166" s="482">
        <f t="shared" si="31"/>
        <v>0</v>
      </c>
      <c r="R166" s="482">
        <f t="shared" si="31"/>
        <v>0</v>
      </c>
      <c r="S166" s="482">
        <f t="shared" si="31"/>
        <v>0</v>
      </c>
      <c r="T166" s="482">
        <f t="shared" si="31"/>
        <v>0</v>
      </c>
      <c r="U166" s="482">
        <f t="shared" si="31"/>
        <v>0</v>
      </c>
      <c r="V166" s="482">
        <f t="shared" si="31"/>
        <v>0</v>
      </c>
      <c r="W166" s="482">
        <f t="shared" si="31"/>
        <v>0</v>
      </c>
      <c r="X166" s="482">
        <f t="shared" si="31"/>
        <v>0</v>
      </c>
      <c r="Y166" s="482">
        <f t="shared" si="31"/>
        <v>0</v>
      </c>
    </row>
    <row r="167" spans="1:25" s="480" customFormat="1">
      <c r="A167" s="442" t="s">
        <v>197</v>
      </c>
      <c r="E167" s="470" t="s">
        <v>548</v>
      </c>
      <c r="F167" s="482">
        <f t="shared" ref="F167:Y167" si="32">F133-F161</f>
        <v>0</v>
      </c>
      <c r="G167" s="482">
        <f t="shared" si="32"/>
        <v>0</v>
      </c>
      <c r="H167" s="482">
        <f t="shared" si="32"/>
        <v>0</v>
      </c>
      <c r="I167" s="482">
        <f t="shared" si="32"/>
        <v>0</v>
      </c>
      <c r="J167" s="482">
        <f t="shared" si="32"/>
        <v>0</v>
      </c>
      <c r="K167" s="482">
        <f t="shared" si="32"/>
        <v>0</v>
      </c>
      <c r="L167" s="482">
        <f t="shared" si="32"/>
        <v>0</v>
      </c>
      <c r="M167" s="482">
        <f t="shared" si="32"/>
        <v>0</v>
      </c>
      <c r="N167" s="482">
        <f t="shared" si="32"/>
        <v>0</v>
      </c>
      <c r="O167" s="482">
        <f t="shared" si="32"/>
        <v>0</v>
      </c>
      <c r="P167" s="482">
        <f t="shared" si="32"/>
        <v>0</v>
      </c>
      <c r="Q167" s="482">
        <f t="shared" si="32"/>
        <v>0</v>
      </c>
      <c r="R167" s="482">
        <f t="shared" si="32"/>
        <v>0</v>
      </c>
      <c r="S167" s="482">
        <f t="shared" si="32"/>
        <v>0</v>
      </c>
      <c r="T167" s="482">
        <f t="shared" si="32"/>
        <v>0</v>
      </c>
      <c r="U167" s="482">
        <f t="shared" si="32"/>
        <v>0</v>
      </c>
      <c r="V167" s="482">
        <f t="shared" si="32"/>
        <v>0</v>
      </c>
      <c r="W167" s="482">
        <f t="shared" si="32"/>
        <v>0</v>
      </c>
      <c r="X167" s="482">
        <f t="shared" si="32"/>
        <v>0</v>
      </c>
      <c r="Y167" s="482">
        <f t="shared" si="32"/>
        <v>0</v>
      </c>
    </row>
    <row r="168" spans="1:25" s="480" customFormat="1">
      <c r="A168" s="442" t="s">
        <v>198</v>
      </c>
      <c r="E168" s="470" t="s">
        <v>548</v>
      </c>
      <c r="F168" s="482">
        <f t="shared" ref="F168:Y168" si="33">F141-F162</f>
        <v>0</v>
      </c>
      <c r="G168" s="482">
        <f t="shared" si="33"/>
        <v>0</v>
      </c>
      <c r="H168" s="482">
        <f t="shared" si="33"/>
        <v>0</v>
      </c>
      <c r="I168" s="482">
        <f t="shared" si="33"/>
        <v>0</v>
      </c>
      <c r="J168" s="482">
        <f t="shared" si="33"/>
        <v>0</v>
      </c>
      <c r="K168" s="482">
        <f t="shared" si="33"/>
        <v>0</v>
      </c>
      <c r="L168" s="482">
        <f t="shared" si="33"/>
        <v>0</v>
      </c>
      <c r="M168" s="482">
        <f t="shared" si="33"/>
        <v>0</v>
      </c>
      <c r="N168" s="482">
        <f t="shared" si="33"/>
        <v>0</v>
      </c>
      <c r="O168" s="482">
        <f t="shared" si="33"/>
        <v>0</v>
      </c>
      <c r="P168" s="482">
        <f t="shared" si="33"/>
        <v>0</v>
      </c>
      <c r="Q168" s="482">
        <f t="shared" si="33"/>
        <v>0</v>
      </c>
      <c r="R168" s="482">
        <f t="shared" si="33"/>
        <v>0</v>
      </c>
      <c r="S168" s="482">
        <f t="shared" si="33"/>
        <v>0</v>
      </c>
      <c r="T168" s="482">
        <f t="shared" si="33"/>
        <v>0</v>
      </c>
      <c r="U168" s="482">
        <f t="shared" si="33"/>
        <v>0</v>
      </c>
      <c r="V168" s="482">
        <f t="shared" si="33"/>
        <v>0</v>
      </c>
      <c r="W168" s="482">
        <f t="shared" si="33"/>
        <v>0</v>
      </c>
      <c r="X168" s="482">
        <f t="shared" si="33"/>
        <v>0</v>
      </c>
      <c r="Y168" s="482">
        <f t="shared" si="33"/>
        <v>0</v>
      </c>
    </row>
    <row r="169" spans="1:25">
      <c r="A169" s="493" t="s">
        <v>170</v>
      </c>
      <c r="C169" s="480"/>
      <c r="E169" s="470" t="s">
        <v>548</v>
      </c>
      <c r="F169" s="482">
        <f>F149-F163</f>
        <v>0</v>
      </c>
      <c r="G169" s="482">
        <f t="shared" ref="G169:Y169" si="34">G149-G163</f>
        <v>0</v>
      </c>
      <c r="H169" s="482">
        <f t="shared" si="34"/>
        <v>0</v>
      </c>
      <c r="I169" s="482">
        <f t="shared" si="34"/>
        <v>0</v>
      </c>
      <c r="J169" s="482">
        <f t="shared" si="34"/>
        <v>0</v>
      </c>
      <c r="K169" s="482">
        <f t="shared" si="34"/>
        <v>0</v>
      </c>
      <c r="L169" s="482">
        <f t="shared" si="34"/>
        <v>0</v>
      </c>
      <c r="M169" s="482">
        <f t="shared" si="34"/>
        <v>0</v>
      </c>
      <c r="N169" s="482">
        <f t="shared" si="34"/>
        <v>0</v>
      </c>
      <c r="O169" s="482">
        <f t="shared" si="34"/>
        <v>0</v>
      </c>
      <c r="P169" s="482">
        <f t="shared" si="34"/>
        <v>0</v>
      </c>
      <c r="Q169" s="482">
        <f t="shared" si="34"/>
        <v>0</v>
      </c>
      <c r="R169" s="482">
        <f t="shared" si="34"/>
        <v>0</v>
      </c>
      <c r="S169" s="482">
        <f t="shared" si="34"/>
        <v>0</v>
      </c>
      <c r="T169" s="482">
        <f t="shared" si="34"/>
        <v>0</v>
      </c>
      <c r="U169" s="482">
        <f t="shared" si="34"/>
        <v>0</v>
      </c>
      <c r="V169" s="482">
        <f t="shared" si="34"/>
        <v>0</v>
      </c>
      <c r="W169" s="482">
        <f t="shared" si="34"/>
        <v>0</v>
      </c>
      <c r="X169" s="482">
        <f t="shared" si="34"/>
        <v>0</v>
      </c>
      <c r="Y169" s="482">
        <f t="shared" si="34"/>
        <v>0</v>
      </c>
    </row>
    <row r="170" spans="1:25" s="480" customFormat="1">
      <c r="A170" s="73" t="s">
        <v>201</v>
      </c>
      <c r="E170" s="470" t="s">
        <v>548</v>
      </c>
      <c r="F170" s="314">
        <f t="shared" ref="F170:Y170" si="35">SUM(F166:F169)</f>
        <v>0</v>
      </c>
      <c r="G170" s="314">
        <f t="shared" si="35"/>
        <v>0</v>
      </c>
      <c r="H170" s="314">
        <f t="shared" si="35"/>
        <v>0</v>
      </c>
      <c r="I170" s="314">
        <f t="shared" si="35"/>
        <v>0</v>
      </c>
      <c r="J170" s="314">
        <f t="shared" si="35"/>
        <v>0</v>
      </c>
      <c r="K170" s="314">
        <f t="shared" si="35"/>
        <v>0</v>
      </c>
      <c r="L170" s="314">
        <f t="shared" si="35"/>
        <v>0</v>
      </c>
      <c r="M170" s="314">
        <f t="shared" si="35"/>
        <v>0</v>
      </c>
      <c r="N170" s="314">
        <f t="shared" si="35"/>
        <v>0</v>
      </c>
      <c r="O170" s="314">
        <f t="shared" si="35"/>
        <v>0</v>
      </c>
      <c r="P170" s="314">
        <f t="shared" si="35"/>
        <v>0</v>
      </c>
      <c r="Q170" s="314">
        <f t="shared" si="35"/>
        <v>0</v>
      </c>
      <c r="R170" s="314">
        <f t="shared" si="35"/>
        <v>0</v>
      </c>
      <c r="S170" s="314">
        <f t="shared" si="35"/>
        <v>0</v>
      </c>
      <c r="T170" s="314">
        <f t="shared" si="35"/>
        <v>0</v>
      </c>
      <c r="U170" s="314">
        <f t="shared" si="35"/>
        <v>0</v>
      </c>
      <c r="V170" s="314">
        <f t="shared" si="35"/>
        <v>0</v>
      </c>
      <c r="W170" s="314">
        <f t="shared" si="35"/>
        <v>0</v>
      </c>
      <c r="X170" s="314">
        <f t="shared" si="35"/>
        <v>0</v>
      </c>
      <c r="Y170" s="314">
        <f t="shared" si="35"/>
        <v>0</v>
      </c>
    </row>
    <row r="171" spans="1:25" s="480" customFormat="1">
      <c r="A171" s="73"/>
      <c r="E171" s="470"/>
      <c r="F171" s="478"/>
      <c r="G171" s="478"/>
      <c r="H171" s="478"/>
      <c r="I171" s="478"/>
      <c r="J171" s="478"/>
      <c r="K171" s="478"/>
      <c r="L171" s="478"/>
      <c r="M171" s="478"/>
      <c r="N171" s="478"/>
      <c r="O171" s="478"/>
      <c r="P171" s="478"/>
      <c r="Q171" s="478"/>
      <c r="R171" s="478"/>
      <c r="S171" s="478"/>
      <c r="T171" s="478"/>
      <c r="U171" s="478"/>
      <c r="V171" s="478"/>
      <c r="W171" s="478"/>
      <c r="X171" s="478"/>
      <c r="Y171" s="478"/>
    </row>
    <row r="172" spans="1:25" s="480" customFormat="1">
      <c r="A172" s="72" t="s">
        <v>846</v>
      </c>
      <c r="E172" s="470" t="s">
        <v>548</v>
      </c>
      <c r="F172" s="314">
        <f t="shared" ref="F172:Y172" si="36">+F170+F164</f>
        <v>0</v>
      </c>
      <c r="G172" s="314">
        <f t="shared" si="36"/>
        <v>0</v>
      </c>
      <c r="H172" s="314">
        <f t="shared" si="36"/>
        <v>0</v>
      </c>
      <c r="I172" s="314">
        <f t="shared" si="36"/>
        <v>0</v>
      </c>
      <c r="J172" s="314">
        <f t="shared" si="36"/>
        <v>0</v>
      </c>
      <c r="K172" s="314">
        <f t="shared" si="36"/>
        <v>0</v>
      </c>
      <c r="L172" s="314">
        <f t="shared" si="36"/>
        <v>0</v>
      </c>
      <c r="M172" s="314">
        <f t="shared" si="36"/>
        <v>0</v>
      </c>
      <c r="N172" s="314">
        <f t="shared" si="36"/>
        <v>0</v>
      </c>
      <c r="O172" s="314">
        <f t="shared" si="36"/>
        <v>0</v>
      </c>
      <c r="P172" s="314">
        <f t="shared" si="36"/>
        <v>0</v>
      </c>
      <c r="Q172" s="314">
        <f t="shared" si="36"/>
        <v>0</v>
      </c>
      <c r="R172" s="314">
        <f t="shared" si="36"/>
        <v>0</v>
      </c>
      <c r="S172" s="314">
        <f t="shared" si="36"/>
        <v>0</v>
      </c>
      <c r="T172" s="314">
        <f t="shared" si="36"/>
        <v>0</v>
      </c>
      <c r="U172" s="314">
        <f t="shared" si="36"/>
        <v>0</v>
      </c>
      <c r="V172" s="314">
        <f t="shared" si="36"/>
        <v>0</v>
      </c>
      <c r="W172" s="314">
        <f t="shared" si="36"/>
        <v>0</v>
      </c>
      <c r="X172" s="314">
        <f t="shared" si="36"/>
        <v>0</v>
      </c>
      <c r="Y172" s="314">
        <f t="shared" si="36"/>
        <v>0</v>
      </c>
    </row>
    <row r="173" spans="1:25" s="480" customFormat="1">
      <c r="E173" s="470"/>
    </row>
    <row r="174" spans="1:25">
      <c r="A174" s="480"/>
      <c r="C174" s="1" t="s">
        <v>550</v>
      </c>
      <c r="E174" s="165"/>
      <c r="F174" s="494"/>
      <c r="G174" s="494"/>
      <c r="H174" s="494"/>
      <c r="I174" s="494"/>
      <c r="J174" s="494"/>
      <c r="K174" s="494"/>
      <c r="M174" s="494"/>
      <c r="O174" s="494"/>
      <c r="Q174" s="494"/>
      <c r="S174" s="494"/>
      <c r="U174" s="494"/>
      <c r="W174" s="494"/>
      <c r="Y174" s="494"/>
    </row>
    <row r="175" spans="1:25" s="480" customFormat="1">
      <c r="A175" s="72" t="s">
        <v>195</v>
      </c>
      <c r="E175" s="470"/>
    </row>
    <row r="176" spans="1:25" s="480" customFormat="1">
      <c r="A176" s="442" t="s">
        <v>196</v>
      </c>
      <c r="E176" s="470" t="s">
        <v>548</v>
      </c>
      <c r="F176" s="528"/>
      <c r="G176" s="528"/>
      <c r="H176" s="528"/>
      <c r="I176" s="528"/>
      <c r="J176" s="528"/>
      <c r="K176" s="528"/>
      <c r="L176" s="528"/>
      <c r="M176" s="528"/>
      <c r="N176" s="528"/>
      <c r="O176" s="528"/>
      <c r="P176" s="528"/>
      <c r="Q176" s="528"/>
      <c r="R176" s="528"/>
      <c r="S176" s="528"/>
      <c r="T176" s="528"/>
      <c r="U176" s="528"/>
      <c r="V176" s="528"/>
      <c r="W176" s="528"/>
      <c r="X176" s="528"/>
      <c r="Y176" s="528"/>
    </row>
    <row r="177" spans="1:25" s="480" customFormat="1">
      <c r="A177" s="442" t="s">
        <v>197</v>
      </c>
      <c r="E177" s="470" t="s">
        <v>548</v>
      </c>
      <c r="F177" s="528"/>
      <c r="G177" s="528"/>
      <c r="H177" s="528"/>
      <c r="I177" s="528"/>
      <c r="J177" s="528"/>
      <c r="K177" s="528"/>
      <c r="L177" s="528"/>
      <c r="M177" s="528"/>
      <c r="N177" s="528"/>
      <c r="O177" s="528"/>
      <c r="P177" s="528"/>
      <c r="Q177" s="528"/>
      <c r="R177" s="528"/>
      <c r="S177" s="528"/>
      <c r="T177" s="528"/>
      <c r="U177" s="528"/>
      <c r="V177" s="528"/>
      <c r="W177" s="528"/>
      <c r="X177" s="528"/>
      <c r="Y177" s="528"/>
    </row>
    <row r="178" spans="1:25" s="480" customFormat="1">
      <c r="A178" s="442" t="s">
        <v>198</v>
      </c>
      <c r="E178" s="470" t="s">
        <v>548</v>
      </c>
      <c r="F178" s="528"/>
      <c r="G178" s="528"/>
      <c r="H178" s="528"/>
      <c r="I178" s="528"/>
      <c r="J178" s="528"/>
      <c r="K178" s="528"/>
      <c r="L178" s="528"/>
      <c r="M178" s="528"/>
      <c r="N178" s="528"/>
      <c r="O178" s="528"/>
      <c r="P178" s="528"/>
      <c r="Q178" s="528"/>
      <c r="R178" s="528"/>
      <c r="S178" s="528"/>
      <c r="T178" s="528"/>
      <c r="U178" s="528"/>
      <c r="V178" s="528"/>
      <c r="W178" s="528"/>
      <c r="X178" s="528"/>
      <c r="Y178" s="528"/>
    </row>
    <row r="179" spans="1:25">
      <c r="A179" s="493" t="s">
        <v>170</v>
      </c>
      <c r="C179" s="480"/>
      <c r="E179" s="470" t="s">
        <v>548</v>
      </c>
      <c r="F179" s="528"/>
      <c r="G179" s="528"/>
      <c r="H179" s="528"/>
      <c r="I179" s="528"/>
      <c r="J179" s="528"/>
      <c r="K179" s="528"/>
      <c r="L179" s="528"/>
      <c r="M179" s="528"/>
      <c r="N179" s="528"/>
      <c r="O179" s="528"/>
      <c r="P179" s="528"/>
      <c r="Q179" s="528"/>
      <c r="R179" s="528"/>
      <c r="S179" s="528"/>
      <c r="T179" s="528"/>
      <c r="U179" s="528"/>
      <c r="V179" s="528"/>
      <c r="W179" s="528"/>
      <c r="X179" s="528"/>
      <c r="Y179" s="528"/>
    </row>
    <row r="180" spans="1:25" s="480" customFormat="1">
      <c r="A180" s="73" t="s">
        <v>200</v>
      </c>
      <c r="E180" s="470" t="s">
        <v>548</v>
      </c>
      <c r="F180" s="314">
        <f t="shared" ref="F180:Y180" si="37">SUM(F176:F179)</f>
        <v>0</v>
      </c>
      <c r="G180" s="314">
        <f t="shared" si="37"/>
        <v>0</v>
      </c>
      <c r="H180" s="314">
        <f t="shared" si="37"/>
        <v>0</v>
      </c>
      <c r="I180" s="314">
        <f t="shared" si="37"/>
        <v>0</v>
      </c>
      <c r="J180" s="314">
        <f t="shared" si="37"/>
        <v>0</v>
      </c>
      <c r="K180" s="314">
        <f t="shared" si="37"/>
        <v>0</v>
      </c>
      <c r="L180" s="314">
        <f t="shared" si="37"/>
        <v>0</v>
      </c>
      <c r="M180" s="314">
        <f t="shared" si="37"/>
        <v>0</v>
      </c>
      <c r="N180" s="314">
        <f t="shared" si="37"/>
        <v>0</v>
      </c>
      <c r="O180" s="314">
        <f t="shared" si="37"/>
        <v>0</v>
      </c>
      <c r="P180" s="314">
        <f t="shared" si="37"/>
        <v>0</v>
      </c>
      <c r="Q180" s="314">
        <f t="shared" si="37"/>
        <v>0</v>
      </c>
      <c r="R180" s="314">
        <f t="shared" si="37"/>
        <v>0</v>
      </c>
      <c r="S180" s="314">
        <f t="shared" si="37"/>
        <v>0</v>
      </c>
      <c r="T180" s="314">
        <f t="shared" si="37"/>
        <v>0</v>
      </c>
      <c r="U180" s="314">
        <f t="shared" si="37"/>
        <v>0</v>
      </c>
      <c r="V180" s="314">
        <f t="shared" si="37"/>
        <v>0</v>
      </c>
      <c r="W180" s="314">
        <f t="shared" si="37"/>
        <v>0</v>
      </c>
      <c r="X180" s="314">
        <f t="shared" si="37"/>
        <v>0</v>
      </c>
      <c r="Y180" s="314">
        <f t="shared" si="37"/>
        <v>0</v>
      </c>
    </row>
    <row r="181" spans="1:25" s="480" customFormat="1">
      <c r="A181" s="72" t="s">
        <v>199</v>
      </c>
      <c r="E181" s="470"/>
      <c r="F181" s="478"/>
      <c r="G181" s="478"/>
      <c r="H181" s="478"/>
      <c r="I181" s="478"/>
      <c r="J181" s="478"/>
      <c r="K181" s="478"/>
      <c r="L181" s="478"/>
      <c r="M181" s="478"/>
      <c r="N181" s="478"/>
      <c r="O181" s="478"/>
      <c r="P181" s="478"/>
      <c r="Q181" s="478"/>
      <c r="R181" s="478"/>
      <c r="S181" s="478"/>
      <c r="T181" s="478"/>
      <c r="U181" s="478"/>
      <c r="V181" s="478"/>
      <c r="W181" s="478"/>
      <c r="X181" s="478"/>
      <c r="Y181" s="478"/>
    </row>
    <row r="182" spans="1:25" s="480" customFormat="1">
      <c r="A182" s="442" t="s">
        <v>196</v>
      </c>
      <c r="E182" s="470" t="s">
        <v>548</v>
      </c>
      <c r="F182" s="528"/>
      <c r="G182" s="528"/>
      <c r="H182" s="528"/>
      <c r="I182" s="528"/>
      <c r="J182" s="528"/>
      <c r="K182" s="528"/>
      <c r="L182" s="528"/>
      <c r="M182" s="528"/>
      <c r="N182" s="528"/>
      <c r="O182" s="528"/>
      <c r="P182" s="528"/>
      <c r="Q182" s="528"/>
      <c r="R182" s="528"/>
      <c r="S182" s="528"/>
      <c r="T182" s="528"/>
      <c r="U182" s="528"/>
      <c r="V182" s="528"/>
      <c r="W182" s="528"/>
      <c r="X182" s="528"/>
      <c r="Y182" s="528"/>
    </row>
    <row r="183" spans="1:25" s="480" customFormat="1">
      <c r="A183" s="442" t="s">
        <v>197</v>
      </c>
      <c r="E183" s="470" t="s">
        <v>548</v>
      </c>
      <c r="F183" s="528"/>
      <c r="G183" s="528"/>
      <c r="H183" s="528"/>
      <c r="I183" s="528"/>
      <c r="J183" s="528"/>
      <c r="K183" s="528"/>
      <c r="L183" s="528"/>
      <c r="M183" s="528"/>
      <c r="N183" s="528"/>
      <c r="O183" s="528"/>
      <c r="P183" s="528"/>
      <c r="Q183" s="528"/>
      <c r="R183" s="528"/>
      <c r="S183" s="528"/>
      <c r="T183" s="528"/>
      <c r="U183" s="528"/>
      <c r="V183" s="528"/>
      <c r="W183" s="528"/>
      <c r="X183" s="528"/>
      <c r="Y183" s="528"/>
    </row>
    <row r="184" spans="1:25" s="480" customFormat="1">
      <c r="A184" s="442" t="s">
        <v>198</v>
      </c>
      <c r="E184" s="470" t="s">
        <v>548</v>
      </c>
      <c r="F184" s="528"/>
      <c r="G184" s="528"/>
      <c r="H184" s="528"/>
      <c r="I184" s="528"/>
      <c r="J184" s="528"/>
      <c r="K184" s="528"/>
      <c r="L184" s="528"/>
      <c r="M184" s="528"/>
      <c r="N184" s="528"/>
      <c r="O184" s="528"/>
      <c r="P184" s="528"/>
      <c r="Q184" s="528"/>
      <c r="R184" s="528"/>
      <c r="S184" s="528"/>
      <c r="T184" s="528"/>
      <c r="U184" s="528"/>
      <c r="V184" s="528"/>
      <c r="W184" s="528"/>
      <c r="X184" s="528"/>
      <c r="Y184" s="528"/>
    </row>
    <row r="185" spans="1:25">
      <c r="A185" s="493" t="s">
        <v>170</v>
      </c>
      <c r="C185" s="480"/>
      <c r="E185" s="470" t="s">
        <v>548</v>
      </c>
      <c r="F185" s="528"/>
      <c r="G185" s="528"/>
      <c r="H185" s="528"/>
      <c r="I185" s="528"/>
      <c r="J185" s="528"/>
      <c r="K185" s="528"/>
      <c r="L185" s="528"/>
      <c r="M185" s="528"/>
      <c r="N185" s="528"/>
      <c r="O185" s="528"/>
      <c r="P185" s="528"/>
      <c r="Q185" s="528"/>
      <c r="R185" s="528"/>
      <c r="S185" s="528"/>
      <c r="T185" s="528"/>
      <c r="U185" s="528"/>
      <c r="V185" s="528"/>
      <c r="W185" s="528"/>
      <c r="X185" s="528"/>
      <c r="Y185" s="528"/>
    </row>
    <row r="186" spans="1:25" s="480" customFormat="1">
      <c r="A186" s="73" t="s">
        <v>201</v>
      </c>
      <c r="E186" s="470" t="s">
        <v>548</v>
      </c>
      <c r="F186" s="314">
        <f t="shared" ref="F186:Y186" si="38">SUM(F182:F185)</f>
        <v>0</v>
      </c>
      <c r="G186" s="314">
        <f t="shared" si="38"/>
        <v>0</v>
      </c>
      <c r="H186" s="314">
        <f t="shared" si="38"/>
        <v>0</v>
      </c>
      <c r="I186" s="314">
        <f t="shared" si="38"/>
        <v>0</v>
      </c>
      <c r="J186" s="314">
        <f t="shared" si="38"/>
        <v>0</v>
      </c>
      <c r="K186" s="314">
        <f t="shared" si="38"/>
        <v>0</v>
      </c>
      <c r="L186" s="314">
        <f t="shared" si="38"/>
        <v>0</v>
      </c>
      <c r="M186" s="314">
        <f t="shared" si="38"/>
        <v>0</v>
      </c>
      <c r="N186" s="314">
        <f t="shared" si="38"/>
        <v>0</v>
      </c>
      <c r="O186" s="314">
        <f t="shared" si="38"/>
        <v>0</v>
      </c>
      <c r="P186" s="314">
        <f t="shared" si="38"/>
        <v>0</v>
      </c>
      <c r="Q186" s="314">
        <f t="shared" si="38"/>
        <v>0</v>
      </c>
      <c r="R186" s="314">
        <f t="shared" si="38"/>
        <v>0</v>
      </c>
      <c r="S186" s="314">
        <f t="shared" si="38"/>
        <v>0</v>
      </c>
      <c r="T186" s="314">
        <f t="shared" si="38"/>
        <v>0</v>
      </c>
      <c r="U186" s="314">
        <f t="shared" si="38"/>
        <v>0</v>
      </c>
      <c r="V186" s="314">
        <f t="shared" si="38"/>
        <v>0</v>
      </c>
      <c r="W186" s="314">
        <f t="shared" si="38"/>
        <v>0</v>
      </c>
      <c r="X186" s="314">
        <f t="shared" si="38"/>
        <v>0</v>
      </c>
      <c r="Y186" s="314">
        <f t="shared" si="38"/>
        <v>0</v>
      </c>
    </row>
    <row r="187" spans="1:25" s="480" customFormat="1">
      <c r="A187" s="73"/>
      <c r="E187" s="470"/>
      <c r="F187" s="478"/>
      <c r="G187" s="478"/>
      <c r="H187" s="478"/>
      <c r="I187" s="478"/>
      <c r="J187" s="478"/>
      <c r="K187" s="478"/>
      <c r="L187" s="478"/>
      <c r="M187" s="478"/>
      <c r="N187" s="478"/>
      <c r="O187" s="478"/>
      <c r="P187" s="478"/>
      <c r="Q187" s="478"/>
      <c r="R187" s="478"/>
      <c r="S187" s="478"/>
      <c r="T187" s="478"/>
      <c r="U187" s="478"/>
      <c r="V187" s="478"/>
      <c r="W187" s="478"/>
      <c r="X187" s="478"/>
      <c r="Y187" s="478"/>
    </row>
    <row r="188" spans="1:25" s="480" customFormat="1">
      <c r="A188" s="72" t="s">
        <v>855</v>
      </c>
      <c r="E188" s="470" t="s">
        <v>548</v>
      </c>
      <c r="F188" s="314">
        <f t="shared" ref="F188:Y188" si="39">+F186+F180</f>
        <v>0</v>
      </c>
      <c r="G188" s="314">
        <f t="shared" si="39"/>
        <v>0</v>
      </c>
      <c r="H188" s="314">
        <f t="shared" si="39"/>
        <v>0</v>
      </c>
      <c r="I188" s="314">
        <f t="shared" si="39"/>
        <v>0</v>
      </c>
      <c r="J188" s="314">
        <f t="shared" si="39"/>
        <v>0</v>
      </c>
      <c r="K188" s="314">
        <f t="shared" si="39"/>
        <v>0</v>
      </c>
      <c r="L188" s="314">
        <f t="shared" si="39"/>
        <v>0</v>
      </c>
      <c r="M188" s="314">
        <f t="shared" si="39"/>
        <v>0</v>
      </c>
      <c r="N188" s="314">
        <f t="shared" si="39"/>
        <v>0</v>
      </c>
      <c r="O188" s="314">
        <f t="shared" si="39"/>
        <v>0</v>
      </c>
      <c r="P188" s="314">
        <f t="shared" si="39"/>
        <v>0</v>
      </c>
      <c r="Q188" s="314">
        <f t="shared" si="39"/>
        <v>0</v>
      </c>
      <c r="R188" s="314">
        <f t="shared" si="39"/>
        <v>0</v>
      </c>
      <c r="S188" s="314">
        <f t="shared" si="39"/>
        <v>0</v>
      </c>
      <c r="T188" s="314">
        <f t="shared" si="39"/>
        <v>0</v>
      </c>
      <c r="U188" s="314">
        <f t="shared" si="39"/>
        <v>0</v>
      </c>
      <c r="V188" s="314">
        <f t="shared" si="39"/>
        <v>0</v>
      </c>
      <c r="W188" s="314">
        <f t="shared" si="39"/>
        <v>0</v>
      </c>
      <c r="X188" s="314">
        <f t="shared" si="39"/>
        <v>0</v>
      </c>
      <c r="Y188" s="314">
        <f t="shared" si="39"/>
        <v>0</v>
      </c>
    </row>
    <row r="189" spans="1:25" s="480" customFormat="1">
      <c r="F189" s="478"/>
      <c r="G189" s="478"/>
      <c r="H189" s="478"/>
      <c r="I189" s="478"/>
      <c r="J189" s="478"/>
      <c r="K189" s="478"/>
      <c r="L189" s="478"/>
      <c r="M189" s="478"/>
      <c r="N189" s="478"/>
      <c r="O189" s="478"/>
      <c r="P189" s="478"/>
      <c r="Q189" s="478"/>
      <c r="R189" s="478"/>
      <c r="S189" s="478"/>
      <c r="T189" s="478"/>
      <c r="U189" s="478"/>
      <c r="V189" s="478"/>
      <c r="W189" s="478"/>
      <c r="X189" s="478"/>
      <c r="Y189" s="478"/>
    </row>
    <row r="190" spans="1:25">
      <c r="A190" s="480"/>
      <c r="C190" s="480"/>
      <c r="F190" s="478"/>
      <c r="G190" s="478"/>
      <c r="H190" s="478"/>
      <c r="I190" s="478"/>
      <c r="J190" s="478"/>
      <c r="K190" s="311"/>
      <c r="L190" s="311"/>
      <c r="M190" s="311"/>
      <c r="N190" s="311"/>
      <c r="O190" s="311"/>
      <c r="P190" s="311"/>
      <c r="Q190" s="311"/>
      <c r="R190" s="311"/>
      <c r="S190" s="311"/>
      <c r="T190" s="311"/>
      <c r="U190" s="311"/>
      <c r="V190" s="311"/>
      <c r="W190" s="311"/>
      <c r="X190" s="311"/>
      <c r="Y190" s="311"/>
    </row>
    <row r="191" spans="1:25" ht="15">
      <c r="A191" s="416" t="s">
        <v>810</v>
      </c>
      <c r="C191" s="480"/>
      <c r="E191" s="470"/>
      <c r="F191" s="478"/>
      <c r="G191" s="478"/>
      <c r="H191" s="478"/>
      <c r="I191" s="478"/>
      <c r="J191" s="478"/>
      <c r="K191" s="311"/>
      <c r="L191" s="311"/>
      <c r="M191" s="311"/>
      <c r="N191" s="311"/>
      <c r="O191" s="311"/>
      <c r="P191" s="311"/>
      <c r="Q191" s="311"/>
      <c r="R191" s="311"/>
      <c r="S191" s="311"/>
      <c r="T191" s="311"/>
      <c r="U191" s="311"/>
      <c r="V191" s="311"/>
      <c r="W191" s="311"/>
      <c r="X191" s="311"/>
      <c r="Y191" s="311"/>
    </row>
    <row r="192" spans="1:25" ht="15">
      <c r="A192" s="71" t="s">
        <v>847</v>
      </c>
      <c r="C192" s="168"/>
      <c r="E192" s="470"/>
      <c r="F192" s="478"/>
      <c r="G192" s="478"/>
      <c r="H192" s="478"/>
      <c r="I192" s="478"/>
      <c r="J192" s="478"/>
      <c r="K192" s="311"/>
      <c r="L192" s="311"/>
      <c r="M192" s="311"/>
      <c r="N192" s="311"/>
      <c r="O192" s="311"/>
      <c r="P192" s="311"/>
      <c r="Q192" s="311"/>
      <c r="R192" s="311"/>
      <c r="S192" s="311"/>
      <c r="T192" s="311"/>
      <c r="U192" s="311"/>
      <c r="V192" s="311"/>
      <c r="W192" s="311"/>
      <c r="X192" s="311"/>
      <c r="Y192" s="311"/>
    </row>
    <row r="193" spans="1:25">
      <c r="A193" s="537" t="s">
        <v>783</v>
      </c>
      <c r="C193" s="480"/>
      <c r="E193" s="470"/>
      <c r="F193" s="478"/>
      <c r="G193" s="478"/>
      <c r="H193" s="478"/>
      <c r="I193" s="478"/>
      <c r="J193" s="478"/>
      <c r="K193" s="311"/>
      <c r="L193" s="311"/>
      <c r="M193" s="311"/>
      <c r="N193" s="311"/>
      <c r="O193" s="311"/>
      <c r="P193" s="311"/>
      <c r="Q193" s="311"/>
      <c r="R193" s="311"/>
      <c r="S193" s="311"/>
      <c r="T193" s="311"/>
      <c r="U193" s="311"/>
      <c r="V193" s="311"/>
      <c r="W193" s="311"/>
      <c r="X193" s="311"/>
      <c r="Y193" s="311"/>
    </row>
    <row r="194" spans="1:25">
      <c r="A194" s="2"/>
      <c r="C194" s="480"/>
      <c r="E194" s="470"/>
      <c r="F194" s="478"/>
      <c r="G194" s="478"/>
      <c r="H194" s="478"/>
      <c r="I194" s="478"/>
      <c r="J194" s="478"/>
      <c r="K194" s="311"/>
      <c r="L194" s="311"/>
      <c r="M194" s="311"/>
      <c r="N194" s="311"/>
      <c r="O194" s="311"/>
      <c r="P194" s="311"/>
      <c r="Q194" s="311"/>
      <c r="R194" s="311"/>
      <c r="S194" s="311"/>
      <c r="T194" s="311"/>
      <c r="U194" s="311"/>
      <c r="V194" s="311"/>
      <c r="W194" s="311"/>
      <c r="X194" s="311"/>
      <c r="Y194" s="311"/>
    </row>
    <row r="195" spans="1:25">
      <c r="A195" s="1" t="s">
        <v>848</v>
      </c>
      <c r="C195" s="480"/>
      <c r="E195" s="470"/>
      <c r="F195" s="528"/>
      <c r="G195" s="528"/>
      <c r="H195" s="528"/>
      <c r="I195" s="528"/>
      <c r="J195" s="528"/>
      <c r="K195" s="528"/>
      <c r="L195" s="528"/>
      <c r="M195" s="528"/>
      <c r="N195" s="528"/>
      <c r="O195" s="528"/>
      <c r="P195" s="528"/>
      <c r="Q195" s="528"/>
      <c r="R195" s="528"/>
      <c r="S195" s="528"/>
      <c r="T195" s="528"/>
      <c r="U195" s="528"/>
      <c r="V195" s="528"/>
      <c r="W195" s="528"/>
      <c r="X195" s="528"/>
      <c r="Y195" s="528"/>
    </row>
    <row r="196" spans="1:25">
      <c r="A196" s="1" t="s">
        <v>177</v>
      </c>
      <c r="C196" s="480"/>
      <c r="F196" s="551"/>
      <c r="G196" s="551"/>
      <c r="H196" s="551"/>
      <c r="I196" s="551"/>
      <c r="J196" s="551"/>
      <c r="K196" s="551"/>
      <c r="L196" s="551"/>
      <c r="M196" s="551"/>
      <c r="N196" s="551"/>
      <c r="O196" s="551"/>
      <c r="P196" s="551"/>
      <c r="Q196" s="551"/>
      <c r="R196" s="551"/>
      <c r="S196" s="551"/>
      <c r="T196" s="551"/>
      <c r="U196" s="551"/>
      <c r="V196" s="551"/>
      <c r="W196" s="551"/>
      <c r="X196" s="551"/>
      <c r="Y196" s="551"/>
    </row>
    <row r="197" spans="1:25">
      <c r="A197" s="1" t="s">
        <v>178</v>
      </c>
      <c r="C197" s="480"/>
      <c r="F197" s="478"/>
      <c r="G197" s="478"/>
      <c r="H197" s="478"/>
      <c r="I197" s="478"/>
      <c r="J197" s="478"/>
      <c r="K197" s="478"/>
      <c r="L197" s="478"/>
      <c r="M197" s="478"/>
      <c r="N197" s="478"/>
      <c r="O197" s="478"/>
      <c r="P197" s="478"/>
      <c r="Q197" s="478"/>
      <c r="R197" s="478"/>
      <c r="S197" s="478"/>
      <c r="T197" s="478"/>
      <c r="U197" s="478"/>
      <c r="V197" s="478"/>
      <c r="W197" s="478"/>
      <c r="X197" s="478"/>
      <c r="Y197" s="478"/>
    </row>
    <row r="198" spans="1:25">
      <c r="A198" s="495" t="s">
        <v>185</v>
      </c>
      <c r="C198" s="480"/>
      <c r="E198" s="348" t="s">
        <v>5</v>
      </c>
      <c r="F198" s="528"/>
      <c r="G198" s="528"/>
      <c r="H198" s="528"/>
      <c r="I198" s="528"/>
      <c r="J198" s="528"/>
      <c r="K198" s="528"/>
      <c r="L198" s="528"/>
      <c r="M198" s="528"/>
      <c r="N198" s="528"/>
      <c r="O198" s="528"/>
      <c r="P198" s="528"/>
      <c r="Q198" s="528"/>
      <c r="R198" s="528"/>
      <c r="S198" s="528"/>
      <c r="T198" s="528"/>
      <c r="U198" s="528"/>
      <c r="V198" s="528"/>
      <c r="W198" s="528"/>
      <c r="X198" s="528"/>
      <c r="Y198" s="528"/>
    </row>
    <row r="199" spans="1:25">
      <c r="A199" s="495" t="s">
        <v>186</v>
      </c>
      <c r="C199" s="480"/>
      <c r="E199" s="348" t="s">
        <v>5</v>
      </c>
      <c r="F199" s="469">
        <f t="shared" ref="F199:Y199" si="40">F50</f>
        <v>0</v>
      </c>
      <c r="G199" s="469">
        <f t="shared" si="40"/>
        <v>0</v>
      </c>
      <c r="H199" s="469">
        <f t="shared" si="40"/>
        <v>0</v>
      </c>
      <c r="I199" s="469">
        <f t="shared" si="40"/>
        <v>0</v>
      </c>
      <c r="J199" s="469">
        <f t="shared" si="40"/>
        <v>0</v>
      </c>
      <c r="K199" s="469">
        <f t="shared" si="40"/>
        <v>0</v>
      </c>
      <c r="L199" s="469">
        <f t="shared" si="40"/>
        <v>0</v>
      </c>
      <c r="M199" s="469">
        <f t="shared" si="40"/>
        <v>0</v>
      </c>
      <c r="N199" s="469">
        <f t="shared" si="40"/>
        <v>0</v>
      </c>
      <c r="O199" s="469">
        <f t="shared" si="40"/>
        <v>0</v>
      </c>
      <c r="P199" s="469">
        <f t="shared" si="40"/>
        <v>0</v>
      </c>
      <c r="Q199" s="469">
        <f t="shared" si="40"/>
        <v>0</v>
      </c>
      <c r="R199" s="469">
        <f t="shared" si="40"/>
        <v>0</v>
      </c>
      <c r="S199" s="469">
        <f t="shared" si="40"/>
        <v>0</v>
      </c>
      <c r="T199" s="469">
        <f t="shared" si="40"/>
        <v>0</v>
      </c>
      <c r="U199" s="469">
        <f t="shared" si="40"/>
        <v>0</v>
      </c>
      <c r="V199" s="469">
        <f t="shared" si="40"/>
        <v>0</v>
      </c>
      <c r="W199" s="469">
        <f t="shared" si="40"/>
        <v>0</v>
      </c>
      <c r="X199" s="469">
        <f t="shared" si="40"/>
        <v>0</v>
      </c>
      <c r="Y199" s="469">
        <f t="shared" si="40"/>
        <v>0</v>
      </c>
    </row>
    <row r="200" spans="1:25">
      <c r="A200" s="1" t="s">
        <v>347</v>
      </c>
      <c r="C200" s="480"/>
      <c r="F200" s="496"/>
      <c r="G200" s="496"/>
      <c r="H200" s="496"/>
      <c r="I200" s="496"/>
      <c r="J200" s="496"/>
      <c r="K200" s="496"/>
      <c r="L200" s="496"/>
      <c r="M200" s="496"/>
      <c r="N200" s="496"/>
      <c r="O200" s="496"/>
      <c r="P200" s="496"/>
      <c r="Q200" s="496"/>
      <c r="R200" s="496"/>
      <c r="S200" s="496"/>
      <c r="T200" s="496"/>
      <c r="U200" s="496"/>
      <c r="V200" s="496"/>
      <c r="W200" s="496"/>
      <c r="X200" s="496"/>
      <c r="Y200" s="496"/>
    </row>
    <row r="201" spans="1:25">
      <c r="A201" s="495" t="s">
        <v>185</v>
      </c>
      <c r="C201" s="480"/>
      <c r="E201" s="348" t="s">
        <v>5</v>
      </c>
      <c r="F201" s="497"/>
      <c r="G201" s="497"/>
      <c r="H201" s="497"/>
      <c r="I201" s="497"/>
      <c r="J201" s="497"/>
      <c r="K201" s="497"/>
      <c r="L201" s="497"/>
      <c r="M201" s="497"/>
      <c r="N201" s="497"/>
      <c r="O201" s="497"/>
      <c r="P201" s="497"/>
      <c r="Q201" s="497"/>
      <c r="R201" s="497"/>
      <c r="S201" s="497"/>
      <c r="T201" s="497"/>
      <c r="U201" s="497"/>
      <c r="V201" s="497"/>
      <c r="W201" s="497"/>
      <c r="X201" s="497"/>
      <c r="Y201" s="497"/>
    </row>
    <row r="202" spans="1:25">
      <c r="A202" s="495" t="s">
        <v>186</v>
      </c>
      <c r="C202" s="480"/>
      <c r="E202" s="348" t="s">
        <v>5</v>
      </c>
      <c r="F202" s="469">
        <f t="shared" ref="F202:Y202" si="41">F90</f>
        <v>0</v>
      </c>
      <c r="G202" s="469">
        <f t="shared" si="41"/>
        <v>0</v>
      </c>
      <c r="H202" s="469">
        <f t="shared" si="41"/>
        <v>0</v>
      </c>
      <c r="I202" s="469">
        <f t="shared" si="41"/>
        <v>0</v>
      </c>
      <c r="J202" s="469">
        <f t="shared" si="41"/>
        <v>0</v>
      </c>
      <c r="K202" s="469">
        <f t="shared" si="41"/>
        <v>0</v>
      </c>
      <c r="L202" s="469">
        <f t="shared" si="41"/>
        <v>0</v>
      </c>
      <c r="M202" s="469">
        <f t="shared" si="41"/>
        <v>0</v>
      </c>
      <c r="N202" s="469">
        <f t="shared" si="41"/>
        <v>0</v>
      </c>
      <c r="O202" s="469">
        <f t="shared" si="41"/>
        <v>0</v>
      </c>
      <c r="P202" s="469">
        <f t="shared" si="41"/>
        <v>0</v>
      </c>
      <c r="Q202" s="469">
        <f t="shared" si="41"/>
        <v>0</v>
      </c>
      <c r="R202" s="469">
        <f t="shared" si="41"/>
        <v>0</v>
      </c>
      <c r="S202" s="469">
        <f t="shared" si="41"/>
        <v>0</v>
      </c>
      <c r="T202" s="469">
        <f t="shared" si="41"/>
        <v>0</v>
      </c>
      <c r="U202" s="469">
        <f t="shared" si="41"/>
        <v>0</v>
      </c>
      <c r="V202" s="469">
        <f t="shared" si="41"/>
        <v>0</v>
      </c>
      <c r="W202" s="469">
        <f t="shared" si="41"/>
        <v>0</v>
      </c>
      <c r="X202" s="469">
        <f t="shared" si="41"/>
        <v>0</v>
      </c>
      <c r="Y202" s="469">
        <f t="shared" si="41"/>
        <v>0</v>
      </c>
    </row>
    <row r="203" spans="1:25">
      <c r="A203" s="1" t="s">
        <v>348</v>
      </c>
      <c r="C203" s="480"/>
      <c r="F203" s="498"/>
      <c r="G203" s="498"/>
      <c r="H203" s="498"/>
      <c r="I203" s="498"/>
      <c r="J203" s="498"/>
      <c r="K203" s="498"/>
      <c r="L203" s="498"/>
      <c r="M203" s="498"/>
      <c r="N203" s="498"/>
      <c r="O203" s="498"/>
      <c r="P203" s="498"/>
      <c r="Q203" s="498"/>
      <c r="R203" s="498"/>
      <c r="S203" s="498"/>
      <c r="T203" s="498"/>
      <c r="U203" s="498"/>
      <c r="V203" s="498"/>
      <c r="W203" s="498"/>
      <c r="X203" s="498"/>
      <c r="Y203" s="498"/>
    </row>
    <row r="204" spans="1:25">
      <c r="A204" s="495" t="s">
        <v>183</v>
      </c>
      <c r="C204" s="480"/>
      <c r="E204" s="348" t="s">
        <v>0</v>
      </c>
      <c r="F204" s="552"/>
      <c r="G204" s="552"/>
      <c r="H204" s="552"/>
      <c r="I204" s="552"/>
      <c r="J204" s="552"/>
      <c r="K204" s="552"/>
      <c r="L204" s="552"/>
      <c r="M204" s="552"/>
      <c r="N204" s="552"/>
      <c r="O204" s="552"/>
      <c r="P204" s="552"/>
      <c r="Q204" s="552"/>
      <c r="R204" s="552"/>
      <c r="S204" s="552"/>
      <c r="T204" s="552"/>
      <c r="U204" s="552"/>
      <c r="V204" s="552"/>
      <c r="W204" s="552"/>
      <c r="X204" s="552"/>
      <c r="Y204" s="552"/>
    </row>
    <row r="205" spans="1:25">
      <c r="A205" s="495" t="s">
        <v>184</v>
      </c>
      <c r="C205" s="480"/>
      <c r="E205" s="348" t="s">
        <v>0</v>
      </c>
      <c r="F205" s="552"/>
      <c r="G205" s="552"/>
      <c r="H205" s="552"/>
      <c r="I205" s="552"/>
      <c r="J205" s="552"/>
      <c r="K205" s="552"/>
      <c r="L205" s="552"/>
      <c r="M205" s="552"/>
      <c r="N205" s="552"/>
      <c r="O205" s="552"/>
      <c r="P205" s="552"/>
      <c r="Q205" s="552"/>
      <c r="R205" s="552"/>
      <c r="S205" s="552"/>
      <c r="T205" s="552"/>
      <c r="U205" s="552"/>
      <c r="V205" s="552"/>
      <c r="W205" s="552"/>
      <c r="X205" s="552"/>
      <c r="Y205" s="552"/>
    </row>
    <row r="206" spans="1:25">
      <c r="A206" s="4" t="s">
        <v>180</v>
      </c>
      <c r="C206" s="480"/>
      <c r="F206" s="496"/>
      <c r="G206" s="496"/>
      <c r="H206" s="496"/>
      <c r="I206" s="496"/>
      <c r="J206" s="496"/>
      <c r="K206" s="496"/>
      <c r="L206" s="496"/>
      <c r="M206" s="496"/>
      <c r="N206" s="496"/>
      <c r="O206" s="496"/>
      <c r="P206" s="496"/>
      <c r="Q206" s="496"/>
      <c r="R206" s="496"/>
      <c r="S206" s="496"/>
      <c r="T206" s="496"/>
      <c r="U206" s="496"/>
      <c r="V206" s="496"/>
      <c r="W206" s="496"/>
      <c r="X206" s="496"/>
      <c r="Y206" s="496"/>
    </row>
    <row r="207" spans="1:25">
      <c r="A207" s="5" t="s">
        <v>181</v>
      </c>
      <c r="C207" s="499"/>
      <c r="F207" s="311"/>
      <c r="G207" s="311"/>
      <c r="H207" s="311"/>
      <c r="I207" s="311"/>
      <c r="J207" s="311"/>
      <c r="K207" s="311"/>
      <c r="L207" s="311"/>
      <c r="M207" s="311"/>
      <c r="N207" s="311"/>
      <c r="O207" s="311"/>
      <c r="P207" s="311"/>
      <c r="Q207" s="311"/>
      <c r="R207" s="311"/>
      <c r="S207" s="311"/>
      <c r="T207" s="311"/>
      <c r="U207" s="311"/>
      <c r="V207" s="311"/>
      <c r="W207" s="311"/>
      <c r="X207" s="311"/>
      <c r="Y207" s="311"/>
    </row>
    <row r="208" spans="1:25">
      <c r="A208" s="500" t="s">
        <v>161</v>
      </c>
      <c r="C208" s="480"/>
      <c r="E208" s="470" t="s">
        <v>548</v>
      </c>
      <c r="F208" s="469">
        <f t="shared" ref="F208:Y208" si="42">F124</f>
        <v>0</v>
      </c>
      <c r="G208" s="469">
        <f t="shared" si="42"/>
        <v>0</v>
      </c>
      <c r="H208" s="469">
        <f t="shared" si="42"/>
        <v>0</v>
      </c>
      <c r="I208" s="469">
        <f t="shared" si="42"/>
        <v>0</v>
      </c>
      <c r="J208" s="469">
        <f t="shared" si="42"/>
        <v>0</v>
      </c>
      <c r="K208" s="469">
        <f t="shared" si="42"/>
        <v>0</v>
      </c>
      <c r="L208" s="469">
        <f t="shared" si="42"/>
        <v>0</v>
      </c>
      <c r="M208" s="469">
        <f t="shared" si="42"/>
        <v>0</v>
      </c>
      <c r="N208" s="469">
        <f t="shared" si="42"/>
        <v>0</v>
      </c>
      <c r="O208" s="469">
        <f t="shared" si="42"/>
        <v>0</v>
      </c>
      <c r="P208" s="469">
        <f t="shared" si="42"/>
        <v>0</v>
      </c>
      <c r="Q208" s="469">
        <f t="shared" si="42"/>
        <v>0</v>
      </c>
      <c r="R208" s="469">
        <f t="shared" si="42"/>
        <v>0</v>
      </c>
      <c r="S208" s="469">
        <f t="shared" si="42"/>
        <v>0</v>
      </c>
      <c r="T208" s="469">
        <f t="shared" si="42"/>
        <v>0</v>
      </c>
      <c r="U208" s="469">
        <f t="shared" si="42"/>
        <v>0</v>
      </c>
      <c r="V208" s="469">
        <f t="shared" si="42"/>
        <v>0</v>
      </c>
      <c r="W208" s="469">
        <f t="shared" si="42"/>
        <v>0</v>
      </c>
      <c r="X208" s="469">
        <f t="shared" si="42"/>
        <v>0</v>
      </c>
      <c r="Y208" s="469">
        <f t="shared" si="42"/>
        <v>0</v>
      </c>
    </row>
    <row r="209" spans="1:25">
      <c r="A209" s="500" t="s">
        <v>179</v>
      </c>
      <c r="C209" s="480"/>
      <c r="E209" s="470" t="s">
        <v>548</v>
      </c>
      <c r="F209" s="469">
        <f t="shared" ref="F209:Y209" si="43">F133</f>
        <v>0</v>
      </c>
      <c r="G209" s="469">
        <f t="shared" si="43"/>
        <v>0</v>
      </c>
      <c r="H209" s="469">
        <f t="shared" si="43"/>
        <v>0</v>
      </c>
      <c r="I209" s="469">
        <f t="shared" si="43"/>
        <v>0</v>
      </c>
      <c r="J209" s="469">
        <f t="shared" si="43"/>
        <v>0</v>
      </c>
      <c r="K209" s="469">
        <f t="shared" si="43"/>
        <v>0</v>
      </c>
      <c r="L209" s="469">
        <f t="shared" si="43"/>
        <v>0</v>
      </c>
      <c r="M209" s="469">
        <f t="shared" si="43"/>
        <v>0</v>
      </c>
      <c r="N209" s="469">
        <f t="shared" si="43"/>
        <v>0</v>
      </c>
      <c r="O209" s="469">
        <f t="shared" si="43"/>
        <v>0</v>
      </c>
      <c r="P209" s="469">
        <f t="shared" si="43"/>
        <v>0</v>
      </c>
      <c r="Q209" s="469">
        <f t="shared" si="43"/>
        <v>0</v>
      </c>
      <c r="R209" s="469">
        <f t="shared" si="43"/>
        <v>0</v>
      </c>
      <c r="S209" s="469">
        <f t="shared" si="43"/>
        <v>0</v>
      </c>
      <c r="T209" s="469">
        <f t="shared" si="43"/>
        <v>0</v>
      </c>
      <c r="U209" s="469">
        <f t="shared" si="43"/>
        <v>0</v>
      </c>
      <c r="V209" s="469">
        <f t="shared" si="43"/>
        <v>0</v>
      </c>
      <c r="W209" s="469">
        <f t="shared" si="43"/>
        <v>0</v>
      </c>
      <c r="X209" s="469">
        <f t="shared" si="43"/>
        <v>0</v>
      </c>
      <c r="Y209" s="469">
        <f t="shared" si="43"/>
        <v>0</v>
      </c>
    </row>
    <row r="210" spans="1:25">
      <c r="A210" s="500" t="s">
        <v>168</v>
      </c>
      <c r="C210" s="480"/>
      <c r="E210" s="470" t="s">
        <v>548</v>
      </c>
      <c r="F210" s="469">
        <f t="shared" ref="F210:Y210" si="44">F141</f>
        <v>0</v>
      </c>
      <c r="G210" s="469">
        <f t="shared" si="44"/>
        <v>0</v>
      </c>
      <c r="H210" s="469">
        <f t="shared" si="44"/>
        <v>0</v>
      </c>
      <c r="I210" s="469">
        <f t="shared" si="44"/>
        <v>0</v>
      </c>
      <c r="J210" s="469">
        <f t="shared" si="44"/>
        <v>0</v>
      </c>
      <c r="K210" s="469">
        <f t="shared" si="44"/>
        <v>0</v>
      </c>
      <c r="L210" s="469">
        <f t="shared" si="44"/>
        <v>0</v>
      </c>
      <c r="M210" s="469">
        <f t="shared" si="44"/>
        <v>0</v>
      </c>
      <c r="N210" s="469">
        <f t="shared" si="44"/>
        <v>0</v>
      </c>
      <c r="O210" s="469">
        <f t="shared" si="44"/>
        <v>0</v>
      </c>
      <c r="P210" s="469">
        <f t="shared" si="44"/>
        <v>0</v>
      </c>
      <c r="Q210" s="469">
        <f t="shared" si="44"/>
        <v>0</v>
      </c>
      <c r="R210" s="469">
        <f t="shared" si="44"/>
        <v>0</v>
      </c>
      <c r="S210" s="469">
        <f t="shared" si="44"/>
        <v>0</v>
      </c>
      <c r="T210" s="469">
        <f t="shared" si="44"/>
        <v>0</v>
      </c>
      <c r="U210" s="469">
        <f t="shared" si="44"/>
        <v>0</v>
      </c>
      <c r="V210" s="469">
        <f t="shared" si="44"/>
        <v>0</v>
      </c>
      <c r="W210" s="469">
        <f t="shared" si="44"/>
        <v>0</v>
      </c>
      <c r="X210" s="469">
        <f t="shared" si="44"/>
        <v>0</v>
      </c>
      <c r="Y210" s="469">
        <f t="shared" si="44"/>
        <v>0</v>
      </c>
    </row>
    <row r="211" spans="1:25">
      <c r="A211" s="500" t="s">
        <v>170</v>
      </c>
      <c r="C211" s="480"/>
      <c r="E211" s="470" t="s">
        <v>548</v>
      </c>
      <c r="F211" s="469">
        <f t="shared" ref="F211:Y211" si="45">F149</f>
        <v>0</v>
      </c>
      <c r="G211" s="469">
        <f t="shared" si="45"/>
        <v>0</v>
      </c>
      <c r="H211" s="469">
        <f t="shared" si="45"/>
        <v>0</v>
      </c>
      <c r="I211" s="469">
        <f t="shared" si="45"/>
        <v>0</v>
      </c>
      <c r="J211" s="469">
        <f t="shared" si="45"/>
        <v>0</v>
      </c>
      <c r="K211" s="469">
        <f t="shared" si="45"/>
        <v>0</v>
      </c>
      <c r="L211" s="469">
        <f t="shared" si="45"/>
        <v>0</v>
      </c>
      <c r="M211" s="469">
        <f t="shared" si="45"/>
        <v>0</v>
      </c>
      <c r="N211" s="469">
        <f t="shared" si="45"/>
        <v>0</v>
      </c>
      <c r="O211" s="469">
        <f t="shared" si="45"/>
        <v>0</v>
      </c>
      <c r="P211" s="469">
        <f t="shared" si="45"/>
        <v>0</v>
      </c>
      <c r="Q211" s="469">
        <f t="shared" si="45"/>
        <v>0</v>
      </c>
      <c r="R211" s="469">
        <f t="shared" si="45"/>
        <v>0</v>
      </c>
      <c r="S211" s="469">
        <f t="shared" si="45"/>
        <v>0</v>
      </c>
      <c r="T211" s="469">
        <f t="shared" si="45"/>
        <v>0</v>
      </c>
      <c r="U211" s="469">
        <f t="shared" si="45"/>
        <v>0</v>
      </c>
      <c r="V211" s="469">
        <f t="shared" si="45"/>
        <v>0</v>
      </c>
      <c r="W211" s="469">
        <f t="shared" si="45"/>
        <v>0</v>
      </c>
      <c r="X211" s="469">
        <f t="shared" si="45"/>
        <v>0</v>
      </c>
      <c r="Y211" s="469">
        <f t="shared" si="45"/>
        <v>0</v>
      </c>
    </row>
    <row r="212" spans="1:25">
      <c r="A212" s="501" t="s">
        <v>139</v>
      </c>
      <c r="C212" s="480"/>
      <c r="F212" s="314">
        <f t="shared" ref="F212:Y212" si="46">SUM(F208:F211)</f>
        <v>0</v>
      </c>
      <c r="G212" s="314">
        <f t="shared" si="46"/>
        <v>0</v>
      </c>
      <c r="H212" s="314">
        <f t="shared" si="46"/>
        <v>0</v>
      </c>
      <c r="I212" s="314">
        <f t="shared" si="46"/>
        <v>0</v>
      </c>
      <c r="J212" s="314">
        <f t="shared" si="46"/>
        <v>0</v>
      </c>
      <c r="K212" s="314">
        <f t="shared" si="46"/>
        <v>0</v>
      </c>
      <c r="L212" s="314">
        <f t="shared" si="46"/>
        <v>0</v>
      </c>
      <c r="M212" s="314">
        <f t="shared" si="46"/>
        <v>0</v>
      </c>
      <c r="N212" s="314">
        <f t="shared" si="46"/>
        <v>0</v>
      </c>
      <c r="O212" s="314">
        <f t="shared" si="46"/>
        <v>0</v>
      </c>
      <c r="P212" s="314">
        <f t="shared" si="46"/>
        <v>0</v>
      </c>
      <c r="Q212" s="314">
        <f t="shared" si="46"/>
        <v>0</v>
      </c>
      <c r="R212" s="314">
        <f t="shared" si="46"/>
        <v>0</v>
      </c>
      <c r="S212" s="314">
        <f t="shared" si="46"/>
        <v>0</v>
      </c>
      <c r="T212" s="314">
        <f t="shared" si="46"/>
        <v>0</v>
      </c>
      <c r="U212" s="314">
        <f t="shared" si="46"/>
        <v>0</v>
      </c>
      <c r="V212" s="314">
        <f t="shared" si="46"/>
        <v>0</v>
      </c>
      <c r="W212" s="314">
        <f t="shared" si="46"/>
        <v>0</v>
      </c>
      <c r="X212" s="314">
        <f t="shared" si="46"/>
        <v>0</v>
      </c>
      <c r="Y212" s="314">
        <f t="shared" si="46"/>
        <v>0</v>
      </c>
    </row>
    <row r="213" spans="1:25">
      <c r="A213" s="5" t="s">
        <v>182</v>
      </c>
      <c r="C213" s="480"/>
      <c r="F213" s="311"/>
      <c r="G213" s="311"/>
      <c r="H213" s="311"/>
      <c r="I213" s="311"/>
      <c r="J213" s="311"/>
      <c r="K213" s="311"/>
      <c r="L213" s="311"/>
      <c r="M213" s="311"/>
      <c r="N213" s="311"/>
      <c r="O213" s="311"/>
      <c r="P213" s="311"/>
      <c r="Q213" s="311"/>
      <c r="R213" s="311"/>
      <c r="S213" s="311"/>
      <c r="T213" s="311"/>
      <c r="U213" s="311"/>
      <c r="V213" s="311"/>
      <c r="W213" s="311"/>
      <c r="X213" s="311"/>
      <c r="Y213" s="311"/>
    </row>
    <row r="214" spans="1:25">
      <c r="A214" s="500" t="s">
        <v>161</v>
      </c>
      <c r="C214" s="480"/>
      <c r="E214" s="470" t="s">
        <v>548</v>
      </c>
      <c r="F214" s="528"/>
      <c r="G214" s="528"/>
      <c r="H214" s="528"/>
      <c r="I214" s="528"/>
      <c r="J214" s="528"/>
      <c r="K214" s="528"/>
      <c r="L214" s="528"/>
      <c r="M214" s="528"/>
      <c r="N214" s="528"/>
      <c r="O214" s="528"/>
      <c r="P214" s="528"/>
      <c r="Q214" s="528"/>
      <c r="R214" s="528"/>
      <c r="S214" s="528"/>
      <c r="T214" s="528"/>
      <c r="U214" s="528"/>
      <c r="V214" s="528"/>
      <c r="W214" s="528"/>
      <c r="X214" s="528"/>
      <c r="Y214" s="528"/>
    </row>
    <row r="215" spans="1:25">
      <c r="A215" s="500" t="s">
        <v>168</v>
      </c>
      <c r="C215" s="480"/>
      <c r="E215" s="470" t="s">
        <v>548</v>
      </c>
      <c r="F215" s="528"/>
      <c r="G215" s="528"/>
      <c r="H215" s="528"/>
      <c r="I215" s="528"/>
      <c r="J215" s="528"/>
      <c r="K215" s="528"/>
      <c r="L215" s="528"/>
      <c r="M215" s="528"/>
      <c r="N215" s="528"/>
      <c r="O215" s="528"/>
      <c r="P215" s="528"/>
      <c r="Q215" s="528"/>
      <c r="R215" s="528"/>
      <c r="S215" s="528"/>
      <c r="T215" s="528"/>
      <c r="U215" s="528"/>
      <c r="V215" s="528"/>
      <c r="W215" s="528"/>
      <c r="X215" s="528"/>
      <c r="Y215" s="528"/>
    </row>
    <row r="216" spans="1:25">
      <c r="A216" s="500" t="s">
        <v>179</v>
      </c>
      <c r="C216" s="480"/>
      <c r="E216" s="470" t="s">
        <v>548</v>
      </c>
      <c r="F216" s="528"/>
      <c r="G216" s="528"/>
      <c r="H216" s="528"/>
      <c r="I216" s="528"/>
      <c r="J216" s="528"/>
      <c r="K216" s="528"/>
      <c r="L216" s="528"/>
      <c r="M216" s="528"/>
      <c r="N216" s="528"/>
      <c r="O216" s="528"/>
      <c r="P216" s="528"/>
      <c r="Q216" s="528"/>
      <c r="R216" s="528"/>
      <c r="S216" s="528"/>
      <c r="T216" s="528"/>
      <c r="U216" s="528"/>
      <c r="V216" s="528"/>
      <c r="W216" s="528"/>
      <c r="X216" s="528"/>
      <c r="Y216" s="528"/>
    </row>
    <row r="217" spans="1:25">
      <c r="A217" s="500" t="s">
        <v>170</v>
      </c>
      <c r="C217" s="480"/>
      <c r="E217" s="470" t="s">
        <v>548</v>
      </c>
      <c r="F217" s="528"/>
      <c r="G217" s="528"/>
      <c r="H217" s="528"/>
      <c r="I217" s="528"/>
      <c r="J217" s="528"/>
      <c r="K217" s="528"/>
      <c r="L217" s="528"/>
      <c r="M217" s="528"/>
      <c r="N217" s="528"/>
      <c r="O217" s="528"/>
      <c r="P217" s="528"/>
      <c r="Q217" s="528"/>
      <c r="R217" s="528"/>
      <c r="S217" s="528"/>
      <c r="T217" s="528"/>
      <c r="U217" s="528"/>
      <c r="V217" s="528"/>
      <c r="W217" s="528"/>
      <c r="X217" s="528"/>
      <c r="Y217" s="528"/>
    </row>
    <row r="218" spans="1:25">
      <c r="A218" s="501" t="s">
        <v>139</v>
      </c>
      <c r="C218" s="480"/>
      <c r="F218" s="314">
        <f t="shared" ref="F218:Y218" si="47">SUM(F214:F217)</f>
        <v>0</v>
      </c>
      <c r="G218" s="314">
        <f t="shared" si="47"/>
        <v>0</v>
      </c>
      <c r="H218" s="314">
        <f t="shared" si="47"/>
        <v>0</v>
      </c>
      <c r="I218" s="314">
        <f t="shared" si="47"/>
        <v>0</v>
      </c>
      <c r="J218" s="314">
        <f t="shared" si="47"/>
        <v>0</v>
      </c>
      <c r="K218" s="314">
        <f t="shared" si="47"/>
        <v>0</v>
      </c>
      <c r="L218" s="314">
        <f t="shared" si="47"/>
        <v>0</v>
      </c>
      <c r="M218" s="314">
        <f t="shared" si="47"/>
        <v>0</v>
      </c>
      <c r="N218" s="314">
        <f t="shared" si="47"/>
        <v>0</v>
      </c>
      <c r="O218" s="314">
        <f t="shared" si="47"/>
        <v>0</v>
      </c>
      <c r="P218" s="314">
        <f t="shared" si="47"/>
        <v>0</v>
      </c>
      <c r="Q218" s="314">
        <f t="shared" si="47"/>
        <v>0</v>
      </c>
      <c r="R218" s="314">
        <f t="shared" si="47"/>
        <v>0</v>
      </c>
      <c r="S218" s="314">
        <f t="shared" si="47"/>
        <v>0</v>
      </c>
      <c r="T218" s="314">
        <f t="shared" si="47"/>
        <v>0</v>
      </c>
      <c r="U218" s="314">
        <f t="shared" si="47"/>
        <v>0</v>
      </c>
      <c r="V218" s="314">
        <f t="shared" si="47"/>
        <v>0</v>
      </c>
      <c r="W218" s="314">
        <f t="shared" si="47"/>
        <v>0</v>
      </c>
      <c r="X218" s="314">
        <f t="shared" si="47"/>
        <v>0</v>
      </c>
      <c r="Y218" s="314">
        <f t="shared" si="47"/>
        <v>0</v>
      </c>
    </row>
    <row r="219" spans="1:25">
      <c r="A219" s="280" t="s">
        <v>560</v>
      </c>
      <c r="C219" s="480"/>
      <c r="F219" s="316"/>
      <c r="G219" s="316"/>
      <c r="H219" s="316"/>
      <c r="I219" s="316"/>
      <c r="J219" s="316"/>
      <c r="K219" s="316"/>
      <c r="L219" s="316"/>
      <c r="M219" s="316"/>
      <c r="N219" s="316"/>
      <c r="O219" s="316"/>
      <c r="P219" s="316"/>
      <c r="Q219" s="316"/>
      <c r="R219" s="316"/>
      <c r="S219" s="316"/>
      <c r="T219" s="316"/>
      <c r="U219" s="316"/>
      <c r="V219" s="316"/>
      <c r="W219" s="316"/>
      <c r="X219" s="316"/>
      <c r="Y219" s="316"/>
    </row>
    <row r="220" spans="1:25">
      <c r="A220" s="500" t="s">
        <v>161</v>
      </c>
      <c r="C220" s="480"/>
      <c r="E220" s="470" t="s">
        <v>548</v>
      </c>
      <c r="F220" s="528"/>
      <c r="G220" s="528"/>
      <c r="H220" s="528"/>
      <c r="I220" s="528"/>
      <c r="J220" s="528"/>
      <c r="K220" s="528"/>
      <c r="L220" s="528"/>
      <c r="M220" s="528"/>
      <c r="N220" s="528"/>
      <c r="O220" s="528"/>
      <c r="P220" s="528"/>
      <c r="Q220" s="528"/>
      <c r="R220" s="528"/>
      <c r="S220" s="528"/>
      <c r="T220" s="528"/>
      <c r="U220" s="528"/>
      <c r="V220" s="528"/>
      <c r="W220" s="528"/>
      <c r="X220" s="528"/>
      <c r="Y220" s="528"/>
    </row>
    <row r="221" spans="1:25">
      <c r="A221" s="500" t="s">
        <v>168</v>
      </c>
      <c r="C221" s="480"/>
      <c r="E221" s="470" t="s">
        <v>548</v>
      </c>
      <c r="F221" s="528"/>
      <c r="G221" s="528"/>
      <c r="H221" s="528"/>
      <c r="I221" s="528"/>
      <c r="J221" s="528"/>
      <c r="K221" s="528"/>
      <c r="L221" s="528"/>
      <c r="M221" s="528"/>
      <c r="N221" s="528"/>
      <c r="O221" s="528"/>
      <c r="P221" s="528"/>
      <c r="Q221" s="528"/>
      <c r="R221" s="528"/>
      <c r="S221" s="528"/>
      <c r="T221" s="528"/>
      <c r="U221" s="528"/>
      <c r="V221" s="528"/>
      <c r="W221" s="528"/>
      <c r="X221" s="528"/>
      <c r="Y221" s="528"/>
    </row>
    <row r="222" spans="1:25">
      <c r="A222" s="500" t="s">
        <v>179</v>
      </c>
      <c r="C222" s="480"/>
      <c r="E222" s="470" t="s">
        <v>548</v>
      </c>
      <c r="F222" s="528"/>
      <c r="G222" s="528"/>
      <c r="H222" s="528"/>
      <c r="I222" s="528"/>
      <c r="J222" s="528"/>
      <c r="K222" s="528"/>
      <c r="L222" s="528"/>
      <c r="M222" s="528"/>
      <c r="N222" s="528"/>
      <c r="O222" s="528"/>
      <c r="P222" s="528"/>
      <c r="Q222" s="528"/>
      <c r="R222" s="528"/>
      <c r="S222" s="528"/>
      <c r="T222" s="528"/>
      <c r="U222" s="528"/>
      <c r="V222" s="528"/>
      <c r="W222" s="528"/>
      <c r="X222" s="528"/>
      <c r="Y222" s="528"/>
    </row>
    <row r="223" spans="1:25">
      <c r="A223" s="500" t="s">
        <v>170</v>
      </c>
      <c r="C223" s="480"/>
      <c r="E223" s="470" t="s">
        <v>548</v>
      </c>
      <c r="F223" s="528"/>
      <c r="G223" s="528"/>
      <c r="H223" s="528"/>
      <c r="I223" s="528"/>
      <c r="J223" s="528"/>
      <c r="K223" s="528"/>
      <c r="L223" s="528"/>
      <c r="M223" s="528"/>
      <c r="N223" s="528"/>
      <c r="O223" s="528"/>
      <c r="P223" s="528"/>
      <c r="Q223" s="528"/>
      <c r="R223" s="528"/>
      <c r="S223" s="528"/>
      <c r="T223" s="528"/>
      <c r="U223" s="528"/>
      <c r="V223" s="528"/>
      <c r="W223" s="528"/>
      <c r="X223" s="528"/>
      <c r="Y223" s="528"/>
    </row>
    <row r="224" spans="1:25" s="323" customFormat="1">
      <c r="A224" s="5" t="s">
        <v>139</v>
      </c>
      <c r="C224" s="1"/>
      <c r="E224" s="443"/>
      <c r="F224" s="363">
        <f t="shared" ref="F224:Y224" si="48">SUM(F220:F223)</f>
        <v>0</v>
      </c>
      <c r="G224" s="363">
        <f t="shared" si="48"/>
        <v>0</v>
      </c>
      <c r="H224" s="363">
        <f t="shared" si="48"/>
        <v>0</v>
      </c>
      <c r="I224" s="363">
        <f t="shared" si="48"/>
        <v>0</v>
      </c>
      <c r="J224" s="363">
        <f t="shared" si="48"/>
        <v>0</v>
      </c>
      <c r="K224" s="363">
        <f t="shared" si="48"/>
        <v>0</v>
      </c>
      <c r="L224" s="363">
        <f t="shared" si="48"/>
        <v>0</v>
      </c>
      <c r="M224" s="363">
        <f t="shared" si="48"/>
        <v>0</v>
      </c>
      <c r="N224" s="363">
        <f t="shared" si="48"/>
        <v>0</v>
      </c>
      <c r="O224" s="363">
        <f t="shared" si="48"/>
        <v>0</v>
      </c>
      <c r="P224" s="363">
        <f t="shared" si="48"/>
        <v>0</v>
      </c>
      <c r="Q224" s="363">
        <f t="shared" si="48"/>
        <v>0</v>
      </c>
      <c r="R224" s="363">
        <f t="shared" si="48"/>
        <v>0</v>
      </c>
      <c r="S224" s="363">
        <f t="shared" si="48"/>
        <v>0</v>
      </c>
      <c r="T224" s="363">
        <f t="shared" si="48"/>
        <v>0</v>
      </c>
      <c r="U224" s="363">
        <f t="shared" si="48"/>
        <v>0</v>
      </c>
      <c r="V224" s="363">
        <f t="shared" si="48"/>
        <v>0</v>
      </c>
      <c r="W224" s="363">
        <f t="shared" si="48"/>
        <v>0</v>
      </c>
      <c r="X224" s="363">
        <f t="shared" si="48"/>
        <v>0</v>
      </c>
      <c r="Y224" s="363">
        <f t="shared" si="48"/>
        <v>0</v>
      </c>
    </row>
    <row r="225" spans="1:25">
      <c r="A225" s="501"/>
      <c r="C225" s="480"/>
      <c r="F225" s="316"/>
      <c r="G225" s="316"/>
      <c r="H225" s="316"/>
      <c r="I225" s="316"/>
      <c r="J225" s="316"/>
      <c r="K225" s="316"/>
      <c r="L225" s="316"/>
      <c r="M225" s="316"/>
      <c r="N225" s="316"/>
      <c r="O225" s="316"/>
      <c r="P225" s="316"/>
      <c r="Q225" s="316"/>
      <c r="R225" s="316"/>
      <c r="S225" s="316"/>
      <c r="T225" s="316"/>
      <c r="U225" s="316"/>
      <c r="V225" s="316"/>
      <c r="W225" s="316"/>
      <c r="X225" s="316"/>
      <c r="Y225" s="316"/>
    </row>
    <row r="226" spans="1:25">
      <c r="A226" s="500" t="s">
        <v>562</v>
      </c>
      <c r="C226" s="480"/>
      <c r="E226" s="348" t="s">
        <v>0</v>
      </c>
      <c r="F226" s="530" t="str">
        <f>IF(F198&gt;0,F198/F201," ")</f>
        <v xml:space="preserve"> </v>
      </c>
      <c r="G226" s="530" t="str">
        <f t="shared" ref="G226:Y226" si="49">IF(G198&gt;0,G198/G201," ")</f>
        <v xml:space="preserve"> </v>
      </c>
      <c r="H226" s="530" t="str">
        <f t="shared" si="49"/>
        <v xml:space="preserve"> </v>
      </c>
      <c r="I226" s="530" t="str">
        <f t="shared" si="49"/>
        <v xml:space="preserve"> </v>
      </c>
      <c r="J226" s="530" t="str">
        <f t="shared" si="49"/>
        <v xml:space="preserve"> </v>
      </c>
      <c r="K226" s="530" t="str">
        <f t="shared" si="49"/>
        <v xml:space="preserve"> </v>
      </c>
      <c r="L226" s="530" t="str">
        <f t="shared" si="49"/>
        <v xml:space="preserve"> </v>
      </c>
      <c r="M226" s="530" t="str">
        <f t="shared" si="49"/>
        <v xml:space="preserve"> </v>
      </c>
      <c r="N226" s="530" t="str">
        <f t="shared" si="49"/>
        <v xml:space="preserve"> </v>
      </c>
      <c r="O226" s="530" t="str">
        <f t="shared" si="49"/>
        <v xml:space="preserve"> </v>
      </c>
      <c r="P226" s="530" t="str">
        <f t="shared" si="49"/>
        <v xml:space="preserve"> </v>
      </c>
      <c r="Q226" s="530" t="str">
        <f t="shared" si="49"/>
        <v xml:space="preserve"> </v>
      </c>
      <c r="R226" s="530" t="str">
        <f t="shared" si="49"/>
        <v xml:space="preserve"> </v>
      </c>
      <c r="S226" s="530" t="str">
        <f t="shared" si="49"/>
        <v xml:space="preserve"> </v>
      </c>
      <c r="T226" s="530" t="str">
        <f t="shared" si="49"/>
        <v xml:space="preserve"> </v>
      </c>
      <c r="U226" s="530" t="str">
        <f t="shared" si="49"/>
        <v xml:space="preserve"> </v>
      </c>
      <c r="V226" s="530" t="str">
        <f t="shared" si="49"/>
        <v xml:space="preserve"> </v>
      </c>
      <c r="W226" s="530" t="str">
        <f t="shared" si="49"/>
        <v xml:space="preserve"> </v>
      </c>
      <c r="X226" s="530" t="str">
        <f t="shared" si="49"/>
        <v xml:space="preserve"> </v>
      </c>
      <c r="Y226" s="530" t="str">
        <f t="shared" si="49"/>
        <v xml:space="preserve"> </v>
      </c>
    </row>
    <row r="227" spans="1:25">
      <c r="A227" s="500" t="s">
        <v>563</v>
      </c>
      <c r="C227" s="480"/>
      <c r="E227" s="348" t="s">
        <v>0</v>
      </c>
      <c r="F227" s="315"/>
      <c r="G227" s="315"/>
      <c r="H227" s="315"/>
      <c r="I227" s="315"/>
      <c r="J227" s="315"/>
      <c r="K227" s="315"/>
      <c r="L227" s="315"/>
      <c r="M227" s="315"/>
      <c r="N227" s="315"/>
      <c r="O227" s="315"/>
      <c r="P227" s="315"/>
      <c r="Q227" s="315"/>
      <c r="R227" s="315"/>
      <c r="S227" s="315"/>
      <c r="T227" s="315"/>
      <c r="U227" s="315"/>
      <c r="V227" s="315"/>
      <c r="W227" s="315"/>
      <c r="X227" s="315"/>
      <c r="Y227" s="315"/>
    </row>
    <row r="228" spans="1:25" s="44" customFormat="1">
      <c r="A228" s="538"/>
      <c r="C228" s="485"/>
      <c r="E228" s="539"/>
      <c r="F228" s="540"/>
      <c r="G228" s="540"/>
      <c r="H228" s="540"/>
      <c r="I228" s="540"/>
      <c r="J228" s="540"/>
      <c r="K228" s="540"/>
      <c r="L228" s="540"/>
      <c r="M228" s="540"/>
      <c r="N228" s="540"/>
      <c r="O228" s="540"/>
      <c r="P228" s="540"/>
      <c r="Q228" s="540"/>
      <c r="R228" s="540"/>
      <c r="S228" s="540"/>
      <c r="T228" s="540"/>
      <c r="U228" s="540"/>
      <c r="V228" s="540"/>
      <c r="W228" s="540"/>
      <c r="X228" s="540"/>
      <c r="Y228" s="540"/>
    </row>
    <row r="229" spans="1:25" ht="15">
      <c r="A229" s="416" t="s">
        <v>811</v>
      </c>
      <c r="C229" s="480"/>
      <c r="F229" s="478"/>
      <c r="G229" s="478"/>
      <c r="H229" s="478"/>
      <c r="I229" s="478"/>
      <c r="J229" s="478"/>
      <c r="K229" s="311"/>
      <c r="L229" s="311"/>
      <c r="M229" s="311"/>
      <c r="N229" s="311"/>
      <c r="O229" s="311"/>
      <c r="P229" s="311"/>
      <c r="Q229" s="311"/>
      <c r="R229" s="311"/>
      <c r="S229" s="311"/>
      <c r="T229" s="311"/>
      <c r="U229" s="311"/>
      <c r="V229" s="311"/>
      <c r="W229" s="311"/>
      <c r="X229" s="311"/>
      <c r="Y229" s="311"/>
    </row>
    <row r="230" spans="1:25" ht="15">
      <c r="A230" s="167" t="s">
        <v>778</v>
      </c>
      <c r="C230" s="168"/>
      <c r="E230" s="470"/>
      <c r="F230" s="478"/>
      <c r="G230" s="478"/>
      <c r="H230" s="478"/>
      <c r="I230" s="478"/>
      <c r="J230" s="478"/>
      <c r="K230" s="311"/>
      <c r="L230" s="311"/>
      <c r="M230" s="311"/>
      <c r="N230" s="311"/>
      <c r="O230" s="311"/>
      <c r="P230" s="311"/>
      <c r="Q230" s="311"/>
      <c r="R230" s="311"/>
      <c r="S230" s="311"/>
      <c r="T230" s="311"/>
      <c r="U230" s="311"/>
      <c r="V230" s="311"/>
      <c r="W230" s="311"/>
      <c r="X230" s="311"/>
      <c r="Y230" s="311"/>
    </row>
    <row r="231" spans="1:25" s="480" customFormat="1">
      <c r="A231" s="479" t="s">
        <v>340</v>
      </c>
      <c r="E231" s="470"/>
      <c r="F231" s="317"/>
      <c r="G231" s="317"/>
      <c r="H231" s="317"/>
      <c r="I231" s="317"/>
      <c r="J231" s="317"/>
      <c r="K231" s="317"/>
      <c r="L231" s="317"/>
      <c r="M231" s="317"/>
      <c r="N231" s="317"/>
      <c r="O231" s="317"/>
      <c r="P231" s="317"/>
      <c r="Q231" s="317"/>
      <c r="R231" s="317"/>
      <c r="S231" s="317"/>
      <c r="T231" s="317"/>
      <c r="U231" s="317"/>
      <c r="V231" s="317"/>
      <c r="W231" s="317"/>
      <c r="X231" s="317"/>
      <c r="Y231" s="317"/>
    </row>
    <row r="232" spans="1:25" s="480" customFormat="1" ht="25.5">
      <c r="A232" s="502" t="s">
        <v>342</v>
      </c>
      <c r="E232" s="470" t="s">
        <v>242</v>
      </c>
      <c r="F232" s="553"/>
      <c r="G232" s="528"/>
      <c r="H232" s="528"/>
      <c r="I232" s="528"/>
      <c r="J232" s="528"/>
      <c r="K232" s="528"/>
      <c r="L232" s="528"/>
      <c r="M232" s="528"/>
      <c r="N232" s="528"/>
      <c r="O232" s="528"/>
      <c r="P232" s="528"/>
      <c r="Q232" s="528"/>
      <c r="R232" s="528"/>
      <c r="S232" s="528"/>
      <c r="T232" s="528"/>
      <c r="U232" s="528"/>
      <c r="V232" s="528"/>
      <c r="W232" s="528"/>
      <c r="X232" s="528"/>
      <c r="Y232" s="528"/>
    </row>
    <row r="233" spans="1:25" s="480" customFormat="1">
      <c r="A233" s="502" t="s">
        <v>341</v>
      </c>
      <c r="E233" s="470" t="s">
        <v>242</v>
      </c>
      <c r="F233" s="553" t="s">
        <v>988</v>
      </c>
      <c r="G233" s="528"/>
      <c r="H233" s="528"/>
      <c r="I233" s="528"/>
      <c r="J233" s="528"/>
      <c r="K233" s="528"/>
      <c r="L233" s="528"/>
      <c r="M233" s="528"/>
      <c r="N233" s="528"/>
      <c r="O233" s="528"/>
      <c r="P233" s="528"/>
      <c r="Q233" s="528"/>
      <c r="R233" s="528"/>
      <c r="S233" s="528"/>
      <c r="T233" s="528"/>
      <c r="U233" s="528"/>
      <c r="V233" s="528"/>
      <c r="W233" s="528"/>
      <c r="X233" s="528"/>
      <c r="Y233" s="528"/>
    </row>
    <row r="234" spans="1:25" s="480" customFormat="1">
      <c r="A234" s="536" t="s">
        <v>910</v>
      </c>
      <c r="E234" s="200" t="s">
        <v>395</v>
      </c>
      <c r="F234" s="554"/>
      <c r="G234" s="554"/>
      <c r="H234" s="554"/>
      <c r="I234" s="554"/>
      <c r="J234" s="554"/>
      <c r="K234" s="554"/>
      <c r="L234" s="554"/>
      <c r="M234" s="554"/>
      <c r="N234" s="554"/>
      <c r="O234" s="554"/>
      <c r="P234" s="554"/>
      <c r="Q234" s="554"/>
      <c r="R234" s="554"/>
      <c r="S234" s="554"/>
      <c r="T234" s="554"/>
      <c r="U234" s="554"/>
      <c r="V234" s="554"/>
      <c r="W234" s="554"/>
      <c r="X234" s="554"/>
      <c r="Y234" s="554"/>
    </row>
    <row r="235" spans="1:25" s="480" customFormat="1" ht="13.5" customHeight="1">
      <c r="A235" s="536" t="s">
        <v>1349</v>
      </c>
      <c r="E235" s="470"/>
      <c r="F235" s="391"/>
      <c r="G235" s="391"/>
      <c r="H235" s="391"/>
      <c r="I235" s="391"/>
      <c r="J235" s="391"/>
      <c r="K235" s="391"/>
      <c r="L235" s="391"/>
      <c r="M235" s="391"/>
      <c r="N235" s="391"/>
      <c r="O235" s="391"/>
      <c r="P235" s="391"/>
      <c r="Q235" s="391"/>
      <c r="R235" s="391"/>
      <c r="S235" s="391"/>
      <c r="T235" s="391"/>
      <c r="U235" s="391"/>
      <c r="V235" s="391"/>
      <c r="W235" s="391"/>
      <c r="X235" s="391"/>
      <c r="Y235" s="391"/>
    </row>
    <row r="236" spans="1:25" s="480" customFormat="1">
      <c r="E236" s="470"/>
    </row>
    <row r="237" spans="1:25" s="480" customFormat="1">
      <c r="A237" s="1" t="s">
        <v>226</v>
      </c>
      <c r="E237" s="470"/>
    </row>
    <row r="238" spans="1:25" s="480" customFormat="1">
      <c r="A238" s="479" t="s">
        <v>856</v>
      </c>
      <c r="E238" s="470" t="s">
        <v>242</v>
      </c>
      <c r="F238" s="532"/>
      <c r="G238" s="532"/>
      <c r="H238" s="532"/>
      <c r="I238" s="532"/>
      <c r="J238" s="532"/>
      <c r="K238" s="532"/>
      <c r="L238" s="532"/>
      <c r="M238" s="532"/>
      <c r="N238" s="532"/>
      <c r="O238" s="532"/>
      <c r="P238" s="532"/>
      <c r="Q238" s="532"/>
      <c r="R238" s="532"/>
      <c r="S238" s="532"/>
      <c r="T238" s="532"/>
      <c r="U238" s="532"/>
      <c r="V238" s="532"/>
      <c r="W238" s="532"/>
      <c r="X238" s="532"/>
      <c r="Y238" s="532"/>
    </row>
    <row r="239" spans="1:25" s="480" customFormat="1">
      <c r="A239" s="479" t="s">
        <v>213</v>
      </c>
      <c r="E239" s="470"/>
      <c r="F239" s="532"/>
      <c r="G239" s="532"/>
      <c r="H239" s="532" t="s">
        <v>53</v>
      </c>
      <c r="I239" s="532"/>
      <c r="J239" s="532"/>
      <c r="K239" s="532"/>
      <c r="L239" s="532"/>
      <c r="M239" s="532"/>
      <c r="N239" s="532"/>
      <c r="O239" s="532"/>
      <c r="P239" s="532"/>
      <c r="Q239" s="532"/>
      <c r="R239" s="532"/>
      <c r="S239" s="532"/>
      <c r="T239" s="532"/>
      <c r="U239" s="532"/>
      <c r="V239" s="532"/>
      <c r="W239" s="532"/>
      <c r="X239" s="532"/>
      <c r="Y239" s="532"/>
    </row>
    <row r="240" spans="1:25" s="480" customFormat="1">
      <c r="A240" s="479" t="s">
        <v>559</v>
      </c>
      <c r="E240" s="470" t="s">
        <v>5</v>
      </c>
      <c r="F240" s="532"/>
      <c r="G240" s="532"/>
      <c r="H240" s="532"/>
      <c r="I240" s="532"/>
      <c r="J240" s="532"/>
      <c r="K240" s="532"/>
      <c r="L240" s="532"/>
      <c r="M240" s="532"/>
      <c r="N240" s="532"/>
      <c r="O240" s="532"/>
      <c r="P240" s="532"/>
      <c r="Q240" s="532"/>
      <c r="R240" s="532"/>
      <c r="S240" s="532"/>
      <c r="T240" s="532"/>
      <c r="U240" s="532"/>
      <c r="V240" s="532"/>
      <c r="W240" s="532"/>
      <c r="X240" s="532"/>
      <c r="Y240" s="532"/>
    </row>
    <row r="241" spans="1:25" s="480" customFormat="1">
      <c r="A241" s="479" t="s">
        <v>557</v>
      </c>
      <c r="E241" s="470" t="s">
        <v>5</v>
      </c>
      <c r="F241" s="532"/>
      <c r="G241" s="532"/>
      <c r="H241" s="532"/>
      <c r="I241" s="532"/>
      <c r="J241" s="532"/>
      <c r="K241" s="532"/>
      <c r="L241" s="532"/>
      <c r="M241" s="532"/>
      <c r="N241" s="532"/>
      <c r="O241" s="532"/>
      <c r="P241" s="532"/>
      <c r="Q241" s="532"/>
      <c r="R241" s="532"/>
      <c r="S241" s="532"/>
      <c r="T241" s="532"/>
      <c r="U241" s="532"/>
      <c r="V241" s="532"/>
      <c r="W241" s="532"/>
      <c r="X241" s="532"/>
      <c r="Y241" s="532"/>
    </row>
    <row r="242" spans="1:25" s="480" customFormat="1">
      <c r="A242" s="479" t="s">
        <v>558</v>
      </c>
      <c r="E242" s="470" t="s">
        <v>5</v>
      </c>
      <c r="F242" s="532"/>
      <c r="G242" s="532"/>
      <c r="H242" s="532"/>
      <c r="I242" s="532"/>
      <c r="J242" s="532"/>
      <c r="K242" s="532"/>
      <c r="L242" s="532"/>
      <c r="M242" s="532"/>
      <c r="N242" s="532"/>
      <c r="O242" s="532"/>
      <c r="P242" s="532"/>
      <c r="Q242" s="532"/>
      <c r="R242" s="532"/>
      <c r="S242" s="532"/>
      <c r="T242" s="532"/>
      <c r="U242" s="532"/>
      <c r="V242" s="532"/>
      <c r="W242" s="532"/>
      <c r="X242" s="532"/>
      <c r="Y242" s="532"/>
    </row>
    <row r="243" spans="1:25" s="480" customFormat="1">
      <c r="A243" s="479" t="s">
        <v>556</v>
      </c>
      <c r="E243" s="470" t="s">
        <v>0</v>
      </c>
      <c r="F243" s="193"/>
      <c r="G243" s="193"/>
      <c r="H243" s="193"/>
      <c r="I243" s="193"/>
      <c r="J243" s="193"/>
      <c r="K243" s="193"/>
      <c r="L243" s="193"/>
      <c r="M243" s="193"/>
      <c r="N243" s="193"/>
      <c r="O243" s="193"/>
      <c r="P243" s="193"/>
      <c r="Q243" s="193"/>
      <c r="R243" s="193"/>
      <c r="S243" s="193"/>
      <c r="T243" s="193"/>
      <c r="U243" s="193"/>
      <c r="V243" s="193"/>
      <c r="W243" s="193"/>
      <c r="X243" s="193"/>
      <c r="Y243" s="193"/>
    </row>
    <row r="244" spans="1:25" s="480" customFormat="1">
      <c r="A244" s="479" t="s">
        <v>214</v>
      </c>
      <c r="E244" s="470" t="s">
        <v>243</v>
      </c>
      <c r="F244" s="314">
        <f>'F7 Pensions DB scheme costs'!F164</f>
        <v>0</v>
      </c>
      <c r="G244" s="314">
        <f>'F7 Pensions DB scheme costs'!G164</f>
        <v>0</v>
      </c>
      <c r="H244" s="314">
        <f>'F7 Pensions DB scheme costs'!H164</f>
        <v>0</v>
      </c>
      <c r="I244" s="314">
        <f>'F7 Pensions DB scheme costs'!I164</f>
        <v>0</v>
      </c>
      <c r="J244" s="314">
        <f>'F7 Pensions DB scheme costs'!J164</f>
        <v>0</v>
      </c>
      <c r="K244" s="314">
        <f>'F7 Pensions DB scheme costs'!K164</f>
        <v>0</v>
      </c>
      <c r="L244" s="314">
        <f>'F7 Pensions DB scheme costs'!L164</f>
        <v>0</v>
      </c>
      <c r="M244" s="314">
        <f>'F7 Pensions DB scheme costs'!M164</f>
        <v>0</v>
      </c>
      <c r="N244" s="314">
        <f>'F7 Pensions DB scheme costs'!N164</f>
        <v>0</v>
      </c>
      <c r="O244" s="314">
        <f>'F7 Pensions DB scheme costs'!O164</f>
        <v>0</v>
      </c>
      <c r="P244" s="314" t="e">
        <f>#REF!</f>
        <v>#REF!</v>
      </c>
      <c r="Q244" s="314" t="e">
        <f>#REF!</f>
        <v>#REF!</v>
      </c>
      <c r="R244" s="314" t="e">
        <f>#REF!</f>
        <v>#REF!</v>
      </c>
      <c r="S244" s="314" t="e">
        <f>#REF!</f>
        <v>#REF!</v>
      </c>
      <c r="T244" s="314" t="e">
        <f>#REF!</f>
        <v>#REF!</v>
      </c>
      <c r="U244" s="314" t="e">
        <f>#REF!</f>
        <v>#REF!</v>
      </c>
      <c r="V244" s="314" t="e">
        <f>#REF!</f>
        <v>#REF!</v>
      </c>
      <c r="W244" s="314" t="e">
        <f>#REF!</f>
        <v>#REF!</v>
      </c>
      <c r="X244" s="314" t="e">
        <f>#REF!</f>
        <v>#REF!</v>
      </c>
      <c r="Y244" s="314" t="e">
        <f>#REF!</f>
        <v>#REF!</v>
      </c>
    </row>
    <row r="245" spans="1:25" s="480" customFormat="1">
      <c r="A245" s="479" t="s">
        <v>772</v>
      </c>
      <c r="E245" s="470" t="s">
        <v>0</v>
      </c>
      <c r="F245" s="194"/>
      <c r="G245" s="194"/>
      <c r="H245" s="194"/>
      <c r="I245" s="194"/>
      <c r="J245" s="194"/>
      <c r="K245" s="194"/>
      <c r="L245" s="194"/>
      <c r="M245" s="194"/>
      <c r="N245" s="194"/>
      <c r="O245" s="194"/>
      <c r="P245" s="194"/>
      <c r="Q245" s="194"/>
      <c r="R245" s="194"/>
      <c r="S245" s="194"/>
      <c r="T245" s="194"/>
      <c r="U245" s="194"/>
      <c r="V245" s="194"/>
      <c r="W245" s="194"/>
      <c r="X245" s="194"/>
      <c r="Y245" s="194"/>
    </row>
    <row r="246" spans="1:25" s="480" customFormat="1" ht="25.5">
      <c r="A246" s="502" t="s">
        <v>773</v>
      </c>
      <c r="E246" s="470" t="s">
        <v>0</v>
      </c>
      <c r="F246" s="194"/>
      <c r="G246" s="194"/>
      <c r="H246" s="194"/>
      <c r="I246" s="194"/>
      <c r="J246" s="194"/>
      <c r="K246" s="194"/>
      <c r="L246" s="194"/>
      <c r="M246" s="194"/>
      <c r="N246" s="194"/>
      <c r="O246" s="194"/>
      <c r="P246" s="194"/>
      <c r="Q246" s="194"/>
      <c r="R246" s="194"/>
      <c r="S246" s="194"/>
      <c r="T246" s="194"/>
      <c r="U246" s="194"/>
      <c r="V246" s="194"/>
      <c r="W246" s="194"/>
      <c r="X246" s="194"/>
      <c r="Y246" s="194"/>
    </row>
    <row r="247" spans="1:25" s="480" customFormat="1">
      <c r="A247" s="415" t="s">
        <v>863</v>
      </c>
      <c r="E247" s="470" t="s">
        <v>0</v>
      </c>
      <c r="F247" s="194"/>
      <c r="G247" s="194"/>
      <c r="H247" s="194"/>
      <c r="I247" s="194"/>
      <c r="J247" s="194"/>
      <c r="K247" s="194"/>
      <c r="L247" s="194"/>
      <c r="M247" s="194"/>
      <c r="N247" s="194"/>
      <c r="O247" s="194"/>
      <c r="P247" s="194"/>
      <c r="Q247" s="194"/>
      <c r="R247" s="194"/>
      <c r="S247" s="194"/>
      <c r="T247" s="194"/>
      <c r="U247" s="194"/>
      <c r="V247" s="194"/>
      <c r="W247" s="194"/>
      <c r="X247" s="194"/>
      <c r="Y247" s="194"/>
    </row>
    <row r="248" spans="1:25">
      <c r="A248" s="479" t="s">
        <v>392</v>
      </c>
      <c r="C248" s="480"/>
      <c r="E248" s="470" t="s">
        <v>173</v>
      </c>
      <c r="F248" s="532"/>
      <c r="G248" s="532"/>
      <c r="H248" s="532"/>
      <c r="I248" s="532"/>
      <c r="J248" s="532"/>
      <c r="K248" s="532"/>
      <c r="L248" s="532"/>
      <c r="M248" s="532"/>
      <c r="N248" s="532"/>
      <c r="O248" s="532"/>
      <c r="P248" s="532"/>
      <c r="Q248" s="532"/>
      <c r="R248" s="532"/>
      <c r="S248" s="532"/>
      <c r="T248" s="532"/>
      <c r="U248" s="532"/>
      <c r="V248" s="532"/>
      <c r="W248" s="532"/>
      <c r="X248" s="532"/>
      <c r="Y248" s="532"/>
    </row>
    <row r="249" spans="1:25">
      <c r="A249" s="495" t="s">
        <v>172</v>
      </c>
      <c r="C249" s="480"/>
      <c r="E249" s="470" t="s">
        <v>173</v>
      </c>
      <c r="F249" s="532"/>
      <c r="G249" s="532"/>
      <c r="H249" s="532"/>
      <c r="I249" s="532"/>
      <c r="J249" s="532"/>
      <c r="K249" s="532"/>
      <c r="L249" s="532"/>
      <c r="M249" s="532"/>
      <c r="N249" s="532"/>
      <c r="O249" s="532"/>
      <c r="P249" s="532"/>
      <c r="Q249" s="532"/>
      <c r="R249" s="532"/>
      <c r="S249" s="532"/>
      <c r="T249" s="532"/>
      <c r="U249" s="532"/>
      <c r="V249" s="532"/>
      <c r="W249" s="532"/>
      <c r="X249" s="532"/>
      <c r="Y249" s="532"/>
    </row>
    <row r="250" spans="1:25">
      <c r="A250" s="480"/>
      <c r="C250" s="480"/>
      <c r="E250" s="470"/>
      <c r="F250" s="480"/>
      <c r="G250" s="480"/>
      <c r="H250" s="480"/>
      <c r="I250" s="480"/>
      <c r="J250" s="480"/>
      <c r="K250" s="480"/>
      <c r="M250" s="480"/>
      <c r="O250" s="480"/>
      <c r="Q250" s="480"/>
      <c r="S250" s="480"/>
      <c r="U250" s="480"/>
      <c r="W250" s="480"/>
      <c r="Y250" s="480"/>
    </row>
    <row r="251" spans="1:25" s="480" customFormat="1">
      <c r="A251" s="1" t="s">
        <v>226</v>
      </c>
      <c r="E251" s="470"/>
    </row>
    <row r="252" spans="1:25" s="480" customFormat="1">
      <c r="A252" s="479" t="s">
        <v>215</v>
      </c>
      <c r="E252" s="470" t="s">
        <v>0</v>
      </c>
      <c r="F252" s="193"/>
      <c r="G252" s="193"/>
      <c r="H252" s="193"/>
      <c r="I252" s="193"/>
      <c r="J252" s="193"/>
      <c r="K252" s="193"/>
      <c r="L252" s="193"/>
      <c r="M252" s="193"/>
      <c r="N252" s="193"/>
      <c r="O252" s="193"/>
      <c r="P252" s="193"/>
      <c r="Q252" s="193"/>
      <c r="R252" s="193"/>
      <c r="S252" s="193"/>
      <c r="T252" s="193"/>
      <c r="U252" s="193"/>
      <c r="V252" s="193"/>
      <c r="W252" s="193"/>
      <c r="X252" s="193"/>
      <c r="Y252" s="193"/>
    </row>
    <row r="253" spans="1:25" s="480" customFormat="1">
      <c r="A253" s="479" t="s">
        <v>774</v>
      </c>
      <c r="E253" s="470" t="s">
        <v>0</v>
      </c>
      <c r="F253" s="193"/>
      <c r="G253" s="193"/>
      <c r="H253" s="193"/>
      <c r="I253" s="193"/>
      <c r="J253" s="193"/>
      <c r="K253" s="193"/>
      <c r="L253" s="193"/>
      <c r="M253" s="193"/>
      <c r="N253" s="193"/>
      <c r="O253" s="193"/>
      <c r="P253" s="193"/>
      <c r="Q253" s="193"/>
      <c r="R253" s="193"/>
      <c r="S253" s="193"/>
      <c r="T253" s="193"/>
      <c r="U253" s="193"/>
      <c r="V253" s="193"/>
      <c r="W253" s="193"/>
      <c r="X253" s="193"/>
      <c r="Y253" s="193"/>
    </row>
    <row r="254" spans="1:25" s="480" customFormat="1">
      <c r="A254" s="479" t="s">
        <v>216</v>
      </c>
      <c r="E254" s="470" t="s">
        <v>0</v>
      </c>
      <c r="F254" s="193"/>
      <c r="G254" s="193"/>
      <c r="H254" s="193"/>
      <c r="I254" s="193"/>
      <c r="J254" s="193"/>
      <c r="K254" s="193"/>
      <c r="L254" s="193"/>
      <c r="M254" s="193"/>
      <c r="N254" s="193"/>
      <c r="O254" s="193"/>
      <c r="P254" s="193"/>
      <c r="Q254" s="193"/>
      <c r="R254" s="193"/>
      <c r="S254" s="193"/>
      <c r="T254" s="193"/>
      <c r="U254" s="193"/>
      <c r="V254" s="193"/>
      <c r="W254" s="193"/>
      <c r="X254" s="193"/>
      <c r="Y254" s="193"/>
    </row>
    <row r="255" spans="1:25" s="480" customFormat="1">
      <c r="A255" s="479" t="s">
        <v>217</v>
      </c>
      <c r="E255" s="470" t="s">
        <v>0</v>
      </c>
      <c r="F255" s="193"/>
      <c r="G255" s="193"/>
      <c r="H255" s="193"/>
      <c r="I255" s="193"/>
      <c r="J255" s="193"/>
      <c r="K255" s="193"/>
      <c r="L255" s="193"/>
      <c r="M255" s="193"/>
      <c r="N255" s="193"/>
      <c r="O255" s="193"/>
      <c r="P255" s="193"/>
      <c r="Q255" s="193"/>
      <c r="R255" s="193"/>
      <c r="S255" s="193"/>
      <c r="T255" s="193"/>
      <c r="U255" s="193"/>
      <c r="V255" s="193"/>
      <c r="W255" s="193"/>
      <c r="X255" s="193"/>
      <c r="Y255" s="193"/>
    </row>
    <row r="256" spans="1:25" s="480" customFormat="1">
      <c r="A256" s="479" t="s">
        <v>218</v>
      </c>
      <c r="E256" s="470" t="s">
        <v>0</v>
      </c>
      <c r="F256" s="193"/>
      <c r="G256" s="193"/>
      <c r="H256" s="193"/>
      <c r="I256" s="193"/>
      <c r="J256" s="193"/>
      <c r="K256" s="193"/>
      <c r="L256" s="193"/>
      <c r="M256" s="193"/>
      <c r="N256" s="193"/>
      <c r="O256" s="193"/>
      <c r="P256" s="193"/>
      <c r="Q256" s="193"/>
      <c r="R256" s="193"/>
      <c r="S256" s="193"/>
      <c r="T256" s="193"/>
      <c r="U256" s="193"/>
      <c r="V256" s="193"/>
      <c r="W256" s="193"/>
      <c r="X256" s="193"/>
      <c r="Y256" s="193"/>
    </row>
    <row r="257" spans="1:25" s="480" customFormat="1">
      <c r="A257" s="415" t="s">
        <v>1350</v>
      </c>
      <c r="E257" s="470" t="s">
        <v>0</v>
      </c>
      <c r="F257" s="193"/>
      <c r="G257" s="193"/>
      <c r="H257" s="193"/>
      <c r="I257" s="193"/>
      <c r="J257" s="193"/>
      <c r="K257" s="193"/>
      <c r="L257" s="193"/>
      <c r="M257" s="193"/>
      <c r="N257" s="193"/>
      <c r="O257" s="193"/>
      <c r="P257" s="193"/>
      <c r="Q257" s="193"/>
      <c r="R257" s="193"/>
      <c r="S257" s="193"/>
      <c r="T257" s="193"/>
      <c r="U257" s="193"/>
      <c r="V257" s="193"/>
      <c r="W257" s="193"/>
      <c r="X257" s="193"/>
      <c r="Y257" s="193"/>
    </row>
    <row r="258" spans="1:25" s="480" customFormat="1">
      <c r="A258" s="479" t="s">
        <v>775</v>
      </c>
      <c r="E258" s="470" t="s">
        <v>0</v>
      </c>
      <c r="F258" s="193"/>
      <c r="G258" s="193"/>
      <c r="H258" s="193"/>
      <c r="I258" s="193"/>
      <c r="J258" s="193"/>
      <c r="K258" s="193"/>
      <c r="L258" s="193"/>
      <c r="M258" s="193"/>
      <c r="N258" s="193"/>
      <c r="O258" s="193"/>
      <c r="P258" s="193"/>
      <c r="Q258" s="193"/>
      <c r="R258" s="193"/>
      <c r="S258" s="193"/>
      <c r="T258" s="193"/>
      <c r="U258" s="193"/>
      <c r="V258" s="193"/>
      <c r="W258" s="193"/>
      <c r="X258" s="193"/>
      <c r="Y258" s="193"/>
    </row>
    <row r="259" spans="1:25" s="480" customFormat="1">
      <c r="A259" s="479" t="s">
        <v>219</v>
      </c>
      <c r="E259" s="470" t="s">
        <v>0</v>
      </c>
      <c r="F259" s="193"/>
      <c r="G259" s="193"/>
      <c r="H259" s="193"/>
      <c r="I259" s="193"/>
      <c r="J259" s="193"/>
      <c r="K259" s="193"/>
      <c r="L259" s="193"/>
      <c r="M259" s="193"/>
      <c r="N259" s="193"/>
      <c r="O259" s="193"/>
      <c r="P259" s="193"/>
      <c r="Q259" s="193"/>
      <c r="R259" s="193"/>
      <c r="S259" s="193"/>
      <c r="T259" s="193"/>
      <c r="U259" s="193"/>
      <c r="V259" s="193"/>
      <c r="W259" s="193"/>
      <c r="X259" s="193"/>
      <c r="Y259" s="193"/>
    </row>
    <row r="260" spans="1:25" s="480" customFormat="1">
      <c r="A260" s="479" t="s">
        <v>220</v>
      </c>
      <c r="E260" s="470" t="s">
        <v>0</v>
      </c>
      <c r="F260" s="193"/>
      <c r="G260" s="193"/>
      <c r="H260" s="193"/>
      <c r="I260" s="193"/>
      <c r="J260" s="193"/>
      <c r="K260" s="193"/>
      <c r="L260" s="193"/>
      <c r="M260" s="193"/>
      <c r="N260" s="193"/>
      <c r="O260" s="193"/>
      <c r="P260" s="193"/>
      <c r="Q260" s="193"/>
      <c r="R260" s="193"/>
      <c r="S260" s="193"/>
      <c r="T260" s="193"/>
      <c r="U260" s="193"/>
      <c r="V260" s="193"/>
      <c r="W260" s="193"/>
      <c r="X260" s="193"/>
      <c r="Y260" s="193"/>
    </row>
    <row r="261" spans="1:25" s="480" customFormat="1">
      <c r="A261" s="479" t="s">
        <v>221</v>
      </c>
      <c r="E261" s="470" t="s">
        <v>0</v>
      </c>
      <c r="F261" s="193"/>
      <c r="G261" s="193"/>
      <c r="H261" s="193"/>
      <c r="I261" s="193"/>
      <c r="J261" s="193"/>
      <c r="K261" s="193"/>
      <c r="L261" s="193"/>
      <c r="M261" s="193"/>
      <c r="N261" s="193"/>
      <c r="O261" s="193"/>
      <c r="P261" s="193"/>
      <c r="Q261" s="193"/>
      <c r="R261" s="193"/>
      <c r="S261" s="193"/>
      <c r="T261" s="193"/>
      <c r="U261" s="193"/>
      <c r="V261" s="193"/>
      <c r="W261" s="193"/>
      <c r="X261" s="193"/>
      <c r="Y261" s="193"/>
    </row>
    <row r="262" spans="1:25" s="480" customFormat="1">
      <c r="A262" s="415" t="s">
        <v>859</v>
      </c>
      <c r="E262" s="470"/>
      <c r="F262" s="532"/>
      <c r="G262" s="532"/>
      <c r="H262" s="532"/>
      <c r="I262" s="532"/>
      <c r="J262" s="532"/>
      <c r="K262" s="532"/>
      <c r="L262" s="532"/>
      <c r="M262" s="532"/>
      <c r="N262" s="532"/>
      <c r="O262" s="532"/>
      <c r="P262" s="532"/>
      <c r="Q262" s="532"/>
      <c r="R262" s="532"/>
      <c r="S262" s="532"/>
      <c r="T262" s="532"/>
      <c r="U262" s="532"/>
      <c r="V262" s="532"/>
      <c r="W262" s="532"/>
      <c r="X262" s="532"/>
      <c r="Y262" s="532"/>
    </row>
    <row r="263" spans="1:25" s="480" customFormat="1">
      <c r="A263" s="415" t="s">
        <v>860</v>
      </c>
      <c r="E263" s="470"/>
      <c r="F263" s="532"/>
      <c r="G263" s="532"/>
      <c r="H263" s="532"/>
      <c r="I263" s="532"/>
      <c r="J263" s="532"/>
      <c r="K263" s="532"/>
      <c r="L263" s="532"/>
      <c r="M263" s="532"/>
      <c r="N263" s="532"/>
      <c r="O263" s="532"/>
      <c r="P263" s="532"/>
      <c r="Q263" s="532"/>
      <c r="R263" s="532"/>
      <c r="S263" s="532"/>
      <c r="T263" s="532"/>
      <c r="U263" s="532"/>
      <c r="V263" s="532"/>
      <c r="W263" s="532"/>
      <c r="X263" s="532"/>
      <c r="Y263" s="532"/>
    </row>
    <row r="264" spans="1:25" s="480" customFormat="1">
      <c r="A264" s="479" t="s">
        <v>222</v>
      </c>
      <c r="E264" s="470" t="s">
        <v>173</v>
      </c>
      <c r="F264" s="532"/>
      <c r="G264" s="532"/>
      <c r="H264" s="532"/>
      <c r="I264" s="532"/>
      <c r="J264" s="532"/>
      <c r="K264" s="532"/>
      <c r="L264" s="532"/>
      <c r="M264" s="532"/>
      <c r="N264" s="532"/>
      <c r="O264" s="532"/>
      <c r="P264" s="532"/>
      <c r="Q264" s="532"/>
      <c r="R264" s="532"/>
      <c r="S264" s="532"/>
      <c r="T264" s="532"/>
      <c r="U264" s="532"/>
      <c r="V264" s="532"/>
      <c r="W264" s="532"/>
      <c r="X264" s="532"/>
      <c r="Y264" s="532"/>
    </row>
    <row r="265" spans="1:25" s="480" customFormat="1">
      <c r="A265" s="479" t="s">
        <v>223</v>
      </c>
      <c r="E265" s="470" t="s">
        <v>173</v>
      </c>
      <c r="F265" s="532"/>
      <c r="G265" s="532"/>
      <c r="H265" s="532"/>
      <c r="I265" s="532"/>
      <c r="J265" s="532"/>
      <c r="K265" s="532"/>
      <c r="L265" s="532"/>
      <c r="M265" s="532"/>
      <c r="N265" s="532"/>
      <c r="O265" s="532"/>
      <c r="P265" s="532"/>
      <c r="Q265" s="532"/>
      <c r="R265" s="532"/>
      <c r="S265" s="532"/>
      <c r="T265" s="532"/>
      <c r="U265" s="532"/>
      <c r="V265" s="532"/>
      <c r="W265" s="532"/>
      <c r="X265" s="532"/>
      <c r="Y265" s="532"/>
    </row>
    <row r="266" spans="1:25" s="480" customFormat="1">
      <c r="A266" s="415" t="s">
        <v>861</v>
      </c>
      <c r="E266" s="470"/>
      <c r="F266" s="532"/>
      <c r="G266" s="532"/>
      <c r="H266" s="532"/>
      <c r="I266" s="532"/>
      <c r="J266" s="532"/>
      <c r="K266" s="532"/>
      <c r="L266" s="532"/>
      <c r="M266" s="532"/>
      <c r="N266" s="532"/>
      <c r="O266" s="532"/>
      <c r="P266" s="532"/>
      <c r="Q266" s="532"/>
      <c r="R266" s="532"/>
      <c r="S266" s="532"/>
      <c r="T266" s="532"/>
      <c r="U266" s="532"/>
      <c r="V266" s="532"/>
      <c r="W266" s="532"/>
      <c r="X266" s="532"/>
      <c r="Y266" s="532"/>
    </row>
    <row r="267" spans="1:25" s="480" customFormat="1">
      <c r="A267" s="415" t="s">
        <v>862</v>
      </c>
      <c r="E267" s="470"/>
      <c r="F267" s="532"/>
      <c r="G267" s="532"/>
      <c r="H267" s="532"/>
      <c r="I267" s="532"/>
      <c r="J267" s="532"/>
      <c r="K267" s="532"/>
      <c r="L267" s="532"/>
      <c r="M267" s="532"/>
      <c r="N267" s="532"/>
      <c r="O267" s="532"/>
      <c r="P267" s="532"/>
      <c r="Q267" s="532"/>
      <c r="R267" s="532"/>
      <c r="S267" s="532"/>
      <c r="T267" s="532"/>
      <c r="U267" s="532"/>
      <c r="V267" s="532"/>
      <c r="W267" s="532"/>
      <c r="X267" s="532"/>
      <c r="Y267" s="532"/>
    </row>
    <row r="268" spans="1:25" s="480" customFormat="1">
      <c r="A268" s="479" t="s">
        <v>224</v>
      </c>
      <c r="E268" s="470" t="s">
        <v>173</v>
      </c>
      <c r="F268" s="532"/>
      <c r="G268" s="532"/>
      <c r="H268" s="532"/>
      <c r="I268" s="532"/>
      <c r="J268" s="532"/>
      <c r="K268" s="532"/>
      <c r="L268" s="532"/>
      <c r="M268" s="532"/>
      <c r="N268" s="532"/>
      <c r="O268" s="532"/>
      <c r="P268" s="532"/>
      <c r="Q268" s="532"/>
      <c r="R268" s="532"/>
      <c r="S268" s="532"/>
      <c r="T268" s="532"/>
      <c r="U268" s="532"/>
      <c r="V268" s="532"/>
      <c r="W268" s="532"/>
      <c r="X268" s="532"/>
      <c r="Y268" s="532"/>
    </row>
    <row r="269" spans="1:25" s="480" customFormat="1">
      <c r="A269" s="479" t="s">
        <v>225</v>
      </c>
      <c r="E269" s="470" t="s">
        <v>173</v>
      </c>
      <c r="F269" s="532"/>
      <c r="G269" s="532"/>
      <c r="H269" s="532"/>
      <c r="I269" s="532"/>
      <c r="J269" s="532"/>
      <c r="K269" s="532"/>
      <c r="L269" s="532"/>
      <c r="M269" s="532"/>
      <c r="N269" s="532"/>
      <c r="O269" s="532"/>
      <c r="P269" s="532"/>
      <c r="Q269" s="532"/>
      <c r="R269" s="532"/>
      <c r="S269" s="532"/>
      <c r="T269" s="532"/>
      <c r="U269" s="532"/>
      <c r="V269" s="532"/>
      <c r="W269" s="532"/>
      <c r="X269" s="532"/>
      <c r="Y269" s="532"/>
    </row>
    <row r="270" spans="1:25" s="480" customFormat="1">
      <c r="E270" s="470"/>
    </row>
    <row r="271" spans="1:25" s="480" customFormat="1">
      <c r="A271" s="1" t="s">
        <v>553</v>
      </c>
      <c r="E271" s="470"/>
    </row>
    <row r="272" spans="1:25" s="480" customFormat="1">
      <c r="A272" s="64" t="s">
        <v>554</v>
      </c>
      <c r="F272" s="532"/>
      <c r="G272" s="532"/>
      <c r="H272" s="532"/>
      <c r="I272" s="532"/>
      <c r="J272" s="532"/>
      <c r="K272" s="532"/>
      <c r="L272" s="532"/>
      <c r="M272" s="532"/>
      <c r="N272" s="532"/>
      <c r="O272" s="532"/>
      <c r="P272" s="532"/>
      <c r="Q272" s="532"/>
      <c r="R272" s="532"/>
      <c r="S272" s="532"/>
      <c r="T272" s="532"/>
      <c r="U272" s="532"/>
      <c r="V272" s="532"/>
      <c r="W272" s="532"/>
      <c r="X272" s="532"/>
      <c r="Y272" s="532"/>
    </row>
    <row r="273" spans="1:25" s="480" customFormat="1">
      <c r="A273" s="479" t="s">
        <v>819</v>
      </c>
      <c r="F273" s="532"/>
      <c r="G273" s="532"/>
      <c r="H273" s="532"/>
      <c r="I273" s="532"/>
      <c r="J273" s="532"/>
      <c r="K273" s="532"/>
      <c r="L273" s="532"/>
      <c r="M273" s="532"/>
      <c r="N273" s="532"/>
      <c r="O273" s="532"/>
      <c r="P273" s="532"/>
      <c r="Q273" s="532"/>
      <c r="R273" s="532"/>
      <c r="S273" s="532"/>
      <c r="T273" s="532"/>
      <c r="U273" s="532"/>
      <c r="V273" s="532"/>
      <c r="W273" s="532"/>
      <c r="X273" s="532"/>
      <c r="Y273" s="532"/>
    </row>
    <row r="274" spans="1:25" s="480" customFormat="1">
      <c r="A274" s="479" t="s">
        <v>202</v>
      </c>
      <c r="E274" s="470"/>
      <c r="F274" s="532"/>
      <c r="G274" s="532"/>
      <c r="H274" s="532"/>
      <c r="I274" s="532"/>
      <c r="J274" s="532"/>
      <c r="K274" s="532"/>
      <c r="L274" s="532"/>
      <c r="M274" s="532"/>
      <c r="N274" s="532"/>
      <c r="O274" s="532"/>
      <c r="P274" s="532"/>
      <c r="Q274" s="532"/>
      <c r="R274" s="532"/>
      <c r="S274" s="532"/>
      <c r="T274" s="532"/>
      <c r="U274" s="532"/>
      <c r="V274" s="532"/>
      <c r="W274" s="532"/>
      <c r="X274" s="532"/>
      <c r="Y274" s="532"/>
    </row>
    <row r="275" spans="1:25" s="480" customFormat="1">
      <c r="A275" s="479" t="s">
        <v>398</v>
      </c>
      <c r="E275" s="470" t="s">
        <v>343</v>
      </c>
      <c r="F275" s="532"/>
      <c r="G275" s="532"/>
      <c r="H275" s="532"/>
      <c r="I275" s="532"/>
      <c r="J275" s="532"/>
      <c r="K275" s="532"/>
      <c r="L275" s="532"/>
      <c r="M275" s="532"/>
      <c r="N275" s="532"/>
      <c r="O275" s="532"/>
      <c r="P275" s="532"/>
      <c r="Q275" s="532"/>
      <c r="R275" s="532"/>
      <c r="S275" s="532"/>
      <c r="T275" s="532"/>
      <c r="U275" s="532"/>
      <c r="V275" s="532"/>
      <c r="W275" s="532"/>
      <c r="X275" s="532"/>
      <c r="Y275" s="532"/>
    </row>
    <row r="276" spans="1:25" s="480" customFormat="1">
      <c r="A276" s="479" t="s">
        <v>203</v>
      </c>
      <c r="E276" s="470" t="s">
        <v>243</v>
      </c>
      <c r="F276" s="532"/>
      <c r="G276" s="532"/>
      <c r="H276" s="532"/>
      <c r="I276" s="532"/>
      <c r="J276" s="532"/>
      <c r="K276" s="532"/>
      <c r="L276" s="532"/>
      <c r="M276" s="532"/>
      <c r="N276" s="532"/>
      <c r="O276" s="532"/>
      <c r="P276" s="532"/>
      <c r="Q276" s="532"/>
      <c r="R276" s="532"/>
      <c r="S276" s="532"/>
      <c r="T276" s="532"/>
      <c r="U276" s="532"/>
      <c r="V276" s="532"/>
      <c r="W276" s="532"/>
      <c r="X276" s="532"/>
      <c r="Y276" s="532"/>
    </row>
    <row r="277" spans="1:25" s="480" customFormat="1">
      <c r="A277" s="479" t="s">
        <v>204</v>
      </c>
      <c r="E277" s="470"/>
      <c r="F277" s="532"/>
      <c r="G277" s="532"/>
      <c r="H277" s="532"/>
      <c r="I277" s="532"/>
      <c r="J277" s="532"/>
      <c r="K277" s="532"/>
      <c r="L277" s="532"/>
      <c r="M277" s="532"/>
      <c r="N277" s="532"/>
      <c r="O277" s="532"/>
      <c r="P277" s="532"/>
      <c r="Q277" s="532"/>
      <c r="R277" s="532"/>
      <c r="S277" s="532"/>
      <c r="T277" s="532"/>
      <c r="U277" s="532"/>
      <c r="V277" s="532"/>
      <c r="W277" s="532"/>
      <c r="X277" s="532"/>
      <c r="Y277" s="532"/>
    </row>
    <row r="278" spans="1:25" s="480" customFormat="1">
      <c r="A278" s="479" t="s">
        <v>205</v>
      </c>
      <c r="E278" s="470" t="s">
        <v>0</v>
      </c>
      <c r="F278" s="532"/>
      <c r="G278" s="532"/>
      <c r="H278" s="532"/>
      <c r="I278" s="532"/>
      <c r="J278" s="532"/>
      <c r="K278" s="532"/>
      <c r="L278" s="532"/>
      <c r="M278" s="532"/>
      <c r="N278" s="532"/>
      <c r="O278" s="532"/>
      <c r="P278" s="532"/>
      <c r="Q278" s="532"/>
      <c r="R278" s="532"/>
      <c r="S278" s="532"/>
      <c r="T278" s="532"/>
      <c r="U278" s="532"/>
      <c r="V278" s="532"/>
      <c r="W278" s="532"/>
      <c r="X278" s="532"/>
      <c r="Y278" s="532"/>
    </row>
    <row r="279" spans="1:25" s="480" customFormat="1">
      <c r="A279" s="479" t="s">
        <v>206</v>
      </c>
      <c r="E279" s="470" t="s">
        <v>0</v>
      </c>
      <c r="F279" s="532"/>
      <c r="G279" s="532"/>
      <c r="H279" s="532"/>
      <c r="I279" s="532"/>
      <c r="J279" s="532"/>
      <c r="K279" s="532"/>
      <c r="L279" s="532"/>
      <c r="M279" s="532"/>
      <c r="N279" s="532"/>
      <c r="O279" s="532"/>
      <c r="P279" s="532"/>
      <c r="Q279" s="532"/>
      <c r="R279" s="532"/>
      <c r="S279" s="532"/>
      <c r="T279" s="532"/>
      <c r="U279" s="532"/>
      <c r="V279" s="532"/>
      <c r="W279" s="532"/>
      <c r="X279" s="532"/>
      <c r="Y279" s="532"/>
    </row>
    <row r="280" spans="1:25" s="480" customFormat="1">
      <c r="A280" s="479" t="s">
        <v>207</v>
      </c>
      <c r="E280" s="470"/>
      <c r="F280" s="532"/>
      <c r="G280" s="532"/>
      <c r="H280" s="532"/>
      <c r="I280" s="532"/>
      <c r="J280" s="532"/>
      <c r="K280" s="532"/>
      <c r="L280" s="532"/>
      <c r="M280" s="532"/>
      <c r="N280" s="532"/>
      <c r="O280" s="532"/>
      <c r="P280" s="532"/>
      <c r="Q280" s="532"/>
      <c r="R280" s="532"/>
      <c r="S280" s="532"/>
      <c r="T280" s="532"/>
      <c r="U280" s="532"/>
      <c r="V280" s="532"/>
      <c r="W280" s="532"/>
      <c r="X280" s="532"/>
      <c r="Y280" s="532"/>
    </row>
    <row r="281" spans="1:25" s="480" customFormat="1">
      <c r="A281" s="479" t="s">
        <v>208</v>
      </c>
      <c r="E281" s="470"/>
      <c r="F281" s="532"/>
      <c r="G281" s="532"/>
      <c r="H281" s="532"/>
      <c r="I281" s="532"/>
      <c r="J281" s="532"/>
      <c r="K281" s="532"/>
      <c r="L281" s="532"/>
      <c r="M281" s="532"/>
      <c r="N281" s="532"/>
      <c r="O281" s="532"/>
      <c r="P281" s="532"/>
      <c r="Q281" s="532"/>
      <c r="R281" s="532"/>
      <c r="S281" s="532"/>
      <c r="T281" s="532"/>
      <c r="U281" s="532"/>
      <c r="V281" s="532"/>
      <c r="W281" s="532"/>
      <c r="X281" s="532"/>
      <c r="Y281" s="532"/>
    </row>
    <row r="282" spans="1:25" s="480" customFormat="1">
      <c r="A282" s="479" t="s">
        <v>779</v>
      </c>
      <c r="E282" s="470"/>
      <c r="F282" s="532"/>
      <c r="G282" s="532"/>
      <c r="H282" s="532"/>
      <c r="I282" s="532"/>
      <c r="J282" s="532"/>
      <c r="K282" s="532"/>
      <c r="L282" s="532"/>
      <c r="M282" s="532"/>
      <c r="N282" s="532"/>
      <c r="O282" s="532"/>
      <c r="P282" s="532"/>
      <c r="Q282" s="532"/>
      <c r="R282" s="532"/>
      <c r="S282" s="532"/>
      <c r="T282" s="532"/>
      <c r="U282" s="532"/>
      <c r="V282" s="532"/>
      <c r="W282" s="532"/>
      <c r="X282" s="532"/>
      <c r="Y282" s="532"/>
    </row>
    <row r="283" spans="1:25" s="480" customFormat="1">
      <c r="A283" s="479" t="s">
        <v>209</v>
      </c>
      <c r="E283" s="470"/>
      <c r="F283" s="532"/>
      <c r="G283" s="532"/>
      <c r="H283" s="532"/>
      <c r="I283" s="532"/>
      <c r="J283" s="532"/>
      <c r="K283" s="532"/>
      <c r="L283" s="532"/>
      <c r="M283" s="532"/>
      <c r="N283" s="532"/>
      <c r="O283" s="532"/>
      <c r="P283" s="532"/>
      <c r="Q283" s="532"/>
      <c r="R283" s="532"/>
      <c r="S283" s="532"/>
      <c r="T283" s="532"/>
      <c r="U283" s="532"/>
      <c r="V283" s="532"/>
      <c r="W283" s="532"/>
      <c r="X283" s="532"/>
      <c r="Y283" s="532"/>
    </row>
    <row r="284" spans="1:25" s="480" customFormat="1">
      <c r="A284" s="479" t="s">
        <v>210</v>
      </c>
      <c r="E284" s="470"/>
      <c r="F284" s="532"/>
      <c r="G284" s="532"/>
      <c r="H284" s="532"/>
      <c r="I284" s="532"/>
      <c r="J284" s="532"/>
      <c r="K284" s="532"/>
      <c r="L284" s="532"/>
      <c r="M284" s="532"/>
      <c r="N284" s="532"/>
      <c r="O284" s="532"/>
      <c r="P284" s="532"/>
      <c r="Q284" s="532"/>
      <c r="R284" s="532"/>
      <c r="S284" s="532"/>
      <c r="T284" s="532"/>
      <c r="U284" s="532"/>
      <c r="V284" s="532"/>
      <c r="W284" s="532"/>
      <c r="X284" s="532"/>
      <c r="Y284" s="532"/>
    </row>
    <row r="285" spans="1:25" s="480" customFormat="1">
      <c r="A285" s="479" t="s">
        <v>211</v>
      </c>
      <c r="E285" s="470" t="s">
        <v>0</v>
      </c>
      <c r="F285" s="532"/>
      <c r="G285" s="532"/>
      <c r="H285" s="532"/>
      <c r="I285" s="532"/>
      <c r="J285" s="532"/>
      <c r="K285" s="532"/>
      <c r="L285" s="532"/>
      <c r="M285" s="532"/>
      <c r="N285" s="532"/>
      <c r="O285" s="532"/>
      <c r="P285" s="532"/>
      <c r="Q285" s="532"/>
      <c r="R285" s="532"/>
      <c r="S285" s="532"/>
      <c r="T285" s="532"/>
      <c r="U285" s="532"/>
      <c r="V285" s="532"/>
      <c r="W285" s="532"/>
      <c r="X285" s="532"/>
      <c r="Y285" s="532"/>
    </row>
    <row r="286" spans="1:25" s="480" customFormat="1">
      <c r="A286" s="479" t="s">
        <v>212</v>
      </c>
      <c r="E286" s="470" t="s">
        <v>0</v>
      </c>
      <c r="F286" s="532"/>
      <c r="G286" s="532"/>
      <c r="H286" s="532"/>
      <c r="I286" s="532"/>
      <c r="J286" s="532"/>
      <c r="K286" s="532"/>
      <c r="L286" s="532"/>
      <c r="M286" s="532"/>
      <c r="N286" s="532"/>
      <c r="O286" s="532"/>
      <c r="P286" s="532"/>
      <c r="Q286" s="532"/>
      <c r="R286" s="532"/>
      <c r="S286" s="532"/>
      <c r="T286" s="532"/>
      <c r="U286" s="532"/>
      <c r="V286" s="532"/>
      <c r="W286" s="532"/>
      <c r="X286" s="532"/>
      <c r="Y286" s="532"/>
    </row>
    <row r="287" spans="1:25" s="480" customFormat="1">
      <c r="E287" s="470"/>
    </row>
    <row r="288" spans="1:25" s="480" customFormat="1">
      <c r="A288" s="64" t="s">
        <v>554</v>
      </c>
      <c r="F288" s="532"/>
      <c r="G288" s="532"/>
      <c r="H288" s="532"/>
      <c r="I288" s="532"/>
      <c r="J288" s="532"/>
      <c r="K288" s="532"/>
      <c r="L288" s="532"/>
      <c r="M288" s="532"/>
      <c r="N288" s="532"/>
      <c r="O288" s="532"/>
      <c r="P288" s="532"/>
      <c r="Q288" s="532"/>
      <c r="R288" s="532"/>
      <c r="S288" s="532"/>
      <c r="T288" s="532"/>
      <c r="U288" s="532"/>
      <c r="V288" s="532"/>
      <c r="W288" s="532"/>
      <c r="X288" s="532"/>
      <c r="Y288" s="532"/>
    </row>
    <row r="289" spans="1:25" s="480" customFormat="1">
      <c r="A289" s="479" t="s">
        <v>819</v>
      </c>
      <c r="F289" s="532"/>
      <c r="G289" s="532"/>
      <c r="H289" s="532"/>
      <c r="I289" s="532"/>
      <c r="J289" s="532"/>
      <c r="K289" s="532"/>
      <c r="L289" s="532"/>
      <c r="M289" s="532"/>
      <c r="N289" s="532"/>
      <c r="O289" s="532"/>
      <c r="P289" s="532"/>
      <c r="Q289" s="532"/>
      <c r="R289" s="532"/>
      <c r="S289" s="532"/>
      <c r="T289" s="532"/>
      <c r="U289" s="532"/>
      <c r="V289" s="532"/>
      <c r="W289" s="532"/>
      <c r="X289" s="532"/>
      <c r="Y289" s="532"/>
    </row>
    <row r="290" spans="1:25" s="480" customFormat="1">
      <c r="A290" s="479" t="s">
        <v>202</v>
      </c>
      <c r="E290" s="470"/>
      <c r="F290" s="532"/>
      <c r="G290" s="532"/>
      <c r="H290" s="532"/>
      <c r="I290" s="532"/>
      <c r="J290" s="532"/>
      <c r="K290" s="532"/>
      <c r="L290" s="532"/>
      <c r="M290" s="532"/>
      <c r="N290" s="532"/>
      <c r="O290" s="532"/>
      <c r="P290" s="532"/>
      <c r="Q290" s="532"/>
      <c r="R290" s="532"/>
      <c r="S290" s="532"/>
      <c r="T290" s="532"/>
      <c r="U290" s="532"/>
      <c r="V290" s="532"/>
      <c r="W290" s="532"/>
      <c r="X290" s="532"/>
      <c r="Y290" s="532"/>
    </row>
    <row r="291" spans="1:25" s="480" customFormat="1">
      <c r="A291" s="479" t="s">
        <v>398</v>
      </c>
      <c r="E291" s="470" t="s">
        <v>343</v>
      </c>
      <c r="F291" s="532"/>
      <c r="G291" s="532"/>
      <c r="H291" s="532"/>
      <c r="I291" s="532"/>
      <c r="J291" s="532"/>
      <c r="K291" s="532"/>
      <c r="L291" s="532"/>
      <c r="M291" s="532"/>
      <c r="N291" s="532"/>
      <c r="O291" s="532"/>
      <c r="P291" s="532"/>
      <c r="Q291" s="532"/>
      <c r="R291" s="532"/>
      <c r="S291" s="532"/>
      <c r="T291" s="532"/>
      <c r="U291" s="532"/>
      <c r="V291" s="532"/>
      <c r="W291" s="532"/>
      <c r="X291" s="532"/>
      <c r="Y291" s="532"/>
    </row>
    <row r="292" spans="1:25" s="480" customFormat="1">
      <c r="A292" s="479" t="s">
        <v>203</v>
      </c>
      <c r="E292" s="470" t="s">
        <v>243</v>
      </c>
      <c r="F292" s="532"/>
      <c r="G292" s="532"/>
      <c r="H292" s="532"/>
      <c r="I292" s="532"/>
      <c r="J292" s="532"/>
      <c r="K292" s="532"/>
      <c r="L292" s="532"/>
      <c r="M292" s="532"/>
      <c r="N292" s="532"/>
      <c r="O292" s="532"/>
      <c r="P292" s="532"/>
      <c r="Q292" s="532"/>
      <c r="R292" s="532"/>
      <c r="S292" s="532"/>
      <c r="T292" s="532"/>
      <c r="U292" s="532"/>
      <c r="V292" s="532"/>
      <c r="W292" s="532"/>
      <c r="X292" s="532"/>
      <c r="Y292" s="532"/>
    </row>
    <row r="293" spans="1:25" s="480" customFormat="1">
      <c r="A293" s="479" t="s">
        <v>204</v>
      </c>
      <c r="E293" s="470"/>
      <c r="F293" s="532"/>
      <c r="G293" s="532"/>
      <c r="H293" s="532"/>
      <c r="I293" s="532"/>
      <c r="J293" s="532"/>
      <c r="K293" s="532"/>
      <c r="L293" s="532"/>
      <c r="M293" s="532"/>
      <c r="N293" s="532"/>
      <c r="O293" s="532"/>
      <c r="P293" s="532"/>
      <c r="Q293" s="532"/>
      <c r="R293" s="532"/>
      <c r="S293" s="532"/>
      <c r="T293" s="532"/>
      <c r="U293" s="532"/>
      <c r="V293" s="532"/>
      <c r="W293" s="532"/>
      <c r="X293" s="532"/>
      <c r="Y293" s="532"/>
    </row>
    <row r="294" spans="1:25" s="480" customFormat="1">
      <c r="A294" s="479" t="s">
        <v>205</v>
      </c>
      <c r="E294" s="470" t="s">
        <v>0</v>
      </c>
      <c r="F294" s="532"/>
      <c r="G294" s="532"/>
      <c r="H294" s="532"/>
      <c r="I294" s="532"/>
      <c r="J294" s="532"/>
      <c r="K294" s="532"/>
      <c r="L294" s="532"/>
      <c r="M294" s="532"/>
      <c r="N294" s="532"/>
      <c r="O294" s="532"/>
      <c r="P294" s="532"/>
      <c r="Q294" s="532"/>
      <c r="R294" s="532"/>
      <c r="S294" s="532"/>
      <c r="T294" s="532"/>
      <c r="U294" s="532"/>
      <c r="V294" s="532"/>
      <c r="W294" s="532"/>
      <c r="X294" s="532"/>
      <c r="Y294" s="532"/>
    </row>
    <row r="295" spans="1:25" s="480" customFormat="1">
      <c r="A295" s="479" t="s">
        <v>206</v>
      </c>
      <c r="E295" s="470" t="s">
        <v>0</v>
      </c>
      <c r="F295" s="532"/>
      <c r="G295" s="532"/>
      <c r="H295" s="532"/>
      <c r="I295" s="532"/>
      <c r="J295" s="532"/>
      <c r="K295" s="532"/>
      <c r="L295" s="532"/>
      <c r="M295" s="532"/>
      <c r="N295" s="532"/>
      <c r="O295" s="532"/>
      <c r="P295" s="532"/>
      <c r="Q295" s="532"/>
      <c r="R295" s="532"/>
      <c r="S295" s="532"/>
      <c r="T295" s="532"/>
      <c r="U295" s="532"/>
      <c r="V295" s="532"/>
      <c r="W295" s="532"/>
      <c r="X295" s="532"/>
      <c r="Y295" s="532"/>
    </row>
    <row r="296" spans="1:25" s="480" customFormat="1">
      <c r="A296" s="479" t="s">
        <v>207</v>
      </c>
      <c r="E296" s="470"/>
      <c r="F296" s="532"/>
      <c r="G296" s="532"/>
      <c r="H296" s="532"/>
      <c r="I296" s="532"/>
      <c r="J296" s="532"/>
      <c r="K296" s="532"/>
      <c r="L296" s="532"/>
      <c r="M296" s="532"/>
      <c r="N296" s="532"/>
      <c r="O296" s="532"/>
      <c r="P296" s="532"/>
      <c r="Q296" s="532"/>
      <c r="R296" s="532"/>
      <c r="S296" s="532"/>
      <c r="T296" s="532"/>
      <c r="U296" s="532"/>
      <c r="V296" s="532"/>
      <c r="W296" s="532"/>
      <c r="X296" s="532"/>
      <c r="Y296" s="532"/>
    </row>
    <row r="297" spans="1:25" s="480" customFormat="1">
      <c r="A297" s="479" t="s">
        <v>208</v>
      </c>
      <c r="E297" s="470"/>
      <c r="F297" s="532"/>
      <c r="G297" s="532"/>
      <c r="H297" s="532"/>
      <c r="I297" s="532"/>
      <c r="J297" s="532"/>
      <c r="K297" s="532"/>
      <c r="L297" s="532"/>
      <c r="M297" s="532"/>
      <c r="N297" s="532"/>
      <c r="O297" s="532"/>
      <c r="P297" s="532"/>
      <c r="Q297" s="532"/>
      <c r="R297" s="532"/>
      <c r="S297" s="532"/>
      <c r="T297" s="532"/>
      <c r="U297" s="532"/>
      <c r="V297" s="532"/>
      <c r="W297" s="532"/>
      <c r="X297" s="532"/>
      <c r="Y297" s="532"/>
    </row>
    <row r="298" spans="1:25" s="480" customFormat="1">
      <c r="A298" s="479" t="s">
        <v>779</v>
      </c>
      <c r="E298" s="470"/>
      <c r="F298" s="532"/>
      <c r="G298" s="532"/>
      <c r="H298" s="532"/>
      <c r="I298" s="532"/>
      <c r="J298" s="532"/>
      <c r="K298" s="532"/>
      <c r="L298" s="532"/>
      <c r="M298" s="532"/>
      <c r="N298" s="532"/>
      <c r="O298" s="532"/>
      <c r="P298" s="532"/>
      <c r="Q298" s="532"/>
      <c r="R298" s="532"/>
      <c r="S298" s="532"/>
      <c r="T298" s="532"/>
      <c r="U298" s="532"/>
      <c r="V298" s="532"/>
      <c r="W298" s="532"/>
      <c r="X298" s="532"/>
      <c r="Y298" s="532"/>
    </row>
    <row r="299" spans="1:25" s="480" customFormat="1">
      <c r="A299" s="479" t="s">
        <v>209</v>
      </c>
      <c r="E299" s="470"/>
      <c r="F299" s="532"/>
      <c r="G299" s="532"/>
      <c r="H299" s="532"/>
      <c r="I299" s="532"/>
      <c r="J299" s="532"/>
      <c r="K299" s="532"/>
      <c r="L299" s="532"/>
      <c r="M299" s="532"/>
      <c r="N299" s="532"/>
      <c r="O299" s="532"/>
      <c r="P299" s="532"/>
      <c r="Q299" s="532"/>
      <c r="R299" s="532"/>
      <c r="S299" s="532"/>
      <c r="T299" s="532"/>
      <c r="U299" s="532"/>
      <c r="V299" s="532"/>
      <c r="W299" s="532"/>
      <c r="X299" s="532"/>
      <c r="Y299" s="532"/>
    </row>
    <row r="300" spans="1:25" s="480" customFormat="1">
      <c r="A300" s="479" t="s">
        <v>210</v>
      </c>
      <c r="E300" s="470"/>
      <c r="F300" s="532"/>
      <c r="G300" s="532"/>
      <c r="H300" s="532"/>
      <c r="I300" s="532"/>
      <c r="J300" s="532"/>
      <c r="K300" s="532"/>
      <c r="L300" s="532"/>
      <c r="M300" s="532"/>
      <c r="N300" s="532"/>
      <c r="O300" s="532"/>
      <c r="P300" s="532"/>
      <c r="Q300" s="532"/>
      <c r="R300" s="532"/>
      <c r="S300" s="532"/>
      <c r="T300" s="532"/>
      <c r="U300" s="532"/>
      <c r="V300" s="532"/>
      <c r="W300" s="532"/>
      <c r="X300" s="532"/>
      <c r="Y300" s="532"/>
    </row>
    <row r="301" spans="1:25" s="480" customFormat="1">
      <c r="A301" s="479" t="s">
        <v>211</v>
      </c>
      <c r="E301" s="470" t="s">
        <v>0</v>
      </c>
      <c r="F301" s="532"/>
      <c r="G301" s="532"/>
      <c r="H301" s="532"/>
      <c r="I301" s="532"/>
      <c r="J301" s="532"/>
      <c r="K301" s="532"/>
      <c r="L301" s="532"/>
      <c r="M301" s="532"/>
      <c r="N301" s="532"/>
      <c r="O301" s="532"/>
      <c r="P301" s="532"/>
      <c r="Q301" s="532"/>
      <c r="R301" s="532"/>
      <c r="S301" s="532"/>
      <c r="T301" s="532"/>
      <c r="U301" s="532"/>
      <c r="V301" s="532"/>
      <c r="W301" s="532"/>
      <c r="X301" s="532"/>
      <c r="Y301" s="532"/>
    </row>
    <row r="302" spans="1:25" s="480" customFormat="1">
      <c r="A302" s="479" t="s">
        <v>212</v>
      </c>
      <c r="E302" s="470" t="s">
        <v>0</v>
      </c>
      <c r="F302" s="532"/>
      <c r="G302" s="532"/>
      <c r="H302" s="532"/>
      <c r="I302" s="532"/>
      <c r="J302" s="532"/>
      <c r="K302" s="532"/>
      <c r="L302" s="532"/>
      <c r="M302" s="532"/>
      <c r="N302" s="532"/>
      <c r="O302" s="532"/>
      <c r="P302" s="532"/>
      <c r="Q302" s="532"/>
      <c r="R302" s="532"/>
      <c r="S302" s="532"/>
      <c r="T302" s="532"/>
      <c r="U302" s="532"/>
      <c r="V302" s="532"/>
      <c r="W302" s="532"/>
      <c r="X302" s="532"/>
      <c r="Y302" s="532"/>
    </row>
    <row r="303" spans="1:25" s="480" customFormat="1">
      <c r="E303" s="470"/>
    </row>
    <row r="304" spans="1:25" s="480" customFormat="1">
      <c r="A304" s="64" t="s">
        <v>554</v>
      </c>
      <c r="F304" s="532"/>
      <c r="G304" s="532"/>
      <c r="H304" s="532"/>
      <c r="I304" s="532"/>
      <c r="J304" s="532"/>
      <c r="K304" s="532"/>
      <c r="L304" s="532"/>
      <c r="M304" s="532"/>
      <c r="N304" s="532"/>
      <c r="O304" s="532"/>
      <c r="P304" s="532"/>
      <c r="Q304" s="532"/>
      <c r="R304" s="532"/>
      <c r="S304" s="532"/>
      <c r="T304" s="532"/>
      <c r="U304" s="532"/>
      <c r="V304" s="532"/>
      <c r="W304" s="532"/>
      <c r="X304" s="532"/>
      <c r="Y304" s="532"/>
    </row>
    <row r="305" spans="1:25" s="480" customFormat="1">
      <c r="A305" s="479" t="s">
        <v>819</v>
      </c>
      <c r="F305" s="532"/>
      <c r="G305" s="532"/>
      <c r="H305" s="532"/>
      <c r="I305" s="532"/>
      <c r="J305" s="532"/>
      <c r="K305" s="532"/>
      <c r="L305" s="532"/>
      <c r="M305" s="532"/>
      <c r="N305" s="532"/>
      <c r="O305" s="532"/>
      <c r="P305" s="532"/>
      <c r="Q305" s="532"/>
      <c r="R305" s="532"/>
      <c r="S305" s="532"/>
      <c r="T305" s="532"/>
      <c r="U305" s="532"/>
      <c r="V305" s="532"/>
      <c r="W305" s="532"/>
      <c r="X305" s="532"/>
      <c r="Y305" s="532"/>
    </row>
    <row r="306" spans="1:25" s="480" customFormat="1">
      <c r="A306" s="479" t="s">
        <v>202</v>
      </c>
      <c r="E306" s="470"/>
      <c r="F306" s="532"/>
      <c r="G306" s="532"/>
      <c r="H306" s="532"/>
      <c r="I306" s="532"/>
      <c r="J306" s="532"/>
      <c r="K306" s="532"/>
      <c r="L306" s="532"/>
      <c r="M306" s="532"/>
      <c r="N306" s="532"/>
      <c r="O306" s="532"/>
      <c r="P306" s="532"/>
      <c r="Q306" s="532"/>
      <c r="R306" s="532"/>
      <c r="S306" s="532"/>
      <c r="T306" s="532"/>
      <c r="U306" s="532"/>
      <c r="V306" s="532"/>
      <c r="W306" s="532"/>
      <c r="X306" s="532"/>
      <c r="Y306" s="532"/>
    </row>
    <row r="307" spans="1:25" s="480" customFormat="1">
      <c r="A307" s="479" t="s">
        <v>398</v>
      </c>
      <c r="E307" s="470" t="s">
        <v>343</v>
      </c>
      <c r="F307" s="532"/>
      <c r="G307" s="532"/>
      <c r="H307" s="532"/>
      <c r="I307" s="532"/>
      <c r="J307" s="532"/>
      <c r="K307" s="532"/>
      <c r="L307" s="532"/>
      <c r="M307" s="532"/>
      <c r="N307" s="532"/>
      <c r="O307" s="532"/>
      <c r="P307" s="532"/>
      <c r="Q307" s="532"/>
      <c r="R307" s="532"/>
      <c r="S307" s="532"/>
      <c r="T307" s="532"/>
      <c r="U307" s="532"/>
      <c r="V307" s="532"/>
      <c r="W307" s="532"/>
      <c r="X307" s="532"/>
      <c r="Y307" s="532"/>
    </row>
    <row r="308" spans="1:25" s="480" customFormat="1">
      <c r="A308" s="479" t="s">
        <v>203</v>
      </c>
      <c r="E308" s="470" t="s">
        <v>243</v>
      </c>
      <c r="F308" s="532"/>
      <c r="G308" s="532"/>
      <c r="H308" s="532"/>
      <c r="I308" s="532"/>
      <c r="J308" s="532"/>
      <c r="K308" s="532"/>
      <c r="L308" s="532"/>
      <c r="M308" s="532"/>
      <c r="N308" s="532"/>
      <c r="O308" s="532"/>
      <c r="P308" s="532"/>
      <c r="Q308" s="532"/>
      <c r="R308" s="532"/>
      <c r="S308" s="532"/>
      <c r="T308" s="532"/>
      <c r="U308" s="532"/>
      <c r="V308" s="532"/>
      <c r="W308" s="532"/>
      <c r="X308" s="532"/>
      <c r="Y308" s="532"/>
    </row>
    <row r="309" spans="1:25" s="480" customFormat="1">
      <c r="A309" s="479" t="s">
        <v>204</v>
      </c>
      <c r="E309" s="470"/>
      <c r="F309" s="532"/>
      <c r="G309" s="532"/>
      <c r="H309" s="532"/>
      <c r="I309" s="532"/>
      <c r="J309" s="532"/>
      <c r="K309" s="532"/>
      <c r="L309" s="532"/>
      <c r="M309" s="532"/>
      <c r="N309" s="532"/>
      <c r="O309" s="532"/>
      <c r="P309" s="532"/>
      <c r="Q309" s="532"/>
      <c r="R309" s="532"/>
      <c r="S309" s="532"/>
      <c r="T309" s="532"/>
      <c r="U309" s="532"/>
      <c r="V309" s="532"/>
      <c r="W309" s="532"/>
      <c r="X309" s="532"/>
      <c r="Y309" s="532"/>
    </row>
    <row r="310" spans="1:25" s="480" customFormat="1">
      <c r="A310" s="479" t="s">
        <v>205</v>
      </c>
      <c r="E310" s="470" t="s">
        <v>0</v>
      </c>
      <c r="F310" s="532"/>
      <c r="G310" s="532"/>
      <c r="H310" s="532"/>
      <c r="I310" s="532"/>
      <c r="J310" s="532"/>
      <c r="K310" s="532"/>
      <c r="L310" s="532"/>
      <c r="M310" s="532"/>
      <c r="N310" s="532"/>
      <c r="O310" s="532"/>
      <c r="P310" s="532"/>
      <c r="Q310" s="532"/>
      <c r="R310" s="532"/>
      <c r="S310" s="532"/>
      <c r="T310" s="532"/>
      <c r="U310" s="532"/>
      <c r="V310" s="532"/>
      <c r="W310" s="532"/>
      <c r="X310" s="532"/>
      <c r="Y310" s="532"/>
    </row>
    <row r="311" spans="1:25" s="480" customFormat="1">
      <c r="A311" s="479" t="s">
        <v>206</v>
      </c>
      <c r="E311" s="470" t="s">
        <v>0</v>
      </c>
      <c r="F311" s="532"/>
      <c r="G311" s="532"/>
      <c r="H311" s="532"/>
      <c r="I311" s="532"/>
      <c r="J311" s="532"/>
      <c r="K311" s="532"/>
      <c r="L311" s="532"/>
      <c r="M311" s="532"/>
      <c r="N311" s="532"/>
      <c r="O311" s="532"/>
      <c r="P311" s="532"/>
      <c r="Q311" s="532"/>
      <c r="R311" s="532"/>
      <c r="S311" s="532"/>
      <c r="T311" s="532"/>
      <c r="U311" s="532"/>
      <c r="V311" s="532"/>
      <c r="W311" s="532"/>
      <c r="X311" s="532"/>
      <c r="Y311" s="532"/>
    </row>
    <row r="312" spans="1:25" s="480" customFormat="1">
      <c r="A312" s="479" t="s">
        <v>207</v>
      </c>
      <c r="E312" s="470"/>
      <c r="F312" s="532"/>
      <c r="G312" s="532"/>
      <c r="H312" s="532"/>
      <c r="I312" s="532"/>
      <c r="J312" s="532"/>
      <c r="K312" s="532"/>
      <c r="L312" s="532"/>
      <c r="M312" s="532"/>
      <c r="N312" s="532"/>
      <c r="O312" s="532"/>
      <c r="P312" s="532"/>
      <c r="Q312" s="532"/>
      <c r="R312" s="532"/>
      <c r="S312" s="532"/>
      <c r="T312" s="532"/>
      <c r="U312" s="532"/>
      <c r="V312" s="532"/>
      <c r="W312" s="532"/>
      <c r="X312" s="532"/>
      <c r="Y312" s="532"/>
    </row>
    <row r="313" spans="1:25" s="480" customFormat="1">
      <c r="A313" s="479" t="s">
        <v>208</v>
      </c>
      <c r="E313" s="470"/>
      <c r="F313" s="532"/>
      <c r="G313" s="532"/>
      <c r="H313" s="532"/>
      <c r="I313" s="532"/>
      <c r="J313" s="532"/>
      <c r="K313" s="532"/>
      <c r="L313" s="532"/>
      <c r="M313" s="532"/>
      <c r="N313" s="532"/>
      <c r="O313" s="532"/>
      <c r="P313" s="532"/>
      <c r="Q313" s="532"/>
      <c r="R313" s="532"/>
      <c r="S313" s="532"/>
      <c r="T313" s="532"/>
      <c r="U313" s="532"/>
      <c r="V313" s="532"/>
      <c r="W313" s="532"/>
      <c r="X313" s="532"/>
      <c r="Y313" s="532"/>
    </row>
    <row r="314" spans="1:25" s="480" customFormat="1">
      <c r="A314" s="479" t="s">
        <v>779</v>
      </c>
      <c r="E314" s="470"/>
      <c r="F314" s="532"/>
      <c r="G314" s="532"/>
      <c r="H314" s="532"/>
      <c r="I314" s="532"/>
      <c r="J314" s="532"/>
      <c r="K314" s="532"/>
      <c r="L314" s="532"/>
      <c r="M314" s="532"/>
      <c r="N314" s="532"/>
      <c r="O314" s="532"/>
      <c r="P314" s="532"/>
      <c r="Q314" s="532"/>
      <c r="R314" s="532"/>
      <c r="S314" s="532"/>
      <c r="T314" s="532"/>
      <c r="U314" s="532"/>
      <c r="V314" s="532"/>
      <c r="W314" s="532"/>
      <c r="X314" s="532"/>
      <c r="Y314" s="532"/>
    </row>
    <row r="315" spans="1:25" s="480" customFormat="1">
      <c r="A315" s="479" t="s">
        <v>209</v>
      </c>
      <c r="E315" s="470"/>
      <c r="F315" s="532"/>
      <c r="G315" s="532"/>
      <c r="H315" s="532"/>
      <c r="I315" s="532"/>
      <c r="J315" s="532"/>
      <c r="K315" s="532"/>
      <c r="L315" s="532"/>
      <c r="M315" s="532"/>
      <c r="N315" s="532"/>
      <c r="O315" s="532"/>
      <c r="P315" s="532"/>
      <c r="Q315" s="532"/>
      <c r="R315" s="532"/>
      <c r="S315" s="532"/>
      <c r="T315" s="532"/>
      <c r="U315" s="532"/>
      <c r="V315" s="532"/>
      <c r="W315" s="532"/>
      <c r="X315" s="532"/>
      <c r="Y315" s="532"/>
    </row>
    <row r="316" spans="1:25" s="480" customFormat="1">
      <c r="A316" s="479" t="s">
        <v>210</v>
      </c>
      <c r="E316" s="470"/>
      <c r="F316" s="532"/>
      <c r="G316" s="532"/>
      <c r="H316" s="532"/>
      <c r="I316" s="532"/>
      <c r="J316" s="532"/>
      <c r="K316" s="532"/>
      <c r="L316" s="532"/>
      <c r="M316" s="532"/>
      <c r="N316" s="532"/>
      <c r="O316" s="532"/>
      <c r="P316" s="532"/>
      <c r="Q316" s="532"/>
      <c r="R316" s="532"/>
      <c r="S316" s="532"/>
      <c r="T316" s="532"/>
      <c r="U316" s="532"/>
      <c r="V316" s="532"/>
      <c r="W316" s="532"/>
      <c r="X316" s="532"/>
      <c r="Y316" s="532"/>
    </row>
    <row r="317" spans="1:25" s="480" customFormat="1">
      <c r="A317" s="479" t="s">
        <v>211</v>
      </c>
      <c r="E317" s="470" t="s">
        <v>0</v>
      </c>
      <c r="F317" s="532"/>
      <c r="G317" s="532"/>
      <c r="H317" s="532"/>
      <c r="I317" s="532"/>
      <c r="J317" s="532"/>
      <c r="K317" s="532"/>
      <c r="L317" s="532"/>
      <c r="M317" s="532"/>
      <c r="N317" s="532"/>
      <c r="O317" s="532"/>
      <c r="P317" s="532"/>
      <c r="Q317" s="532"/>
      <c r="R317" s="532"/>
      <c r="S317" s="532"/>
      <c r="T317" s="532"/>
      <c r="U317" s="532"/>
      <c r="V317" s="532"/>
      <c r="W317" s="532"/>
      <c r="X317" s="532"/>
      <c r="Y317" s="532"/>
    </row>
    <row r="318" spans="1:25" s="480" customFormat="1">
      <c r="A318" s="479" t="s">
        <v>212</v>
      </c>
      <c r="E318" s="470" t="s">
        <v>0</v>
      </c>
      <c r="F318" s="532"/>
      <c r="G318" s="532"/>
      <c r="H318" s="532"/>
      <c r="I318" s="532"/>
      <c r="J318" s="532"/>
      <c r="K318" s="532"/>
      <c r="L318" s="532"/>
      <c r="M318" s="532"/>
      <c r="N318" s="532"/>
      <c r="O318" s="532"/>
      <c r="P318" s="532"/>
      <c r="Q318" s="532"/>
      <c r="R318" s="532"/>
      <c r="S318" s="532"/>
      <c r="T318" s="532"/>
      <c r="U318" s="532"/>
      <c r="V318" s="532"/>
      <c r="W318" s="532"/>
      <c r="X318" s="532"/>
      <c r="Y318" s="532"/>
    </row>
    <row r="319" spans="1:25" s="480" customFormat="1">
      <c r="E319" s="470"/>
    </row>
    <row r="320" spans="1:25" s="480" customFormat="1">
      <c r="A320" s="64" t="s">
        <v>554</v>
      </c>
      <c r="F320" s="532"/>
      <c r="G320" s="532"/>
      <c r="H320" s="532"/>
      <c r="I320" s="532"/>
      <c r="J320" s="532"/>
      <c r="K320" s="532"/>
      <c r="L320" s="532"/>
      <c r="M320" s="532"/>
      <c r="N320" s="532"/>
      <c r="O320" s="532"/>
      <c r="P320" s="532"/>
      <c r="Q320" s="532"/>
      <c r="R320" s="532"/>
      <c r="S320" s="532"/>
      <c r="T320" s="532"/>
      <c r="U320" s="532"/>
      <c r="V320" s="532"/>
      <c r="W320" s="532"/>
      <c r="X320" s="532"/>
      <c r="Y320" s="532"/>
    </row>
    <row r="321" spans="1:25" s="480" customFormat="1">
      <c r="A321" s="479" t="s">
        <v>819</v>
      </c>
      <c r="F321" s="532"/>
      <c r="G321" s="532"/>
      <c r="H321" s="532"/>
      <c r="I321" s="532"/>
      <c r="J321" s="532"/>
      <c r="K321" s="532"/>
      <c r="L321" s="532"/>
      <c r="M321" s="532"/>
      <c r="N321" s="532"/>
      <c r="O321" s="532"/>
      <c r="P321" s="532"/>
      <c r="Q321" s="532"/>
      <c r="R321" s="532"/>
      <c r="S321" s="532"/>
      <c r="T321" s="532"/>
      <c r="U321" s="532"/>
      <c r="V321" s="532"/>
      <c r="W321" s="532"/>
      <c r="X321" s="532"/>
      <c r="Y321" s="532"/>
    </row>
    <row r="322" spans="1:25" s="480" customFormat="1">
      <c r="A322" s="479" t="s">
        <v>202</v>
      </c>
      <c r="E322" s="470"/>
      <c r="F322" s="532"/>
      <c r="G322" s="532"/>
      <c r="H322" s="532"/>
      <c r="I322" s="532"/>
      <c r="J322" s="532"/>
      <c r="K322" s="532"/>
      <c r="L322" s="532"/>
      <c r="M322" s="532"/>
      <c r="N322" s="532"/>
      <c r="O322" s="532"/>
      <c r="P322" s="532"/>
      <c r="Q322" s="532"/>
      <c r="R322" s="532"/>
      <c r="S322" s="532"/>
      <c r="T322" s="532"/>
      <c r="U322" s="532"/>
      <c r="V322" s="532"/>
      <c r="W322" s="532"/>
      <c r="X322" s="532"/>
      <c r="Y322" s="532"/>
    </row>
    <row r="323" spans="1:25" s="480" customFormat="1">
      <c r="A323" s="479" t="s">
        <v>398</v>
      </c>
      <c r="E323" s="470" t="s">
        <v>343</v>
      </c>
      <c r="F323" s="532"/>
      <c r="G323" s="532"/>
      <c r="H323" s="532"/>
      <c r="I323" s="532"/>
      <c r="J323" s="532"/>
      <c r="K323" s="532"/>
      <c r="L323" s="532"/>
      <c r="M323" s="532"/>
      <c r="N323" s="532"/>
      <c r="O323" s="532"/>
      <c r="P323" s="532"/>
      <c r="Q323" s="532"/>
      <c r="R323" s="532"/>
      <c r="S323" s="532"/>
      <c r="T323" s="532"/>
      <c r="U323" s="532"/>
      <c r="V323" s="532"/>
      <c r="W323" s="532"/>
      <c r="X323" s="532"/>
      <c r="Y323" s="532"/>
    </row>
    <row r="324" spans="1:25" s="480" customFormat="1">
      <c r="A324" s="479" t="s">
        <v>203</v>
      </c>
      <c r="E324" s="470" t="s">
        <v>243</v>
      </c>
      <c r="F324" s="532"/>
      <c r="G324" s="532"/>
      <c r="H324" s="532"/>
      <c r="I324" s="532"/>
      <c r="J324" s="532"/>
      <c r="K324" s="532"/>
      <c r="L324" s="532"/>
      <c r="M324" s="532"/>
      <c r="N324" s="532"/>
      <c r="O324" s="532"/>
      <c r="P324" s="532"/>
      <c r="Q324" s="532"/>
      <c r="R324" s="532"/>
      <c r="S324" s="532"/>
      <c r="T324" s="532"/>
      <c r="U324" s="532"/>
      <c r="V324" s="532"/>
      <c r="W324" s="532"/>
      <c r="X324" s="532"/>
      <c r="Y324" s="532"/>
    </row>
    <row r="325" spans="1:25" s="480" customFormat="1">
      <c r="A325" s="479" t="s">
        <v>204</v>
      </c>
      <c r="E325" s="470"/>
      <c r="F325" s="532"/>
      <c r="G325" s="532"/>
      <c r="H325" s="532"/>
      <c r="I325" s="532"/>
      <c r="J325" s="532"/>
      <c r="K325" s="532"/>
      <c r="L325" s="532"/>
      <c r="M325" s="532"/>
      <c r="N325" s="532"/>
      <c r="O325" s="532"/>
      <c r="P325" s="532"/>
      <c r="Q325" s="532"/>
      <c r="R325" s="532"/>
      <c r="S325" s="532"/>
      <c r="T325" s="532"/>
      <c r="U325" s="532"/>
      <c r="V325" s="532"/>
      <c r="W325" s="532"/>
      <c r="X325" s="532"/>
      <c r="Y325" s="532"/>
    </row>
    <row r="326" spans="1:25" s="480" customFormat="1">
      <c r="A326" s="479" t="s">
        <v>205</v>
      </c>
      <c r="E326" s="470" t="s">
        <v>0</v>
      </c>
      <c r="F326" s="532"/>
      <c r="G326" s="532"/>
      <c r="H326" s="532"/>
      <c r="I326" s="532"/>
      <c r="J326" s="532"/>
      <c r="K326" s="532"/>
      <c r="L326" s="532"/>
      <c r="M326" s="532"/>
      <c r="N326" s="532"/>
      <c r="O326" s="532"/>
      <c r="P326" s="532"/>
      <c r="Q326" s="532"/>
      <c r="R326" s="532"/>
      <c r="S326" s="532"/>
      <c r="T326" s="532"/>
      <c r="U326" s="532"/>
      <c r="V326" s="532"/>
      <c r="W326" s="532"/>
      <c r="X326" s="532"/>
      <c r="Y326" s="532"/>
    </row>
    <row r="327" spans="1:25" s="480" customFormat="1">
      <c r="A327" s="479" t="s">
        <v>206</v>
      </c>
      <c r="E327" s="470" t="s">
        <v>0</v>
      </c>
      <c r="F327" s="532"/>
      <c r="G327" s="532"/>
      <c r="H327" s="532"/>
      <c r="I327" s="532"/>
      <c r="J327" s="532"/>
      <c r="K327" s="532"/>
      <c r="L327" s="532"/>
      <c r="M327" s="532"/>
      <c r="N327" s="532"/>
      <c r="O327" s="532"/>
      <c r="P327" s="532"/>
      <c r="Q327" s="532"/>
      <c r="R327" s="532"/>
      <c r="S327" s="532"/>
      <c r="T327" s="532"/>
      <c r="U327" s="532"/>
      <c r="V327" s="532"/>
      <c r="W327" s="532"/>
      <c r="X327" s="532"/>
      <c r="Y327" s="532"/>
    </row>
    <row r="328" spans="1:25" s="480" customFormat="1">
      <c r="A328" s="479" t="s">
        <v>207</v>
      </c>
      <c r="E328" s="470"/>
      <c r="F328" s="532"/>
      <c r="G328" s="532"/>
      <c r="H328" s="532"/>
      <c r="I328" s="532"/>
      <c r="J328" s="532"/>
      <c r="K328" s="532"/>
      <c r="L328" s="532"/>
      <c r="M328" s="532"/>
      <c r="N328" s="532"/>
      <c r="O328" s="532"/>
      <c r="P328" s="532"/>
      <c r="Q328" s="532"/>
      <c r="R328" s="532"/>
      <c r="S328" s="532"/>
      <c r="T328" s="532"/>
      <c r="U328" s="532"/>
      <c r="V328" s="532"/>
      <c r="W328" s="532"/>
      <c r="X328" s="532"/>
      <c r="Y328" s="532"/>
    </row>
    <row r="329" spans="1:25" s="480" customFormat="1">
      <c r="A329" s="479" t="s">
        <v>208</v>
      </c>
      <c r="E329" s="470"/>
      <c r="F329" s="532"/>
      <c r="G329" s="532"/>
      <c r="H329" s="532"/>
      <c r="I329" s="532"/>
      <c r="J329" s="532"/>
      <c r="K329" s="532"/>
      <c r="L329" s="532"/>
      <c r="M329" s="532"/>
      <c r="N329" s="532"/>
      <c r="O329" s="532"/>
      <c r="P329" s="532"/>
      <c r="Q329" s="532"/>
      <c r="R329" s="532"/>
      <c r="S329" s="532"/>
      <c r="T329" s="532"/>
      <c r="U329" s="532"/>
      <c r="V329" s="532"/>
      <c r="W329" s="532"/>
      <c r="X329" s="532"/>
      <c r="Y329" s="532"/>
    </row>
    <row r="330" spans="1:25" s="480" customFormat="1">
      <c r="A330" s="479" t="s">
        <v>779</v>
      </c>
      <c r="E330" s="470"/>
      <c r="F330" s="532"/>
      <c r="G330" s="532"/>
      <c r="H330" s="532"/>
      <c r="I330" s="532"/>
      <c r="J330" s="532"/>
      <c r="K330" s="532"/>
      <c r="L330" s="532"/>
      <c r="M330" s="532"/>
      <c r="N330" s="532"/>
      <c r="O330" s="532"/>
      <c r="P330" s="532"/>
      <c r="Q330" s="532"/>
      <c r="R330" s="532"/>
      <c r="S330" s="532"/>
      <c r="T330" s="532"/>
      <c r="U330" s="532"/>
      <c r="V330" s="532"/>
      <c r="W330" s="532"/>
      <c r="X330" s="532"/>
      <c r="Y330" s="532"/>
    </row>
    <row r="331" spans="1:25" s="480" customFormat="1">
      <c r="A331" s="479" t="s">
        <v>209</v>
      </c>
      <c r="E331" s="470"/>
      <c r="F331" s="532"/>
      <c r="G331" s="532"/>
      <c r="H331" s="532"/>
      <c r="I331" s="532"/>
      <c r="J331" s="532"/>
      <c r="K331" s="532"/>
      <c r="L331" s="532"/>
      <c r="M331" s="532"/>
      <c r="N331" s="532"/>
      <c r="O331" s="532"/>
      <c r="P331" s="532"/>
      <c r="Q331" s="532"/>
      <c r="R331" s="532"/>
      <c r="S331" s="532"/>
      <c r="T331" s="532"/>
      <c r="U331" s="532"/>
      <c r="V331" s="532"/>
      <c r="W331" s="532"/>
      <c r="X331" s="532"/>
      <c r="Y331" s="532"/>
    </row>
    <row r="332" spans="1:25" s="480" customFormat="1">
      <c r="A332" s="479" t="s">
        <v>210</v>
      </c>
      <c r="E332" s="470"/>
      <c r="F332" s="532"/>
      <c r="G332" s="532"/>
      <c r="H332" s="532"/>
      <c r="I332" s="532"/>
      <c r="J332" s="532"/>
      <c r="K332" s="532"/>
      <c r="L332" s="532"/>
      <c r="M332" s="532"/>
      <c r="N332" s="532"/>
      <c r="O332" s="532"/>
      <c r="P332" s="532"/>
      <c r="Q332" s="532"/>
      <c r="R332" s="532"/>
      <c r="S332" s="532"/>
      <c r="T332" s="532"/>
      <c r="U332" s="532"/>
      <c r="V332" s="532"/>
      <c r="W332" s="532"/>
      <c r="X332" s="532"/>
      <c r="Y332" s="532"/>
    </row>
    <row r="333" spans="1:25" s="480" customFormat="1">
      <c r="A333" s="479" t="s">
        <v>211</v>
      </c>
      <c r="E333" s="470" t="s">
        <v>0</v>
      </c>
      <c r="F333" s="532"/>
      <c r="G333" s="532"/>
      <c r="H333" s="532"/>
      <c r="I333" s="532"/>
      <c r="J333" s="532"/>
      <c r="K333" s="532"/>
      <c r="L333" s="532"/>
      <c r="M333" s="532"/>
      <c r="N333" s="532"/>
      <c r="O333" s="532"/>
      <c r="P333" s="532"/>
      <c r="Q333" s="532"/>
      <c r="R333" s="532"/>
      <c r="S333" s="532"/>
      <c r="T333" s="532"/>
      <c r="U333" s="532"/>
      <c r="V333" s="532"/>
      <c r="W333" s="532"/>
      <c r="X333" s="532"/>
      <c r="Y333" s="532"/>
    </row>
    <row r="334" spans="1:25" s="480" customFormat="1">
      <c r="A334" s="479" t="s">
        <v>212</v>
      </c>
      <c r="E334" s="470" t="s">
        <v>0</v>
      </c>
      <c r="F334" s="532"/>
      <c r="G334" s="532"/>
      <c r="H334" s="532"/>
      <c r="I334" s="532"/>
      <c r="J334" s="532"/>
      <c r="K334" s="532"/>
      <c r="L334" s="532"/>
      <c r="M334" s="532"/>
      <c r="N334" s="532"/>
      <c r="O334" s="532"/>
      <c r="P334" s="532"/>
      <c r="Q334" s="532"/>
      <c r="R334" s="532"/>
      <c r="S334" s="532"/>
      <c r="T334" s="532"/>
      <c r="U334" s="532"/>
      <c r="V334" s="532"/>
      <c r="W334" s="532"/>
      <c r="X334" s="532"/>
      <c r="Y334" s="532"/>
    </row>
    <row r="335" spans="1:25" s="480" customFormat="1">
      <c r="E335" s="470"/>
    </row>
    <row r="336" spans="1:25" s="480" customFormat="1">
      <c r="A336" s="75" t="s">
        <v>248</v>
      </c>
      <c r="C336" s="75"/>
      <c r="E336" s="470"/>
    </row>
    <row r="337" spans="1:25" s="480" customFormat="1">
      <c r="A337" s="503" t="s">
        <v>244</v>
      </c>
      <c r="B337" s="504"/>
      <c r="E337" s="470"/>
      <c r="F337" s="532"/>
      <c r="G337" s="532"/>
      <c r="H337" s="532"/>
      <c r="I337" s="532"/>
      <c r="J337" s="532"/>
      <c r="K337" s="532"/>
      <c r="L337" s="532"/>
      <c r="M337" s="532"/>
      <c r="N337" s="532"/>
      <c r="O337" s="532"/>
      <c r="P337" s="532"/>
      <c r="Q337" s="532"/>
      <c r="R337" s="532"/>
      <c r="S337" s="532"/>
      <c r="T337" s="532"/>
      <c r="U337" s="532"/>
      <c r="V337" s="532"/>
      <c r="W337" s="532"/>
      <c r="X337" s="532"/>
      <c r="Y337" s="532"/>
    </row>
    <row r="338" spans="1:25" s="480" customFormat="1">
      <c r="A338" s="503" t="s">
        <v>245</v>
      </c>
      <c r="B338" s="504"/>
      <c r="E338" s="470" t="s">
        <v>242</v>
      </c>
      <c r="F338" s="532"/>
      <c r="G338" s="532"/>
      <c r="H338" s="532"/>
      <c r="I338" s="532"/>
      <c r="J338" s="532"/>
      <c r="K338" s="532"/>
      <c r="L338" s="532"/>
      <c r="M338" s="532"/>
      <c r="N338" s="532"/>
      <c r="O338" s="532"/>
      <c r="P338" s="532"/>
      <c r="Q338" s="532"/>
      <c r="R338" s="532"/>
      <c r="S338" s="532"/>
      <c r="T338" s="532"/>
      <c r="U338" s="532"/>
      <c r="V338" s="532"/>
      <c r="W338" s="532"/>
      <c r="X338" s="532"/>
      <c r="Y338" s="532"/>
    </row>
    <row r="339" spans="1:25" s="480" customFormat="1">
      <c r="A339" s="479" t="s">
        <v>249</v>
      </c>
      <c r="E339" s="470" t="s">
        <v>242</v>
      </c>
      <c r="F339" s="532"/>
      <c r="G339" s="532"/>
      <c r="H339" s="532"/>
      <c r="I339" s="532"/>
      <c r="J339" s="532"/>
      <c r="K339" s="532"/>
      <c r="L339" s="532"/>
      <c r="M339" s="532"/>
      <c r="N339" s="532"/>
      <c r="O339" s="532"/>
      <c r="P339" s="532"/>
      <c r="Q339" s="532"/>
      <c r="R339" s="532"/>
      <c r="S339" s="532"/>
      <c r="T339" s="532"/>
      <c r="U339" s="532"/>
      <c r="V339" s="532"/>
      <c r="W339" s="532"/>
      <c r="X339" s="532"/>
      <c r="Y339" s="532"/>
    </row>
    <row r="340" spans="1:25" s="480" customFormat="1">
      <c r="A340" s="503" t="s">
        <v>246</v>
      </c>
      <c r="B340" s="504"/>
      <c r="E340" s="200" t="s">
        <v>395</v>
      </c>
      <c r="F340" s="554"/>
      <c r="G340" s="554"/>
      <c r="H340" s="554"/>
      <c r="I340" s="554"/>
      <c r="J340" s="554"/>
      <c r="K340" s="554"/>
      <c r="L340" s="554"/>
      <c r="M340" s="554"/>
      <c r="N340" s="554"/>
      <c r="O340" s="554"/>
      <c r="P340" s="554"/>
      <c r="Q340" s="554"/>
      <c r="R340" s="554"/>
      <c r="S340" s="554"/>
      <c r="T340" s="554"/>
      <c r="U340" s="554"/>
      <c r="V340" s="554"/>
      <c r="W340" s="554"/>
      <c r="X340" s="554"/>
      <c r="Y340" s="554"/>
    </row>
    <row r="341" spans="1:25" s="480" customFormat="1">
      <c r="A341" s="503" t="s">
        <v>247</v>
      </c>
      <c r="B341" s="504"/>
      <c r="E341" s="470" t="s">
        <v>242</v>
      </c>
      <c r="F341" s="365"/>
      <c r="G341" s="365"/>
      <c r="H341" s="365"/>
      <c r="I341" s="365"/>
      <c r="J341" s="365"/>
      <c r="K341" s="365"/>
      <c r="L341" s="365"/>
      <c r="M341" s="365"/>
      <c r="N341" s="365"/>
      <c r="O341" s="365"/>
      <c r="P341" s="365"/>
      <c r="Q341" s="365"/>
      <c r="R341" s="365"/>
      <c r="S341" s="365"/>
      <c r="T341" s="365"/>
      <c r="U341" s="365"/>
      <c r="V341" s="365"/>
      <c r="W341" s="365"/>
      <c r="X341" s="365"/>
      <c r="Y341" s="365"/>
    </row>
    <row r="342" spans="1:25" s="506" customFormat="1">
      <c r="A342" s="505"/>
      <c r="B342" s="505"/>
      <c r="E342" s="473"/>
      <c r="F342" s="392"/>
      <c r="G342" s="392"/>
      <c r="H342" s="392"/>
      <c r="I342" s="392"/>
      <c r="J342" s="392"/>
      <c r="K342" s="392"/>
      <c r="L342" s="392"/>
      <c r="M342" s="392"/>
      <c r="N342" s="392"/>
      <c r="O342" s="392"/>
      <c r="P342" s="392"/>
      <c r="Q342" s="392"/>
      <c r="R342" s="392"/>
      <c r="S342" s="392"/>
      <c r="T342" s="392"/>
      <c r="U342" s="392"/>
      <c r="V342" s="392"/>
      <c r="W342" s="392"/>
      <c r="X342" s="392"/>
      <c r="Y342" s="392"/>
    </row>
    <row r="343" spans="1:25" s="480" customFormat="1">
      <c r="A343" s="75" t="s">
        <v>780</v>
      </c>
      <c r="E343" s="470"/>
    </row>
    <row r="344" spans="1:25" s="480" customFormat="1" ht="38.25">
      <c r="A344" s="503" t="s">
        <v>816</v>
      </c>
      <c r="B344" s="504"/>
      <c r="E344" s="470" t="s">
        <v>242</v>
      </c>
      <c r="F344" s="532"/>
      <c r="G344" s="532"/>
      <c r="H344" s="532"/>
      <c r="I344" s="532"/>
      <c r="J344" s="532"/>
      <c r="K344" s="532"/>
      <c r="L344" s="532"/>
      <c r="M344" s="532"/>
      <c r="N344" s="532"/>
      <c r="O344" s="532"/>
      <c r="P344" s="532"/>
      <c r="Q344" s="532"/>
      <c r="R344" s="532"/>
      <c r="S344" s="532"/>
      <c r="T344" s="532"/>
      <c r="U344" s="532"/>
      <c r="V344" s="532"/>
      <c r="W344" s="532"/>
      <c r="X344" s="532"/>
      <c r="Y344" s="532"/>
    </row>
    <row r="345" spans="1:25" s="480" customFormat="1">
      <c r="E345" s="470"/>
    </row>
    <row r="346" spans="1:25" s="480" customFormat="1" ht="25.5">
      <c r="A346" s="503" t="s">
        <v>399</v>
      </c>
      <c r="B346" s="504"/>
      <c r="E346" s="470" t="s">
        <v>242</v>
      </c>
      <c r="F346" s="532"/>
      <c r="G346" s="532"/>
      <c r="H346" s="532"/>
      <c r="I346" s="532"/>
      <c r="J346" s="532"/>
      <c r="K346" s="532"/>
      <c r="L346" s="532"/>
      <c r="M346" s="532"/>
      <c r="N346" s="532"/>
      <c r="O346" s="532"/>
      <c r="P346" s="532"/>
      <c r="Q346" s="532"/>
      <c r="R346" s="532"/>
      <c r="S346" s="532"/>
      <c r="T346" s="532"/>
      <c r="U346" s="532"/>
      <c r="V346" s="532"/>
      <c r="W346" s="532"/>
      <c r="X346" s="532"/>
      <c r="Y346" s="532"/>
    </row>
    <row r="347" spans="1:25">
      <c r="D347" s="480"/>
      <c r="E347" s="470"/>
      <c r="F347" s="480"/>
      <c r="G347" s="480"/>
      <c r="H347" s="480"/>
      <c r="I347" s="480"/>
      <c r="J347" s="480"/>
    </row>
    <row r="348" spans="1:25">
      <c r="A348" s="1" t="s">
        <v>918</v>
      </c>
      <c r="E348" s="537" t="s">
        <v>919</v>
      </c>
      <c r="F348" s="480"/>
      <c r="G348" s="480"/>
      <c r="H348" s="480"/>
      <c r="I348" s="480"/>
      <c r="J348" s="480"/>
    </row>
    <row r="349" spans="1:25">
      <c r="A349" s="507"/>
      <c r="E349" s="470" t="s">
        <v>552</v>
      </c>
      <c r="F349" s="278"/>
      <c r="G349" s="278"/>
      <c r="H349" s="278"/>
      <c r="I349" s="278"/>
      <c r="J349" s="278"/>
      <c r="K349" s="278"/>
      <c r="L349" s="278"/>
      <c r="M349" s="278"/>
      <c r="N349" s="278"/>
      <c r="O349" s="278"/>
      <c r="P349" s="278"/>
      <c r="Q349" s="278"/>
      <c r="R349" s="278"/>
      <c r="S349" s="278"/>
      <c r="T349" s="278"/>
      <c r="U349" s="278"/>
      <c r="V349" s="278"/>
      <c r="W349" s="278"/>
      <c r="X349" s="278"/>
      <c r="Y349" s="278"/>
    </row>
    <row r="350" spans="1:25">
      <c r="A350" s="507"/>
      <c r="E350" s="470" t="s">
        <v>552</v>
      </c>
      <c r="F350" s="278"/>
      <c r="G350" s="278"/>
      <c r="H350" s="278"/>
      <c r="I350" s="278"/>
      <c r="J350" s="278"/>
      <c r="K350" s="278"/>
      <c r="L350" s="278"/>
      <c r="M350" s="278"/>
      <c r="N350" s="278"/>
      <c r="O350" s="278"/>
      <c r="P350" s="278"/>
      <c r="Q350" s="278"/>
      <c r="R350" s="278"/>
      <c r="S350" s="278"/>
      <c r="T350" s="278"/>
      <c r="U350" s="278"/>
      <c r="V350" s="278"/>
      <c r="W350" s="278"/>
      <c r="X350" s="278"/>
      <c r="Y350" s="278"/>
    </row>
    <row r="351" spans="1:25">
      <c r="A351" s="507"/>
      <c r="E351" s="470" t="s">
        <v>552</v>
      </c>
      <c r="F351" s="278"/>
      <c r="G351" s="278"/>
      <c r="H351" s="278"/>
      <c r="I351" s="278"/>
      <c r="J351" s="278"/>
      <c r="K351" s="278"/>
      <c r="L351" s="278"/>
      <c r="M351" s="278"/>
      <c r="N351" s="278"/>
      <c r="O351" s="278"/>
      <c r="P351" s="278"/>
      <c r="Q351" s="278"/>
      <c r="R351" s="278"/>
      <c r="S351" s="278"/>
      <c r="T351" s="278"/>
      <c r="U351" s="278"/>
      <c r="V351" s="278"/>
      <c r="W351" s="278"/>
      <c r="X351" s="278"/>
      <c r="Y351" s="278"/>
    </row>
    <row r="352" spans="1:25">
      <c r="A352" s="507"/>
      <c r="E352" s="470" t="s">
        <v>552</v>
      </c>
      <c r="F352" s="278"/>
      <c r="G352" s="278"/>
      <c r="H352" s="278"/>
      <c r="I352" s="278"/>
      <c r="J352" s="278"/>
      <c r="K352" s="278"/>
      <c r="L352" s="278"/>
      <c r="M352" s="278"/>
      <c r="N352" s="278"/>
      <c r="O352" s="278"/>
      <c r="P352" s="278"/>
      <c r="Q352" s="278"/>
      <c r="R352" s="278"/>
      <c r="S352" s="278"/>
      <c r="T352" s="278"/>
      <c r="U352" s="278"/>
      <c r="V352" s="278"/>
      <c r="W352" s="278"/>
      <c r="X352" s="278"/>
      <c r="Y352" s="278"/>
    </row>
    <row r="353" spans="1:25">
      <c r="A353" s="507"/>
      <c r="E353" s="470" t="s">
        <v>552</v>
      </c>
      <c r="F353" s="278"/>
      <c r="G353" s="278"/>
      <c r="H353" s="278"/>
      <c r="I353" s="278"/>
      <c r="J353" s="278"/>
      <c r="K353" s="278"/>
      <c r="L353" s="278"/>
      <c r="M353" s="278"/>
      <c r="N353" s="278"/>
      <c r="O353" s="278"/>
      <c r="P353" s="278"/>
      <c r="Q353" s="278"/>
      <c r="R353" s="278"/>
      <c r="S353" s="278"/>
      <c r="T353" s="278"/>
      <c r="U353" s="278"/>
      <c r="V353" s="278"/>
      <c r="W353" s="278"/>
      <c r="X353" s="278"/>
      <c r="Y353" s="278"/>
    </row>
    <row r="354" spans="1:25">
      <c r="A354" s="507"/>
      <c r="E354" s="470" t="s">
        <v>552</v>
      </c>
      <c r="F354" s="278"/>
      <c r="G354" s="278"/>
      <c r="H354" s="278"/>
      <c r="I354" s="278"/>
      <c r="J354" s="278"/>
      <c r="K354" s="278"/>
      <c r="L354" s="278"/>
      <c r="M354" s="278"/>
      <c r="N354" s="278"/>
      <c r="O354" s="278"/>
      <c r="P354" s="278"/>
      <c r="Q354" s="278"/>
      <c r="R354" s="278"/>
      <c r="S354" s="278"/>
      <c r="T354" s="278"/>
      <c r="U354" s="278"/>
      <c r="V354" s="278"/>
      <c r="W354" s="278"/>
      <c r="X354" s="278"/>
      <c r="Y354" s="278"/>
    </row>
    <row r="355" spans="1:25">
      <c r="A355" s="507"/>
      <c r="E355" s="470" t="s">
        <v>552</v>
      </c>
      <c r="F355" s="278"/>
      <c r="G355" s="278"/>
      <c r="H355" s="278"/>
      <c r="I355" s="278"/>
      <c r="J355" s="278"/>
      <c r="K355" s="278"/>
      <c r="L355" s="278"/>
      <c r="M355" s="278"/>
      <c r="N355" s="278"/>
      <c r="O355" s="278"/>
      <c r="P355" s="278"/>
      <c r="Q355" s="278"/>
      <c r="R355" s="278"/>
      <c r="S355" s="278"/>
      <c r="T355" s="278"/>
      <c r="U355" s="278"/>
      <c r="V355" s="278"/>
      <c r="W355" s="278"/>
      <c r="X355" s="278"/>
      <c r="Y355" s="278"/>
    </row>
    <row r="356" spans="1:25">
      <c r="A356" s="507"/>
      <c r="E356" s="470" t="s">
        <v>552</v>
      </c>
      <c r="F356" s="278"/>
      <c r="G356" s="278"/>
      <c r="H356" s="278"/>
      <c r="I356" s="278"/>
      <c r="J356" s="278"/>
      <c r="K356" s="278"/>
      <c r="L356" s="278"/>
      <c r="M356" s="278"/>
      <c r="N356" s="278"/>
      <c r="O356" s="278"/>
      <c r="P356" s="278"/>
      <c r="Q356" s="278"/>
      <c r="R356" s="278"/>
      <c r="S356" s="278"/>
      <c r="T356" s="278"/>
      <c r="U356" s="278"/>
      <c r="V356" s="278"/>
      <c r="W356" s="278"/>
      <c r="X356" s="278"/>
      <c r="Y356" s="278"/>
    </row>
    <row r="357" spans="1:25">
      <c r="A357" s="507"/>
      <c r="E357" s="470" t="s">
        <v>552</v>
      </c>
      <c r="F357" s="278"/>
      <c r="G357" s="278"/>
      <c r="H357" s="278"/>
      <c r="I357" s="278"/>
      <c r="J357" s="278"/>
      <c r="K357" s="278"/>
      <c r="L357" s="278"/>
      <c r="M357" s="278"/>
      <c r="N357" s="278"/>
      <c r="O357" s="278"/>
      <c r="P357" s="278"/>
      <c r="Q357" s="278"/>
      <c r="R357" s="278"/>
      <c r="S357" s="278"/>
      <c r="T357" s="278"/>
      <c r="U357" s="278"/>
      <c r="V357" s="278"/>
      <c r="W357" s="278"/>
      <c r="X357" s="278"/>
      <c r="Y357" s="278"/>
    </row>
    <row r="358" spans="1:25">
      <c r="A358" s="507"/>
      <c r="E358" s="470" t="s">
        <v>552</v>
      </c>
      <c r="F358" s="278"/>
      <c r="G358" s="278"/>
      <c r="H358" s="278"/>
      <c r="I358" s="278"/>
      <c r="J358" s="278"/>
      <c r="K358" s="278"/>
      <c r="L358" s="278"/>
      <c r="M358" s="278"/>
      <c r="N358" s="278"/>
      <c r="O358" s="278"/>
      <c r="P358" s="278"/>
      <c r="Q358" s="278"/>
      <c r="R358" s="278"/>
      <c r="S358" s="278"/>
      <c r="T358" s="278"/>
      <c r="U358" s="278"/>
      <c r="V358" s="278"/>
      <c r="W358" s="278"/>
      <c r="X358" s="278"/>
      <c r="Y358" s="278"/>
    </row>
    <row r="359" spans="1:25">
      <c r="A359" s="507"/>
      <c r="E359" s="470" t="s">
        <v>552</v>
      </c>
      <c r="F359" s="278"/>
      <c r="G359" s="278"/>
      <c r="H359" s="278"/>
      <c r="I359" s="278"/>
      <c r="J359" s="278"/>
      <c r="K359" s="278"/>
      <c r="L359" s="278"/>
      <c r="M359" s="278"/>
      <c r="N359" s="278"/>
      <c r="O359" s="278"/>
      <c r="P359" s="278"/>
      <c r="Q359" s="278"/>
      <c r="R359" s="278"/>
      <c r="S359" s="278"/>
      <c r="T359" s="278"/>
      <c r="U359" s="278"/>
      <c r="V359" s="278"/>
      <c r="W359" s="278"/>
      <c r="X359" s="278"/>
      <c r="Y359" s="278"/>
    </row>
    <row r="360" spans="1:25">
      <c r="A360" s="507"/>
      <c r="E360" s="470" t="s">
        <v>552</v>
      </c>
      <c r="F360" s="278"/>
      <c r="G360" s="278"/>
      <c r="H360" s="278"/>
      <c r="I360" s="278"/>
      <c r="J360" s="278"/>
      <c r="K360" s="278"/>
      <c r="L360" s="278"/>
      <c r="M360" s="278"/>
      <c r="N360" s="278"/>
      <c r="O360" s="278"/>
      <c r="P360" s="278"/>
      <c r="Q360" s="278"/>
      <c r="R360" s="278"/>
      <c r="S360" s="278"/>
      <c r="T360" s="278"/>
      <c r="U360" s="278"/>
      <c r="V360" s="278"/>
      <c r="W360" s="278"/>
      <c r="X360" s="278"/>
      <c r="Y360" s="278"/>
    </row>
    <row r="361" spans="1:25">
      <c r="A361" s="507"/>
      <c r="E361" s="470" t="s">
        <v>552</v>
      </c>
      <c r="F361" s="278"/>
      <c r="G361" s="278"/>
      <c r="H361" s="278"/>
      <c r="I361" s="278"/>
      <c r="J361" s="278"/>
      <c r="K361" s="278"/>
      <c r="L361" s="278"/>
      <c r="M361" s="278"/>
      <c r="N361" s="278"/>
      <c r="O361" s="278"/>
      <c r="P361" s="278"/>
      <c r="Q361" s="278"/>
      <c r="R361" s="278"/>
      <c r="S361" s="278"/>
      <c r="T361" s="278"/>
      <c r="U361" s="278"/>
      <c r="V361" s="278"/>
      <c r="W361" s="278"/>
      <c r="X361" s="278"/>
      <c r="Y361" s="278"/>
    </row>
    <row r="362" spans="1:25">
      <c r="A362" s="507"/>
      <c r="E362" s="470" t="s">
        <v>552</v>
      </c>
      <c r="F362" s="278"/>
      <c r="G362" s="278"/>
      <c r="H362" s="278"/>
      <c r="I362" s="278"/>
      <c r="J362" s="278"/>
      <c r="K362" s="278"/>
      <c r="L362" s="278"/>
      <c r="M362" s="278"/>
      <c r="N362" s="278"/>
      <c r="O362" s="278"/>
      <c r="P362" s="278"/>
      <c r="Q362" s="278"/>
      <c r="R362" s="278"/>
      <c r="S362" s="278"/>
      <c r="T362" s="278"/>
      <c r="U362" s="278"/>
      <c r="V362" s="278"/>
      <c r="W362" s="278"/>
      <c r="X362" s="278"/>
      <c r="Y362" s="278"/>
    </row>
    <row r="363" spans="1:25">
      <c r="A363" s="507"/>
      <c r="E363" s="470" t="s">
        <v>552</v>
      </c>
      <c r="F363" s="278"/>
      <c r="G363" s="278"/>
      <c r="H363" s="278"/>
      <c r="I363" s="278"/>
      <c r="J363" s="278"/>
      <c r="K363" s="278"/>
      <c r="L363" s="278"/>
      <c r="M363" s="278"/>
      <c r="N363" s="278"/>
      <c r="O363" s="278"/>
      <c r="P363" s="278"/>
      <c r="Q363" s="278"/>
      <c r="R363" s="278"/>
      <c r="S363" s="278"/>
      <c r="T363" s="278"/>
      <c r="U363" s="278"/>
      <c r="V363" s="278"/>
      <c r="W363" s="278"/>
      <c r="X363" s="278"/>
      <c r="Y363" s="278"/>
    </row>
    <row r="364" spans="1:25">
      <c r="A364" s="507"/>
      <c r="E364" s="470" t="s">
        <v>552</v>
      </c>
      <c r="F364" s="278"/>
      <c r="G364" s="278"/>
      <c r="H364" s="278"/>
      <c r="I364" s="278"/>
      <c r="J364" s="278"/>
      <c r="K364" s="278"/>
      <c r="L364" s="278"/>
      <c r="M364" s="278"/>
      <c r="N364" s="278"/>
      <c r="O364" s="278"/>
      <c r="P364" s="278"/>
      <c r="Q364" s="278"/>
      <c r="R364" s="278"/>
      <c r="S364" s="278"/>
      <c r="T364" s="278"/>
      <c r="U364" s="278"/>
      <c r="V364" s="278"/>
      <c r="W364" s="278"/>
      <c r="X364" s="278"/>
      <c r="Y364" s="278"/>
    </row>
    <row r="365" spans="1:25">
      <c r="A365" s="507"/>
      <c r="E365" s="470" t="s">
        <v>552</v>
      </c>
      <c r="F365" s="278"/>
      <c r="G365" s="278"/>
      <c r="H365" s="278"/>
      <c r="I365" s="278"/>
      <c r="J365" s="278"/>
      <c r="K365" s="278"/>
      <c r="L365" s="278"/>
      <c r="M365" s="278"/>
      <c r="N365" s="278"/>
      <c r="O365" s="278"/>
      <c r="P365" s="278"/>
      <c r="Q365" s="278"/>
      <c r="R365" s="278"/>
      <c r="S365" s="278"/>
      <c r="T365" s="278"/>
      <c r="U365" s="278"/>
      <c r="V365" s="278"/>
      <c r="W365" s="278"/>
      <c r="X365" s="278"/>
      <c r="Y365" s="278"/>
    </row>
    <row r="366" spans="1:25">
      <c r="A366" s="507"/>
      <c r="E366" s="470" t="s">
        <v>552</v>
      </c>
      <c r="F366" s="278"/>
      <c r="G366" s="278"/>
      <c r="H366" s="278"/>
      <c r="I366" s="278"/>
      <c r="J366" s="278"/>
      <c r="K366" s="278"/>
      <c r="L366" s="278"/>
      <c r="M366" s="278"/>
      <c r="N366" s="278"/>
      <c r="O366" s="278"/>
      <c r="P366" s="278"/>
      <c r="Q366" s="278"/>
      <c r="R366" s="278"/>
      <c r="S366" s="278"/>
      <c r="T366" s="278"/>
      <c r="U366" s="278"/>
      <c r="V366" s="278"/>
      <c r="W366" s="278"/>
      <c r="X366" s="278"/>
      <c r="Y366" s="278"/>
    </row>
    <row r="367" spans="1:25">
      <c r="A367" s="507"/>
      <c r="E367" s="470" t="s">
        <v>552</v>
      </c>
      <c r="F367" s="278"/>
      <c r="G367" s="278"/>
      <c r="H367" s="278"/>
      <c r="I367" s="278"/>
      <c r="J367" s="278"/>
      <c r="K367" s="278"/>
      <c r="L367" s="278"/>
      <c r="M367" s="278"/>
      <c r="N367" s="278"/>
      <c r="O367" s="278"/>
      <c r="P367" s="278"/>
      <c r="Q367" s="278"/>
      <c r="R367" s="278"/>
      <c r="S367" s="278"/>
      <c r="T367" s="278"/>
      <c r="U367" s="278"/>
      <c r="V367" s="278"/>
      <c r="W367" s="278"/>
      <c r="X367" s="278"/>
      <c r="Y367" s="278"/>
    </row>
    <row r="368" spans="1:25">
      <c r="A368" s="507"/>
      <c r="E368" s="470" t="s">
        <v>552</v>
      </c>
      <c r="F368" s="278"/>
      <c r="G368" s="278"/>
      <c r="H368" s="278"/>
      <c r="I368" s="278"/>
      <c r="J368" s="278"/>
      <c r="K368" s="278"/>
      <c r="L368" s="278"/>
      <c r="M368" s="278"/>
      <c r="N368" s="278"/>
      <c r="O368" s="278"/>
      <c r="P368" s="278"/>
      <c r="Q368" s="278"/>
      <c r="R368" s="278"/>
      <c r="S368" s="278"/>
      <c r="T368" s="278"/>
      <c r="U368" s="278"/>
      <c r="V368" s="278"/>
      <c r="W368" s="278"/>
      <c r="X368" s="278"/>
      <c r="Y368" s="278"/>
    </row>
    <row r="369" spans="1:25">
      <c r="A369" s="507"/>
      <c r="E369" s="470" t="s">
        <v>552</v>
      </c>
      <c r="F369" s="278"/>
      <c r="G369" s="278"/>
      <c r="H369" s="278"/>
      <c r="I369" s="278"/>
      <c r="J369" s="278"/>
      <c r="K369" s="278"/>
      <c r="L369" s="278"/>
      <c r="M369" s="278"/>
      <c r="N369" s="278"/>
      <c r="O369" s="278"/>
      <c r="P369" s="278"/>
      <c r="Q369" s="278"/>
      <c r="R369" s="278"/>
      <c r="S369" s="278"/>
      <c r="T369" s="278"/>
      <c r="U369" s="278"/>
      <c r="V369" s="278"/>
      <c r="W369" s="278"/>
      <c r="X369" s="278"/>
      <c r="Y369" s="278"/>
    </row>
    <row r="370" spans="1:25">
      <c r="A370" s="507"/>
      <c r="E370" s="470" t="s">
        <v>552</v>
      </c>
      <c r="F370" s="278"/>
      <c r="G370" s="278"/>
      <c r="H370" s="278"/>
      <c r="I370" s="278"/>
      <c r="J370" s="278"/>
      <c r="K370" s="278"/>
      <c r="L370" s="278"/>
      <c r="M370" s="278"/>
      <c r="N370" s="278"/>
      <c r="O370" s="278"/>
      <c r="P370" s="278"/>
      <c r="Q370" s="278"/>
      <c r="R370" s="278"/>
      <c r="S370" s="278"/>
      <c r="T370" s="278"/>
      <c r="U370" s="278"/>
      <c r="V370" s="278"/>
      <c r="W370" s="278"/>
      <c r="X370" s="278"/>
      <c r="Y370" s="278"/>
    </row>
    <row r="371" spans="1:25">
      <c r="A371" s="507"/>
      <c r="E371" s="470" t="s">
        <v>552</v>
      </c>
      <c r="F371" s="278"/>
      <c r="G371" s="278"/>
      <c r="H371" s="278"/>
      <c r="I371" s="278"/>
      <c r="J371" s="278"/>
      <c r="K371" s="278"/>
      <c r="L371" s="278"/>
      <c r="M371" s="278"/>
      <c r="N371" s="278"/>
      <c r="O371" s="278"/>
      <c r="P371" s="278"/>
      <c r="Q371" s="278"/>
      <c r="R371" s="278"/>
      <c r="S371" s="278"/>
      <c r="T371" s="278"/>
      <c r="U371" s="278"/>
      <c r="V371" s="278"/>
      <c r="W371" s="278"/>
      <c r="X371" s="278"/>
      <c r="Y371" s="278"/>
    </row>
    <row r="372" spans="1:25">
      <c r="A372" s="507"/>
      <c r="E372" s="470" t="s">
        <v>552</v>
      </c>
      <c r="F372" s="278"/>
      <c r="G372" s="278"/>
      <c r="H372" s="278"/>
      <c r="I372" s="278"/>
      <c r="J372" s="278"/>
      <c r="K372" s="278"/>
      <c r="L372" s="278"/>
      <c r="M372" s="278"/>
      <c r="N372" s="278"/>
      <c r="O372" s="278"/>
      <c r="P372" s="278"/>
      <c r="Q372" s="278"/>
      <c r="R372" s="278"/>
      <c r="S372" s="278"/>
      <c r="T372" s="278"/>
      <c r="U372" s="278"/>
      <c r="V372" s="278"/>
      <c r="W372" s="278"/>
      <c r="X372" s="278"/>
      <c r="Y372" s="278"/>
    </row>
    <row r="373" spans="1:25">
      <c r="A373" s="507"/>
      <c r="E373" s="470" t="s">
        <v>552</v>
      </c>
      <c r="F373" s="278"/>
      <c r="G373" s="278"/>
      <c r="H373" s="278"/>
      <c r="I373" s="278"/>
      <c r="J373" s="278"/>
      <c r="K373" s="278"/>
      <c r="L373" s="278"/>
      <c r="M373" s="278"/>
      <c r="N373" s="278"/>
      <c r="O373" s="278"/>
      <c r="P373" s="278"/>
      <c r="Q373" s="278"/>
      <c r="R373" s="278"/>
      <c r="S373" s="278"/>
      <c r="T373" s="278"/>
      <c r="U373" s="278"/>
      <c r="V373" s="278"/>
      <c r="W373" s="278"/>
      <c r="X373" s="278"/>
      <c r="Y373" s="278"/>
    </row>
    <row r="374" spans="1:25">
      <c r="A374" s="507"/>
      <c r="E374" s="470" t="s">
        <v>552</v>
      </c>
      <c r="F374" s="278"/>
      <c r="G374" s="278"/>
      <c r="H374" s="278"/>
      <c r="I374" s="278"/>
      <c r="J374" s="278"/>
      <c r="K374" s="278"/>
      <c r="L374" s="278"/>
      <c r="M374" s="278"/>
      <c r="N374" s="278"/>
      <c r="O374" s="278"/>
      <c r="P374" s="278"/>
      <c r="Q374" s="278"/>
      <c r="R374" s="278"/>
      <c r="S374" s="278"/>
      <c r="T374" s="278"/>
      <c r="U374" s="278"/>
      <c r="V374" s="278"/>
      <c r="W374" s="278"/>
      <c r="X374" s="278"/>
      <c r="Y374" s="278"/>
    </row>
    <row r="375" spans="1:25">
      <c r="A375" s="507"/>
      <c r="E375" s="470" t="s">
        <v>552</v>
      </c>
      <c r="F375" s="278"/>
      <c r="G375" s="278"/>
      <c r="H375" s="278"/>
      <c r="I375" s="278"/>
      <c r="J375" s="278"/>
      <c r="K375" s="278"/>
      <c r="L375" s="278"/>
      <c r="M375" s="278"/>
      <c r="N375" s="278"/>
      <c r="O375" s="278"/>
      <c r="P375" s="278"/>
      <c r="Q375" s="278"/>
      <c r="R375" s="278"/>
      <c r="S375" s="278"/>
      <c r="T375" s="278"/>
      <c r="U375" s="278"/>
      <c r="V375" s="278"/>
      <c r="W375" s="278"/>
      <c r="X375" s="278"/>
      <c r="Y375" s="278"/>
    </row>
    <row r="376" spans="1:25">
      <c r="A376" s="507"/>
      <c r="E376" s="470" t="s">
        <v>552</v>
      </c>
      <c r="F376" s="278"/>
      <c r="G376" s="278"/>
      <c r="H376" s="278"/>
      <c r="I376" s="278"/>
      <c r="J376" s="278"/>
      <c r="K376" s="278"/>
      <c r="L376" s="278"/>
      <c r="M376" s="278"/>
      <c r="N376" s="278"/>
      <c r="O376" s="278"/>
      <c r="P376" s="278"/>
      <c r="Q376" s="278"/>
      <c r="R376" s="278"/>
      <c r="S376" s="278"/>
      <c r="T376" s="278"/>
      <c r="U376" s="278"/>
      <c r="V376" s="278"/>
      <c r="W376" s="278"/>
      <c r="X376" s="278"/>
      <c r="Y376" s="278"/>
    </row>
    <row r="377" spans="1:25">
      <c r="A377" s="507"/>
      <c r="E377" s="470" t="s">
        <v>552</v>
      </c>
      <c r="F377" s="278"/>
      <c r="G377" s="278"/>
      <c r="H377" s="278"/>
      <c r="I377" s="278"/>
      <c r="J377" s="278"/>
      <c r="K377" s="278"/>
      <c r="L377" s="278"/>
      <c r="M377" s="278"/>
      <c r="N377" s="278"/>
      <c r="O377" s="278"/>
      <c r="P377" s="278"/>
      <c r="Q377" s="278"/>
      <c r="R377" s="278"/>
      <c r="S377" s="278"/>
      <c r="T377" s="278"/>
      <c r="U377" s="278"/>
      <c r="V377" s="278"/>
      <c r="W377" s="278"/>
      <c r="X377" s="278"/>
      <c r="Y377" s="278"/>
    </row>
    <row r="378" spans="1:25">
      <c r="A378" s="507"/>
      <c r="E378" s="470" t="s">
        <v>552</v>
      </c>
      <c r="F378" s="278"/>
      <c r="G378" s="278"/>
      <c r="H378" s="278"/>
      <c r="I378" s="278"/>
      <c r="J378" s="278"/>
      <c r="K378" s="278"/>
      <c r="L378" s="278"/>
      <c r="M378" s="278"/>
      <c r="N378" s="278"/>
      <c r="O378" s="278"/>
      <c r="P378" s="278"/>
      <c r="Q378" s="278"/>
      <c r="R378" s="278"/>
      <c r="S378" s="278"/>
      <c r="T378" s="278"/>
      <c r="U378" s="278"/>
      <c r="V378" s="278"/>
      <c r="W378" s="278"/>
      <c r="X378" s="278"/>
      <c r="Y378" s="278"/>
    </row>
    <row r="379" spans="1:25">
      <c r="A379" s="507"/>
      <c r="E379" s="470" t="s">
        <v>552</v>
      </c>
      <c r="F379" s="278"/>
      <c r="G379" s="278"/>
      <c r="H379" s="278"/>
      <c r="I379" s="278"/>
      <c r="J379" s="278"/>
      <c r="K379" s="278"/>
      <c r="L379" s="278"/>
      <c r="M379" s="278"/>
      <c r="N379" s="278"/>
      <c r="O379" s="278"/>
      <c r="P379" s="278"/>
      <c r="Q379" s="278"/>
      <c r="R379" s="278"/>
      <c r="S379" s="278"/>
      <c r="T379" s="278"/>
      <c r="U379" s="278"/>
      <c r="V379" s="278"/>
      <c r="W379" s="278"/>
      <c r="X379" s="278"/>
      <c r="Y379" s="278"/>
    </row>
    <row r="380" spans="1:25">
      <c r="A380" s="507"/>
      <c r="E380" s="470" t="s">
        <v>552</v>
      </c>
      <c r="F380" s="278"/>
      <c r="G380" s="278"/>
      <c r="H380" s="278"/>
      <c r="I380" s="278"/>
      <c r="J380" s="278"/>
      <c r="K380" s="278"/>
      <c r="L380" s="278"/>
      <c r="M380" s="278"/>
      <c r="N380" s="278"/>
      <c r="O380" s="278"/>
      <c r="P380" s="278"/>
      <c r="Q380" s="278"/>
      <c r="R380" s="278"/>
      <c r="S380" s="278"/>
      <c r="T380" s="278"/>
      <c r="U380" s="278"/>
      <c r="V380" s="278"/>
      <c r="W380" s="278"/>
      <c r="X380" s="278"/>
      <c r="Y380" s="278"/>
    </row>
    <row r="381" spans="1:25">
      <c r="A381" s="507"/>
      <c r="E381" s="470" t="s">
        <v>552</v>
      </c>
      <c r="F381" s="278"/>
      <c r="G381" s="278"/>
      <c r="H381" s="278"/>
      <c r="I381" s="278"/>
      <c r="J381" s="278"/>
      <c r="K381" s="278"/>
      <c r="L381" s="278"/>
      <c r="M381" s="278"/>
      <c r="N381" s="278"/>
      <c r="O381" s="278"/>
      <c r="P381" s="278"/>
      <c r="Q381" s="278"/>
      <c r="R381" s="278"/>
      <c r="S381" s="278"/>
      <c r="T381" s="278"/>
      <c r="U381" s="278"/>
      <c r="V381" s="278"/>
      <c r="W381" s="278"/>
      <c r="X381" s="278"/>
      <c r="Y381" s="278"/>
    </row>
    <row r="382" spans="1:25">
      <c r="A382" s="507"/>
      <c r="E382" s="470" t="s">
        <v>552</v>
      </c>
      <c r="F382" s="278"/>
      <c r="G382" s="278"/>
      <c r="H382" s="278"/>
      <c r="I382" s="278"/>
      <c r="J382" s="278"/>
      <c r="K382" s="278"/>
      <c r="L382" s="278"/>
      <c r="M382" s="278"/>
      <c r="N382" s="278"/>
      <c r="O382" s="278"/>
      <c r="P382" s="278"/>
      <c r="Q382" s="278"/>
      <c r="R382" s="278"/>
      <c r="S382" s="278"/>
      <c r="T382" s="278"/>
      <c r="U382" s="278"/>
      <c r="V382" s="278"/>
      <c r="W382" s="278"/>
      <c r="X382" s="278"/>
      <c r="Y382" s="278"/>
    </row>
    <row r="383" spans="1:25">
      <c r="A383" s="507"/>
      <c r="E383" s="470" t="s">
        <v>552</v>
      </c>
      <c r="F383" s="278"/>
      <c r="G383" s="278"/>
      <c r="H383" s="278"/>
      <c r="I383" s="278"/>
      <c r="J383" s="278"/>
      <c r="K383" s="278"/>
      <c r="L383" s="278"/>
      <c r="M383" s="278"/>
      <c r="N383" s="278"/>
      <c r="O383" s="278"/>
      <c r="P383" s="278"/>
      <c r="Q383" s="278"/>
      <c r="R383" s="278"/>
      <c r="S383" s="278"/>
      <c r="T383" s="278"/>
      <c r="U383" s="278"/>
      <c r="V383" s="278"/>
      <c r="W383" s="278"/>
      <c r="X383" s="278"/>
      <c r="Y383" s="278"/>
    </row>
    <row r="384" spans="1:25">
      <c r="A384" s="507"/>
      <c r="E384" s="470" t="s">
        <v>552</v>
      </c>
      <c r="F384" s="278"/>
      <c r="G384" s="278"/>
      <c r="H384" s="278"/>
      <c r="I384" s="278"/>
      <c r="J384" s="278"/>
      <c r="K384" s="278"/>
      <c r="L384" s="278"/>
      <c r="M384" s="278"/>
      <c r="N384" s="278"/>
      <c r="O384" s="278"/>
      <c r="P384" s="278"/>
      <c r="Q384" s="278"/>
      <c r="R384" s="278"/>
      <c r="S384" s="278"/>
      <c r="T384" s="278"/>
      <c r="U384" s="278"/>
      <c r="V384" s="278"/>
      <c r="W384" s="278"/>
      <c r="X384" s="278"/>
      <c r="Y384" s="278"/>
    </row>
    <row r="408" spans="4:6">
      <c r="F408" s="480"/>
    </row>
    <row r="409" spans="4:6">
      <c r="D409" s="323"/>
    </row>
    <row r="411" spans="4:6" s="480" customFormat="1">
      <c r="E411" s="470"/>
    </row>
    <row r="412" spans="4:6" s="480" customFormat="1">
      <c r="E412" s="470"/>
    </row>
    <row r="413" spans="4:6" s="480" customFormat="1">
      <c r="E413" s="470"/>
    </row>
    <row r="414" spans="4:6" s="480" customFormat="1">
      <c r="E414" s="470"/>
    </row>
    <row r="415" spans="4:6" s="480" customFormat="1">
      <c r="E415" s="470"/>
    </row>
    <row r="416" spans="4:6" s="480" customFormat="1">
      <c r="E416" s="470"/>
    </row>
    <row r="417" spans="4:5" s="480" customFormat="1">
      <c r="E417" s="470"/>
    </row>
    <row r="418" spans="4:5" s="480" customFormat="1">
      <c r="D418" s="508"/>
      <c r="E418" s="470"/>
    </row>
    <row r="419" spans="4:5" s="480" customFormat="1">
      <c r="E419" s="470"/>
    </row>
    <row r="420" spans="4:5">
      <c r="D420" s="508"/>
    </row>
    <row r="421" spans="4:5">
      <c r="D421" s="508"/>
    </row>
    <row r="422" spans="4:5">
      <c r="D422" s="508"/>
    </row>
    <row r="431" spans="4:5">
      <c r="D431" s="509"/>
    </row>
    <row r="432" spans="4:5">
      <c r="D432" s="509"/>
    </row>
    <row r="435" spans="4:4">
      <c r="D435" s="509"/>
    </row>
    <row r="436" spans="4:4">
      <c r="D436" s="509"/>
    </row>
  </sheetData>
  <sheetProtection insertRows="0"/>
  <printOptions headings="1"/>
  <pageMargins left="0.15748031496062992" right="0.15748031496062992" top="0.59055118110236227" bottom="0.6692913385826772" header="0.31496062992125984" footer="0.31496062992125984"/>
  <pageSetup paperSize="8" scale="81" fitToHeight="4" orientation="portrait" r:id="rId1"/>
  <headerFooter>
    <oddHeader>&amp;C&amp;A</oddHeader>
    <oddFooter>&amp;L&amp;T
&amp;D&amp;C&amp;Z&amp;R&amp;F</oddFooter>
  </headerFooter>
  <drawing r:id="rId2"/>
</worksheet>
</file>

<file path=xl/worksheets/sheet16.xml><?xml version="1.0" encoding="utf-8"?>
<worksheet xmlns="http://schemas.openxmlformats.org/spreadsheetml/2006/main" xmlns:r="http://schemas.openxmlformats.org/officeDocument/2006/relationships">
  <sheetPr codeName="Sheet9">
    <pageSetUpPr fitToPage="1"/>
  </sheetPr>
  <dimension ref="A1:Z35"/>
  <sheetViews>
    <sheetView workbookViewId="0">
      <selection activeCell="O34" sqref="O34"/>
    </sheetView>
  </sheetViews>
  <sheetFormatPr defaultRowHeight="12.75" outlineLevelCol="1"/>
  <cols>
    <col min="1" max="1" width="74.375" customWidth="1"/>
    <col min="2" max="2" width="3.625" customWidth="1"/>
    <col min="3" max="3" width="2.375" customWidth="1"/>
    <col min="4" max="4" width="2.25" customWidth="1"/>
    <col min="5" max="5" width="3.25" customWidth="1"/>
    <col min="6" max="6" width="8.25" hidden="1" customWidth="1" outlineLevel="1"/>
    <col min="7" max="7" width="7.875" hidden="1" customWidth="1" outlineLevel="1"/>
    <col min="8" max="8" width="8" hidden="1" customWidth="1" outlineLevel="1"/>
    <col min="9" max="9" width="7.75" hidden="1" customWidth="1" outlineLevel="1"/>
    <col min="10" max="10" width="8.125" customWidth="1" collapsed="1"/>
    <col min="14" max="15" width="9" customWidth="1"/>
    <col min="16" max="25" width="9" hidden="1" customWidth="1" outlineLevel="1"/>
    <col min="26" max="26" width="9" collapsed="1"/>
  </cols>
  <sheetData>
    <row r="1" spans="1:25" ht="15">
      <c r="A1" s="16" t="s">
        <v>818</v>
      </c>
    </row>
    <row r="2" spans="1:25" s="202" customFormat="1" ht="15.75">
      <c r="A2" s="16" t="str">
        <f>'Version control'!A2</f>
        <v>LPN</v>
      </c>
      <c r="E2" s="164"/>
      <c r="F2" s="163"/>
      <c r="G2" s="514"/>
      <c r="H2" s="163"/>
      <c r="I2" s="163"/>
      <c r="J2" s="163"/>
    </row>
    <row r="3" spans="1:25" s="202" customFormat="1" ht="15">
      <c r="A3" s="705">
        <f>'Version control'!A3</f>
        <v>2012</v>
      </c>
      <c r="C3" s="169"/>
      <c r="E3" s="279"/>
      <c r="F3" s="78">
        <v>2006</v>
      </c>
      <c r="G3" s="78">
        <f t="shared" ref="G3:Y3" si="0">+F3+1</f>
        <v>2007</v>
      </c>
      <c r="H3" s="78">
        <f t="shared" si="0"/>
        <v>2008</v>
      </c>
      <c r="I3" s="78">
        <f t="shared" si="0"/>
        <v>2009</v>
      </c>
      <c r="J3" s="78">
        <f t="shared" si="0"/>
        <v>2010</v>
      </c>
      <c r="K3" s="78">
        <f t="shared" si="0"/>
        <v>2011</v>
      </c>
      <c r="L3" s="78">
        <f t="shared" si="0"/>
        <v>2012</v>
      </c>
      <c r="M3" s="78">
        <f t="shared" si="0"/>
        <v>2013</v>
      </c>
      <c r="N3" s="78">
        <f t="shared" si="0"/>
        <v>2014</v>
      </c>
      <c r="O3" s="78">
        <f t="shared" si="0"/>
        <v>2015</v>
      </c>
      <c r="P3" s="78">
        <f t="shared" si="0"/>
        <v>2016</v>
      </c>
      <c r="Q3" s="78">
        <f t="shared" si="0"/>
        <v>2017</v>
      </c>
      <c r="R3" s="78">
        <f t="shared" si="0"/>
        <v>2018</v>
      </c>
      <c r="S3" s="78">
        <f t="shared" si="0"/>
        <v>2019</v>
      </c>
      <c r="T3" s="78">
        <f t="shared" si="0"/>
        <v>2020</v>
      </c>
      <c r="U3" s="78">
        <f t="shared" si="0"/>
        <v>2021</v>
      </c>
      <c r="V3" s="78">
        <f t="shared" si="0"/>
        <v>2022</v>
      </c>
      <c r="W3" s="78">
        <f t="shared" si="0"/>
        <v>2023</v>
      </c>
      <c r="X3" s="78">
        <f t="shared" si="0"/>
        <v>2024</v>
      </c>
      <c r="Y3" s="78">
        <f t="shared" si="0"/>
        <v>2025</v>
      </c>
    </row>
    <row r="4" spans="1:25" s="202" customFormat="1" ht="15">
      <c r="A4" s="49"/>
      <c r="C4" s="169"/>
      <c r="E4" s="470" t="s">
        <v>5</v>
      </c>
      <c r="F4" s="407"/>
      <c r="G4" s="408"/>
      <c r="H4" s="408" t="s">
        <v>801</v>
      </c>
      <c r="I4" s="408"/>
      <c r="J4" s="409"/>
      <c r="K4" s="780"/>
      <c r="L4" s="781"/>
      <c r="M4" s="781" t="s">
        <v>802</v>
      </c>
      <c r="N4" s="781"/>
      <c r="O4" s="779"/>
      <c r="P4" s="809"/>
      <c r="Q4" s="810"/>
      <c r="R4" s="810" t="s">
        <v>1575</v>
      </c>
      <c r="S4" s="810"/>
      <c r="T4" s="811"/>
      <c r="U4" s="809"/>
      <c r="V4" s="810"/>
      <c r="W4" s="811"/>
      <c r="X4" s="408"/>
      <c r="Y4" s="409"/>
    </row>
    <row r="5" spans="1:25" s="202" customFormat="1" ht="15">
      <c r="A5" s="159" t="s">
        <v>1013</v>
      </c>
      <c r="E5" s="279"/>
      <c r="K5" s="806"/>
      <c r="L5" s="807"/>
      <c r="M5" s="807"/>
      <c r="N5" s="807"/>
      <c r="O5" s="808"/>
      <c r="P5" s="820"/>
      <c r="Q5" s="821"/>
      <c r="R5" s="821"/>
      <c r="S5" s="821"/>
      <c r="T5" s="821"/>
      <c r="U5" s="821"/>
      <c r="V5" s="821"/>
      <c r="W5" s="822"/>
    </row>
    <row r="6" spans="1:25" s="202" customFormat="1">
      <c r="A6" s="567" t="s">
        <v>1014</v>
      </c>
      <c r="B6" s="37"/>
      <c r="C6" s="38"/>
      <c r="E6" s="272"/>
      <c r="F6" s="309"/>
      <c r="G6" s="309"/>
      <c r="H6" s="309"/>
      <c r="I6" s="309"/>
      <c r="J6" s="309"/>
      <c r="K6" s="795"/>
      <c r="L6" s="795"/>
      <c r="M6" s="795"/>
      <c r="N6" s="795"/>
      <c r="O6" s="795"/>
      <c r="P6" s="795"/>
      <c r="Q6" s="795"/>
      <c r="R6" s="795"/>
      <c r="S6" s="795"/>
      <c r="T6" s="795"/>
      <c r="U6" s="795"/>
      <c r="V6" s="795"/>
      <c r="W6" s="795"/>
      <c r="X6" s="309"/>
      <c r="Y6" s="309"/>
    </row>
    <row r="7" spans="1:25" s="202" customFormat="1">
      <c r="A7" s="41"/>
      <c r="E7" s="279"/>
      <c r="F7" s="311"/>
      <c r="G7" s="311"/>
      <c r="H7" s="311"/>
      <c r="I7" s="311"/>
      <c r="J7" s="311"/>
      <c r="K7" s="311"/>
      <c r="L7" s="311"/>
      <c r="M7" s="311"/>
      <c r="N7" s="311"/>
      <c r="O7" s="311"/>
      <c r="P7" s="311"/>
      <c r="Q7" s="311"/>
      <c r="R7" s="311"/>
      <c r="S7" s="311"/>
      <c r="T7" s="311"/>
      <c r="U7" s="311"/>
      <c r="V7" s="311"/>
      <c r="W7" s="311"/>
      <c r="X7" s="311"/>
      <c r="Y7" s="311"/>
    </row>
    <row r="8" spans="1:25" s="202" customFormat="1">
      <c r="A8" s="417" t="s">
        <v>367</v>
      </c>
      <c r="E8" s="279"/>
      <c r="F8" s="727"/>
      <c r="G8" s="727"/>
      <c r="H8" s="727"/>
      <c r="I8" s="727"/>
      <c r="J8" s="727"/>
      <c r="K8" s="727"/>
      <c r="L8" s="727"/>
      <c r="M8" s="727"/>
      <c r="N8" s="727"/>
      <c r="O8" s="727"/>
      <c r="P8" s="727"/>
      <c r="Q8" s="727"/>
      <c r="R8" s="727"/>
      <c r="S8" s="727"/>
      <c r="T8" s="727"/>
      <c r="U8" s="727"/>
      <c r="V8" s="727"/>
      <c r="W8" s="727"/>
      <c r="X8" s="727"/>
      <c r="Y8" s="727"/>
    </row>
    <row r="9" spans="1:25" s="202" customFormat="1">
      <c r="A9" s="417" t="s">
        <v>368</v>
      </c>
      <c r="B9" s="37"/>
      <c r="C9" s="318"/>
      <c r="E9" s="273"/>
      <c r="F9" s="727"/>
      <c r="G9" s="727"/>
      <c r="H9" s="727"/>
      <c r="I9" s="727"/>
      <c r="J9" s="727"/>
      <c r="K9" s="727"/>
      <c r="L9" s="727"/>
      <c r="M9" s="727"/>
      <c r="N9" s="727"/>
      <c r="O9" s="727"/>
      <c r="P9" s="727"/>
      <c r="Q9" s="727"/>
      <c r="R9" s="727"/>
      <c r="S9" s="727"/>
      <c r="T9" s="727"/>
      <c r="U9" s="727"/>
      <c r="V9" s="727"/>
      <c r="W9" s="727"/>
      <c r="X9" s="727"/>
      <c r="Y9" s="727"/>
    </row>
    <row r="10" spans="1:25" s="202" customFormat="1">
      <c r="A10" s="319"/>
      <c r="E10" s="279"/>
      <c r="F10" s="46"/>
      <c r="G10" s="46"/>
      <c r="H10" s="46"/>
      <c r="I10" s="46"/>
      <c r="J10" s="46"/>
      <c r="K10" s="46"/>
      <c r="L10" s="46"/>
      <c r="M10" s="46"/>
      <c r="N10" s="46"/>
      <c r="O10" s="46"/>
      <c r="P10" s="46"/>
      <c r="Q10" s="46"/>
      <c r="R10" s="46"/>
      <c r="S10" s="46"/>
      <c r="T10" s="46"/>
      <c r="U10" s="46"/>
      <c r="V10" s="46"/>
      <c r="W10" s="46"/>
      <c r="X10" s="46"/>
      <c r="Y10" s="46"/>
    </row>
    <row r="11" spans="1:25" s="202" customFormat="1" ht="15">
      <c r="A11" s="159" t="s">
        <v>1012</v>
      </c>
      <c r="E11" s="348"/>
    </row>
    <row r="12" spans="1:25" s="202" customFormat="1">
      <c r="A12" s="567" t="s">
        <v>1014</v>
      </c>
      <c r="B12" s="37"/>
      <c r="C12" s="38"/>
      <c r="E12" s="272"/>
      <c r="F12" s="309"/>
      <c r="G12" s="309"/>
      <c r="H12" s="309"/>
      <c r="I12" s="309"/>
      <c r="J12" s="309"/>
      <c r="K12" s="309"/>
      <c r="L12" s="309"/>
      <c r="M12" s="309"/>
      <c r="N12" s="309"/>
      <c r="O12" s="309"/>
      <c r="P12" s="309"/>
      <c r="Q12" s="309"/>
      <c r="R12" s="309"/>
      <c r="S12" s="309"/>
      <c r="T12" s="309"/>
      <c r="U12" s="309"/>
      <c r="V12" s="309"/>
      <c r="W12" s="309"/>
      <c r="X12" s="309"/>
      <c r="Y12" s="309"/>
    </row>
    <row r="13" spans="1:25" s="202" customFormat="1">
      <c r="A13" s="41"/>
      <c r="E13" s="348"/>
      <c r="F13" s="311"/>
      <c r="G13" s="311"/>
      <c r="H13" s="311"/>
      <c r="I13" s="311"/>
      <c r="J13" s="311"/>
      <c r="K13" s="311"/>
      <c r="L13" s="311"/>
      <c r="M13" s="311"/>
      <c r="N13" s="311"/>
      <c r="O13" s="311"/>
      <c r="P13" s="311"/>
      <c r="Q13" s="311"/>
      <c r="R13" s="311"/>
      <c r="S13" s="311"/>
      <c r="T13" s="311"/>
      <c r="U13" s="311"/>
      <c r="V13" s="311"/>
      <c r="W13" s="311"/>
      <c r="X13" s="311"/>
      <c r="Y13" s="311"/>
    </row>
    <row r="14" spans="1:25" s="202" customFormat="1">
      <c r="A14" s="461" t="s">
        <v>367</v>
      </c>
      <c r="E14" s="348"/>
      <c r="F14" s="727"/>
      <c r="G14" s="727"/>
      <c r="H14" s="727"/>
      <c r="I14" s="727"/>
      <c r="J14" s="727"/>
      <c r="K14" s="727"/>
      <c r="L14" s="727"/>
      <c r="M14" s="727"/>
      <c r="N14" s="727"/>
      <c r="O14" s="727"/>
      <c r="P14" s="727"/>
      <c r="Q14" s="727"/>
      <c r="R14" s="727"/>
      <c r="S14" s="727"/>
      <c r="T14" s="727"/>
      <c r="U14" s="727"/>
      <c r="V14" s="727"/>
      <c r="W14" s="727"/>
      <c r="X14" s="727"/>
      <c r="Y14" s="727"/>
    </row>
    <row r="15" spans="1:25" s="202" customFormat="1">
      <c r="A15" s="461" t="s">
        <v>368</v>
      </c>
      <c r="B15" s="37"/>
      <c r="C15" s="393"/>
      <c r="E15" s="273"/>
      <c r="F15" s="727"/>
      <c r="G15" s="727"/>
      <c r="H15" s="727"/>
      <c r="I15" s="727"/>
      <c r="J15" s="727"/>
      <c r="K15" s="727"/>
      <c r="L15" s="727"/>
      <c r="M15" s="727"/>
      <c r="N15" s="727"/>
      <c r="O15" s="727"/>
      <c r="P15" s="727"/>
      <c r="Q15" s="727"/>
      <c r="R15" s="727"/>
      <c r="S15" s="727"/>
      <c r="T15" s="727"/>
      <c r="U15" s="727"/>
      <c r="V15" s="727"/>
      <c r="W15" s="727"/>
      <c r="X15" s="727"/>
      <c r="Y15" s="727"/>
    </row>
    <row r="16" spans="1:25" s="202" customFormat="1">
      <c r="A16" s="319"/>
      <c r="B16" s="37"/>
      <c r="C16" s="37"/>
      <c r="D16" s="37"/>
      <c r="E16" s="37"/>
      <c r="F16" s="37"/>
      <c r="G16" s="37"/>
      <c r="H16" s="37"/>
      <c r="I16" s="37"/>
      <c r="J16" s="37"/>
      <c r="K16" s="37"/>
      <c r="L16" s="37"/>
      <c r="M16" s="37"/>
      <c r="N16" s="37"/>
      <c r="O16" s="37"/>
      <c r="P16" s="37"/>
      <c r="Q16" s="37"/>
      <c r="R16" s="37"/>
      <c r="S16" s="37"/>
      <c r="T16" s="37"/>
      <c r="U16" s="37"/>
      <c r="V16" s="37"/>
      <c r="W16" s="37"/>
      <c r="X16" s="37"/>
      <c r="Y16" s="37"/>
    </row>
    <row r="17" spans="1:25" s="202" customFormat="1" ht="15">
      <c r="A17" s="159" t="s">
        <v>1011</v>
      </c>
      <c r="E17" s="348"/>
    </row>
    <row r="18" spans="1:25" s="202" customFormat="1">
      <c r="A18" s="567" t="s">
        <v>1008</v>
      </c>
      <c r="B18" s="37"/>
      <c r="C18" s="38"/>
      <c r="E18" s="272"/>
      <c r="F18" s="309"/>
      <c r="G18" s="309"/>
      <c r="H18" s="309"/>
      <c r="I18" s="309"/>
      <c r="J18" s="309"/>
      <c r="K18" s="309"/>
      <c r="L18" s="309"/>
      <c r="M18" s="309"/>
      <c r="N18" s="309"/>
      <c r="O18" s="309"/>
      <c r="P18" s="309"/>
      <c r="Q18" s="309"/>
      <c r="R18" s="309"/>
      <c r="S18" s="309"/>
      <c r="T18" s="309"/>
      <c r="U18" s="309"/>
      <c r="V18" s="309"/>
      <c r="W18" s="309"/>
      <c r="X18" s="309"/>
      <c r="Y18" s="309"/>
    </row>
    <row r="19" spans="1:25" s="202" customFormat="1">
      <c r="A19" s="567" t="s">
        <v>1009</v>
      </c>
      <c r="C19" s="480"/>
      <c r="E19" s="272"/>
      <c r="F19" s="309"/>
      <c r="G19" s="309"/>
      <c r="H19" s="309"/>
      <c r="I19" s="309"/>
      <c r="J19" s="309"/>
      <c r="K19" s="309"/>
      <c r="L19" s="309"/>
      <c r="M19" s="309"/>
      <c r="N19" s="309"/>
      <c r="O19" s="309"/>
      <c r="P19" s="309"/>
      <c r="Q19" s="309"/>
      <c r="R19" s="309"/>
      <c r="S19" s="309"/>
      <c r="T19" s="309"/>
      <c r="U19" s="309"/>
      <c r="V19" s="309"/>
      <c r="W19" s="309"/>
      <c r="X19" s="309"/>
      <c r="Y19" s="309"/>
    </row>
    <row r="20" spans="1:25" s="47" customFormat="1">
      <c r="A20" s="41" t="s">
        <v>1010</v>
      </c>
      <c r="E20" s="274"/>
      <c r="F20" s="227">
        <f t="shared" ref="F20:Y20" si="1">F18+F19</f>
        <v>0</v>
      </c>
      <c r="G20" s="227">
        <f t="shared" si="1"/>
        <v>0</v>
      </c>
      <c r="H20" s="227">
        <f t="shared" si="1"/>
        <v>0</v>
      </c>
      <c r="I20" s="227">
        <f t="shared" si="1"/>
        <v>0</v>
      </c>
      <c r="J20" s="227">
        <f t="shared" si="1"/>
        <v>0</v>
      </c>
      <c r="K20" s="227">
        <f t="shared" si="1"/>
        <v>0</v>
      </c>
      <c r="L20" s="227">
        <f t="shared" si="1"/>
        <v>0</v>
      </c>
      <c r="M20" s="227">
        <f t="shared" si="1"/>
        <v>0</v>
      </c>
      <c r="N20" s="227">
        <f t="shared" si="1"/>
        <v>0</v>
      </c>
      <c r="O20" s="227">
        <f t="shared" si="1"/>
        <v>0</v>
      </c>
      <c r="P20" s="227">
        <f t="shared" si="1"/>
        <v>0</v>
      </c>
      <c r="Q20" s="227">
        <f t="shared" si="1"/>
        <v>0</v>
      </c>
      <c r="R20" s="227">
        <f t="shared" si="1"/>
        <v>0</v>
      </c>
      <c r="S20" s="227">
        <f t="shared" si="1"/>
        <v>0</v>
      </c>
      <c r="T20" s="227">
        <f t="shared" si="1"/>
        <v>0</v>
      </c>
      <c r="U20" s="227">
        <f t="shared" si="1"/>
        <v>0</v>
      </c>
      <c r="V20" s="227">
        <f t="shared" si="1"/>
        <v>0</v>
      </c>
      <c r="W20" s="227">
        <f t="shared" si="1"/>
        <v>0</v>
      </c>
      <c r="X20" s="227">
        <f t="shared" si="1"/>
        <v>0</v>
      </c>
      <c r="Y20" s="227">
        <f t="shared" si="1"/>
        <v>0</v>
      </c>
    </row>
    <row r="21" spans="1:25" s="202" customFormat="1">
      <c r="A21" s="41"/>
      <c r="E21" s="348"/>
      <c r="F21" s="311"/>
      <c r="G21" s="311"/>
      <c r="H21" s="311"/>
      <c r="I21" s="311"/>
      <c r="J21" s="311"/>
      <c r="K21" s="311"/>
      <c r="L21" s="311"/>
      <c r="M21" s="311"/>
      <c r="N21" s="311"/>
      <c r="O21" s="311"/>
      <c r="P21" s="311"/>
      <c r="Q21" s="311"/>
      <c r="R21" s="311"/>
      <c r="S21" s="311"/>
      <c r="T21" s="311"/>
      <c r="U21" s="311"/>
      <c r="V21" s="311"/>
      <c r="W21" s="311"/>
      <c r="X21" s="311"/>
      <c r="Y21" s="311"/>
    </row>
    <row r="22" spans="1:25" s="202" customFormat="1">
      <c r="A22" s="319"/>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s="202" customFormat="1" ht="15">
      <c r="A23" s="158" t="s">
        <v>999</v>
      </c>
      <c r="E23" s="279"/>
      <c r="F23" s="42"/>
      <c r="G23" s="42"/>
      <c r="H23" s="42"/>
      <c r="I23" s="42"/>
      <c r="J23" s="42"/>
      <c r="K23" s="42"/>
      <c r="L23" s="42"/>
      <c r="M23" s="42"/>
      <c r="N23" s="42"/>
      <c r="O23" s="42"/>
      <c r="P23" s="42"/>
      <c r="Q23" s="42"/>
      <c r="R23" s="42"/>
      <c r="S23" s="42"/>
      <c r="T23" s="42"/>
      <c r="U23" s="42"/>
      <c r="V23" s="42"/>
      <c r="W23" s="42"/>
      <c r="X23" s="42"/>
      <c r="Y23" s="42"/>
    </row>
    <row r="24" spans="1:25" s="202" customFormat="1" ht="12.75" customHeight="1">
      <c r="A24" s="419" t="s">
        <v>373</v>
      </c>
      <c r="E24" s="279"/>
      <c r="F24" s="225"/>
      <c r="G24" s="225"/>
      <c r="H24" s="225"/>
      <c r="I24" s="225"/>
      <c r="J24" s="225"/>
      <c r="K24" s="225"/>
      <c r="L24" s="225"/>
      <c r="M24" s="225"/>
      <c r="N24" s="225"/>
      <c r="O24" s="225"/>
      <c r="P24" s="225"/>
      <c r="Q24" s="225"/>
      <c r="R24" s="225"/>
      <c r="S24" s="225"/>
      <c r="T24" s="225"/>
      <c r="U24" s="225"/>
      <c r="V24" s="225"/>
      <c r="W24" s="225"/>
      <c r="X24" s="225"/>
      <c r="Y24" s="225"/>
    </row>
    <row r="25" spans="1:25" s="1" customFormat="1">
      <c r="A25" s="476" t="s">
        <v>1483</v>
      </c>
      <c r="E25" s="470"/>
      <c r="F25" s="553"/>
      <c r="G25" s="553"/>
      <c r="H25" s="553"/>
      <c r="I25" s="553"/>
      <c r="J25" s="553"/>
      <c r="K25" s="553"/>
      <c r="L25" s="553"/>
      <c r="M25" s="553"/>
      <c r="N25" s="553"/>
      <c r="O25" s="553"/>
      <c r="P25" s="553"/>
      <c r="Q25" s="553"/>
      <c r="R25" s="553"/>
      <c r="S25" s="553"/>
      <c r="T25" s="553"/>
      <c r="U25" s="553"/>
      <c r="V25" s="553"/>
      <c r="W25" s="553"/>
      <c r="X25" s="553"/>
      <c r="Y25" s="553"/>
    </row>
    <row r="26" spans="1:25" s="1" customFormat="1">
      <c r="A26" s="476" t="s">
        <v>374</v>
      </c>
      <c r="E26" s="470"/>
      <c r="F26" s="553"/>
      <c r="G26" s="553"/>
      <c r="H26" s="553"/>
      <c r="I26" s="553"/>
      <c r="J26" s="553"/>
      <c r="K26" s="553"/>
      <c r="L26" s="553"/>
      <c r="M26" s="553"/>
      <c r="N26" s="553"/>
      <c r="O26" s="553"/>
      <c r="P26" s="553"/>
      <c r="Q26" s="553"/>
      <c r="R26" s="553"/>
      <c r="S26" s="553"/>
      <c r="T26" s="553"/>
      <c r="U26" s="553"/>
      <c r="V26" s="553"/>
      <c r="W26" s="553"/>
      <c r="X26" s="553"/>
      <c r="Y26" s="553"/>
    </row>
    <row r="27" spans="1:25" s="1" customFormat="1">
      <c r="A27" s="476" t="s">
        <v>1481</v>
      </c>
      <c r="E27" s="470"/>
      <c r="F27" s="553"/>
      <c r="G27" s="553"/>
      <c r="H27" s="553"/>
      <c r="I27" s="553"/>
      <c r="J27" s="553"/>
      <c r="K27" s="553"/>
      <c r="L27" s="553"/>
      <c r="M27" s="553"/>
      <c r="N27" s="553"/>
      <c r="O27" s="553"/>
      <c r="P27" s="553"/>
      <c r="Q27" s="553"/>
      <c r="R27" s="553"/>
      <c r="S27" s="553"/>
      <c r="T27" s="553"/>
      <c r="U27" s="553"/>
      <c r="V27" s="553"/>
      <c r="W27" s="553"/>
      <c r="X27" s="553"/>
      <c r="Y27" s="553"/>
    </row>
    <row r="28" spans="1:25">
      <c r="A28" s="476" t="s">
        <v>1482</v>
      </c>
      <c r="E28" s="470"/>
      <c r="F28" s="553"/>
      <c r="G28" s="553"/>
      <c r="H28" s="553"/>
      <c r="I28" s="553"/>
      <c r="J28" s="553"/>
      <c r="K28" s="553"/>
      <c r="L28" s="553"/>
      <c r="M28" s="553"/>
      <c r="N28" s="553"/>
      <c r="O28" s="553"/>
      <c r="P28" s="553"/>
      <c r="Q28" s="553"/>
      <c r="R28" s="553"/>
      <c r="S28" s="553"/>
      <c r="T28" s="553"/>
      <c r="U28" s="553"/>
      <c r="V28" s="553"/>
      <c r="W28" s="553"/>
      <c r="X28" s="553"/>
      <c r="Y28" s="553"/>
    </row>
    <row r="29" spans="1:25" s="202" customFormat="1" ht="12.75" customHeight="1">
      <c r="A29" s="419" t="s">
        <v>543</v>
      </c>
      <c r="E29" s="279"/>
      <c r="F29" s="225"/>
      <c r="G29" s="225"/>
      <c r="H29" s="225"/>
      <c r="I29" s="225"/>
      <c r="J29" s="225"/>
      <c r="K29" s="225"/>
      <c r="L29" s="225"/>
      <c r="M29" s="225"/>
      <c r="N29" s="225"/>
      <c r="O29" s="225"/>
      <c r="P29" s="225"/>
      <c r="Q29" s="225"/>
      <c r="R29" s="225"/>
      <c r="S29" s="225"/>
      <c r="T29" s="225"/>
      <c r="U29" s="225"/>
      <c r="V29" s="225"/>
      <c r="W29" s="225"/>
      <c r="X29" s="225"/>
      <c r="Y29" s="225"/>
    </row>
    <row r="30" spans="1:25" s="202" customFormat="1" ht="12.75" customHeight="1">
      <c r="A30" s="476" t="s">
        <v>544</v>
      </c>
      <c r="E30" s="348"/>
      <c r="F30" s="225"/>
      <c r="G30" s="225"/>
      <c r="H30" s="225"/>
      <c r="I30" s="225"/>
      <c r="J30" s="225"/>
      <c r="K30" s="225"/>
      <c r="L30" s="225"/>
      <c r="M30" s="225"/>
      <c r="N30" s="225"/>
      <c r="O30" s="225"/>
      <c r="P30" s="225"/>
      <c r="Q30" s="225"/>
      <c r="R30" s="225"/>
      <c r="S30" s="225"/>
      <c r="T30" s="225"/>
      <c r="U30" s="225"/>
      <c r="V30" s="225"/>
      <c r="W30" s="225"/>
      <c r="X30" s="225"/>
      <c r="Y30" s="225"/>
    </row>
    <row r="31" spans="1:25" s="202" customFormat="1" ht="13.5" customHeight="1">
      <c r="A31" s="420" t="s">
        <v>339</v>
      </c>
      <c r="E31" s="279"/>
      <c r="F31" s="225"/>
      <c r="G31" s="225"/>
      <c r="H31" s="225"/>
      <c r="I31" s="225"/>
      <c r="J31" s="225"/>
      <c r="K31" s="225"/>
      <c r="L31" s="225"/>
      <c r="M31" s="225"/>
      <c r="N31" s="225"/>
      <c r="O31" s="225"/>
      <c r="P31" s="225"/>
      <c r="Q31" s="225"/>
      <c r="R31" s="225"/>
      <c r="S31" s="225"/>
      <c r="T31" s="225"/>
      <c r="U31" s="225"/>
      <c r="V31" s="225"/>
      <c r="W31" s="225"/>
      <c r="X31" s="225"/>
      <c r="Y31" s="225"/>
    </row>
    <row r="32" spans="1:25" s="202" customFormat="1">
      <c r="A32" s="586" t="s">
        <v>1345</v>
      </c>
      <c r="E32" s="279"/>
      <c r="F32" s="225"/>
      <c r="G32" s="225"/>
      <c r="H32" s="225"/>
      <c r="I32" s="225"/>
      <c r="J32" s="225"/>
      <c r="K32" s="225"/>
      <c r="L32" s="225"/>
      <c r="M32" s="225"/>
      <c r="N32" s="225"/>
      <c r="O32" s="225"/>
      <c r="P32" s="225"/>
      <c r="Q32" s="225"/>
      <c r="R32" s="225"/>
      <c r="S32" s="225"/>
      <c r="T32" s="225"/>
      <c r="U32" s="225"/>
      <c r="V32" s="225"/>
      <c r="W32" s="225"/>
      <c r="X32" s="225"/>
      <c r="Y32" s="225"/>
    </row>
    <row r="33" spans="1:25" s="202" customFormat="1" ht="13.5" customHeight="1">
      <c r="A33" s="477" t="s">
        <v>1065</v>
      </c>
      <c r="E33" s="348"/>
      <c r="F33" s="225"/>
      <c r="G33" s="225"/>
      <c r="H33" s="225"/>
      <c r="I33" s="225"/>
      <c r="J33" s="225"/>
      <c r="K33" s="225"/>
      <c r="L33" s="225"/>
      <c r="M33" s="225"/>
      <c r="N33" s="225"/>
      <c r="O33" s="225"/>
      <c r="P33" s="225"/>
      <c r="Q33" s="225"/>
      <c r="R33" s="225"/>
      <c r="S33" s="225"/>
      <c r="T33" s="225"/>
      <c r="U33" s="225"/>
      <c r="V33" s="225"/>
      <c r="W33" s="225"/>
      <c r="X33" s="225"/>
      <c r="Y33" s="225"/>
    </row>
    <row r="34" spans="1:25" s="202" customFormat="1">
      <c r="A34" s="420" t="s">
        <v>51</v>
      </c>
      <c r="E34" s="279"/>
      <c r="F34" s="312">
        <f t="shared" ref="F34:Y34" si="2">F6+F12+F20-SUM(F24:F33)</f>
        <v>0</v>
      </c>
      <c r="G34" s="312">
        <f t="shared" si="2"/>
        <v>0</v>
      </c>
      <c r="H34" s="312">
        <f t="shared" si="2"/>
        <v>0</v>
      </c>
      <c r="I34" s="312">
        <f t="shared" si="2"/>
        <v>0</v>
      </c>
      <c r="J34" s="312">
        <f t="shared" si="2"/>
        <v>0</v>
      </c>
      <c r="K34" s="312">
        <f t="shared" si="2"/>
        <v>0</v>
      </c>
      <c r="L34" s="312">
        <f t="shared" si="2"/>
        <v>0</v>
      </c>
      <c r="M34" s="312">
        <f t="shared" si="2"/>
        <v>0</v>
      </c>
      <c r="N34" s="312">
        <f t="shared" si="2"/>
        <v>0</v>
      </c>
      <c r="O34" s="312">
        <f t="shared" si="2"/>
        <v>0</v>
      </c>
      <c r="P34" s="312">
        <f t="shared" si="2"/>
        <v>0</v>
      </c>
      <c r="Q34" s="312">
        <f t="shared" si="2"/>
        <v>0</v>
      </c>
      <c r="R34" s="312">
        <f t="shared" si="2"/>
        <v>0</v>
      </c>
      <c r="S34" s="312">
        <f t="shared" si="2"/>
        <v>0</v>
      </c>
      <c r="T34" s="312">
        <f t="shared" si="2"/>
        <v>0</v>
      </c>
      <c r="U34" s="312">
        <f t="shared" si="2"/>
        <v>0</v>
      </c>
      <c r="V34" s="312">
        <f t="shared" si="2"/>
        <v>0</v>
      </c>
      <c r="W34" s="312">
        <f t="shared" si="2"/>
        <v>0</v>
      </c>
      <c r="X34" s="312">
        <f t="shared" si="2"/>
        <v>0</v>
      </c>
      <c r="Y34" s="312">
        <f t="shared" si="2"/>
        <v>0</v>
      </c>
    </row>
    <row r="35" spans="1:25" s="202" customFormat="1" ht="12.75" customHeight="1">
      <c r="A35" s="201" t="s">
        <v>44</v>
      </c>
      <c r="E35" s="279"/>
      <c r="F35" s="227">
        <f t="shared" ref="F35:Y35" si="3">SUM(F24:F34)</f>
        <v>0</v>
      </c>
      <c r="G35" s="227">
        <f t="shared" si="3"/>
        <v>0</v>
      </c>
      <c r="H35" s="227">
        <f t="shared" si="3"/>
        <v>0</v>
      </c>
      <c r="I35" s="227">
        <f t="shared" si="3"/>
        <v>0</v>
      </c>
      <c r="J35" s="227">
        <f t="shared" si="3"/>
        <v>0</v>
      </c>
      <c r="K35" s="227">
        <f t="shared" si="3"/>
        <v>0</v>
      </c>
      <c r="L35" s="227">
        <f t="shared" si="3"/>
        <v>0</v>
      </c>
      <c r="M35" s="227">
        <f t="shared" si="3"/>
        <v>0</v>
      </c>
      <c r="N35" s="227">
        <f t="shared" si="3"/>
        <v>0</v>
      </c>
      <c r="O35" s="227">
        <f t="shared" si="3"/>
        <v>0</v>
      </c>
      <c r="P35" s="227">
        <f t="shared" si="3"/>
        <v>0</v>
      </c>
      <c r="Q35" s="227">
        <f t="shared" si="3"/>
        <v>0</v>
      </c>
      <c r="R35" s="227">
        <f t="shared" si="3"/>
        <v>0</v>
      </c>
      <c r="S35" s="227">
        <f t="shared" si="3"/>
        <v>0</v>
      </c>
      <c r="T35" s="227">
        <f t="shared" si="3"/>
        <v>0</v>
      </c>
      <c r="U35" s="227">
        <f t="shared" si="3"/>
        <v>0</v>
      </c>
      <c r="V35" s="227">
        <f t="shared" si="3"/>
        <v>0</v>
      </c>
      <c r="W35" s="227">
        <f t="shared" si="3"/>
        <v>0</v>
      </c>
      <c r="X35" s="227">
        <f t="shared" si="3"/>
        <v>0</v>
      </c>
      <c r="Y35" s="227">
        <f t="shared" si="3"/>
        <v>0</v>
      </c>
    </row>
  </sheetData>
  <pageMargins left="0.15748031496062992" right="0.15748031496062992" top="0.59055118110236227" bottom="0.74803149606299213" header="0.31496062992125984" footer="0.31496062992125984"/>
  <pageSetup paperSize="9" scale="91" orientation="landscape" r:id="rId1"/>
  <headerFooter>
    <oddHeader>&amp;C&amp;A</oddHeader>
    <oddFooter>&amp;L&amp;T
&amp;D&amp;C&amp;Z&amp;R&amp;F</oddFooter>
  </headerFooter>
  <drawing r:id="rId2"/>
</worksheet>
</file>

<file path=xl/worksheets/sheet17.xml><?xml version="1.0" encoding="utf-8"?>
<worksheet xmlns="http://schemas.openxmlformats.org/spreadsheetml/2006/main" xmlns:r="http://schemas.openxmlformats.org/officeDocument/2006/relationships">
  <sheetPr codeName="Sheet10">
    <pageSetUpPr fitToPage="1"/>
  </sheetPr>
  <dimension ref="A1:Z140"/>
  <sheetViews>
    <sheetView workbookViewId="0">
      <selection activeCell="J115" sqref="J115"/>
    </sheetView>
  </sheetViews>
  <sheetFormatPr defaultRowHeight="12.75" outlineLevelCol="1"/>
  <cols>
    <col min="1" max="1" width="76" customWidth="1"/>
    <col min="2" max="2" width="3.625" customWidth="1"/>
    <col min="3" max="3" width="2.375" customWidth="1"/>
    <col min="4" max="4" width="2.25" customWidth="1"/>
    <col min="5" max="5" width="9.375" customWidth="1"/>
    <col min="6" max="6" width="8.25" hidden="1" customWidth="1" outlineLevel="1"/>
    <col min="7" max="7" width="7.875" hidden="1" customWidth="1" outlineLevel="1"/>
    <col min="8" max="8" width="8" hidden="1" customWidth="1" outlineLevel="1"/>
    <col min="9" max="9" width="7.75" hidden="1" customWidth="1" outlineLevel="1"/>
    <col min="10" max="10" width="8.125" customWidth="1" collapsed="1"/>
    <col min="13" max="15" width="9" customWidth="1"/>
    <col min="16" max="25" width="9" hidden="1" customWidth="1" outlineLevel="1"/>
    <col min="26" max="26" width="9" collapsed="1"/>
  </cols>
  <sheetData>
    <row r="1" spans="1:25" ht="15">
      <c r="A1" s="16" t="s">
        <v>942</v>
      </c>
    </row>
    <row r="2" spans="1:25" s="202" customFormat="1" ht="15.75">
      <c r="A2" s="16" t="str">
        <f>'Version control'!A2</f>
        <v>LPN</v>
      </c>
      <c r="E2" s="470"/>
      <c r="F2" s="480"/>
      <c r="G2" s="514"/>
      <c r="H2" s="480"/>
      <c r="I2" s="480"/>
      <c r="J2" s="480"/>
    </row>
    <row r="3" spans="1:25" s="202" customFormat="1" ht="15">
      <c r="A3" s="705">
        <f>'Version control'!A3</f>
        <v>2012</v>
      </c>
      <c r="C3" s="169"/>
      <c r="E3" s="348"/>
      <c r="F3" s="78">
        <v>2006</v>
      </c>
      <c r="G3" s="78">
        <f t="shared" ref="G3:Y3" si="0">+F3+1</f>
        <v>2007</v>
      </c>
      <c r="H3" s="78">
        <f t="shared" si="0"/>
        <v>2008</v>
      </c>
      <c r="I3" s="78">
        <f t="shared" si="0"/>
        <v>2009</v>
      </c>
      <c r="J3" s="78">
        <f t="shared" si="0"/>
        <v>2010</v>
      </c>
      <c r="K3" s="78">
        <f t="shared" si="0"/>
        <v>2011</v>
      </c>
      <c r="L3" s="78">
        <f t="shared" si="0"/>
        <v>2012</v>
      </c>
      <c r="M3" s="78">
        <f t="shared" si="0"/>
        <v>2013</v>
      </c>
      <c r="N3" s="78">
        <f t="shared" si="0"/>
        <v>2014</v>
      </c>
      <c r="O3" s="78">
        <f t="shared" si="0"/>
        <v>2015</v>
      </c>
      <c r="P3" s="78">
        <f t="shared" si="0"/>
        <v>2016</v>
      </c>
      <c r="Q3" s="78">
        <f t="shared" si="0"/>
        <v>2017</v>
      </c>
      <c r="R3" s="78">
        <f t="shared" si="0"/>
        <v>2018</v>
      </c>
      <c r="S3" s="78">
        <f t="shared" si="0"/>
        <v>2019</v>
      </c>
      <c r="T3" s="78">
        <f t="shared" si="0"/>
        <v>2020</v>
      </c>
      <c r="U3" s="78">
        <f t="shared" si="0"/>
        <v>2021</v>
      </c>
      <c r="V3" s="78">
        <f t="shared" si="0"/>
        <v>2022</v>
      </c>
      <c r="W3" s="78">
        <f t="shared" si="0"/>
        <v>2023</v>
      </c>
      <c r="X3" s="78">
        <f t="shared" si="0"/>
        <v>2024</v>
      </c>
      <c r="Y3" s="78">
        <f t="shared" si="0"/>
        <v>2025</v>
      </c>
    </row>
    <row r="4" spans="1:25" s="202" customFormat="1" ht="15">
      <c r="A4" s="49"/>
      <c r="C4" s="169"/>
      <c r="E4" s="348"/>
      <c r="F4" s="407"/>
      <c r="G4" s="408"/>
      <c r="H4" s="408" t="s">
        <v>801</v>
      </c>
      <c r="I4" s="408"/>
      <c r="J4" s="409"/>
      <c r="K4" s="780"/>
      <c r="L4" s="781"/>
      <c r="M4" s="781" t="s">
        <v>802</v>
      </c>
      <c r="N4" s="781"/>
      <c r="O4" s="779"/>
      <c r="P4" s="809"/>
      <c r="Q4" s="810"/>
      <c r="R4" s="810" t="s">
        <v>1575</v>
      </c>
      <c r="S4" s="810"/>
      <c r="T4" s="811"/>
      <c r="U4" s="809"/>
      <c r="V4" s="810"/>
      <c r="W4" s="811"/>
      <c r="X4" s="408"/>
      <c r="Y4" s="409"/>
    </row>
    <row r="5" spans="1:25" s="202" customFormat="1">
      <c r="D5" s="480"/>
      <c r="E5" s="470"/>
      <c r="F5" s="480"/>
      <c r="G5" s="480"/>
      <c r="H5" s="480"/>
      <c r="I5" s="480"/>
      <c r="J5" s="480"/>
      <c r="K5" s="806"/>
      <c r="L5" s="807"/>
      <c r="M5" s="807"/>
      <c r="N5" s="807"/>
      <c r="O5" s="808"/>
      <c r="P5" s="820"/>
      <c r="Q5" s="821"/>
      <c r="R5" s="821"/>
      <c r="S5" s="821"/>
      <c r="T5" s="821"/>
      <c r="U5" s="821"/>
      <c r="V5" s="821"/>
      <c r="W5" s="822"/>
    </row>
    <row r="6" spans="1:25" ht="15">
      <c r="A6" s="158" t="s">
        <v>929</v>
      </c>
      <c r="J6" s="543" t="str">
        <f>+'F8 Pension Primary scheme '!$A$5</f>
        <v>Primary ESPS or other DB scheme (overwrite with name)</v>
      </c>
      <c r="K6" s="543"/>
      <c r="L6" s="543"/>
      <c r="M6" s="543"/>
      <c r="N6" s="543"/>
      <c r="O6" s="825"/>
      <c r="P6" s="825"/>
    </row>
    <row r="7" spans="1:25">
      <c r="A7" s="541" t="s">
        <v>923</v>
      </c>
      <c r="E7" s="470" t="s">
        <v>5</v>
      </c>
      <c r="F7" s="528"/>
      <c r="G7" s="528"/>
      <c r="H7" s="528"/>
      <c r="I7" s="528"/>
      <c r="J7" s="528"/>
      <c r="K7" s="528"/>
      <c r="L7" s="528"/>
      <c r="M7" s="528"/>
      <c r="N7" s="528"/>
      <c r="O7" s="528"/>
      <c r="P7" s="528"/>
      <c r="Q7" s="528"/>
      <c r="R7" s="528"/>
      <c r="S7" s="528"/>
      <c r="T7" s="528"/>
      <c r="U7" s="528"/>
      <c r="V7" s="528"/>
      <c r="W7" s="528"/>
      <c r="X7" s="528"/>
      <c r="Y7" s="528"/>
    </row>
    <row r="8" spans="1:25">
      <c r="A8" s="1" t="s">
        <v>922</v>
      </c>
    </row>
    <row r="9" spans="1:25" s="202" customFormat="1">
      <c r="A9" s="479" t="s">
        <v>155</v>
      </c>
      <c r="C9" s="480"/>
      <c r="E9" s="470" t="s">
        <v>5</v>
      </c>
      <c r="F9" s="528"/>
      <c r="G9" s="528"/>
      <c r="H9" s="528"/>
      <c r="I9" s="528"/>
      <c r="J9" s="528"/>
      <c r="K9" s="528"/>
      <c r="L9" s="528"/>
      <c r="M9" s="528"/>
      <c r="N9" s="528"/>
      <c r="O9" s="528"/>
      <c r="P9" s="528"/>
      <c r="Q9" s="528"/>
      <c r="R9" s="528"/>
      <c r="S9" s="528"/>
      <c r="T9" s="528"/>
      <c r="U9" s="528"/>
      <c r="V9" s="528"/>
      <c r="W9" s="528"/>
      <c r="X9" s="528"/>
      <c r="Y9" s="528"/>
    </row>
    <row r="10" spans="1:25" s="202" customFormat="1">
      <c r="A10" s="475" t="s">
        <v>156</v>
      </c>
      <c r="C10" s="480"/>
      <c r="E10" s="470"/>
      <c r="F10" s="478"/>
      <c r="G10" s="478"/>
      <c r="H10" s="478"/>
      <c r="I10" s="478"/>
      <c r="J10" s="478"/>
      <c r="K10" s="478"/>
      <c r="L10" s="478"/>
      <c r="M10" s="478"/>
      <c r="N10" s="478"/>
      <c r="O10" s="478"/>
      <c r="P10" s="478"/>
      <c r="Q10" s="478"/>
      <c r="R10" s="478"/>
      <c r="S10" s="478"/>
      <c r="T10" s="478"/>
      <c r="U10" s="478"/>
      <c r="V10" s="478"/>
      <c r="W10" s="478"/>
      <c r="X10" s="478"/>
      <c r="Y10" s="478"/>
    </row>
    <row r="11" spans="1:25" s="202" customFormat="1">
      <c r="A11" s="227" t="str">
        <f>+$A$2</f>
        <v>LPN</v>
      </c>
      <c r="C11" s="480"/>
      <c r="E11" s="470" t="s">
        <v>5</v>
      </c>
      <c r="F11" s="528"/>
      <c r="G11" s="528"/>
      <c r="H11" s="528"/>
      <c r="I11" s="528"/>
      <c r="J11" s="528"/>
      <c r="K11" s="528"/>
      <c r="L11" s="528"/>
      <c r="M11" s="528"/>
      <c r="N11" s="528"/>
      <c r="O11" s="528"/>
      <c r="P11" s="528"/>
      <c r="Q11" s="528"/>
      <c r="R11" s="528"/>
      <c r="S11" s="528"/>
      <c r="T11" s="528"/>
      <c r="U11" s="528"/>
      <c r="V11" s="528"/>
      <c r="W11" s="528"/>
      <c r="X11" s="528"/>
      <c r="Y11" s="528"/>
    </row>
    <row r="12" spans="1:25" s="202" customFormat="1">
      <c r="A12" s="516" t="s">
        <v>157</v>
      </c>
      <c r="C12" s="481"/>
      <c r="E12" s="470" t="s">
        <v>5</v>
      </c>
      <c r="F12" s="528"/>
      <c r="G12" s="528"/>
      <c r="H12" s="528"/>
      <c r="I12" s="528"/>
      <c r="J12" s="528"/>
      <c r="K12" s="528"/>
      <c r="L12" s="528"/>
      <c r="M12" s="528"/>
      <c r="N12" s="528"/>
      <c r="O12" s="528"/>
      <c r="P12" s="528"/>
      <c r="Q12" s="528"/>
      <c r="R12" s="528"/>
      <c r="S12" s="528"/>
      <c r="T12" s="528"/>
      <c r="U12" s="528"/>
      <c r="V12" s="528"/>
      <c r="W12" s="528"/>
      <c r="X12" s="528"/>
      <c r="Y12" s="528"/>
    </row>
    <row r="13" spans="1:25" s="202" customFormat="1">
      <c r="A13" s="516" t="s">
        <v>157</v>
      </c>
      <c r="C13" s="481"/>
      <c r="E13" s="470" t="s">
        <v>5</v>
      </c>
      <c r="F13" s="528"/>
      <c r="G13" s="528"/>
      <c r="H13" s="528"/>
      <c r="I13" s="528"/>
      <c r="J13" s="528"/>
      <c r="K13" s="528"/>
      <c r="L13" s="528"/>
      <c r="M13" s="528"/>
      <c r="N13" s="528"/>
      <c r="O13" s="528"/>
      <c r="P13" s="528"/>
      <c r="Q13" s="528"/>
      <c r="R13" s="528"/>
      <c r="S13" s="528"/>
      <c r="T13" s="528"/>
      <c r="U13" s="528"/>
      <c r="V13" s="528"/>
      <c r="W13" s="528"/>
      <c r="X13" s="528"/>
      <c r="Y13" s="528"/>
    </row>
    <row r="14" spans="1:25">
      <c r="A14" s="64" t="s">
        <v>921</v>
      </c>
    </row>
    <row r="15" spans="1:25" s="202" customFormat="1">
      <c r="A15" s="479" t="s">
        <v>155</v>
      </c>
      <c r="C15" s="480"/>
      <c r="E15" s="470" t="s">
        <v>5</v>
      </c>
      <c r="F15" s="528"/>
      <c r="G15" s="528"/>
      <c r="H15" s="528"/>
      <c r="I15" s="528"/>
      <c r="J15" s="528"/>
      <c r="K15" s="528"/>
      <c r="L15" s="528"/>
      <c r="M15" s="528"/>
      <c r="N15" s="528"/>
      <c r="O15" s="528"/>
      <c r="P15" s="528"/>
      <c r="Q15" s="528"/>
      <c r="R15" s="528"/>
      <c r="S15" s="528"/>
      <c r="T15" s="528"/>
      <c r="U15" s="528"/>
      <c r="V15" s="528"/>
      <c r="W15" s="528"/>
      <c r="X15" s="528"/>
      <c r="Y15" s="528"/>
    </row>
    <row r="16" spans="1:25" s="202" customFormat="1">
      <c r="A16" s="475" t="s">
        <v>156</v>
      </c>
      <c r="C16" s="480"/>
      <c r="E16" s="470"/>
      <c r="F16" s="478"/>
      <c r="G16" s="478"/>
      <c r="H16" s="478"/>
      <c r="I16" s="478"/>
      <c r="J16" s="478"/>
      <c r="K16" s="478"/>
      <c r="L16" s="478"/>
      <c r="M16" s="478"/>
      <c r="N16" s="478"/>
      <c r="O16" s="478"/>
      <c r="P16" s="478"/>
      <c r="Q16" s="478"/>
      <c r="R16" s="478"/>
      <c r="S16" s="478"/>
      <c r="T16" s="478"/>
      <c r="U16" s="478"/>
      <c r="V16" s="478"/>
      <c r="W16" s="478"/>
      <c r="X16" s="478"/>
      <c r="Y16" s="478"/>
    </row>
    <row r="17" spans="1:25" s="202" customFormat="1">
      <c r="A17" s="227" t="str">
        <f>+$A$2</f>
        <v>LPN</v>
      </c>
      <c r="C17" s="480"/>
      <c r="E17" s="470" t="s">
        <v>5</v>
      </c>
      <c r="F17" s="528"/>
      <c r="G17" s="528"/>
      <c r="H17" s="528"/>
      <c r="I17" s="528"/>
      <c r="J17" s="528"/>
      <c r="K17" s="528"/>
      <c r="L17" s="528"/>
      <c r="M17" s="528"/>
      <c r="N17" s="528"/>
      <c r="O17" s="528"/>
      <c r="P17" s="528"/>
      <c r="Q17" s="528"/>
      <c r="R17" s="528"/>
      <c r="S17" s="528"/>
      <c r="T17" s="528"/>
      <c r="U17" s="528"/>
      <c r="V17" s="528"/>
      <c r="W17" s="528"/>
      <c r="X17" s="528"/>
      <c r="Y17" s="528"/>
    </row>
    <row r="18" spans="1:25" s="202" customFormat="1">
      <c r="A18" s="227" t="str">
        <f>+$A$12</f>
        <v>Insert DNO name</v>
      </c>
      <c r="C18" s="481"/>
      <c r="E18" s="470" t="s">
        <v>5</v>
      </c>
      <c r="F18" s="528"/>
      <c r="G18" s="528"/>
      <c r="H18" s="528"/>
      <c r="I18" s="528"/>
      <c r="J18" s="528"/>
      <c r="K18" s="528"/>
      <c r="L18" s="528"/>
      <c r="M18" s="528"/>
      <c r="N18" s="528"/>
      <c r="O18" s="528"/>
      <c r="P18" s="528"/>
      <c r="Q18" s="528"/>
      <c r="R18" s="528"/>
      <c r="S18" s="528"/>
      <c r="T18" s="528"/>
      <c r="U18" s="528"/>
      <c r="V18" s="528"/>
      <c r="W18" s="528"/>
      <c r="X18" s="528"/>
      <c r="Y18" s="528"/>
    </row>
    <row r="19" spans="1:25" s="202" customFormat="1">
      <c r="A19" s="227" t="str">
        <f>+$A$13</f>
        <v>Insert DNO name</v>
      </c>
      <c r="C19" s="481"/>
      <c r="E19" s="470" t="s">
        <v>5</v>
      </c>
      <c r="F19" s="528"/>
      <c r="G19" s="528"/>
      <c r="H19" s="528"/>
      <c r="I19" s="528"/>
      <c r="J19" s="528"/>
      <c r="K19" s="528"/>
      <c r="L19" s="528"/>
      <c r="M19" s="528"/>
      <c r="N19" s="528"/>
      <c r="O19" s="528"/>
      <c r="P19" s="528"/>
      <c r="Q19" s="528"/>
      <c r="R19" s="528"/>
      <c r="S19" s="528"/>
      <c r="T19" s="528"/>
      <c r="U19" s="528"/>
      <c r="V19" s="528"/>
      <c r="W19" s="528"/>
      <c r="X19" s="528"/>
      <c r="Y19" s="528"/>
    </row>
    <row r="20" spans="1:25">
      <c r="A20" t="s">
        <v>159</v>
      </c>
      <c r="F20" s="533" t="str">
        <f t="shared" ref="F20:I20" si="1">IF(ABS(F7-SUM(F9:F19)&gt;0.1),"Error", "OK")</f>
        <v>OK</v>
      </c>
      <c r="G20" s="533" t="str">
        <f t="shared" si="1"/>
        <v>OK</v>
      </c>
      <c r="H20" s="533" t="str">
        <f t="shared" si="1"/>
        <v>OK</v>
      </c>
      <c r="I20" s="533" t="str">
        <f t="shared" si="1"/>
        <v>OK</v>
      </c>
      <c r="J20" s="533" t="str">
        <f>IF(ABS(J7-SUM(J9:J19)&gt;0.1),"Error", "OK")</f>
        <v>OK</v>
      </c>
      <c r="K20" s="533" t="str">
        <f t="shared" ref="K20:Y20" si="2">IF(ABS(K7-SUM(K9:K19)&gt;0.1),"Error", "OK")</f>
        <v>OK</v>
      </c>
      <c r="L20" s="533" t="str">
        <f t="shared" si="2"/>
        <v>OK</v>
      </c>
      <c r="M20" s="533" t="str">
        <f t="shared" si="2"/>
        <v>OK</v>
      </c>
      <c r="N20" s="533" t="str">
        <f t="shared" si="2"/>
        <v>OK</v>
      </c>
      <c r="O20" s="533" t="str">
        <f t="shared" si="2"/>
        <v>OK</v>
      </c>
      <c r="P20" s="533" t="str">
        <f t="shared" si="2"/>
        <v>OK</v>
      </c>
      <c r="Q20" s="533" t="str">
        <f t="shared" si="2"/>
        <v>OK</v>
      </c>
      <c r="R20" s="533" t="str">
        <f t="shared" si="2"/>
        <v>OK</v>
      </c>
      <c r="S20" s="533" t="str">
        <f t="shared" si="2"/>
        <v>OK</v>
      </c>
      <c r="T20" s="533" t="str">
        <f t="shared" si="2"/>
        <v>OK</v>
      </c>
      <c r="U20" s="533" t="str">
        <f t="shared" si="2"/>
        <v>OK</v>
      </c>
      <c r="V20" s="533" t="str">
        <f t="shared" si="2"/>
        <v>OK</v>
      </c>
      <c r="W20" s="533" t="str">
        <f t="shared" si="2"/>
        <v>OK</v>
      </c>
      <c r="X20" s="533" t="str">
        <f t="shared" si="2"/>
        <v>OK</v>
      </c>
      <c r="Y20" s="533" t="str">
        <f t="shared" si="2"/>
        <v>OK</v>
      </c>
    </row>
    <row r="22" spans="1:25">
      <c r="A22" s="541" t="s">
        <v>928</v>
      </c>
      <c r="E22" s="470" t="s">
        <v>5</v>
      </c>
      <c r="F22" s="528"/>
      <c r="G22" s="528"/>
      <c r="H22" s="528"/>
      <c r="I22" s="528"/>
      <c r="J22" s="528"/>
      <c r="K22" s="528"/>
      <c r="L22" s="528"/>
      <c r="M22" s="528"/>
      <c r="N22" s="528"/>
      <c r="O22" s="528"/>
      <c r="P22" s="528"/>
      <c r="Q22" s="528"/>
      <c r="R22" s="528"/>
      <c r="S22" s="528"/>
      <c r="T22" s="528"/>
      <c r="U22" s="528"/>
      <c r="V22" s="528"/>
      <c r="W22" s="528"/>
      <c r="X22" s="528"/>
      <c r="Y22" s="528"/>
    </row>
    <row r="23" spans="1:25">
      <c r="A23" s="1" t="s">
        <v>922</v>
      </c>
    </row>
    <row r="24" spans="1:25" s="202" customFormat="1">
      <c r="A24" s="479" t="s">
        <v>155</v>
      </c>
      <c r="C24" s="480"/>
      <c r="E24" s="470" t="s">
        <v>5</v>
      </c>
      <c r="F24" s="528"/>
      <c r="G24" s="528"/>
      <c r="H24" s="528"/>
      <c r="I24" s="528"/>
      <c r="J24" s="528"/>
      <c r="K24" s="528"/>
      <c r="L24" s="528"/>
      <c r="M24" s="528"/>
      <c r="N24" s="528"/>
      <c r="O24" s="528"/>
      <c r="P24" s="528"/>
      <c r="Q24" s="528"/>
      <c r="R24" s="528"/>
      <c r="S24" s="528"/>
      <c r="T24" s="528"/>
      <c r="U24" s="528"/>
      <c r="V24" s="528"/>
      <c r="W24" s="528"/>
      <c r="X24" s="528"/>
      <c r="Y24" s="528"/>
    </row>
    <row r="25" spans="1:25" s="202" customFormat="1">
      <c r="A25" s="475" t="s">
        <v>156</v>
      </c>
      <c r="C25" s="480"/>
      <c r="E25" s="470"/>
      <c r="F25" s="478"/>
      <c r="G25" s="478"/>
      <c r="H25" s="478"/>
      <c r="I25" s="478"/>
      <c r="J25" s="478"/>
      <c r="K25" s="478"/>
      <c r="L25" s="478"/>
      <c r="M25" s="478"/>
      <c r="N25" s="478"/>
      <c r="O25" s="478"/>
      <c r="P25" s="478"/>
      <c r="Q25" s="478"/>
      <c r="R25" s="478"/>
      <c r="S25" s="478"/>
      <c r="T25" s="478"/>
      <c r="U25" s="478"/>
      <c r="V25" s="478"/>
      <c r="W25" s="478"/>
      <c r="X25" s="478"/>
      <c r="Y25" s="478"/>
    </row>
    <row r="26" spans="1:25" s="202" customFormat="1">
      <c r="A26" s="227" t="str">
        <f>+$A$2</f>
        <v>LPN</v>
      </c>
      <c r="C26" s="480"/>
      <c r="E26" s="470" t="s">
        <v>5</v>
      </c>
      <c r="F26" s="528"/>
      <c r="G26" s="528"/>
      <c r="H26" s="528"/>
      <c r="I26" s="528"/>
      <c r="J26" s="528"/>
      <c r="K26" s="528"/>
      <c r="L26" s="528"/>
      <c r="M26" s="528"/>
      <c r="N26" s="528"/>
      <c r="O26" s="528"/>
      <c r="P26" s="528"/>
      <c r="Q26" s="528"/>
      <c r="R26" s="528"/>
      <c r="S26" s="528"/>
      <c r="T26" s="528"/>
      <c r="U26" s="528"/>
      <c r="V26" s="528"/>
      <c r="W26" s="528"/>
      <c r="X26" s="528"/>
      <c r="Y26" s="528"/>
    </row>
    <row r="27" spans="1:25" s="202" customFormat="1">
      <c r="A27" s="227" t="str">
        <f>+$A$12</f>
        <v>Insert DNO name</v>
      </c>
      <c r="C27" s="481"/>
      <c r="E27" s="470" t="s">
        <v>5</v>
      </c>
      <c r="F27" s="528"/>
      <c r="G27" s="528"/>
      <c r="H27" s="528"/>
      <c r="I27" s="528"/>
      <c r="J27" s="528"/>
      <c r="K27" s="528"/>
      <c r="L27" s="528"/>
      <c r="M27" s="528"/>
      <c r="N27" s="528"/>
      <c r="O27" s="528"/>
      <c r="P27" s="528"/>
      <c r="Q27" s="528"/>
      <c r="R27" s="528"/>
      <c r="S27" s="528"/>
      <c r="T27" s="528"/>
      <c r="U27" s="528"/>
      <c r="V27" s="528"/>
      <c r="W27" s="528"/>
      <c r="X27" s="528"/>
      <c r="Y27" s="528"/>
    </row>
    <row r="28" spans="1:25" s="202" customFormat="1">
      <c r="A28" s="227" t="str">
        <f>+$A$13</f>
        <v>Insert DNO name</v>
      </c>
      <c r="C28" s="481"/>
      <c r="E28" s="470" t="s">
        <v>5</v>
      </c>
      <c r="F28" s="528"/>
      <c r="G28" s="528"/>
      <c r="H28" s="528"/>
      <c r="I28" s="528"/>
      <c r="J28" s="528"/>
      <c r="K28" s="528"/>
      <c r="L28" s="528"/>
      <c r="M28" s="528"/>
      <c r="N28" s="528"/>
      <c r="O28" s="528"/>
      <c r="P28" s="528"/>
      <c r="Q28" s="528"/>
      <c r="R28" s="528"/>
      <c r="S28" s="528"/>
      <c r="T28" s="528"/>
      <c r="U28" s="528"/>
      <c r="V28" s="528"/>
      <c r="W28" s="528"/>
      <c r="X28" s="528"/>
      <c r="Y28" s="528"/>
    </row>
    <row r="29" spans="1:25">
      <c r="A29" s="64" t="s">
        <v>921</v>
      </c>
    </row>
    <row r="30" spans="1:25" s="202" customFormat="1">
      <c r="A30" s="479" t="s">
        <v>155</v>
      </c>
      <c r="C30" s="480"/>
      <c r="E30" s="470" t="s">
        <v>5</v>
      </c>
      <c r="F30" s="528"/>
      <c r="G30" s="528"/>
      <c r="H30" s="528"/>
      <c r="I30" s="528"/>
      <c r="J30" s="528"/>
      <c r="K30" s="528"/>
      <c r="L30" s="528"/>
      <c r="M30" s="528"/>
      <c r="N30" s="528"/>
      <c r="O30" s="528"/>
      <c r="P30" s="528"/>
      <c r="Q30" s="528"/>
      <c r="R30" s="528"/>
      <c r="S30" s="528"/>
      <c r="T30" s="528"/>
      <c r="U30" s="528"/>
      <c r="V30" s="528"/>
      <c r="W30" s="528"/>
      <c r="X30" s="528"/>
      <c r="Y30" s="528"/>
    </row>
    <row r="31" spans="1:25" s="202" customFormat="1">
      <c r="A31" s="475" t="s">
        <v>156</v>
      </c>
      <c r="C31" s="480"/>
      <c r="E31" s="470"/>
      <c r="F31" s="478"/>
      <c r="G31" s="478"/>
      <c r="H31" s="478"/>
      <c r="I31" s="478"/>
      <c r="J31" s="478"/>
      <c r="K31" s="478"/>
      <c r="L31" s="478"/>
      <c r="M31" s="478"/>
      <c r="N31" s="478"/>
      <c r="O31" s="478"/>
      <c r="P31" s="478"/>
      <c r="Q31" s="478"/>
      <c r="R31" s="478"/>
      <c r="S31" s="478"/>
      <c r="T31" s="478"/>
      <c r="U31" s="478"/>
      <c r="V31" s="478"/>
      <c r="W31" s="478"/>
      <c r="X31" s="478"/>
      <c r="Y31" s="478"/>
    </row>
    <row r="32" spans="1:25" s="202" customFormat="1">
      <c r="A32" s="227" t="str">
        <f>+$A$2</f>
        <v>LPN</v>
      </c>
      <c r="C32" s="480"/>
      <c r="E32" s="470" t="s">
        <v>5</v>
      </c>
      <c r="F32" s="528"/>
      <c r="G32" s="528"/>
      <c r="H32" s="528"/>
      <c r="I32" s="528"/>
      <c r="J32" s="528"/>
      <c r="K32" s="528"/>
      <c r="L32" s="528"/>
      <c r="M32" s="528"/>
      <c r="N32" s="528"/>
      <c r="O32" s="528"/>
      <c r="P32" s="528"/>
      <c r="Q32" s="528"/>
      <c r="R32" s="528"/>
      <c r="S32" s="528"/>
      <c r="T32" s="528"/>
      <c r="U32" s="528"/>
      <c r="V32" s="528"/>
      <c r="W32" s="528"/>
      <c r="X32" s="528"/>
      <c r="Y32" s="528"/>
    </row>
    <row r="33" spans="1:25" s="202" customFormat="1">
      <c r="A33" s="227" t="str">
        <f>+$A$12</f>
        <v>Insert DNO name</v>
      </c>
      <c r="C33" s="481"/>
      <c r="E33" s="470" t="s">
        <v>5</v>
      </c>
      <c r="F33" s="528"/>
      <c r="G33" s="528"/>
      <c r="H33" s="528"/>
      <c r="I33" s="528"/>
      <c r="J33" s="528"/>
      <c r="K33" s="528"/>
      <c r="L33" s="528"/>
      <c r="M33" s="528"/>
      <c r="N33" s="528"/>
      <c r="O33" s="528"/>
      <c r="P33" s="528"/>
      <c r="Q33" s="528"/>
      <c r="R33" s="528"/>
      <c r="S33" s="528"/>
      <c r="T33" s="528"/>
      <c r="U33" s="528"/>
      <c r="V33" s="528"/>
      <c r="W33" s="528"/>
      <c r="X33" s="528"/>
      <c r="Y33" s="528"/>
    </row>
    <row r="34" spans="1:25" s="202" customFormat="1">
      <c r="A34" s="227" t="str">
        <f>+$A$13</f>
        <v>Insert DNO name</v>
      </c>
      <c r="C34" s="481"/>
      <c r="E34" s="470" t="s">
        <v>5</v>
      </c>
      <c r="F34" s="528"/>
      <c r="G34" s="528"/>
      <c r="H34" s="528"/>
      <c r="I34" s="528"/>
      <c r="J34" s="528"/>
      <c r="K34" s="528"/>
      <c r="L34" s="528"/>
      <c r="M34" s="528"/>
      <c r="N34" s="528"/>
      <c r="O34" s="528"/>
      <c r="P34" s="528"/>
      <c r="Q34" s="528"/>
      <c r="R34" s="528"/>
      <c r="S34" s="528"/>
      <c r="T34" s="528"/>
      <c r="U34" s="528"/>
      <c r="V34" s="528"/>
      <c r="W34" s="528"/>
      <c r="X34" s="528"/>
      <c r="Y34" s="528"/>
    </row>
    <row r="35" spans="1:25">
      <c r="A35" t="s">
        <v>159</v>
      </c>
      <c r="F35" s="533" t="str">
        <f t="shared" ref="F35" si="3">IF(ABS(F22-SUM(F24:F34)&gt;0.1),"Error", "OK")</f>
        <v>OK</v>
      </c>
      <c r="G35" s="533" t="str">
        <f t="shared" ref="G35" si="4">IF(ABS(G22-SUM(G24:G34)&gt;0.1),"Error", "OK")</f>
        <v>OK</v>
      </c>
      <c r="H35" s="533" t="str">
        <f t="shared" ref="H35" si="5">IF(ABS(H22-SUM(H24:H34)&gt;0.1),"Error", "OK")</f>
        <v>OK</v>
      </c>
      <c r="I35" s="533" t="str">
        <f t="shared" ref="I35" si="6">IF(ABS(I22-SUM(I24:I34)&gt;0.1),"Error", "OK")</f>
        <v>OK</v>
      </c>
      <c r="J35" s="533" t="str">
        <f>IF(ABS(J22-SUM(J24:J34)&gt;0.1),"Error", "OK")</f>
        <v>OK</v>
      </c>
      <c r="K35" s="533" t="str">
        <f t="shared" ref="K35" si="7">IF(ABS(K22-SUM(K24:K34)&gt;0.1),"Error", "OK")</f>
        <v>OK</v>
      </c>
      <c r="L35" s="533" t="str">
        <f t="shared" ref="L35" si="8">IF(ABS(L22-SUM(L24:L34)&gt;0.1),"Error", "OK")</f>
        <v>OK</v>
      </c>
      <c r="M35" s="533" t="str">
        <f t="shared" ref="M35" si="9">IF(ABS(M22-SUM(M24:M34)&gt;0.1),"Error", "OK")</f>
        <v>OK</v>
      </c>
      <c r="N35" s="533" t="str">
        <f t="shared" ref="N35" si="10">IF(ABS(N22-SUM(N24:N34)&gt;0.1),"Error", "OK")</f>
        <v>OK</v>
      </c>
      <c r="O35" s="533" t="str">
        <f t="shared" ref="O35" si="11">IF(ABS(O22-SUM(O24:O34)&gt;0.1),"Error", "OK")</f>
        <v>OK</v>
      </c>
      <c r="P35" s="533" t="str">
        <f t="shared" ref="P35:Y35" si="12">IF(P22&lt;&gt;SUM(P24:P34),"Error", "OK")</f>
        <v>OK</v>
      </c>
      <c r="Q35" s="533" t="str">
        <f t="shared" si="12"/>
        <v>OK</v>
      </c>
      <c r="R35" s="533" t="str">
        <f t="shared" si="12"/>
        <v>OK</v>
      </c>
      <c r="S35" s="533" t="str">
        <f t="shared" si="12"/>
        <v>OK</v>
      </c>
      <c r="T35" s="533" t="str">
        <f t="shared" si="12"/>
        <v>OK</v>
      </c>
      <c r="U35" s="533" t="str">
        <f t="shared" si="12"/>
        <v>OK</v>
      </c>
      <c r="V35" s="533" t="str">
        <f t="shared" si="12"/>
        <v>OK</v>
      </c>
      <c r="W35" s="533" t="str">
        <f t="shared" si="12"/>
        <v>OK</v>
      </c>
      <c r="X35" s="533" t="str">
        <f t="shared" si="12"/>
        <v>OK</v>
      </c>
      <c r="Y35" s="533" t="str">
        <f t="shared" si="12"/>
        <v>OK</v>
      </c>
    </row>
    <row r="37" spans="1:25" ht="15">
      <c r="A37" s="158" t="s">
        <v>929</v>
      </c>
      <c r="J37" s="545" t="str">
        <f>+'F8 Pension Primary scheme '!$A$5</f>
        <v>Primary ESPS or other DB scheme (overwrite with name)</v>
      </c>
      <c r="K37" s="545"/>
      <c r="L37" s="545"/>
      <c r="M37" s="545"/>
      <c r="N37" s="545"/>
      <c r="O37" s="545"/>
    </row>
    <row r="38" spans="1:25">
      <c r="A38" s="541" t="s">
        <v>926</v>
      </c>
      <c r="E38" s="470" t="s">
        <v>5</v>
      </c>
      <c r="F38" s="528"/>
      <c r="G38" s="528"/>
      <c r="H38" s="528"/>
      <c r="I38" s="528"/>
      <c r="J38" s="528"/>
      <c r="K38" s="528"/>
      <c r="L38" s="528"/>
      <c r="M38" s="528"/>
      <c r="N38" s="528"/>
      <c r="O38" s="528"/>
      <c r="P38" s="528"/>
      <c r="Q38" s="528"/>
      <c r="R38" s="528"/>
      <c r="S38" s="528"/>
      <c r="T38" s="528"/>
      <c r="U38" s="528"/>
      <c r="V38" s="528"/>
      <c r="W38" s="528"/>
      <c r="X38" s="528"/>
      <c r="Y38" s="528"/>
    </row>
    <row r="39" spans="1:25">
      <c r="A39" s="1" t="s">
        <v>922</v>
      </c>
    </row>
    <row r="40" spans="1:25" s="202" customFormat="1">
      <c r="A40" s="479" t="s">
        <v>155</v>
      </c>
      <c r="C40" s="480"/>
      <c r="E40" s="470" t="s">
        <v>5</v>
      </c>
      <c r="F40" s="528"/>
      <c r="G40" s="528"/>
      <c r="H40" s="528"/>
      <c r="I40" s="528"/>
      <c r="J40" s="528"/>
      <c r="K40" s="528"/>
      <c r="L40" s="528"/>
      <c r="M40" s="528"/>
      <c r="N40" s="528"/>
      <c r="O40" s="528"/>
      <c r="P40" s="528"/>
      <c r="Q40" s="528"/>
      <c r="R40" s="528"/>
      <c r="S40" s="528"/>
      <c r="T40" s="528"/>
      <c r="U40" s="528"/>
      <c r="V40" s="528"/>
      <c r="W40" s="528"/>
      <c r="X40" s="528"/>
      <c r="Y40" s="528"/>
    </row>
    <row r="41" spans="1:25" s="202" customFormat="1">
      <c r="A41" s="475" t="s">
        <v>156</v>
      </c>
      <c r="C41" s="480"/>
      <c r="E41" s="470"/>
      <c r="F41" s="478"/>
      <c r="G41" s="478"/>
      <c r="H41" s="478"/>
      <c r="I41" s="478"/>
      <c r="J41" s="478"/>
      <c r="K41" s="478"/>
      <c r="L41" s="478"/>
      <c r="M41" s="478"/>
      <c r="N41" s="478"/>
      <c r="O41" s="478"/>
      <c r="P41" s="478"/>
      <c r="Q41" s="478"/>
      <c r="R41" s="478"/>
      <c r="S41" s="478"/>
      <c r="T41" s="478"/>
      <c r="U41" s="478"/>
      <c r="V41" s="478"/>
      <c r="W41" s="478"/>
      <c r="X41" s="478"/>
      <c r="Y41" s="478"/>
    </row>
    <row r="42" spans="1:25" s="202" customFormat="1">
      <c r="A42" s="227" t="str">
        <f>+$A$2</f>
        <v>LPN</v>
      </c>
      <c r="C42" s="480"/>
      <c r="E42" s="470" t="s">
        <v>5</v>
      </c>
      <c r="F42" s="528"/>
      <c r="G42" s="528"/>
      <c r="H42" s="528"/>
      <c r="I42" s="528"/>
      <c r="J42" s="528"/>
      <c r="K42" s="528"/>
      <c r="L42" s="528"/>
      <c r="M42" s="528"/>
      <c r="N42" s="528"/>
      <c r="O42" s="528"/>
      <c r="P42" s="528"/>
      <c r="Q42" s="528"/>
      <c r="R42" s="528"/>
      <c r="S42" s="528"/>
      <c r="T42" s="528"/>
      <c r="U42" s="528"/>
      <c r="V42" s="528"/>
      <c r="W42" s="528"/>
      <c r="X42" s="528"/>
      <c r="Y42" s="528"/>
    </row>
    <row r="43" spans="1:25" s="202" customFormat="1">
      <c r="A43" s="227" t="str">
        <f>+$A$12</f>
        <v>Insert DNO name</v>
      </c>
      <c r="C43" s="481"/>
      <c r="E43" s="470" t="s">
        <v>5</v>
      </c>
      <c r="F43" s="528"/>
      <c r="G43" s="528"/>
      <c r="H43" s="528"/>
      <c r="I43" s="528"/>
      <c r="J43" s="528"/>
      <c r="K43" s="528"/>
      <c r="L43" s="528"/>
      <c r="M43" s="528"/>
      <c r="N43" s="528"/>
      <c r="O43" s="528"/>
      <c r="P43" s="528"/>
      <c r="Q43" s="528"/>
      <c r="R43" s="528"/>
      <c r="S43" s="528"/>
      <c r="T43" s="528"/>
      <c r="U43" s="528"/>
      <c r="V43" s="528"/>
      <c r="W43" s="528"/>
      <c r="X43" s="528"/>
      <c r="Y43" s="528"/>
    </row>
    <row r="44" spans="1:25" s="202" customFormat="1">
      <c r="A44" s="227" t="str">
        <f>+$A$13</f>
        <v>Insert DNO name</v>
      </c>
      <c r="C44" s="481"/>
      <c r="E44" s="470" t="s">
        <v>5</v>
      </c>
      <c r="F44" s="528"/>
      <c r="G44" s="528"/>
      <c r="H44" s="528"/>
      <c r="I44" s="528"/>
      <c r="J44" s="528"/>
      <c r="K44" s="528"/>
      <c r="L44" s="528"/>
      <c r="M44" s="528"/>
      <c r="N44" s="528"/>
      <c r="O44" s="528"/>
      <c r="P44" s="528"/>
      <c r="Q44" s="528"/>
      <c r="R44" s="528"/>
      <c r="S44" s="528"/>
      <c r="T44" s="528"/>
      <c r="U44" s="528"/>
      <c r="V44" s="528"/>
      <c r="W44" s="528"/>
      <c r="X44" s="528"/>
      <c r="Y44" s="528"/>
    </row>
    <row r="45" spans="1:25">
      <c r="A45" s="64" t="s">
        <v>921</v>
      </c>
    </row>
    <row r="46" spans="1:25" s="202" customFormat="1">
      <c r="A46" s="479" t="s">
        <v>155</v>
      </c>
      <c r="C46" s="480"/>
      <c r="E46" s="470" t="s">
        <v>5</v>
      </c>
      <c r="F46" s="528"/>
      <c r="G46" s="528"/>
      <c r="H46" s="528"/>
      <c r="I46" s="528"/>
      <c r="J46" s="528"/>
      <c r="K46" s="528"/>
      <c r="L46" s="528"/>
      <c r="M46" s="528"/>
      <c r="N46" s="528"/>
      <c r="O46" s="528"/>
      <c r="P46" s="528"/>
      <c r="Q46" s="528"/>
      <c r="R46" s="528"/>
      <c r="S46" s="528"/>
      <c r="T46" s="528"/>
      <c r="U46" s="528"/>
      <c r="V46" s="528"/>
      <c r="W46" s="528"/>
      <c r="X46" s="528"/>
      <c r="Y46" s="528"/>
    </row>
    <row r="47" spans="1:25" s="202" customFormat="1">
      <c r="A47" s="475" t="s">
        <v>156</v>
      </c>
      <c r="C47" s="480"/>
      <c r="E47" s="470"/>
      <c r="F47" s="478"/>
      <c r="G47" s="478"/>
      <c r="H47" s="478"/>
      <c r="I47" s="478"/>
      <c r="J47" s="478"/>
      <c r="K47" s="478"/>
      <c r="L47" s="478"/>
      <c r="M47" s="478"/>
      <c r="N47" s="478"/>
      <c r="O47" s="478"/>
      <c r="P47" s="478"/>
      <c r="Q47" s="478"/>
      <c r="R47" s="478"/>
      <c r="S47" s="478"/>
      <c r="T47" s="478"/>
      <c r="U47" s="478"/>
      <c r="V47" s="478"/>
      <c r="W47" s="478"/>
      <c r="X47" s="478"/>
      <c r="Y47" s="478"/>
    </row>
    <row r="48" spans="1:25" s="202" customFormat="1">
      <c r="A48" s="227" t="str">
        <f>+$A$2</f>
        <v>LPN</v>
      </c>
      <c r="C48" s="480"/>
      <c r="E48" s="470" t="s">
        <v>5</v>
      </c>
      <c r="F48" s="528"/>
      <c r="G48" s="528"/>
      <c r="H48" s="528"/>
      <c r="I48" s="528"/>
      <c r="J48" s="528"/>
      <c r="K48" s="528"/>
      <c r="L48" s="528"/>
      <c r="M48" s="528"/>
      <c r="N48" s="528"/>
      <c r="O48" s="528"/>
      <c r="P48" s="528"/>
      <c r="Q48" s="528"/>
      <c r="R48" s="528"/>
      <c r="S48" s="528"/>
      <c r="T48" s="528"/>
      <c r="U48" s="528"/>
      <c r="V48" s="528"/>
      <c r="W48" s="528"/>
      <c r="X48" s="528"/>
      <c r="Y48" s="528"/>
    </row>
    <row r="49" spans="1:25" s="202" customFormat="1">
      <c r="A49" s="227" t="str">
        <f>+$A$12</f>
        <v>Insert DNO name</v>
      </c>
      <c r="C49" s="481"/>
      <c r="E49" s="470" t="s">
        <v>5</v>
      </c>
      <c r="F49" s="528"/>
      <c r="G49" s="528"/>
      <c r="H49" s="528"/>
      <c r="I49" s="528"/>
      <c r="J49" s="528"/>
      <c r="K49" s="528"/>
      <c r="L49" s="528"/>
      <c r="M49" s="528"/>
      <c r="N49" s="528"/>
      <c r="O49" s="528"/>
      <c r="P49" s="528"/>
      <c r="Q49" s="528"/>
      <c r="R49" s="528"/>
      <c r="S49" s="528"/>
      <c r="T49" s="528"/>
      <c r="U49" s="528"/>
      <c r="V49" s="528"/>
      <c r="W49" s="528"/>
      <c r="X49" s="528"/>
      <c r="Y49" s="528"/>
    </row>
    <row r="50" spans="1:25" s="202" customFormat="1">
      <c r="A50" s="227" t="str">
        <f>+$A$13</f>
        <v>Insert DNO name</v>
      </c>
      <c r="C50" s="481"/>
      <c r="E50" s="470" t="s">
        <v>5</v>
      </c>
      <c r="F50" s="528"/>
      <c r="G50" s="528"/>
      <c r="H50" s="528"/>
      <c r="I50" s="528"/>
      <c r="J50" s="528"/>
      <c r="K50" s="528"/>
      <c r="L50" s="528"/>
      <c r="M50" s="528"/>
      <c r="N50" s="528"/>
      <c r="O50" s="528"/>
      <c r="P50" s="528"/>
      <c r="Q50" s="528"/>
      <c r="R50" s="528"/>
      <c r="S50" s="528"/>
      <c r="T50" s="528"/>
      <c r="U50" s="528"/>
      <c r="V50" s="528"/>
      <c r="W50" s="528"/>
      <c r="X50" s="528"/>
      <c r="Y50" s="528"/>
    </row>
    <row r="51" spans="1:25">
      <c r="A51" t="s">
        <v>159</v>
      </c>
      <c r="F51" s="533" t="str">
        <f t="shared" ref="F51" si="13">IF(ABS(F38-SUM(F40:F50)&gt;0.1),"Error", "OK")</f>
        <v>OK</v>
      </c>
      <c r="G51" s="533" t="str">
        <f t="shared" ref="G51" si="14">IF(ABS(G38-SUM(G40:G50)&gt;0.1),"Error", "OK")</f>
        <v>OK</v>
      </c>
      <c r="H51" s="533" t="str">
        <f t="shared" ref="H51" si="15">IF(ABS(H38-SUM(H40:H50)&gt;0.1),"Error", "OK")</f>
        <v>OK</v>
      </c>
      <c r="I51" s="533" t="str">
        <f t="shared" ref="I51" si="16">IF(ABS(I38-SUM(I40:I50)&gt;0.1),"Error", "OK")</f>
        <v>OK</v>
      </c>
      <c r="J51" s="533" t="str">
        <f>IF(ABS(J38-SUM(J40:J50)&gt;0.1),"Error", "OK")</f>
        <v>OK</v>
      </c>
      <c r="K51" s="533" t="str">
        <f t="shared" ref="K51" si="17">IF(ABS(K38-SUM(K40:K50)&gt;0.1),"Error", "OK")</f>
        <v>OK</v>
      </c>
      <c r="L51" s="533" t="str">
        <f t="shared" ref="L51" si="18">IF(ABS(L38-SUM(L40:L50)&gt;0.1),"Error", "OK")</f>
        <v>OK</v>
      </c>
      <c r="M51" s="533" t="str">
        <f t="shared" ref="M51" si="19">IF(ABS(M38-SUM(M40:M50)&gt;0.1),"Error", "OK")</f>
        <v>OK</v>
      </c>
      <c r="N51" s="533" t="str">
        <f t="shared" ref="N51" si="20">IF(ABS(N38-SUM(N40:N50)&gt;0.1),"Error", "OK")</f>
        <v>OK</v>
      </c>
      <c r="O51" s="533" t="str">
        <f t="shared" ref="O51" si="21">IF(ABS(O38-SUM(O40:O50)&gt;0.1),"Error", "OK")</f>
        <v>OK</v>
      </c>
      <c r="P51" s="533" t="str">
        <f t="shared" ref="P51:Y51" si="22">IF(P38&lt;&gt;SUM(P40:P50),"Error", "OK")</f>
        <v>OK</v>
      </c>
      <c r="Q51" s="533" t="str">
        <f t="shared" si="22"/>
        <v>OK</v>
      </c>
      <c r="R51" s="533" t="str">
        <f t="shared" si="22"/>
        <v>OK</v>
      </c>
      <c r="S51" s="533" t="str">
        <f t="shared" si="22"/>
        <v>OK</v>
      </c>
      <c r="T51" s="533" t="str">
        <f t="shared" si="22"/>
        <v>OK</v>
      </c>
      <c r="U51" s="533" t="str">
        <f t="shared" si="22"/>
        <v>OK</v>
      </c>
      <c r="V51" s="533" t="str">
        <f t="shared" si="22"/>
        <v>OK</v>
      </c>
      <c r="W51" s="533" t="str">
        <f t="shared" si="22"/>
        <v>OK</v>
      </c>
      <c r="X51" s="533" t="str">
        <f t="shared" si="22"/>
        <v>OK</v>
      </c>
      <c r="Y51" s="533" t="str">
        <f t="shared" si="22"/>
        <v>OK</v>
      </c>
    </row>
    <row r="53" spans="1:25">
      <c r="A53" s="541" t="s">
        <v>927</v>
      </c>
      <c r="E53" s="470" t="s">
        <v>5</v>
      </c>
      <c r="F53" s="528"/>
      <c r="G53" s="528"/>
      <c r="H53" s="528"/>
      <c r="I53" s="528"/>
      <c r="J53" s="528"/>
      <c r="K53" s="528"/>
      <c r="L53" s="528"/>
      <c r="M53" s="528"/>
      <c r="N53" s="528"/>
      <c r="O53" s="528"/>
      <c r="P53" s="528"/>
      <c r="Q53" s="528"/>
      <c r="R53" s="528"/>
      <c r="S53" s="528"/>
      <c r="T53" s="528"/>
      <c r="U53" s="528"/>
      <c r="V53" s="528"/>
      <c r="W53" s="528"/>
      <c r="X53" s="528"/>
      <c r="Y53" s="528"/>
    </row>
    <row r="54" spans="1:25">
      <c r="A54" s="1" t="s">
        <v>922</v>
      </c>
    </row>
    <row r="55" spans="1:25" s="202" customFormat="1">
      <c r="A55" s="479" t="s">
        <v>155</v>
      </c>
      <c r="C55" s="480"/>
      <c r="E55" s="470" t="s">
        <v>5</v>
      </c>
      <c r="F55" s="528"/>
      <c r="G55" s="528"/>
      <c r="H55" s="528"/>
      <c r="I55" s="528"/>
      <c r="J55" s="528"/>
      <c r="K55" s="528"/>
      <c r="L55" s="528"/>
      <c r="M55" s="528"/>
      <c r="N55" s="528"/>
      <c r="O55" s="528"/>
      <c r="P55" s="528"/>
      <c r="Q55" s="528"/>
      <c r="R55" s="528"/>
      <c r="S55" s="528"/>
      <c r="T55" s="528"/>
      <c r="U55" s="528"/>
      <c r="V55" s="528"/>
      <c r="W55" s="528"/>
      <c r="X55" s="528"/>
      <c r="Y55" s="528"/>
    </row>
    <row r="56" spans="1:25" s="202" customFormat="1">
      <c r="A56" s="475" t="s">
        <v>156</v>
      </c>
      <c r="C56" s="480"/>
      <c r="E56" s="470"/>
      <c r="F56" s="478"/>
      <c r="G56" s="478"/>
      <c r="H56" s="478"/>
      <c r="I56" s="478"/>
      <c r="J56" s="478"/>
      <c r="K56" s="478"/>
      <c r="L56" s="478"/>
      <c r="M56" s="478"/>
      <c r="N56" s="478"/>
      <c r="O56" s="478"/>
      <c r="P56" s="478"/>
      <c r="Q56" s="478"/>
      <c r="R56" s="478"/>
      <c r="S56" s="478"/>
      <c r="T56" s="478"/>
      <c r="U56" s="478"/>
      <c r="V56" s="478"/>
      <c r="W56" s="478"/>
      <c r="X56" s="478"/>
      <c r="Y56" s="478"/>
    </row>
    <row r="57" spans="1:25" s="202" customFormat="1">
      <c r="A57" s="227" t="str">
        <f>+$A$2</f>
        <v>LPN</v>
      </c>
      <c r="C57" s="480"/>
      <c r="E57" s="470" t="s">
        <v>5</v>
      </c>
      <c r="F57" s="528"/>
      <c r="G57" s="528"/>
      <c r="H57" s="528"/>
      <c r="I57" s="528"/>
      <c r="J57" s="528"/>
      <c r="K57" s="528"/>
      <c r="L57" s="528"/>
      <c r="M57" s="528"/>
      <c r="N57" s="528"/>
      <c r="O57" s="528"/>
      <c r="P57" s="528"/>
      <c r="Q57" s="528"/>
      <c r="R57" s="528"/>
      <c r="S57" s="528"/>
      <c r="T57" s="528"/>
      <c r="U57" s="528"/>
      <c r="V57" s="528"/>
      <c r="W57" s="528"/>
      <c r="X57" s="528"/>
      <c r="Y57" s="528"/>
    </row>
    <row r="58" spans="1:25" s="202" customFormat="1">
      <c r="A58" s="227" t="str">
        <f>+$A$12</f>
        <v>Insert DNO name</v>
      </c>
      <c r="C58" s="481"/>
      <c r="E58" s="470" t="s">
        <v>5</v>
      </c>
      <c r="F58" s="528"/>
      <c r="G58" s="528"/>
      <c r="H58" s="528"/>
      <c r="I58" s="528"/>
      <c r="J58" s="528"/>
      <c r="K58" s="528"/>
      <c r="L58" s="528"/>
      <c r="M58" s="528"/>
      <c r="N58" s="528"/>
      <c r="O58" s="528"/>
      <c r="P58" s="528"/>
      <c r="Q58" s="528"/>
      <c r="R58" s="528"/>
      <c r="S58" s="528"/>
      <c r="T58" s="528"/>
      <c r="U58" s="528"/>
      <c r="V58" s="528"/>
      <c r="W58" s="528"/>
      <c r="X58" s="528"/>
      <c r="Y58" s="528"/>
    </row>
    <row r="59" spans="1:25" s="202" customFormat="1">
      <c r="A59" s="227" t="str">
        <f>+$A$13</f>
        <v>Insert DNO name</v>
      </c>
      <c r="C59" s="481"/>
      <c r="E59" s="470" t="s">
        <v>5</v>
      </c>
      <c r="F59" s="528"/>
      <c r="G59" s="528"/>
      <c r="H59" s="528"/>
      <c r="I59" s="528"/>
      <c r="J59" s="528"/>
      <c r="K59" s="528"/>
      <c r="L59" s="528"/>
      <c r="M59" s="528"/>
      <c r="N59" s="528"/>
      <c r="O59" s="528"/>
      <c r="P59" s="528"/>
      <c r="Q59" s="528"/>
      <c r="R59" s="528"/>
      <c r="S59" s="528"/>
      <c r="T59" s="528"/>
      <c r="U59" s="528"/>
      <c r="V59" s="528"/>
      <c r="W59" s="528"/>
      <c r="X59" s="528"/>
      <c r="Y59" s="528"/>
    </row>
    <row r="60" spans="1:25">
      <c r="A60" s="64" t="s">
        <v>921</v>
      </c>
    </row>
    <row r="61" spans="1:25" s="202" customFormat="1">
      <c r="A61" s="479" t="s">
        <v>155</v>
      </c>
      <c r="C61" s="480"/>
      <c r="E61" s="470" t="s">
        <v>5</v>
      </c>
      <c r="F61" s="528"/>
      <c r="G61" s="528"/>
      <c r="H61" s="528"/>
      <c r="I61" s="528"/>
      <c r="J61" s="528"/>
      <c r="K61" s="528"/>
      <c r="L61" s="528"/>
      <c r="M61" s="528"/>
      <c r="N61" s="528"/>
      <c r="O61" s="528"/>
      <c r="P61" s="528"/>
      <c r="Q61" s="528"/>
      <c r="R61" s="528"/>
      <c r="S61" s="528"/>
      <c r="T61" s="528"/>
      <c r="U61" s="528"/>
      <c r="V61" s="528"/>
      <c r="W61" s="528"/>
      <c r="X61" s="528"/>
      <c r="Y61" s="528"/>
    </row>
    <row r="62" spans="1:25" s="202" customFormat="1">
      <c r="A62" s="475" t="s">
        <v>156</v>
      </c>
      <c r="C62" s="480"/>
      <c r="E62" s="470"/>
      <c r="F62" s="478"/>
      <c r="G62" s="478"/>
      <c r="H62" s="478"/>
      <c r="I62" s="478"/>
      <c r="J62" s="478"/>
      <c r="K62" s="478"/>
      <c r="L62" s="478"/>
      <c r="M62" s="478"/>
      <c r="N62" s="478"/>
      <c r="O62" s="478"/>
      <c r="P62" s="478"/>
      <c r="Q62" s="478"/>
      <c r="R62" s="478"/>
      <c r="S62" s="478"/>
      <c r="T62" s="478"/>
      <c r="U62" s="478"/>
      <c r="V62" s="478"/>
      <c r="W62" s="478"/>
      <c r="X62" s="478"/>
      <c r="Y62" s="478"/>
    </row>
    <row r="63" spans="1:25" s="202" customFormat="1">
      <c r="A63" s="227" t="str">
        <f>+$A$2</f>
        <v>LPN</v>
      </c>
      <c r="C63" s="480"/>
      <c r="E63" s="470" t="s">
        <v>5</v>
      </c>
      <c r="F63" s="528"/>
      <c r="G63" s="528"/>
      <c r="H63" s="528"/>
      <c r="I63" s="528"/>
      <c r="J63" s="528"/>
      <c r="K63" s="528"/>
      <c r="L63" s="528"/>
      <c r="M63" s="528"/>
      <c r="N63" s="528"/>
      <c r="O63" s="528"/>
      <c r="P63" s="528"/>
      <c r="Q63" s="528"/>
      <c r="R63" s="528"/>
      <c r="S63" s="528"/>
      <c r="T63" s="528"/>
      <c r="U63" s="528"/>
      <c r="V63" s="528"/>
      <c r="W63" s="528"/>
      <c r="X63" s="528"/>
      <c r="Y63" s="528"/>
    </row>
    <row r="64" spans="1:25" s="202" customFormat="1">
      <c r="A64" s="227" t="str">
        <f>+$A$12</f>
        <v>Insert DNO name</v>
      </c>
      <c r="C64" s="481"/>
      <c r="E64" s="470" t="s">
        <v>5</v>
      </c>
      <c r="F64" s="528"/>
      <c r="G64" s="528"/>
      <c r="H64" s="528"/>
      <c r="I64" s="528"/>
      <c r="J64" s="528"/>
      <c r="K64" s="528"/>
      <c r="L64" s="528"/>
      <c r="M64" s="528"/>
      <c r="N64" s="528"/>
      <c r="O64" s="528"/>
      <c r="P64" s="528"/>
      <c r="Q64" s="528"/>
      <c r="R64" s="528"/>
      <c r="S64" s="528"/>
      <c r="T64" s="528"/>
      <c r="U64" s="528"/>
      <c r="V64" s="528"/>
      <c r="W64" s="528"/>
      <c r="X64" s="528"/>
      <c r="Y64" s="528"/>
    </row>
    <row r="65" spans="1:25" s="202" customFormat="1">
      <c r="A65" s="227" t="str">
        <f>+$A$13</f>
        <v>Insert DNO name</v>
      </c>
      <c r="C65" s="481"/>
      <c r="E65" s="470" t="s">
        <v>5</v>
      </c>
      <c r="F65" s="528"/>
      <c r="G65" s="528"/>
      <c r="H65" s="528"/>
      <c r="I65" s="528"/>
      <c r="J65" s="528"/>
      <c r="K65" s="528"/>
      <c r="L65" s="528"/>
      <c r="M65" s="528"/>
      <c r="N65" s="528"/>
      <c r="O65" s="528"/>
      <c r="P65" s="528"/>
      <c r="Q65" s="528"/>
      <c r="R65" s="528"/>
      <c r="S65" s="528"/>
      <c r="T65" s="528"/>
      <c r="U65" s="528"/>
      <c r="V65" s="528"/>
      <c r="W65" s="528"/>
      <c r="X65" s="528"/>
      <c r="Y65" s="528"/>
    </row>
    <row r="66" spans="1:25">
      <c r="A66" t="s">
        <v>159</v>
      </c>
      <c r="F66" s="533" t="str">
        <f t="shared" ref="F66" si="23">IF(ABS(F53-SUM(F55:F65)&gt;0.1),"Error", "OK")</f>
        <v>OK</v>
      </c>
      <c r="G66" s="533" t="str">
        <f t="shared" ref="G66" si="24">IF(ABS(G53-SUM(G55:G65)&gt;0.1),"Error", "OK")</f>
        <v>OK</v>
      </c>
      <c r="H66" s="533" t="str">
        <f t="shared" ref="H66" si="25">IF(ABS(H53-SUM(H55:H65)&gt;0.1),"Error", "OK")</f>
        <v>OK</v>
      </c>
      <c r="I66" s="533" t="str">
        <f t="shared" ref="I66" si="26">IF(ABS(I53-SUM(I55:I65)&gt;0.1),"Error", "OK")</f>
        <v>OK</v>
      </c>
      <c r="J66" s="533" t="str">
        <f>IF(ABS(J53-SUM(J55:J65)&gt;0.1),"Error", "OK")</f>
        <v>OK</v>
      </c>
      <c r="K66" s="533" t="str">
        <f t="shared" ref="K66" si="27">IF(ABS(K53-SUM(K55:K65)&gt;0.1),"Error", "OK")</f>
        <v>OK</v>
      </c>
      <c r="L66" s="533" t="str">
        <f t="shared" ref="L66" si="28">IF(ABS(L53-SUM(L55:L65)&gt;0.1),"Error", "OK")</f>
        <v>OK</v>
      </c>
      <c r="M66" s="533" t="str">
        <f t="shared" ref="M66" si="29">IF(ABS(M53-SUM(M55:M65)&gt;0.1),"Error", "OK")</f>
        <v>OK</v>
      </c>
      <c r="N66" s="533" t="str">
        <f t="shared" ref="N66" si="30">IF(ABS(N53-SUM(N55:N65)&gt;0.1),"Error", "OK")</f>
        <v>OK</v>
      </c>
      <c r="O66" s="533" t="str">
        <f t="shared" ref="O66" si="31">IF(ABS(O53-SUM(O55:O65)&gt;0.1),"Error", "OK")</f>
        <v>OK</v>
      </c>
      <c r="P66" s="533" t="str">
        <f t="shared" ref="P66:Y66" si="32">IF(P53&lt;&gt;SUM(P55:P65),"Error", "OK")</f>
        <v>OK</v>
      </c>
      <c r="Q66" s="533" t="str">
        <f t="shared" si="32"/>
        <v>OK</v>
      </c>
      <c r="R66" s="533" t="str">
        <f t="shared" si="32"/>
        <v>OK</v>
      </c>
      <c r="S66" s="533" t="str">
        <f t="shared" si="32"/>
        <v>OK</v>
      </c>
      <c r="T66" s="533" t="str">
        <f t="shared" si="32"/>
        <v>OK</v>
      </c>
      <c r="U66" s="533" t="str">
        <f t="shared" si="32"/>
        <v>OK</v>
      </c>
      <c r="V66" s="533" t="str">
        <f t="shared" si="32"/>
        <v>OK</v>
      </c>
      <c r="W66" s="533" t="str">
        <f t="shared" si="32"/>
        <v>OK</v>
      </c>
      <c r="X66" s="533" t="str">
        <f t="shared" si="32"/>
        <v>OK</v>
      </c>
      <c r="Y66" s="533" t="str">
        <f t="shared" si="32"/>
        <v>OK</v>
      </c>
    </row>
    <row r="68" spans="1:25" ht="15">
      <c r="A68" s="158" t="s">
        <v>929</v>
      </c>
      <c r="J68" s="544" t="str">
        <f>+'F8.2 Pension Tertiary scheme'!A4</f>
        <v>Tertiary ESPS or other DB scheme (overwrite with name)</v>
      </c>
      <c r="K68" s="544"/>
      <c r="L68" s="544"/>
      <c r="M68" s="544"/>
      <c r="N68" s="544"/>
      <c r="O68" s="544"/>
      <c r="P68" s="544"/>
    </row>
    <row r="69" spans="1:25">
      <c r="A69" s="541" t="s">
        <v>924</v>
      </c>
      <c r="E69" s="470" t="s">
        <v>5</v>
      </c>
      <c r="F69" s="528"/>
      <c r="G69" s="528"/>
      <c r="H69" s="528"/>
      <c r="I69" s="528"/>
      <c r="J69" s="528"/>
      <c r="K69" s="528"/>
      <c r="L69" s="528"/>
      <c r="M69" s="528"/>
      <c r="N69" s="528"/>
      <c r="O69" s="528"/>
      <c r="P69" s="528"/>
      <c r="Q69" s="528"/>
      <c r="R69" s="528"/>
      <c r="S69" s="528"/>
      <c r="T69" s="528"/>
      <c r="U69" s="528"/>
      <c r="V69" s="528"/>
      <c r="W69" s="528"/>
      <c r="X69" s="528"/>
      <c r="Y69" s="528"/>
    </row>
    <row r="70" spans="1:25">
      <c r="A70" s="1" t="s">
        <v>922</v>
      </c>
    </row>
    <row r="71" spans="1:25" s="202" customFormat="1">
      <c r="A71" s="479" t="s">
        <v>155</v>
      </c>
      <c r="C71" s="480"/>
      <c r="E71" s="470" t="s">
        <v>5</v>
      </c>
      <c r="F71" s="528"/>
      <c r="G71" s="528"/>
      <c r="H71" s="528"/>
      <c r="I71" s="528"/>
      <c r="J71" s="528"/>
      <c r="K71" s="528"/>
      <c r="L71" s="528"/>
      <c r="M71" s="528"/>
      <c r="N71" s="528"/>
      <c r="O71" s="528"/>
      <c r="P71" s="528"/>
      <c r="Q71" s="528"/>
      <c r="R71" s="528"/>
      <c r="S71" s="528"/>
      <c r="T71" s="528"/>
      <c r="U71" s="528"/>
      <c r="V71" s="528"/>
      <c r="W71" s="528"/>
      <c r="X71" s="528"/>
      <c r="Y71" s="528"/>
    </row>
    <row r="72" spans="1:25" s="202" customFormat="1">
      <c r="A72" s="475" t="s">
        <v>156</v>
      </c>
      <c r="C72" s="480"/>
      <c r="E72" s="470"/>
      <c r="F72" s="478"/>
      <c r="G72" s="478"/>
      <c r="H72" s="478"/>
      <c r="I72" s="478"/>
      <c r="J72" s="478"/>
      <c r="K72" s="478"/>
      <c r="L72" s="478"/>
      <c r="M72" s="478"/>
      <c r="N72" s="478"/>
      <c r="O72" s="478"/>
      <c r="P72" s="478"/>
      <c r="Q72" s="478"/>
      <c r="R72" s="478"/>
      <c r="S72" s="478"/>
      <c r="T72" s="478"/>
      <c r="U72" s="478"/>
      <c r="V72" s="478"/>
      <c r="W72" s="478"/>
      <c r="X72" s="478"/>
      <c r="Y72" s="478"/>
    </row>
    <row r="73" spans="1:25" s="202" customFormat="1">
      <c r="A73" s="227" t="str">
        <f>+$A$2</f>
        <v>LPN</v>
      </c>
      <c r="C73" s="480"/>
      <c r="E73" s="470" t="s">
        <v>5</v>
      </c>
      <c r="F73" s="528"/>
      <c r="G73" s="528"/>
      <c r="H73" s="528"/>
      <c r="I73" s="528"/>
      <c r="J73" s="528"/>
      <c r="K73" s="528"/>
      <c r="L73" s="528"/>
      <c r="M73" s="528"/>
      <c r="N73" s="528"/>
      <c r="O73" s="528"/>
      <c r="P73" s="528"/>
      <c r="Q73" s="528"/>
      <c r="R73" s="528"/>
      <c r="S73" s="528"/>
      <c r="T73" s="528"/>
      <c r="U73" s="528"/>
      <c r="V73" s="528"/>
      <c r="W73" s="528"/>
      <c r="X73" s="528"/>
      <c r="Y73" s="528"/>
    </row>
    <row r="74" spans="1:25" s="202" customFormat="1">
      <c r="A74" s="227" t="str">
        <f>+$A$12</f>
        <v>Insert DNO name</v>
      </c>
      <c r="C74" s="481"/>
      <c r="E74" s="470" t="s">
        <v>5</v>
      </c>
      <c r="F74" s="528"/>
      <c r="G74" s="528"/>
      <c r="H74" s="528"/>
      <c r="I74" s="528"/>
      <c r="J74" s="528"/>
      <c r="K74" s="528"/>
      <c r="L74" s="528"/>
      <c r="M74" s="528"/>
      <c r="N74" s="528"/>
      <c r="O74" s="528"/>
      <c r="P74" s="528"/>
      <c r="Q74" s="528"/>
      <c r="R74" s="528"/>
      <c r="S74" s="528"/>
      <c r="T74" s="528"/>
      <c r="U74" s="528"/>
      <c r="V74" s="528"/>
      <c r="W74" s="528"/>
      <c r="X74" s="528"/>
      <c r="Y74" s="528"/>
    </row>
    <row r="75" spans="1:25" s="202" customFormat="1">
      <c r="A75" s="227" t="str">
        <f>+$A$13</f>
        <v>Insert DNO name</v>
      </c>
      <c r="C75" s="481"/>
      <c r="E75" s="470" t="s">
        <v>5</v>
      </c>
      <c r="F75" s="528"/>
      <c r="G75" s="528"/>
      <c r="H75" s="528"/>
      <c r="I75" s="528"/>
      <c r="J75" s="528"/>
      <c r="K75" s="528"/>
      <c r="L75" s="528"/>
      <c r="M75" s="528"/>
      <c r="N75" s="528"/>
      <c r="O75" s="528"/>
      <c r="P75" s="528"/>
      <c r="Q75" s="528"/>
      <c r="R75" s="528"/>
      <c r="S75" s="528"/>
      <c r="T75" s="528"/>
      <c r="U75" s="528"/>
      <c r="V75" s="528"/>
      <c r="W75" s="528"/>
      <c r="X75" s="528"/>
      <c r="Y75" s="528"/>
    </row>
    <row r="76" spans="1:25">
      <c r="A76" s="64" t="s">
        <v>921</v>
      </c>
    </row>
    <row r="77" spans="1:25" s="202" customFormat="1">
      <c r="A77" s="479" t="s">
        <v>155</v>
      </c>
      <c r="C77" s="480"/>
      <c r="E77" s="470" t="s">
        <v>5</v>
      </c>
      <c r="F77" s="528"/>
      <c r="G77" s="528"/>
      <c r="H77" s="528"/>
      <c r="I77" s="528"/>
      <c r="J77" s="528"/>
      <c r="K77" s="528"/>
      <c r="L77" s="528"/>
      <c r="M77" s="528"/>
      <c r="N77" s="528"/>
      <c r="O77" s="528"/>
      <c r="P77" s="528"/>
      <c r="Q77" s="528"/>
      <c r="R77" s="528"/>
      <c r="S77" s="528"/>
      <c r="T77" s="528"/>
      <c r="U77" s="528"/>
      <c r="V77" s="528"/>
      <c r="W77" s="528"/>
      <c r="X77" s="528"/>
      <c r="Y77" s="528"/>
    </row>
    <row r="78" spans="1:25" s="202" customFormat="1">
      <c r="A78" s="475" t="s">
        <v>156</v>
      </c>
      <c r="C78" s="480"/>
      <c r="E78" s="470"/>
      <c r="F78" s="478"/>
      <c r="G78" s="478"/>
      <c r="H78" s="478"/>
      <c r="I78" s="478"/>
      <c r="J78" s="478"/>
      <c r="K78" s="478"/>
      <c r="L78" s="478"/>
      <c r="M78" s="478"/>
      <c r="N78" s="478"/>
      <c r="O78" s="478"/>
      <c r="P78" s="478"/>
      <c r="Q78" s="478"/>
      <c r="R78" s="478"/>
      <c r="S78" s="478"/>
      <c r="T78" s="478"/>
      <c r="U78" s="478"/>
      <c r="V78" s="478"/>
      <c r="W78" s="478"/>
      <c r="X78" s="478"/>
      <c r="Y78" s="478"/>
    </row>
    <row r="79" spans="1:25" s="202" customFormat="1">
      <c r="A79" s="227" t="str">
        <f>+$A$2</f>
        <v>LPN</v>
      </c>
      <c r="C79" s="480"/>
      <c r="E79" s="470" t="s">
        <v>5</v>
      </c>
      <c r="F79" s="528"/>
      <c r="G79" s="528"/>
      <c r="H79" s="528"/>
      <c r="I79" s="528"/>
      <c r="J79" s="528"/>
      <c r="K79" s="528"/>
      <c r="L79" s="528"/>
      <c r="M79" s="528"/>
      <c r="N79" s="528"/>
      <c r="O79" s="528"/>
      <c r="P79" s="528"/>
      <c r="Q79" s="528"/>
      <c r="R79" s="528"/>
      <c r="S79" s="528"/>
      <c r="T79" s="528"/>
      <c r="U79" s="528"/>
      <c r="V79" s="528"/>
      <c r="W79" s="528"/>
      <c r="X79" s="528"/>
      <c r="Y79" s="528"/>
    </row>
    <row r="80" spans="1:25" s="202" customFormat="1">
      <c r="A80" s="227" t="str">
        <f>+$A$12</f>
        <v>Insert DNO name</v>
      </c>
      <c r="C80" s="481"/>
      <c r="E80" s="470" t="s">
        <v>5</v>
      </c>
      <c r="F80" s="528"/>
      <c r="G80" s="528"/>
      <c r="H80" s="528"/>
      <c r="I80" s="528"/>
      <c r="J80" s="528"/>
      <c r="K80" s="528"/>
      <c r="L80" s="528"/>
      <c r="M80" s="528"/>
      <c r="N80" s="528"/>
      <c r="O80" s="528"/>
      <c r="P80" s="528"/>
      <c r="Q80" s="528"/>
      <c r="R80" s="528"/>
      <c r="S80" s="528"/>
      <c r="T80" s="528"/>
      <c r="U80" s="528"/>
      <c r="V80" s="528"/>
      <c r="W80" s="528"/>
      <c r="X80" s="528"/>
      <c r="Y80" s="528"/>
    </row>
    <row r="81" spans="1:25" s="202" customFormat="1">
      <c r="A81" s="227" t="str">
        <f>+$A$13</f>
        <v>Insert DNO name</v>
      </c>
      <c r="C81" s="481"/>
      <c r="E81" s="470" t="s">
        <v>5</v>
      </c>
      <c r="F81" s="528"/>
      <c r="G81" s="528"/>
      <c r="H81" s="528"/>
      <c r="I81" s="528"/>
      <c r="J81" s="528"/>
      <c r="K81" s="528"/>
      <c r="L81" s="528"/>
      <c r="M81" s="528"/>
      <c r="N81" s="528"/>
      <c r="O81" s="528"/>
      <c r="P81" s="528"/>
      <c r="Q81" s="528"/>
      <c r="R81" s="528"/>
      <c r="S81" s="528"/>
      <c r="T81" s="528"/>
      <c r="U81" s="528"/>
      <c r="V81" s="528"/>
      <c r="W81" s="528"/>
      <c r="X81" s="528"/>
      <c r="Y81" s="528"/>
    </row>
    <row r="82" spans="1:25">
      <c r="A82" t="s">
        <v>159</v>
      </c>
      <c r="F82" s="533" t="str">
        <f t="shared" ref="F82" si="33">IF(ABS(F69-SUM(F71:F81)&gt;0.1),"Error", "OK")</f>
        <v>OK</v>
      </c>
      <c r="G82" s="533" t="str">
        <f t="shared" ref="G82" si="34">IF(ABS(G69-SUM(G71:G81)&gt;0.1),"Error", "OK")</f>
        <v>OK</v>
      </c>
      <c r="H82" s="533" t="str">
        <f t="shared" ref="H82" si="35">IF(ABS(H69-SUM(H71:H81)&gt;0.1),"Error", "OK")</f>
        <v>OK</v>
      </c>
      <c r="I82" s="533" t="str">
        <f t="shared" ref="I82" si="36">IF(ABS(I69-SUM(I71:I81)&gt;0.1),"Error", "OK")</f>
        <v>OK</v>
      </c>
      <c r="J82" s="533" t="str">
        <f>IF(ABS(J69-SUM(J71:J81)&gt;0.1),"Error", "OK")</f>
        <v>OK</v>
      </c>
      <c r="K82" s="533" t="str">
        <f t="shared" ref="K82" si="37">IF(ABS(K69-SUM(K71:K81)&gt;0.1),"Error", "OK")</f>
        <v>OK</v>
      </c>
      <c r="L82" s="533" t="str">
        <f t="shared" ref="L82" si="38">IF(ABS(L69-SUM(L71:L81)&gt;0.1),"Error", "OK")</f>
        <v>OK</v>
      </c>
      <c r="M82" s="533" t="str">
        <f t="shared" ref="M82" si="39">IF(ABS(M69-SUM(M71:M81)&gt;0.1),"Error", "OK")</f>
        <v>OK</v>
      </c>
      <c r="N82" s="533" t="str">
        <f t="shared" ref="N82" si="40">IF(ABS(N69-SUM(N71:N81)&gt;0.1),"Error", "OK")</f>
        <v>OK</v>
      </c>
      <c r="O82" s="533" t="str">
        <f t="shared" ref="O82" si="41">IF(ABS(O69-SUM(O71:O81)&gt;0.1),"Error", "OK")</f>
        <v>OK</v>
      </c>
      <c r="P82" s="533" t="str">
        <f t="shared" ref="P82:Y82" si="42">IF(P69&lt;&gt;SUM(P71:P81),"Error", "OK")</f>
        <v>OK</v>
      </c>
      <c r="Q82" s="533" t="str">
        <f t="shared" si="42"/>
        <v>OK</v>
      </c>
      <c r="R82" s="533" t="str">
        <f t="shared" si="42"/>
        <v>OK</v>
      </c>
      <c r="S82" s="533" t="str">
        <f t="shared" si="42"/>
        <v>OK</v>
      </c>
      <c r="T82" s="533" t="str">
        <f t="shared" si="42"/>
        <v>OK</v>
      </c>
      <c r="U82" s="533" t="str">
        <f t="shared" si="42"/>
        <v>OK</v>
      </c>
      <c r="V82" s="533" t="str">
        <f t="shared" si="42"/>
        <v>OK</v>
      </c>
      <c r="W82" s="533" t="str">
        <f t="shared" si="42"/>
        <v>OK</v>
      </c>
      <c r="X82" s="533" t="str">
        <f t="shared" si="42"/>
        <v>OK</v>
      </c>
      <c r="Y82" s="533" t="str">
        <f t="shared" si="42"/>
        <v>OK</v>
      </c>
    </row>
    <row r="84" spans="1:25">
      <c r="A84" s="541" t="s">
        <v>925</v>
      </c>
      <c r="E84" s="470" t="s">
        <v>5</v>
      </c>
      <c r="F84" s="528"/>
      <c r="G84" s="528"/>
      <c r="H84" s="528"/>
      <c r="I84" s="528"/>
      <c r="J84" s="528"/>
      <c r="K84" s="528"/>
      <c r="L84" s="528"/>
      <c r="M84" s="528"/>
      <c r="N84" s="528"/>
      <c r="O84" s="528"/>
      <c r="P84" s="528"/>
      <c r="Q84" s="528"/>
      <c r="R84" s="528"/>
      <c r="S84" s="528"/>
      <c r="T84" s="528"/>
      <c r="U84" s="528"/>
      <c r="V84" s="528"/>
      <c r="W84" s="528"/>
      <c r="X84" s="528"/>
      <c r="Y84" s="528"/>
    </row>
    <row r="85" spans="1:25">
      <c r="A85" s="1" t="s">
        <v>922</v>
      </c>
    </row>
    <row r="86" spans="1:25" s="202" customFormat="1">
      <c r="A86" s="479" t="s">
        <v>155</v>
      </c>
      <c r="C86" s="480"/>
      <c r="E86" s="470" t="s">
        <v>5</v>
      </c>
      <c r="F86" s="528"/>
      <c r="G86" s="528"/>
      <c r="H86" s="528"/>
      <c r="I86" s="528"/>
      <c r="J86" s="528"/>
      <c r="K86" s="528"/>
      <c r="L86" s="528"/>
      <c r="M86" s="528"/>
      <c r="N86" s="528"/>
      <c r="O86" s="528"/>
      <c r="P86" s="528"/>
      <c r="Q86" s="528"/>
      <c r="R86" s="528"/>
      <c r="S86" s="528"/>
      <c r="T86" s="528"/>
      <c r="U86" s="528"/>
      <c r="V86" s="528"/>
      <c r="W86" s="528"/>
      <c r="X86" s="528"/>
      <c r="Y86" s="528"/>
    </row>
    <row r="87" spans="1:25" s="202" customFormat="1">
      <c r="A87" s="475" t="s">
        <v>156</v>
      </c>
      <c r="C87" s="480"/>
      <c r="E87" s="470"/>
      <c r="F87" s="478"/>
      <c r="G87" s="478"/>
      <c r="H87" s="478"/>
      <c r="I87" s="478"/>
      <c r="J87" s="478"/>
      <c r="K87" s="478"/>
      <c r="L87" s="478"/>
      <c r="M87" s="478"/>
      <c r="N87" s="478"/>
      <c r="O87" s="478"/>
      <c r="P87" s="478"/>
      <c r="Q87" s="478"/>
      <c r="R87" s="478"/>
      <c r="S87" s="478"/>
      <c r="T87" s="478"/>
      <c r="U87" s="478"/>
      <c r="V87" s="478"/>
      <c r="W87" s="478"/>
      <c r="X87" s="478"/>
      <c r="Y87" s="478"/>
    </row>
    <row r="88" spans="1:25" s="202" customFormat="1">
      <c r="A88" s="227" t="str">
        <f>+$A$2</f>
        <v>LPN</v>
      </c>
      <c r="C88" s="480"/>
      <c r="E88" s="470" t="s">
        <v>5</v>
      </c>
      <c r="F88" s="528"/>
      <c r="G88" s="528"/>
      <c r="H88" s="528"/>
      <c r="I88" s="528"/>
      <c r="J88" s="528"/>
      <c r="K88" s="528"/>
      <c r="L88" s="528"/>
      <c r="M88" s="528"/>
      <c r="N88" s="528"/>
      <c r="O88" s="528"/>
      <c r="P88" s="528"/>
      <c r="Q88" s="528"/>
      <c r="R88" s="528"/>
      <c r="S88" s="528"/>
      <c r="T88" s="528"/>
      <c r="U88" s="528"/>
      <c r="V88" s="528"/>
      <c r="W88" s="528"/>
      <c r="X88" s="528"/>
      <c r="Y88" s="528"/>
    </row>
    <row r="89" spans="1:25" s="202" customFormat="1">
      <c r="A89" s="227" t="str">
        <f>+$A$12</f>
        <v>Insert DNO name</v>
      </c>
      <c r="C89" s="481"/>
      <c r="E89" s="470" t="s">
        <v>5</v>
      </c>
      <c r="F89" s="528"/>
      <c r="G89" s="528"/>
      <c r="H89" s="528"/>
      <c r="I89" s="528"/>
      <c r="J89" s="528"/>
      <c r="K89" s="528"/>
      <c r="L89" s="528"/>
      <c r="M89" s="528"/>
      <c r="N89" s="528"/>
      <c r="O89" s="528"/>
      <c r="P89" s="528"/>
      <c r="Q89" s="528"/>
      <c r="R89" s="528"/>
      <c r="S89" s="528"/>
      <c r="T89" s="528"/>
      <c r="U89" s="528"/>
      <c r="V89" s="528"/>
      <c r="W89" s="528"/>
      <c r="X89" s="528"/>
      <c r="Y89" s="528"/>
    </row>
    <row r="90" spans="1:25" s="202" customFormat="1">
      <c r="A90" s="227" t="str">
        <f>+$A$13</f>
        <v>Insert DNO name</v>
      </c>
      <c r="C90" s="481"/>
      <c r="E90" s="470" t="s">
        <v>5</v>
      </c>
      <c r="F90" s="528"/>
      <c r="G90" s="528"/>
      <c r="H90" s="528"/>
      <c r="I90" s="528"/>
      <c r="J90" s="528"/>
      <c r="K90" s="528"/>
      <c r="L90" s="528"/>
      <c r="M90" s="528"/>
      <c r="N90" s="528"/>
      <c r="O90" s="528"/>
      <c r="P90" s="528"/>
      <c r="Q90" s="528"/>
      <c r="R90" s="528"/>
      <c r="S90" s="528"/>
      <c r="T90" s="528"/>
      <c r="U90" s="528"/>
      <c r="V90" s="528"/>
      <c r="W90" s="528"/>
      <c r="X90" s="528"/>
      <c r="Y90" s="528"/>
    </row>
    <row r="91" spans="1:25">
      <c r="A91" s="64" t="s">
        <v>921</v>
      </c>
    </row>
    <row r="92" spans="1:25" s="202" customFormat="1">
      <c r="A92" s="479" t="s">
        <v>155</v>
      </c>
      <c r="C92" s="480"/>
      <c r="E92" s="470" t="s">
        <v>5</v>
      </c>
      <c r="F92" s="528"/>
      <c r="G92" s="528"/>
      <c r="H92" s="528"/>
      <c r="I92" s="528"/>
      <c r="J92" s="528"/>
      <c r="K92" s="528"/>
      <c r="L92" s="528"/>
      <c r="M92" s="528"/>
      <c r="N92" s="528"/>
      <c r="O92" s="528"/>
      <c r="P92" s="528"/>
      <c r="Q92" s="528"/>
      <c r="R92" s="528"/>
      <c r="S92" s="528"/>
      <c r="T92" s="528"/>
      <c r="U92" s="528"/>
      <c r="V92" s="528"/>
      <c r="W92" s="528"/>
      <c r="X92" s="528"/>
      <c r="Y92" s="528"/>
    </row>
    <row r="93" spans="1:25" s="202" customFormat="1">
      <c r="A93" s="475" t="s">
        <v>156</v>
      </c>
      <c r="C93" s="480"/>
      <c r="E93" s="470"/>
      <c r="F93" s="478"/>
      <c r="G93" s="478"/>
      <c r="H93" s="478"/>
      <c r="I93" s="478"/>
      <c r="J93" s="478"/>
      <c r="K93" s="478"/>
      <c r="L93" s="478"/>
      <c r="M93" s="478"/>
      <c r="N93" s="478"/>
      <c r="O93" s="478"/>
      <c r="P93" s="478"/>
      <c r="Q93" s="478"/>
      <c r="R93" s="478"/>
      <c r="S93" s="478"/>
      <c r="T93" s="478"/>
      <c r="U93" s="478"/>
      <c r="V93" s="478"/>
      <c r="W93" s="478"/>
      <c r="X93" s="478"/>
      <c r="Y93" s="478"/>
    </row>
    <row r="94" spans="1:25" s="202" customFormat="1">
      <c r="A94" s="227" t="str">
        <f>+$A$2</f>
        <v>LPN</v>
      </c>
      <c r="C94" s="480"/>
      <c r="E94" s="470" t="s">
        <v>5</v>
      </c>
      <c r="F94" s="528"/>
      <c r="G94" s="528"/>
      <c r="H94" s="528"/>
      <c r="I94" s="528"/>
      <c r="J94" s="528"/>
      <c r="K94" s="528"/>
      <c r="L94" s="528"/>
      <c r="M94" s="528"/>
      <c r="N94" s="528"/>
      <c r="O94" s="528"/>
      <c r="P94" s="528"/>
      <c r="Q94" s="528"/>
      <c r="R94" s="528"/>
      <c r="S94" s="528"/>
      <c r="T94" s="528"/>
      <c r="U94" s="528"/>
      <c r="V94" s="528"/>
      <c r="W94" s="528"/>
      <c r="X94" s="528"/>
      <c r="Y94" s="528"/>
    </row>
    <row r="95" spans="1:25" s="202" customFormat="1">
      <c r="A95" s="227" t="str">
        <f>+$A$12</f>
        <v>Insert DNO name</v>
      </c>
      <c r="C95" s="481"/>
      <c r="E95" s="470" t="s">
        <v>5</v>
      </c>
      <c r="F95" s="528"/>
      <c r="G95" s="528"/>
      <c r="H95" s="528"/>
      <c r="I95" s="528"/>
      <c r="J95" s="528"/>
      <c r="K95" s="528"/>
      <c r="L95" s="528"/>
      <c r="M95" s="528"/>
      <c r="N95" s="528"/>
      <c r="O95" s="528"/>
      <c r="P95" s="528"/>
      <c r="Q95" s="528"/>
      <c r="R95" s="528"/>
      <c r="S95" s="528"/>
      <c r="T95" s="528"/>
      <c r="U95" s="528"/>
      <c r="V95" s="528"/>
      <c r="W95" s="528"/>
      <c r="X95" s="528"/>
      <c r="Y95" s="528"/>
    </row>
    <row r="96" spans="1:25" s="202" customFormat="1">
      <c r="A96" s="227" t="str">
        <f>+$A$13</f>
        <v>Insert DNO name</v>
      </c>
      <c r="C96" s="481"/>
      <c r="E96" s="470" t="s">
        <v>5</v>
      </c>
      <c r="F96" s="528"/>
      <c r="G96" s="528"/>
      <c r="H96" s="528"/>
      <c r="I96" s="528"/>
      <c r="J96" s="528"/>
      <c r="K96" s="528"/>
      <c r="L96" s="528"/>
      <c r="M96" s="528"/>
      <c r="N96" s="528"/>
      <c r="O96" s="528"/>
      <c r="P96" s="528"/>
      <c r="Q96" s="528"/>
      <c r="R96" s="528"/>
      <c r="S96" s="528"/>
      <c r="T96" s="528"/>
      <c r="U96" s="528"/>
      <c r="V96" s="528"/>
      <c r="W96" s="528"/>
      <c r="X96" s="528"/>
      <c r="Y96" s="528"/>
    </row>
    <row r="97" spans="1:25">
      <c r="A97" t="s">
        <v>159</v>
      </c>
      <c r="F97" s="533" t="str">
        <f t="shared" ref="F97" si="43">IF(ABS(F84-SUM(F86:F96)&gt;0.1),"Error", "OK")</f>
        <v>OK</v>
      </c>
      <c r="G97" s="533" t="str">
        <f t="shared" ref="G97" si="44">IF(ABS(G84-SUM(G86:G96)&gt;0.1),"Error", "OK")</f>
        <v>OK</v>
      </c>
      <c r="H97" s="533" t="str">
        <f t="shared" ref="H97" si="45">IF(ABS(H84-SUM(H86:H96)&gt;0.1),"Error", "OK")</f>
        <v>OK</v>
      </c>
      <c r="I97" s="533" t="str">
        <f t="shared" ref="I97" si="46">IF(ABS(I84-SUM(I86:I96)&gt;0.1),"Error", "OK")</f>
        <v>OK</v>
      </c>
      <c r="J97" s="533" t="str">
        <f>IF(ABS(J84-SUM(J86:J96)&gt;0.1),"Error", "OK")</f>
        <v>OK</v>
      </c>
      <c r="K97" s="533" t="str">
        <f t="shared" ref="K97" si="47">IF(ABS(K84-SUM(K86:K96)&gt;0.1),"Error", "OK")</f>
        <v>OK</v>
      </c>
      <c r="L97" s="533" t="str">
        <f t="shared" ref="L97" si="48">IF(ABS(L84-SUM(L86:L96)&gt;0.1),"Error", "OK")</f>
        <v>OK</v>
      </c>
      <c r="M97" s="533" t="str">
        <f t="shared" ref="M97" si="49">IF(ABS(M84-SUM(M86:M96)&gt;0.1),"Error", "OK")</f>
        <v>OK</v>
      </c>
      <c r="N97" s="533" t="str">
        <f t="shared" ref="N97" si="50">IF(ABS(N84-SUM(N86:N96)&gt;0.1),"Error", "OK")</f>
        <v>OK</v>
      </c>
      <c r="O97" s="533" t="str">
        <f t="shared" ref="O97" si="51">IF(ABS(O84-SUM(O86:O96)&gt;0.1),"Error", "OK")</f>
        <v>OK</v>
      </c>
      <c r="P97" s="533" t="str">
        <f t="shared" ref="P97:Y97" si="52">IF(P84&lt;&gt;SUM(P86:P96),"Error", "OK")</f>
        <v>OK</v>
      </c>
      <c r="Q97" s="533" t="str">
        <f t="shared" si="52"/>
        <v>OK</v>
      </c>
      <c r="R97" s="533" t="str">
        <f t="shared" si="52"/>
        <v>OK</v>
      </c>
      <c r="S97" s="533" t="str">
        <f t="shared" si="52"/>
        <v>OK</v>
      </c>
      <c r="T97" s="533" t="str">
        <f t="shared" si="52"/>
        <v>OK</v>
      </c>
      <c r="U97" s="533" t="str">
        <f t="shared" si="52"/>
        <v>OK</v>
      </c>
      <c r="V97" s="533" t="str">
        <f t="shared" si="52"/>
        <v>OK</v>
      </c>
      <c r="W97" s="533" t="str">
        <f t="shared" si="52"/>
        <v>OK</v>
      </c>
      <c r="X97" s="533" t="str">
        <f t="shared" si="52"/>
        <v>OK</v>
      </c>
      <c r="Y97" s="533" t="str">
        <f t="shared" si="52"/>
        <v>OK</v>
      </c>
    </row>
    <row r="99" spans="1:25" ht="15">
      <c r="A99" s="158" t="s">
        <v>930</v>
      </c>
    </row>
    <row r="100" spans="1:25">
      <c r="A100" s="541" t="s">
        <v>931</v>
      </c>
      <c r="E100" s="470" t="s">
        <v>5</v>
      </c>
      <c r="F100" s="227">
        <f>+F7+F22+F38+F53+F69+F84</f>
        <v>0</v>
      </c>
      <c r="G100" s="227">
        <f t="shared" ref="G100:Y100" si="53">+G7+G22+G38+G53+G69+G84</f>
        <v>0</v>
      </c>
      <c r="H100" s="227">
        <f t="shared" si="53"/>
        <v>0</v>
      </c>
      <c r="I100" s="227">
        <f t="shared" si="53"/>
        <v>0</v>
      </c>
      <c r="J100" s="227">
        <f t="shared" si="53"/>
        <v>0</v>
      </c>
      <c r="K100" s="227">
        <f t="shared" si="53"/>
        <v>0</v>
      </c>
      <c r="L100" s="227">
        <f t="shared" si="53"/>
        <v>0</v>
      </c>
      <c r="M100" s="227">
        <f t="shared" si="53"/>
        <v>0</v>
      </c>
      <c r="N100" s="227">
        <f t="shared" si="53"/>
        <v>0</v>
      </c>
      <c r="O100" s="227">
        <f t="shared" si="53"/>
        <v>0</v>
      </c>
      <c r="P100" s="227">
        <f t="shared" si="53"/>
        <v>0</v>
      </c>
      <c r="Q100" s="227">
        <f t="shared" si="53"/>
        <v>0</v>
      </c>
      <c r="R100" s="227">
        <f t="shared" si="53"/>
        <v>0</v>
      </c>
      <c r="S100" s="227">
        <f t="shared" si="53"/>
        <v>0</v>
      </c>
      <c r="T100" s="227">
        <f t="shared" si="53"/>
        <v>0</v>
      </c>
      <c r="U100" s="227">
        <f t="shared" si="53"/>
        <v>0</v>
      </c>
      <c r="V100" s="227">
        <f t="shared" si="53"/>
        <v>0</v>
      </c>
      <c r="W100" s="227">
        <f t="shared" si="53"/>
        <v>0</v>
      </c>
      <c r="X100" s="227">
        <f t="shared" si="53"/>
        <v>0</v>
      </c>
      <c r="Y100" s="227">
        <f t="shared" si="53"/>
        <v>0</v>
      </c>
    </row>
    <row r="101" spans="1:25">
      <c r="A101" s="1" t="s">
        <v>922</v>
      </c>
    </row>
    <row r="102" spans="1:25" s="202" customFormat="1">
      <c r="A102" s="479" t="s">
        <v>155</v>
      </c>
      <c r="C102" s="480"/>
      <c r="E102" s="470" t="s">
        <v>5</v>
      </c>
      <c r="F102" s="227">
        <f>+F9+F24+F40+F55+F71+F86</f>
        <v>0</v>
      </c>
      <c r="G102" s="227">
        <f t="shared" ref="G102:Y102" si="54">+G9+G24+G40+G55+G71+G86</f>
        <v>0</v>
      </c>
      <c r="H102" s="227">
        <f t="shared" si="54"/>
        <v>0</v>
      </c>
      <c r="I102" s="227">
        <f t="shared" si="54"/>
        <v>0</v>
      </c>
      <c r="J102" s="227">
        <f t="shared" si="54"/>
        <v>0</v>
      </c>
      <c r="K102" s="227">
        <f t="shared" si="54"/>
        <v>0</v>
      </c>
      <c r="L102" s="227">
        <f t="shared" si="54"/>
        <v>0</v>
      </c>
      <c r="M102" s="227">
        <f t="shared" si="54"/>
        <v>0</v>
      </c>
      <c r="N102" s="227">
        <f t="shared" si="54"/>
        <v>0</v>
      </c>
      <c r="O102" s="227">
        <f t="shared" si="54"/>
        <v>0</v>
      </c>
      <c r="P102" s="227">
        <f t="shared" si="54"/>
        <v>0</v>
      </c>
      <c r="Q102" s="227">
        <f t="shared" si="54"/>
        <v>0</v>
      </c>
      <c r="R102" s="227">
        <f t="shared" si="54"/>
        <v>0</v>
      </c>
      <c r="S102" s="227">
        <f t="shared" si="54"/>
        <v>0</v>
      </c>
      <c r="T102" s="227">
        <f t="shared" si="54"/>
        <v>0</v>
      </c>
      <c r="U102" s="227">
        <f t="shared" si="54"/>
        <v>0</v>
      </c>
      <c r="V102" s="227">
        <f t="shared" si="54"/>
        <v>0</v>
      </c>
      <c r="W102" s="227">
        <f t="shared" si="54"/>
        <v>0</v>
      </c>
      <c r="X102" s="227">
        <f t="shared" si="54"/>
        <v>0</v>
      </c>
      <c r="Y102" s="227">
        <f t="shared" si="54"/>
        <v>0</v>
      </c>
    </row>
    <row r="103" spans="1:25" s="202" customFormat="1">
      <c r="A103" s="475" t="s">
        <v>156</v>
      </c>
      <c r="C103" s="480"/>
      <c r="E103" s="470"/>
      <c r="F103" s="478"/>
      <c r="G103" s="478"/>
      <c r="H103" s="478"/>
      <c r="I103" s="478"/>
      <c r="J103" s="478"/>
      <c r="K103" s="478"/>
      <c r="L103" s="478"/>
      <c r="M103" s="478"/>
      <c r="N103" s="478"/>
      <c r="O103" s="478"/>
      <c r="P103" s="478"/>
      <c r="Q103" s="478"/>
      <c r="R103" s="478"/>
      <c r="S103" s="478"/>
      <c r="T103" s="478"/>
      <c r="U103" s="478"/>
      <c r="V103" s="478"/>
      <c r="W103" s="478"/>
      <c r="X103" s="478"/>
      <c r="Y103" s="478"/>
    </row>
    <row r="104" spans="1:25" s="202" customFormat="1">
      <c r="A104" s="227" t="str">
        <f>+$A$2</f>
        <v>LPN</v>
      </c>
      <c r="C104" s="480"/>
      <c r="E104" s="470" t="s">
        <v>5</v>
      </c>
      <c r="F104" s="227">
        <f t="shared" ref="F104:Y106" si="55">+F11+F26+F42+F57+F73+F88</f>
        <v>0</v>
      </c>
      <c r="G104" s="227">
        <f t="shared" si="55"/>
        <v>0</v>
      </c>
      <c r="H104" s="227">
        <f t="shared" si="55"/>
        <v>0</v>
      </c>
      <c r="I104" s="227">
        <f t="shared" si="55"/>
        <v>0</v>
      </c>
      <c r="J104" s="227">
        <f t="shared" si="55"/>
        <v>0</v>
      </c>
      <c r="K104" s="227">
        <f t="shared" si="55"/>
        <v>0</v>
      </c>
      <c r="L104" s="227">
        <f t="shared" si="55"/>
        <v>0</v>
      </c>
      <c r="M104" s="227">
        <f t="shared" si="55"/>
        <v>0</v>
      </c>
      <c r="N104" s="227">
        <f t="shared" si="55"/>
        <v>0</v>
      </c>
      <c r="O104" s="227">
        <f t="shared" si="55"/>
        <v>0</v>
      </c>
      <c r="P104" s="227">
        <f t="shared" si="55"/>
        <v>0</v>
      </c>
      <c r="Q104" s="227">
        <f t="shared" si="55"/>
        <v>0</v>
      </c>
      <c r="R104" s="227">
        <f t="shared" si="55"/>
        <v>0</v>
      </c>
      <c r="S104" s="227">
        <f t="shared" si="55"/>
        <v>0</v>
      </c>
      <c r="T104" s="227">
        <f t="shared" si="55"/>
        <v>0</v>
      </c>
      <c r="U104" s="227">
        <f t="shared" si="55"/>
        <v>0</v>
      </c>
      <c r="V104" s="227">
        <f t="shared" si="55"/>
        <v>0</v>
      </c>
      <c r="W104" s="227">
        <f t="shared" si="55"/>
        <v>0</v>
      </c>
      <c r="X104" s="227">
        <f t="shared" si="55"/>
        <v>0</v>
      </c>
      <c r="Y104" s="227">
        <f t="shared" si="55"/>
        <v>0</v>
      </c>
    </row>
    <row r="105" spans="1:25" s="202" customFormat="1">
      <c r="A105" s="227" t="str">
        <f>+$A$12</f>
        <v>Insert DNO name</v>
      </c>
      <c r="C105" s="481"/>
      <c r="E105" s="470" t="s">
        <v>5</v>
      </c>
      <c r="F105" s="227">
        <f t="shared" si="55"/>
        <v>0</v>
      </c>
      <c r="G105" s="227">
        <f t="shared" si="55"/>
        <v>0</v>
      </c>
      <c r="H105" s="227">
        <f t="shared" si="55"/>
        <v>0</v>
      </c>
      <c r="I105" s="227">
        <f t="shared" si="55"/>
        <v>0</v>
      </c>
      <c r="J105" s="227">
        <f t="shared" si="55"/>
        <v>0</v>
      </c>
      <c r="K105" s="227">
        <f t="shared" si="55"/>
        <v>0</v>
      </c>
      <c r="L105" s="227">
        <f t="shared" si="55"/>
        <v>0</v>
      </c>
      <c r="M105" s="227">
        <f t="shared" si="55"/>
        <v>0</v>
      </c>
      <c r="N105" s="227">
        <f t="shared" si="55"/>
        <v>0</v>
      </c>
      <c r="O105" s="227">
        <f t="shared" si="55"/>
        <v>0</v>
      </c>
      <c r="P105" s="227">
        <f t="shared" si="55"/>
        <v>0</v>
      </c>
      <c r="Q105" s="227">
        <f t="shared" si="55"/>
        <v>0</v>
      </c>
      <c r="R105" s="227">
        <f t="shared" si="55"/>
        <v>0</v>
      </c>
      <c r="S105" s="227">
        <f t="shared" si="55"/>
        <v>0</v>
      </c>
      <c r="T105" s="227">
        <f t="shared" si="55"/>
        <v>0</v>
      </c>
      <c r="U105" s="227">
        <f t="shared" si="55"/>
        <v>0</v>
      </c>
      <c r="V105" s="227">
        <f t="shared" si="55"/>
        <v>0</v>
      </c>
      <c r="W105" s="227">
        <f t="shared" si="55"/>
        <v>0</v>
      </c>
      <c r="X105" s="227">
        <f t="shared" si="55"/>
        <v>0</v>
      </c>
      <c r="Y105" s="227">
        <f t="shared" si="55"/>
        <v>0</v>
      </c>
    </row>
    <row r="106" spans="1:25" s="202" customFormat="1">
      <c r="A106" s="227" t="str">
        <f>+$A$13</f>
        <v>Insert DNO name</v>
      </c>
      <c r="C106" s="481"/>
      <c r="E106" s="470" t="s">
        <v>5</v>
      </c>
      <c r="F106" s="227">
        <f t="shared" si="55"/>
        <v>0</v>
      </c>
      <c r="G106" s="227">
        <f t="shared" si="55"/>
        <v>0</v>
      </c>
      <c r="H106" s="227">
        <f t="shared" si="55"/>
        <v>0</v>
      </c>
      <c r="I106" s="227">
        <f t="shared" si="55"/>
        <v>0</v>
      </c>
      <c r="J106" s="227">
        <f t="shared" si="55"/>
        <v>0</v>
      </c>
      <c r="K106" s="227">
        <f t="shared" si="55"/>
        <v>0</v>
      </c>
      <c r="L106" s="227">
        <f t="shared" si="55"/>
        <v>0</v>
      </c>
      <c r="M106" s="227">
        <f t="shared" si="55"/>
        <v>0</v>
      </c>
      <c r="N106" s="227">
        <f t="shared" si="55"/>
        <v>0</v>
      </c>
      <c r="O106" s="227">
        <f t="shared" si="55"/>
        <v>0</v>
      </c>
      <c r="P106" s="227">
        <f t="shared" si="55"/>
        <v>0</v>
      </c>
      <c r="Q106" s="227">
        <f t="shared" si="55"/>
        <v>0</v>
      </c>
      <c r="R106" s="227">
        <f t="shared" si="55"/>
        <v>0</v>
      </c>
      <c r="S106" s="227">
        <f t="shared" si="55"/>
        <v>0</v>
      </c>
      <c r="T106" s="227">
        <f t="shared" si="55"/>
        <v>0</v>
      </c>
      <c r="U106" s="227">
        <f t="shared" si="55"/>
        <v>0</v>
      </c>
      <c r="V106" s="227">
        <f t="shared" si="55"/>
        <v>0</v>
      </c>
      <c r="W106" s="227">
        <f t="shared" si="55"/>
        <v>0</v>
      </c>
      <c r="X106" s="227">
        <f t="shared" si="55"/>
        <v>0</v>
      </c>
      <c r="Y106" s="227">
        <f t="shared" si="55"/>
        <v>0</v>
      </c>
    </row>
    <row r="107" spans="1:25">
      <c r="A107" s="64" t="s">
        <v>921</v>
      </c>
    </row>
    <row r="108" spans="1:25" s="202" customFormat="1">
      <c r="A108" s="479" t="s">
        <v>155</v>
      </c>
      <c r="C108" s="480"/>
      <c r="E108" s="470" t="s">
        <v>5</v>
      </c>
      <c r="F108" s="227">
        <f>+F15+F30+F46+F61+F77+F92</f>
        <v>0</v>
      </c>
      <c r="G108" s="227">
        <f t="shared" ref="G108:Y108" si="56">+G15+G30+G46+G61+G77+G92</f>
        <v>0</v>
      </c>
      <c r="H108" s="227">
        <f t="shared" si="56"/>
        <v>0</v>
      </c>
      <c r="I108" s="227">
        <f t="shared" si="56"/>
        <v>0</v>
      </c>
      <c r="J108" s="227">
        <f t="shared" si="56"/>
        <v>0</v>
      </c>
      <c r="K108" s="227">
        <f t="shared" si="56"/>
        <v>0</v>
      </c>
      <c r="L108" s="227">
        <f t="shared" si="56"/>
        <v>0</v>
      </c>
      <c r="M108" s="227">
        <f t="shared" si="56"/>
        <v>0</v>
      </c>
      <c r="N108" s="227">
        <f t="shared" si="56"/>
        <v>0</v>
      </c>
      <c r="O108" s="227">
        <f t="shared" si="56"/>
        <v>0</v>
      </c>
      <c r="P108" s="227">
        <f t="shared" si="56"/>
        <v>0</v>
      </c>
      <c r="Q108" s="227">
        <f t="shared" si="56"/>
        <v>0</v>
      </c>
      <c r="R108" s="227">
        <f t="shared" si="56"/>
        <v>0</v>
      </c>
      <c r="S108" s="227">
        <f t="shared" si="56"/>
        <v>0</v>
      </c>
      <c r="T108" s="227">
        <f t="shared" si="56"/>
        <v>0</v>
      </c>
      <c r="U108" s="227">
        <f t="shared" si="56"/>
        <v>0</v>
      </c>
      <c r="V108" s="227">
        <f t="shared" si="56"/>
        <v>0</v>
      </c>
      <c r="W108" s="227">
        <f t="shared" si="56"/>
        <v>0</v>
      </c>
      <c r="X108" s="227">
        <f t="shared" si="56"/>
        <v>0</v>
      </c>
      <c r="Y108" s="227">
        <f t="shared" si="56"/>
        <v>0</v>
      </c>
    </row>
    <row r="109" spans="1:25" s="202" customFormat="1">
      <c r="A109" s="475" t="s">
        <v>156</v>
      </c>
      <c r="C109" s="480"/>
      <c r="E109" s="470"/>
      <c r="F109" s="478"/>
      <c r="G109" s="478"/>
      <c r="H109" s="478"/>
      <c r="I109" s="478"/>
      <c r="J109" s="478"/>
      <c r="K109" s="478"/>
      <c r="L109" s="478"/>
      <c r="M109" s="478"/>
      <c r="N109" s="478"/>
      <c r="O109" s="478"/>
      <c r="P109" s="478"/>
      <c r="Q109" s="478"/>
      <c r="R109" s="478"/>
      <c r="S109" s="478"/>
      <c r="T109" s="478"/>
      <c r="U109" s="478"/>
      <c r="V109" s="478"/>
      <c r="W109" s="478"/>
      <c r="X109" s="478"/>
      <c r="Y109" s="478"/>
    </row>
    <row r="110" spans="1:25" s="202" customFormat="1">
      <c r="A110" s="227" t="str">
        <f>+$A$2</f>
        <v>LPN</v>
      </c>
      <c r="C110" s="480"/>
      <c r="E110" s="470" t="s">
        <v>5</v>
      </c>
      <c r="F110" s="227">
        <f t="shared" ref="F110:Y112" si="57">+F17+F32+F48+F63+F79+F94</f>
        <v>0</v>
      </c>
      <c r="G110" s="227">
        <f t="shared" si="57"/>
        <v>0</v>
      </c>
      <c r="H110" s="227">
        <f t="shared" si="57"/>
        <v>0</v>
      </c>
      <c r="I110" s="227">
        <f t="shared" si="57"/>
        <v>0</v>
      </c>
      <c r="J110" s="227">
        <f t="shared" si="57"/>
        <v>0</v>
      </c>
      <c r="K110" s="227">
        <f t="shared" si="57"/>
        <v>0</v>
      </c>
      <c r="L110" s="227">
        <f t="shared" si="57"/>
        <v>0</v>
      </c>
      <c r="M110" s="227">
        <f t="shared" si="57"/>
        <v>0</v>
      </c>
      <c r="N110" s="227">
        <f t="shared" si="57"/>
        <v>0</v>
      </c>
      <c r="O110" s="227">
        <f t="shared" si="57"/>
        <v>0</v>
      </c>
      <c r="P110" s="227">
        <f t="shared" si="57"/>
        <v>0</v>
      </c>
      <c r="Q110" s="227">
        <f t="shared" si="57"/>
        <v>0</v>
      </c>
      <c r="R110" s="227">
        <f t="shared" si="57"/>
        <v>0</v>
      </c>
      <c r="S110" s="227">
        <f t="shared" si="57"/>
        <v>0</v>
      </c>
      <c r="T110" s="227">
        <f t="shared" si="57"/>
        <v>0</v>
      </c>
      <c r="U110" s="227">
        <f t="shared" si="57"/>
        <v>0</v>
      </c>
      <c r="V110" s="227">
        <f t="shared" si="57"/>
        <v>0</v>
      </c>
      <c r="W110" s="227">
        <f t="shared" si="57"/>
        <v>0</v>
      </c>
      <c r="X110" s="227">
        <f t="shared" si="57"/>
        <v>0</v>
      </c>
      <c r="Y110" s="227">
        <f t="shared" si="57"/>
        <v>0</v>
      </c>
    </row>
    <row r="111" spans="1:25" s="202" customFormat="1">
      <c r="A111" s="227" t="str">
        <f>+$A$12</f>
        <v>Insert DNO name</v>
      </c>
      <c r="C111" s="481"/>
      <c r="E111" s="470" t="s">
        <v>5</v>
      </c>
      <c r="F111" s="227">
        <f t="shared" si="57"/>
        <v>0</v>
      </c>
      <c r="G111" s="227">
        <f t="shared" si="57"/>
        <v>0</v>
      </c>
      <c r="H111" s="227">
        <f t="shared" si="57"/>
        <v>0</v>
      </c>
      <c r="I111" s="227">
        <f t="shared" si="57"/>
        <v>0</v>
      </c>
      <c r="J111" s="227">
        <f t="shared" si="57"/>
        <v>0</v>
      </c>
      <c r="K111" s="227">
        <f t="shared" si="57"/>
        <v>0</v>
      </c>
      <c r="L111" s="227">
        <f t="shared" si="57"/>
        <v>0</v>
      </c>
      <c r="M111" s="227">
        <f t="shared" si="57"/>
        <v>0</v>
      </c>
      <c r="N111" s="227">
        <f t="shared" si="57"/>
        <v>0</v>
      </c>
      <c r="O111" s="227">
        <f t="shared" si="57"/>
        <v>0</v>
      </c>
      <c r="P111" s="227">
        <f t="shared" si="57"/>
        <v>0</v>
      </c>
      <c r="Q111" s="227">
        <f t="shared" si="57"/>
        <v>0</v>
      </c>
      <c r="R111" s="227">
        <f t="shared" si="57"/>
        <v>0</v>
      </c>
      <c r="S111" s="227">
        <f t="shared" si="57"/>
        <v>0</v>
      </c>
      <c r="T111" s="227">
        <f t="shared" si="57"/>
        <v>0</v>
      </c>
      <c r="U111" s="227">
        <f t="shared" si="57"/>
        <v>0</v>
      </c>
      <c r="V111" s="227">
        <f t="shared" si="57"/>
        <v>0</v>
      </c>
      <c r="W111" s="227">
        <f t="shared" si="57"/>
        <v>0</v>
      </c>
      <c r="X111" s="227">
        <f t="shared" si="57"/>
        <v>0</v>
      </c>
      <c r="Y111" s="227">
        <f t="shared" si="57"/>
        <v>0</v>
      </c>
    </row>
    <row r="112" spans="1:25" s="202" customFormat="1">
      <c r="A112" s="227" t="str">
        <f>+$A$13</f>
        <v>Insert DNO name</v>
      </c>
      <c r="C112" s="481"/>
      <c r="E112" s="470" t="s">
        <v>5</v>
      </c>
      <c r="F112" s="227">
        <f t="shared" si="57"/>
        <v>0</v>
      </c>
      <c r="G112" s="227">
        <f t="shared" si="57"/>
        <v>0</v>
      </c>
      <c r="H112" s="227">
        <f t="shared" si="57"/>
        <v>0</v>
      </c>
      <c r="I112" s="227">
        <f t="shared" si="57"/>
        <v>0</v>
      </c>
      <c r="J112" s="227">
        <f t="shared" si="57"/>
        <v>0</v>
      </c>
      <c r="K112" s="227">
        <f t="shared" si="57"/>
        <v>0</v>
      </c>
      <c r="L112" s="227">
        <f t="shared" si="57"/>
        <v>0</v>
      </c>
      <c r="M112" s="227">
        <f t="shared" si="57"/>
        <v>0</v>
      </c>
      <c r="N112" s="227">
        <f t="shared" si="57"/>
        <v>0</v>
      </c>
      <c r="O112" s="227">
        <f t="shared" si="57"/>
        <v>0</v>
      </c>
      <c r="P112" s="227">
        <f t="shared" si="57"/>
        <v>0</v>
      </c>
      <c r="Q112" s="227">
        <f t="shared" si="57"/>
        <v>0</v>
      </c>
      <c r="R112" s="227">
        <f t="shared" si="57"/>
        <v>0</v>
      </c>
      <c r="S112" s="227">
        <f t="shared" si="57"/>
        <v>0</v>
      </c>
      <c r="T112" s="227">
        <f t="shared" si="57"/>
        <v>0</v>
      </c>
      <c r="U112" s="227">
        <f t="shared" si="57"/>
        <v>0</v>
      </c>
      <c r="V112" s="227">
        <f t="shared" si="57"/>
        <v>0</v>
      </c>
      <c r="W112" s="227">
        <f t="shared" si="57"/>
        <v>0</v>
      </c>
      <c r="X112" s="227">
        <f t="shared" si="57"/>
        <v>0</v>
      </c>
      <c r="Y112" s="227">
        <f t="shared" si="57"/>
        <v>0</v>
      </c>
    </row>
    <row r="113" spans="1:25">
      <c r="A113" t="s">
        <v>159</v>
      </c>
      <c r="F113" s="533" t="str">
        <f t="shared" ref="F113" si="58">IF(ABS(F100-SUM(F102:F112)&gt;0.1),"Error", "OK")</f>
        <v>OK</v>
      </c>
      <c r="G113" s="533" t="str">
        <f t="shared" ref="G113" si="59">IF(ABS(G100-SUM(G102:G112)&gt;0.1),"Error", "OK")</f>
        <v>OK</v>
      </c>
      <c r="H113" s="533" t="str">
        <f t="shared" ref="H113" si="60">IF(ABS(H100-SUM(H102:H112)&gt;0.1),"Error", "OK")</f>
        <v>OK</v>
      </c>
      <c r="I113" s="533" t="str">
        <f t="shared" ref="I113" si="61">IF(ABS(I100-SUM(I102:I112)&gt;0.1),"Error", "OK")</f>
        <v>OK</v>
      </c>
      <c r="J113" s="533" t="str">
        <f>IF(ABS(J100-SUM(J102:J112)&gt;0.1),"Error", "OK")</f>
        <v>OK</v>
      </c>
      <c r="K113" s="533" t="str">
        <f t="shared" ref="K113" si="62">IF(ABS(K100-SUM(K102:K112)&gt;0.1),"Error", "OK")</f>
        <v>OK</v>
      </c>
      <c r="L113" s="533" t="str">
        <f t="shared" ref="L113" si="63">IF(ABS(L100-SUM(L102:L112)&gt;0.1),"Error", "OK")</f>
        <v>OK</v>
      </c>
      <c r="M113" s="533" t="str">
        <f t="shared" ref="M113" si="64">IF(ABS(M100-SUM(M102:M112)&gt;0.1),"Error", "OK")</f>
        <v>OK</v>
      </c>
      <c r="N113" s="533" t="str">
        <f t="shared" ref="N113" si="65">IF(ABS(N100-SUM(N102:N112)&gt;0.1),"Error", "OK")</f>
        <v>OK</v>
      </c>
      <c r="O113" s="533" t="str">
        <f t="shared" ref="O113" si="66">IF(ABS(O100-SUM(O102:O112)&gt;0.1),"Error", "OK")</f>
        <v>OK</v>
      </c>
      <c r="P113" s="533" t="str">
        <f t="shared" ref="P113:Y113" si="67">IF(P100&lt;&gt;SUM(P102:P112),"Error", "OK")</f>
        <v>OK</v>
      </c>
      <c r="Q113" s="533" t="str">
        <f t="shared" si="67"/>
        <v>OK</v>
      </c>
      <c r="R113" s="533" t="str">
        <f t="shared" si="67"/>
        <v>OK</v>
      </c>
      <c r="S113" s="533" t="str">
        <f t="shared" si="67"/>
        <v>OK</v>
      </c>
      <c r="T113" s="533" t="str">
        <f t="shared" si="67"/>
        <v>OK</v>
      </c>
      <c r="U113" s="533" t="str">
        <f t="shared" si="67"/>
        <v>OK</v>
      </c>
      <c r="V113" s="533" t="str">
        <f t="shared" si="67"/>
        <v>OK</v>
      </c>
      <c r="W113" s="533" t="str">
        <f t="shared" si="67"/>
        <v>OK</v>
      </c>
      <c r="X113" s="533" t="str">
        <f t="shared" si="67"/>
        <v>OK</v>
      </c>
      <c r="Y113" s="533" t="str">
        <f t="shared" si="67"/>
        <v>OK</v>
      </c>
    </row>
    <row r="115" spans="1:25">
      <c r="A115" s="892" t="s">
        <v>1685</v>
      </c>
      <c r="E115" s="473" t="s">
        <v>0</v>
      </c>
      <c r="F115" s="893">
        <f>IFERROR((('F7 Pensions DB scheme costs'!F16*'F7 Pensions DB scheme costs'!F6)+('F7 Pensions DB scheme costs'!F79*'F7 Pensions DB scheme costs'!F69)+('F7 Pensions DB scheme costs'!F143*'F7 Pensions DB scheme costs'!F133))/('F7 Pensions DB scheme costs'!F6+'F7 Pensions DB scheme costs'!F69+'F7 Pensions DB scheme costs'!F133),0)</f>
        <v>0</v>
      </c>
      <c r="G115" s="893">
        <f>IFERROR((('F7 Pensions DB scheme costs'!G16*'F7 Pensions DB scheme costs'!G6)+('F7 Pensions DB scheme costs'!G79*'F7 Pensions DB scheme costs'!G69)+('F7 Pensions DB scheme costs'!G143*'F7 Pensions DB scheme costs'!G133))/('F7 Pensions DB scheme costs'!G6+'F7 Pensions DB scheme costs'!G69+'F7 Pensions DB scheme costs'!G133),0)</f>
        <v>0</v>
      </c>
      <c r="H115" s="893">
        <f>IFERROR((('F7 Pensions DB scheme costs'!H16*'F7 Pensions DB scheme costs'!H6)+('F7 Pensions DB scheme costs'!H79*'F7 Pensions DB scheme costs'!H69)+('F7 Pensions DB scheme costs'!H143*'F7 Pensions DB scheme costs'!H133))/('F7 Pensions DB scheme costs'!H6+'F7 Pensions DB scheme costs'!H69+'F7 Pensions DB scheme costs'!H133),0)</f>
        <v>0</v>
      </c>
      <c r="I115" s="893">
        <f>IFERROR((('F7 Pensions DB scheme costs'!I16*'F7 Pensions DB scheme costs'!I6)+('F7 Pensions DB scheme costs'!I79*'F7 Pensions DB scheme costs'!I69)+('F7 Pensions DB scheme costs'!I143*'F7 Pensions DB scheme costs'!I133))/('F7 Pensions DB scheme costs'!I6+'F7 Pensions DB scheme costs'!I69+'F7 Pensions DB scheme costs'!I133),0)</f>
        <v>0</v>
      </c>
      <c r="J115" s="893">
        <f>IFERROR((('F7 Pensions DB scheme costs'!J16*'F7 Pensions DB scheme costs'!J6)+('F7 Pensions DB scheme costs'!J79*'F7 Pensions DB scheme costs'!J69)+('F7 Pensions DB scheme costs'!J143*'F7 Pensions DB scheme costs'!J133))/('F7 Pensions DB scheme costs'!J6+'F7 Pensions DB scheme costs'!J69+'F7 Pensions DB scheme costs'!J133),0)</f>
        <v>0</v>
      </c>
      <c r="K115" s="893">
        <f>IFERROR((('F7 Pensions DB scheme costs'!K16*'F7 Pensions DB scheme costs'!K6)+('F7 Pensions DB scheme costs'!K79*'F7 Pensions DB scheme costs'!K69)+('F7 Pensions DB scheme costs'!K143*'F7 Pensions DB scheme costs'!K133))/('F7 Pensions DB scheme costs'!K6+'F7 Pensions DB scheme costs'!K69+'F7 Pensions DB scheme costs'!K133),0)</f>
        <v>0</v>
      </c>
      <c r="L115" s="893">
        <f>IFERROR((('F7 Pensions DB scheme costs'!L16*'F7 Pensions DB scheme costs'!L6)+('F7 Pensions DB scheme costs'!L79*'F7 Pensions DB scheme costs'!L69)+('F7 Pensions DB scheme costs'!L143*'F7 Pensions DB scheme costs'!L133))/('F7 Pensions DB scheme costs'!L6+'F7 Pensions DB scheme costs'!L69+'F7 Pensions DB scheme costs'!L133),0)</f>
        <v>0</v>
      </c>
      <c r="M115" s="893">
        <f>IFERROR((('F7 Pensions DB scheme costs'!M16*'F7 Pensions DB scheme costs'!M6)+('F7 Pensions DB scheme costs'!M79*'F7 Pensions DB scheme costs'!M69)+('F7 Pensions DB scheme costs'!M143*'F7 Pensions DB scheme costs'!M133))/('F7 Pensions DB scheme costs'!M6+'F7 Pensions DB scheme costs'!M69+'F7 Pensions DB scheme costs'!M133),0)</f>
        <v>0</v>
      </c>
      <c r="N115" s="893">
        <f>IFERROR((('F7 Pensions DB scheme costs'!N16*'F7 Pensions DB scheme costs'!N6)+('F7 Pensions DB scheme costs'!N79*'F7 Pensions DB scheme costs'!N69)+('F7 Pensions DB scheme costs'!N143*'F7 Pensions DB scheme costs'!N133))/('F7 Pensions DB scheme costs'!N6+'F7 Pensions DB scheme costs'!N69+'F7 Pensions DB scheme costs'!N133),0)</f>
        <v>0</v>
      </c>
      <c r="O115" s="893">
        <f>IFERROR((('F7 Pensions DB scheme costs'!O16*'F7 Pensions DB scheme costs'!O6)+('F7 Pensions DB scheme costs'!O79*'F7 Pensions DB scheme costs'!O69)+('F7 Pensions DB scheme costs'!O143*'F7 Pensions DB scheme costs'!O133))/('F7 Pensions DB scheme costs'!O6+'F7 Pensions DB scheme costs'!O69+'F7 Pensions DB scheme costs'!O133),0)</f>
        <v>0</v>
      </c>
      <c r="P115" s="893">
        <f>IFERROR((('F7 Pensions DB scheme costs'!P16*'F7 Pensions DB scheme costs'!P6)+('F7 Pensions DB scheme costs'!P79*'F7 Pensions DB scheme costs'!P69)+('F7 Pensions DB scheme costs'!P143*'F7 Pensions DB scheme costs'!P133))/('F7 Pensions DB scheme costs'!P6+'F7 Pensions DB scheme costs'!P69+'F7 Pensions DB scheme costs'!P133),0)</f>
        <v>0</v>
      </c>
      <c r="Q115" s="893">
        <f>IFERROR((('F7 Pensions DB scheme costs'!Q16*'F7 Pensions DB scheme costs'!Q6)+('F7 Pensions DB scheme costs'!Q79*'F7 Pensions DB scheme costs'!Q69)+('F7 Pensions DB scheme costs'!Q143*'F7 Pensions DB scheme costs'!Q133))/('F7 Pensions DB scheme costs'!Q6+'F7 Pensions DB scheme costs'!Q69+'F7 Pensions DB scheme costs'!Q133),0)</f>
        <v>0</v>
      </c>
      <c r="R115" s="893">
        <f>IFERROR((('F7 Pensions DB scheme costs'!R16*'F7 Pensions DB scheme costs'!R6)+('F7 Pensions DB scheme costs'!R79*'F7 Pensions DB scheme costs'!R69)+('F7 Pensions DB scheme costs'!R143*'F7 Pensions DB scheme costs'!R133))/('F7 Pensions DB scheme costs'!R6+'F7 Pensions DB scheme costs'!R69+'F7 Pensions DB scheme costs'!R133),0)</f>
        <v>0</v>
      </c>
      <c r="S115" s="893">
        <f>IFERROR((('F7 Pensions DB scheme costs'!S16*'F7 Pensions DB scheme costs'!S6)+('F7 Pensions DB scheme costs'!S79*'F7 Pensions DB scheme costs'!S69)+('F7 Pensions DB scheme costs'!S143*'F7 Pensions DB scheme costs'!S133))/('F7 Pensions DB scheme costs'!S6+'F7 Pensions DB scheme costs'!S69+'F7 Pensions DB scheme costs'!S133),0)</f>
        <v>0</v>
      </c>
      <c r="T115" s="893">
        <f>IFERROR((('F7 Pensions DB scheme costs'!T16*'F7 Pensions DB scheme costs'!T6)+('F7 Pensions DB scheme costs'!T79*'F7 Pensions DB scheme costs'!T69)+('F7 Pensions DB scheme costs'!T143*'F7 Pensions DB scheme costs'!T133))/('F7 Pensions DB scheme costs'!T6+'F7 Pensions DB scheme costs'!T69+'F7 Pensions DB scheme costs'!T133),0)</f>
        <v>0</v>
      </c>
      <c r="U115" s="893">
        <f>IFERROR((('F7 Pensions DB scheme costs'!U16*'F7 Pensions DB scheme costs'!U6)+('F7 Pensions DB scheme costs'!U79*'F7 Pensions DB scheme costs'!U69)+('F7 Pensions DB scheme costs'!U143*'F7 Pensions DB scheme costs'!U133))/('F7 Pensions DB scheme costs'!U6+'F7 Pensions DB scheme costs'!U69+'F7 Pensions DB scheme costs'!U133),0)</f>
        <v>0</v>
      </c>
      <c r="V115" s="893">
        <f>IFERROR((('F7 Pensions DB scheme costs'!V16*'F7 Pensions DB scheme costs'!V6)+('F7 Pensions DB scheme costs'!V79*'F7 Pensions DB scheme costs'!V69)+('F7 Pensions DB scheme costs'!V143*'F7 Pensions DB scheme costs'!V133))/('F7 Pensions DB scheme costs'!V6+'F7 Pensions DB scheme costs'!V69+'F7 Pensions DB scheme costs'!V133),0)</f>
        <v>0</v>
      </c>
      <c r="W115" s="893">
        <f>IFERROR((('F7 Pensions DB scheme costs'!W16*'F7 Pensions DB scheme costs'!W6)+('F7 Pensions DB scheme costs'!W79*'F7 Pensions DB scheme costs'!W69)+('F7 Pensions DB scheme costs'!W143*'F7 Pensions DB scheme costs'!W133))/('F7 Pensions DB scheme costs'!W6+'F7 Pensions DB scheme costs'!W69+'F7 Pensions DB scheme costs'!W133),0)</f>
        <v>0</v>
      </c>
      <c r="X115" s="893">
        <f>IFERROR((('F7 Pensions DB scheme costs'!X16*'F7 Pensions DB scheme costs'!X6)+('F7 Pensions DB scheme costs'!X79*'F7 Pensions DB scheme costs'!X69)+('F7 Pensions DB scheme costs'!X143*'F7 Pensions DB scheme costs'!X133))/('F7 Pensions DB scheme costs'!X6+'F7 Pensions DB scheme costs'!X69+'F7 Pensions DB scheme costs'!X133),0)</f>
        <v>0</v>
      </c>
      <c r="Y115" s="893">
        <f>IFERROR((('F7 Pensions DB scheme costs'!Y16*'F7 Pensions DB scheme costs'!Y6)+('F7 Pensions DB scheme costs'!Y79*'F7 Pensions DB scheme costs'!Y69)+('F7 Pensions DB scheme costs'!Y143*'F7 Pensions DB scheme costs'!Y133))/('F7 Pensions DB scheme costs'!Y6+'F7 Pensions DB scheme costs'!Y69+'F7 Pensions DB scheme costs'!Y133),0)</f>
        <v>0</v>
      </c>
    </row>
    <row r="116" spans="1:25">
      <c r="A116" s="892" t="s">
        <v>1684</v>
      </c>
      <c r="E116" s="473" t="s">
        <v>5</v>
      </c>
      <c r="F116" s="227">
        <f>('F7 Pensions DB scheme costs'!F6+'F7 Pensions DB scheme costs'!F69+'F7 Pensions DB scheme costs'!F133)*'F10 Pensions PPF Levies'!F115</f>
        <v>0</v>
      </c>
      <c r="G116" s="227">
        <f>('F7 Pensions DB scheme costs'!G6+'F7 Pensions DB scheme costs'!G69+'F7 Pensions DB scheme costs'!G133)*'F10 Pensions PPF Levies'!G115</f>
        <v>0</v>
      </c>
      <c r="H116" s="227">
        <f>('F7 Pensions DB scheme costs'!H6+'F7 Pensions DB scheme costs'!H69+'F7 Pensions DB scheme costs'!H133)*'F10 Pensions PPF Levies'!H115</f>
        <v>0</v>
      </c>
      <c r="I116" s="227">
        <f>('F7 Pensions DB scheme costs'!I6+'F7 Pensions DB scheme costs'!I69+'F7 Pensions DB scheme costs'!I133)*'F10 Pensions PPF Levies'!I115</f>
        <v>0</v>
      </c>
      <c r="J116" s="227">
        <f>('F7 Pensions DB scheme costs'!J6+'F7 Pensions DB scheme costs'!J69+'F7 Pensions DB scheme costs'!J133)*'F10 Pensions PPF Levies'!J115</f>
        <v>0</v>
      </c>
      <c r="K116" s="227">
        <f>('F7 Pensions DB scheme costs'!K6+'F7 Pensions DB scheme costs'!K69+'F7 Pensions DB scheme costs'!K133)*'F10 Pensions PPF Levies'!K115</f>
        <v>0</v>
      </c>
      <c r="L116" s="227">
        <f>('F7 Pensions DB scheme costs'!L6+'F7 Pensions DB scheme costs'!L69+'F7 Pensions DB scheme costs'!L133)*'F10 Pensions PPF Levies'!L115</f>
        <v>0</v>
      </c>
      <c r="M116" s="227">
        <f>('F7 Pensions DB scheme costs'!M6+'F7 Pensions DB scheme costs'!M69+'F7 Pensions DB scheme costs'!M133)*'F10 Pensions PPF Levies'!M115</f>
        <v>0</v>
      </c>
      <c r="N116" s="227">
        <f>('F7 Pensions DB scheme costs'!N6+'F7 Pensions DB scheme costs'!N69+'F7 Pensions DB scheme costs'!N133)*'F10 Pensions PPF Levies'!N115</f>
        <v>0</v>
      </c>
      <c r="O116" s="227">
        <f>('F7 Pensions DB scheme costs'!O6+'F7 Pensions DB scheme costs'!O69+'F7 Pensions DB scheme costs'!O133)*'F10 Pensions PPF Levies'!O115</f>
        <v>0</v>
      </c>
      <c r="P116" s="227">
        <f>('F7 Pensions DB scheme costs'!P6+'F7 Pensions DB scheme costs'!P69+'F7 Pensions DB scheme costs'!P133)*'F10 Pensions PPF Levies'!P115</f>
        <v>0</v>
      </c>
      <c r="Q116" s="227">
        <f>('F7 Pensions DB scheme costs'!Q6+'F7 Pensions DB scheme costs'!Q69+'F7 Pensions DB scheme costs'!Q133)*'F10 Pensions PPF Levies'!Q115</f>
        <v>0</v>
      </c>
      <c r="R116" s="227">
        <f>('F7 Pensions DB scheme costs'!R6+'F7 Pensions DB scheme costs'!R69+'F7 Pensions DB scheme costs'!R133)*'F10 Pensions PPF Levies'!R115</f>
        <v>0</v>
      </c>
      <c r="S116" s="227">
        <f>('F7 Pensions DB scheme costs'!S6+'F7 Pensions DB scheme costs'!S69+'F7 Pensions DB scheme costs'!S133)*'F10 Pensions PPF Levies'!S115</f>
        <v>0</v>
      </c>
      <c r="T116" s="227">
        <f>('F7 Pensions DB scheme costs'!T6+'F7 Pensions DB scheme costs'!T69+'F7 Pensions DB scheme costs'!T133)*'F10 Pensions PPF Levies'!T115</f>
        <v>0</v>
      </c>
      <c r="U116" s="227">
        <f>('F7 Pensions DB scheme costs'!U6+'F7 Pensions DB scheme costs'!U69+'F7 Pensions DB scheme costs'!U133)*'F10 Pensions PPF Levies'!U115</f>
        <v>0</v>
      </c>
      <c r="V116" s="227">
        <f>('F7 Pensions DB scheme costs'!V6+'F7 Pensions DB scheme costs'!V69+'F7 Pensions DB scheme costs'!V133)*'F10 Pensions PPF Levies'!V115</f>
        <v>0</v>
      </c>
      <c r="W116" s="227">
        <f>('F7 Pensions DB scheme costs'!W6+'F7 Pensions DB scheme costs'!W69+'F7 Pensions DB scheme costs'!W133)*'F10 Pensions PPF Levies'!W115</f>
        <v>0</v>
      </c>
      <c r="X116" s="227">
        <f>('F7 Pensions DB scheme costs'!X6+'F7 Pensions DB scheme costs'!X69+'F7 Pensions DB scheme costs'!X133)*'F10 Pensions PPF Levies'!X115</f>
        <v>0</v>
      </c>
      <c r="Y116" s="227">
        <f>('F7 Pensions DB scheme costs'!Y6+'F7 Pensions DB scheme costs'!Y69+'F7 Pensions DB scheme costs'!Y133)*'F10 Pensions PPF Levies'!Y115</f>
        <v>0</v>
      </c>
    </row>
    <row r="117" spans="1:25">
      <c r="A117" t="s">
        <v>159</v>
      </c>
      <c r="F117" s="533" t="str">
        <f t="shared" ref="F117" si="68">IF(ABS(F116-SUM(F108:F112)&gt;0.1),"Error", "OK")</f>
        <v>OK</v>
      </c>
      <c r="G117" s="533" t="str">
        <f t="shared" ref="G117" si="69">IF(ABS(G116-SUM(G108:G112)&gt;0.1),"Error", "OK")</f>
        <v>OK</v>
      </c>
      <c r="H117" s="533" t="str">
        <f t="shared" ref="H117" si="70">IF(ABS(H116-SUM(H108:H112)&gt;0.1),"Error", "OK")</f>
        <v>OK</v>
      </c>
      <c r="I117" s="533" t="str">
        <f t="shared" ref="I117" si="71">IF(ABS(I116-SUM(I108:I112)&gt;0.1),"Error", "OK")</f>
        <v>OK</v>
      </c>
      <c r="J117" s="533" t="str">
        <f>IF(ABS(J116-SUM(J108:J112)&gt;0.1),"Error", "OK")</f>
        <v>OK</v>
      </c>
      <c r="K117" s="533" t="str">
        <f t="shared" ref="K117" si="72">IF(ABS(K116-SUM(K108:K112)&gt;0.1),"Error", "OK")</f>
        <v>OK</v>
      </c>
      <c r="L117" s="533" t="str">
        <f t="shared" ref="L117:Y117" si="73">IF(ABS(L116-SUM(L108:L112)&gt;0.1),"Error", "OK")</f>
        <v>OK</v>
      </c>
      <c r="M117" s="533" t="str">
        <f t="shared" si="73"/>
        <v>OK</v>
      </c>
      <c r="N117" s="533" t="str">
        <f t="shared" si="73"/>
        <v>OK</v>
      </c>
      <c r="O117" s="533" t="str">
        <f t="shared" si="73"/>
        <v>OK</v>
      </c>
      <c r="P117" s="533" t="str">
        <f t="shared" si="73"/>
        <v>OK</v>
      </c>
      <c r="Q117" s="533" t="str">
        <f t="shared" si="73"/>
        <v>OK</v>
      </c>
      <c r="R117" s="533" t="str">
        <f t="shared" si="73"/>
        <v>OK</v>
      </c>
      <c r="S117" s="533" t="str">
        <f t="shared" si="73"/>
        <v>OK</v>
      </c>
      <c r="T117" s="533" t="str">
        <f t="shared" si="73"/>
        <v>OK</v>
      </c>
      <c r="U117" s="533" t="str">
        <f t="shared" si="73"/>
        <v>OK</v>
      </c>
      <c r="V117" s="533" t="str">
        <f t="shared" si="73"/>
        <v>OK</v>
      </c>
      <c r="W117" s="533" t="str">
        <f t="shared" si="73"/>
        <v>OK</v>
      </c>
      <c r="X117" s="533" t="str">
        <f t="shared" si="73"/>
        <v>OK</v>
      </c>
      <c r="Y117" s="533" t="str">
        <f t="shared" si="73"/>
        <v>OK</v>
      </c>
    </row>
    <row r="120" spans="1:25" ht="15">
      <c r="A120" s="158" t="s">
        <v>938</v>
      </c>
    </row>
    <row r="121" spans="1:25">
      <c r="A121" s="349" t="s">
        <v>940</v>
      </c>
    </row>
    <row r="122" spans="1:25">
      <c r="A122" s="527" t="s">
        <v>934</v>
      </c>
      <c r="E122" s="470" t="s">
        <v>5</v>
      </c>
      <c r="F122" s="528"/>
      <c r="G122" s="528"/>
      <c r="H122" s="528"/>
      <c r="I122" s="528"/>
      <c r="J122" s="528"/>
      <c r="K122" s="528"/>
      <c r="L122" s="553"/>
      <c r="M122" s="553"/>
      <c r="N122" s="553"/>
      <c r="O122" s="553"/>
      <c r="P122" s="528"/>
      <c r="Q122" s="528"/>
      <c r="R122" s="528"/>
      <c r="S122" s="528"/>
      <c r="T122" s="528"/>
      <c r="U122" s="528"/>
      <c r="V122" s="528"/>
      <c r="W122" s="528"/>
      <c r="X122" s="528"/>
      <c r="Y122" s="528"/>
    </row>
    <row r="123" spans="1:25">
      <c r="A123" s="527" t="s">
        <v>935</v>
      </c>
      <c r="E123" s="470" t="s">
        <v>5</v>
      </c>
      <c r="F123" s="528"/>
      <c r="G123" s="528"/>
      <c r="H123" s="528"/>
      <c r="I123" s="528"/>
      <c r="J123" s="528"/>
      <c r="K123" s="528"/>
      <c r="L123" s="553"/>
      <c r="M123" s="553"/>
      <c r="N123" s="553"/>
      <c r="O123" s="553"/>
      <c r="P123" s="528"/>
      <c r="Q123" s="528"/>
      <c r="R123" s="528"/>
      <c r="S123" s="528"/>
      <c r="T123" s="528"/>
      <c r="U123" s="528"/>
      <c r="V123" s="528"/>
      <c r="W123" s="528"/>
      <c r="X123" s="528"/>
      <c r="Y123" s="528"/>
    </row>
    <row r="124" spans="1:25">
      <c r="A124" s="527" t="s">
        <v>936</v>
      </c>
      <c r="E124" s="470" t="s">
        <v>5</v>
      </c>
      <c r="F124" s="528"/>
      <c r="G124" s="528"/>
      <c r="H124" s="528"/>
      <c r="I124" s="528"/>
      <c r="J124" s="528"/>
      <c r="K124" s="528"/>
      <c r="L124" s="553"/>
      <c r="M124" s="553"/>
      <c r="N124" s="553"/>
      <c r="O124" s="553"/>
      <c r="P124" s="528"/>
      <c r="Q124" s="528"/>
      <c r="R124" s="528"/>
      <c r="S124" s="528"/>
      <c r="T124" s="528"/>
      <c r="U124" s="528"/>
      <c r="V124" s="528"/>
      <c r="W124" s="528"/>
      <c r="X124" s="528"/>
      <c r="Y124" s="528"/>
    </row>
    <row r="125" spans="1:25">
      <c r="A125" s="527" t="s">
        <v>937</v>
      </c>
      <c r="E125" s="470" t="s">
        <v>5</v>
      </c>
      <c r="F125" s="528"/>
      <c r="G125" s="528"/>
      <c r="H125" s="528"/>
      <c r="I125" s="528"/>
      <c r="J125" s="528"/>
      <c r="K125" s="528"/>
      <c r="L125" s="553"/>
      <c r="M125" s="553"/>
      <c r="N125" s="553"/>
      <c r="O125" s="553"/>
      <c r="P125" s="528"/>
      <c r="Q125" s="528"/>
      <c r="R125" s="528"/>
      <c r="S125" s="528"/>
      <c r="T125" s="528"/>
      <c r="U125" s="528"/>
      <c r="V125" s="528"/>
      <c r="W125" s="528"/>
      <c r="X125" s="528"/>
      <c r="Y125" s="528"/>
    </row>
    <row r="126" spans="1:25" s="1" customFormat="1">
      <c r="A126" s="546" t="s">
        <v>939</v>
      </c>
      <c r="E126" s="470" t="s">
        <v>5</v>
      </c>
      <c r="F126" s="363">
        <f>SUM(F122:F125)</f>
        <v>0</v>
      </c>
      <c r="G126" s="363">
        <f t="shared" ref="G126:Y126" si="74">SUM(G122:G125)</f>
        <v>0</v>
      </c>
      <c r="H126" s="363">
        <f t="shared" si="74"/>
        <v>0</v>
      </c>
      <c r="I126" s="363">
        <f t="shared" si="74"/>
        <v>0</v>
      </c>
      <c r="J126" s="363">
        <f t="shared" si="74"/>
        <v>0</v>
      </c>
      <c r="K126" s="363">
        <f t="shared" si="74"/>
        <v>0</v>
      </c>
      <c r="L126" s="363">
        <f t="shared" si="74"/>
        <v>0</v>
      </c>
      <c r="M126" s="363">
        <f t="shared" si="74"/>
        <v>0</v>
      </c>
      <c r="N126" s="363">
        <f t="shared" si="74"/>
        <v>0</v>
      </c>
      <c r="O126" s="363">
        <f t="shared" si="74"/>
        <v>0</v>
      </c>
      <c r="P126" s="363">
        <f t="shared" si="74"/>
        <v>0</v>
      </c>
      <c r="Q126" s="363">
        <f t="shared" si="74"/>
        <v>0</v>
      </c>
      <c r="R126" s="363">
        <f t="shared" si="74"/>
        <v>0</v>
      </c>
      <c r="S126" s="363">
        <f t="shared" si="74"/>
        <v>0</v>
      </c>
      <c r="T126" s="363">
        <f t="shared" si="74"/>
        <v>0</v>
      </c>
      <c r="U126" s="363">
        <f t="shared" si="74"/>
        <v>0</v>
      </c>
      <c r="V126" s="363">
        <f t="shared" si="74"/>
        <v>0</v>
      </c>
      <c r="W126" s="363">
        <f t="shared" si="74"/>
        <v>0</v>
      </c>
      <c r="X126" s="363">
        <f t="shared" si="74"/>
        <v>0</v>
      </c>
      <c r="Y126" s="363">
        <f t="shared" si="74"/>
        <v>0</v>
      </c>
    </row>
    <row r="127" spans="1:25" s="1" customFormat="1">
      <c r="A127" s="476" t="s">
        <v>1483</v>
      </c>
      <c r="E127" s="470" t="s">
        <v>5</v>
      </c>
      <c r="F127" s="553"/>
      <c r="G127" s="553"/>
      <c r="H127" s="553"/>
      <c r="I127" s="553"/>
      <c r="J127" s="553"/>
      <c r="K127" s="553"/>
      <c r="L127" s="553"/>
      <c r="M127" s="553"/>
      <c r="N127" s="553"/>
      <c r="O127" s="553"/>
      <c r="P127" s="553"/>
      <c r="Q127" s="553"/>
      <c r="R127" s="553"/>
      <c r="S127" s="553"/>
      <c r="T127" s="553"/>
      <c r="U127" s="553"/>
      <c r="V127" s="553"/>
      <c r="W127" s="553"/>
      <c r="X127" s="553"/>
      <c r="Y127" s="553"/>
    </row>
    <row r="128" spans="1:25" s="1" customFormat="1">
      <c r="A128" s="476" t="s">
        <v>374</v>
      </c>
      <c r="E128" s="470" t="s">
        <v>5</v>
      </c>
      <c r="F128" s="553"/>
      <c r="G128" s="553"/>
      <c r="H128" s="553"/>
      <c r="I128" s="553"/>
      <c r="J128" s="553"/>
      <c r="K128" s="553"/>
      <c r="L128" s="553"/>
      <c r="M128" s="553"/>
      <c r="N128" s="553"/>
      <c r="O128" s="553"/>
      <c r="P128" s="553"/>
      <c r="Q128" s="553"/>
      <c r="R128" s="553"/>
      <c r="S128" s="553"/>
      <c r="T128" s="553"/>
      <c r="U128" s="553"/>
      <c r="V128" s="553"/>
      <c r="W128" s="553"/>
      <c r="X128" s="553"/>
      <c r="Y128" s="553"/>
    </row>
    <row r="129" spans="1:26" s="1" customFormat="1">
      <c r="A129" s="476" t="s">
        <v>1481</v>
      </c>
      <c r="E129" s="470" t="s">
        <v>5</v>
      </c>
      <c r="F129" s="553"/>
      <c r="G129" s="553"/>
      <c r="H129" s="553"/>
      <c r="I129" s="553"/>
      <c r="J129" s="553"/>
      <c r="K129" s="553"/>
      <c r="L129" s="553"/>
      <c r="M129" s="553"/>
      <c r="N129" s="553"/>
      <c r="O129" s="553"/>
      <c r="P129" s="553"/>
      <c r="Q129" s="553"/>
      <c r="R129" s="553"/>
      <c r="S129" s="553"/>
      <c r="T129" s="553"/>
      <c r="U129" s="553"/>
      <c r="V129" s="553"/>
      <c r="W129" s="553"/>
      <c r="X129" s="553"/>
      <c r="Y129" s="553"/>
    </row>
    <row r="130" spans="1:26">
      <c r="A130" s="476" t="s">
        <v>1482</v>
      </c>
      <c r="E130" s="470" t="s">
        <v>5</v>
      </c>
      <c r="F130" s="553"/>
      <c r="G130" s="553"/>
      <c r="H130" s="553"/>
      <c r="I130" s="553"/>
      <c r="J130" s="553"/>
      <c r="K130" s="553"/>
      <c r="L130" s="553"/>
      <c r="M130" s="553"/>
      <c r="N130" s="553"/>
      <c r="O130" s="553"/>
      <c r="P130" s="553"/>
      <c r="Q130" s="553"/>
      <c r="R130" s="553"/>
      <c r="S130" s="553"/>
      <c r="T130" s="553"/>
      <c r="U130" s="553"/>
      <c r="V130" s="553"/>
      <c r="W130" s="553"/>
      <c r="X130" s="553"/>
      <c r="Y130" s="553"/>
    </row>
    <row r="131" spans="1:26">
      <c r="A131" s="527" t="s">
        <v>543</v>
      </c>
      <c r="E131" s="470" t="s">
        <v>5</v>
      </c>
      <c r="F131" s="528"/>
      <c r="G131" s="528"/>
      <c r="H131" s="528"/>
      <c r="I131" s="528"/>
      <c r="J131" s="528"/>
      <c r="K131" s="528"/>
      <c r="L131" s="528"/>
      <c r="M131" s="528"/>
      <c r="N131" s="528"/>
      <c r="O131" s="528"/>
      <c r="P131" s="528"/>
      <c r="Q131" s="528"/>
      <c r="R131" s="528"/>
      <c r="S131" s="528"/>
      <c r="T131" s="528"/>
      <c r="U131" s="528"/>
      <c r="V131" s="528"/>
      <c r="W131" s="528"/>
      <c r="X131" s="528"/>
      <c r="Y131" s="528"/>
    </row>
    <row r="132" spans="1:26">
      <c r="A132" s="527" t="s">
        <v>544</v>
      </c>
      <c r="E132" s="470" t="s">
        <v>5</v>
      </c>
      <c r="F132" s="553"/>
      <c r="G132" s="553"/>
      <c r="H132" s="553"/>
      <c r="I132" s="553"/>
      <c r="J132" s="553"/>
      <c r="K132" s="553"/>
      <c r="L132" s="553"/>
      <c r="M132" s="553"/>
      <c r="N132" s="553"/>
      <c r="O132" s="553"/>
      <c r="P132" s="553"/>
      <c r="Q132" s="553"/>
      <c r="R132" s="553"/>
      <c r="S132" s="553"/>
      <c r="T132" s="553"/>
      <c r="U132" s="553"/>
      <c r="V132" s="553"/>
      <c r="W132" s="553"/>
      <c r="X132" s="553"/>
      <c r="Y132" s="553"/>
    </row>
    <row r="133" spans="1:26">
      <c r="A133" s="477" t="s">
        <v>339</v>
      </c>
      <c r="E133" s="470" t="s">
        <v>5</v>
      </c>
      <c r="F133" s="528"/>
      <c r="G133" s="528"/>
      <c r="H133" s="528"/>
      <c r="I133" s="528"/>
      <c r="J133" s="528"/>
      <c r="K133" s="528"/>
      <c r="L133" s="528"/>
      <c r="M133" s="528"/>
      <c r="N133" s="528"/>
      <c r="O133" s="528"/>
      <c r="P133" s="528"/>
      <c r="Q133" s="528"/>
      <c r="R133" s="528"/>
      <c r="S133" s="528"/>
      <c r="T133" s="528"/>
      <c r="U133" s="528"/>
      <c r="V133" s="528"/>
      <c r="W133" s="528"/>
      <c r="X133" s="528"/>
      <c r="Y133" s="528"/>
    </row>
    <row r="134" spans="1:26">
      <c r="A134" s="586" t="s">
        <v>1344</v>
      </c>
      <c r="E134" s="470" t="s">
        <v>5</v>
      </c>
      <c r="F134" s="553"/>
      <c r="G134" s="553"/>
      <c r="H134" s="553"/>
      <c r="I134" s="553"/>
      <c r="J134" s="553"/>
      <c r="K134" s="553"/>
      <c r="L134" s="553"/>
      <c r="M134" s="553"/>
      <c r="N134" s="553"/>
      <c r="O134" s="553"/>
      <c r="P134" s="553"/>
      <c r="Q134" s="553"/>
      <c r="R134" s="553"/>
      <c r="S134" s="553"/>
      <c r="T134" s="553"/>
      <c r="U134" s="553"/>
      <c r="V134" s="553"/>
      <c r="W134" s="553"/>
      <c r="X134" s="553"/>
      <c r="Y134" s="553"/>
    </row>
    <row r="135" spans="1:26">
      <c r="A135" s="586" t="s">
        <v>1065</v>
      </c>
      <c r="E135" s="470" t="s">
        <v>5</v>
      </c>
      <c r="F135" s="553"/>
      <c r="G135" s="553"/>
      <c r="H135" s="553"/>
      <c r="I135" s="553"/>
      <c r="J135" s="553"/>
      <c r="K135" s="553"/>
      <c r="L135" s="553"/>
      <c r="M135" s="553"/>
      <c r="N135" s="553"/>
      <c r="O135" s="553"/>
      <c r="P135" s="553"/>
      <c r="Q135" s="553"/>
      <c r="R135" s="553"/>
      <c r="S135" s="553"/>
      <c r="T135" s="553"/>
      <c r="U135" s="553"/>
      <c r="V135" s="553"/>
      <c r="W135" s="553"/>
      <c r="X135" s="553"/>
      <c r="Y135" s="553"/>
    </row>
    <row r="136" spans="1:26" s="1" customFormat="1">
      <c r="A136" s="535" t="s">
        <v>44</v>
      </c>
      <c r="E136" s="470" t="s">
        <v>5</v>
      </c>
      <c r="F136" s="363">
        <f t="shared" ref="F136:Y136" si="75">SUM(F126:F135)</f>
        <v>0</v>
      </c>
      <c r="G136" s="363">
        <f t="shared" si="75"/>
        <v>0</v>
      </c>
      <c r="H136" s="363">
        <f t="shared" si="75"/>
        <v>0</v>
      </c>
      <c r="I136" s="363">
        <f t="shared" si="75"/>
        <v>0</v>
      </c>
      <c r="J136" s="363">
        <f t="shared" si="75"/>
        <v>0</v>
      </c>
      <c r="K136" s="363">
        <f t="shared" si="75"/>
        <v>0</v>
      </c>
      <c r="L136" s="363">
        <f t="shared" si="75"/>
        <v>0</v>
      </c>
      <c r="M136" s="363">
        <f t="shared" si="75"/>
        <v>0</v>
      </c>
      <c r="N136" s="363">
        <f t="shared" si="75"/>
        <v>0</v>
      </c>
      <c r="O136" s="363">
        <f t="shared" si="75"/>
        <v>0</v>
      </c>
      <c r="P136" s="363">
        <f t="shared" si="75"/>
        <v>0</v>
      </c>
      <c r="Q136" s="363">
        <f t="shared" si="75"/>
        <v>0</v>
      </c>
      <c r="R136" s="363">
        <f t="shared" si="75"/>
        <v>0</v>
      </c>
      <c r="S136" s="363">
        <f t="shared" si="75"/>
        <v>0</v>
      </c>
      <c r="T136" s="363">
        <f t="shared" si="75"/>
        <v>0</v>
      </c>
      <c r="U136" s="363">
        <f t="shared" si="75"/>
        <v>0</v>
      </c>
      <c r="V136" s="363">
        <f t="shared" si="75"/>
        <v>0</v>
      </c>
      <c r="W136" s="363">
        <f t="shared" si="75"/>
        <v>0</v>
      </c>
      <c r="X136" s="363">
        <f t="shared" si="75"/>
        <v>0</v>
      </c>
      <c r="Y136" s="363">
        <f t="shared" si="75"/>
        <v>0</v>
      </c>
      <c r="Z136"/>
    </row>
    <row r="137" spans="1:26">
      <c r="A137" t="s">
        <v>159</v>
      </c>
      <c r="F137" s="533" t="str">
        <f>IF(ABS(F136-SUM(F104,F110)&gt;0.1), "ERROR","OK")</f>
        <v>OK</v>
      </c>
      <c r="G137" s="533" t="str">
        <f t="shared" ref="G137:Y137" si="76">IF(ABS(G136-SUM(G104,G110)&gt;0.1), "ERROR","OK")</f>
        <v>OK</v>
      </c>
      <c r="H137" s="533" t="str">
        <f t="shared" si="76"/>
        <v>OK</v>
      </c>
      <c r="I137" s="533" t="str">
        <f t="shared" si="76"/>
        <v>OK</v>
      </c>
      <c r="J137" s="533" t="str">
        <f t="shared" si="76"/>
        <v>OK</v>
      </c>
      <c r="K137" s="533" t="str">
        <f t="shared" si="76"/>
        <v>OK</v>
      </c>
      <c r="L137" s="533" t="str">
        <f t="shared" si="76"/>
        <v>OK</v>
      </c>
      <c r="M137" s="533" t="str">
        <f t="shared" si="76"/>
        <v>OK</v>
      </c>
      <c r="N137" s="533" t="str">
        <f t="shared" si="76"/>
        <v>OK</v>
      </c>
      <c r="O137" s="533" t="str">
        <f t="shared" si="76"/>
        <v>OK</v>
      </c>
      <c r="P137" s="533" t="str">
        <f t="shared" si="76"/>
        <v>OK</v>
      </c>
      <c r="Q137" s="533" t="str">
        <f t="shared" si="76"/>
        <v>OK</v>
      </c>
      <c r="R137" s="533" t="str">
        <f t="shared" si="76"/>
        <v>OK</v>
      </c>
      <c r="S137" s="533" t="str">
        <f t="shared" si="76"/>
        <v>OK</v>
      </c>
      <c r="T137" s="533" t="str">
        <f t="shared" si="76"/>
        <v>OK</v>
      </c>
      <c r="U137" s="533" t="str">
        <f t="shared" si="76"/>
        <v>OK</v>
      </c>
      <c r="V137" s="533" t="str">
        <f t="shared" si="76"/>
        <v>OK</v>
      </c>
      <c r="W137" s="533" t="str">
        <f t="shared" si="76"/>
        <v>OK</v>
      </c>
      <c r="X137" s="533" t="str">
        <f t="shared" si="76"/>
        <v>OK</v>
      </c>
      <c r="Y137" s="533" t="str">
        <f t="shared" si="76"/>
        <v>OK</v>
      </c>
    </row>
    <row r="139" spans="1:26" s="202" customFormat="1">
      <c r="A139" s="542" t="s">
        <v>839</v>
      </c>
      <c r="E139" s="348" t="s">
        <v>596</v>
      </c>
      <c r="F139" s="547"/>
      <c r="G139" s="547"/>
      <c r="H139" s="547"/>
      <c r="I139" s="547"/>
      <c r="J139" s="547"/>
      <c r="K139" s="547"/>
      <c r="L139" s="547"/>
      <c r="M139" s="547"/>
      <c r="N139" s="547"/>
      <c r="O139" s="547"/>
      <c r="P139" s="547"/>
      <c r="Q139" s="547"/>
      <c r="R139" s="547"/>
      <c r="S139" s="547"/>
      <c r="T139" s="547"/>
      <c r="U139" s="547"/>
      <c r="V139" s="547"/>
      <c r="W139" s="547"/>
      <c r="X139" s="547"/>
      <c r="Y139" s="547"/>
    </row>
    <row r="140" spans="1:26" s="202" customFormat="1">
      <c r="A140" s="542" t="s">
        <v>52</v>
      </c>
      <c r="E140" s="200" t="s">
        <v>395</v>
      </c>
      <c r="F140" s="554"/>
      <c r="G140" s="554"/>
      <c r="H140" s="554"/>
      <c r="I140" s="554"/>
      <c r="J140" s="554"/>
      <c r="K140" s="554"/>
      <c r="L140" s="554"/>
      <c r="M140" s="554"/>
      <c r="N140" s="554"/>
      <c r="O140" s="554"/>
      <c r="P140" s="554"/>
      <c r="Q140" s="554"/>
      <c r="R140" s="554"/>
      <c r="S140" s="554"/>
      <c r="T140" s="554"/>
      <c r="U140" s="554"/>
      <c r="V140" s="554"/>
      <c r="W140" s="554"/>
      <c r="X140" s="554"/>
      <c r="Y140" s="554"/>
    </row>
  </sheetData>
  <pageMargins left="0.15748031496062992" right="0.15748031496062992" top="0.59055118110236227" bottom="0.43307086614173229" header="0.31496062992125984" footer="0.15748031496062992"/>
  <pageSetup paperSize="9" scale="61" fitToHeight="2" orientation="portrait" r:id="rId1"/>
  <headerFooter>
    <oddHeader>&amp;C&amp;A</oddHeader>
    <oddFooter>&amp;L&amp;T
&amp;D&amp;C&amp;Z&amp;R&amp;F</oddFooter>
  </headerFooter>
  <drawing r:id="rId2"/>
</worksheet>
</file>

<file path=xl/worksheets/sheet18.xml><?xml version="1.0" encoding="utf-8"?>
<worksheet xmlns="http://schemas.openxmlformats.org/spreadsheetml/2006/main" xmlns:r="http://schemas.openxmlformats.org/officeDocument/2006/relationships">
  <sheetPr codeName="Sheet11">
    <pageSetUpPr fitToPage="1"/>
  </sheetPr>
  <dimension ref="A1:AA95"/>
  <sheetViews>
    <sheetView workbookViewId="0">
      <selection activeCell="A93" sqref="A93"/>
    </sheetView>
  </sheetViews>
  <sheetFormatPr defaultRowHeight="12.75" outlineLevelCol="1"/>
  <cols>
    <col min="1" max="1" width="74.375" customWidth="1"/>
    <col min="2" max="2" width="2.5" customWidth="1"/>
    <col min="3" max="3" width="2.375" customWidth="1"/>
    <col min="4" max="4" width="1.375" customWidth="1"/>
    <col min="5" max="5" width="3.25" customWidth="1"/>
    <col min="6" max="6" width="8.25" hidden="1" customWidth="1" outlineLevel="1"/>
    <col min="7" max="7" width="7.5" hidden="1" customWidth="1" outlineLevel="1"/>
    <col min="8" max="8" width="8" hidden="1" customWidth="1" outlineLevel="1"/>
    <col min="9" max="9" width="7.75" hidden="1" customWidth="1" outlineLevel="1"/>
    <col min="10" max="10" width="8.125" customWidth="1" collapsed="1"/>
    <col min="11" max="11" width="8.625" customWidth="1"/>
    <col min="12" max="12" width="7.5" customWidth="1"/>
    <col min="13" max="15" width="9" customWidth="1"/>
    <col min="16" max="25" width="9" hidden="1" customWidth="1" outlineLevel="1"/>
    <col min="26" max="26" width="9" collapsed="1"/>
  </cols>
  <sheetData>
    <row r="1" spans="1:25" ht="15">
      <c r="A1" s="16" t="s">
        <v>943</v>
      </c>
    </row>
    <row r="2" spans="1:25" s="202" customFormat="1" ht="15.75">
      <c r="A2" s="16" t="str">
        <f>'Version control'!A2</f>
        <v>LPN</v>
      </c>
      <c r="E2" s="470"/>
      <c r="F2" s="480"/>
      <c r="G2" s="514"/>
      <c r="H2" s="480"/>
      <c r="I2" s="480"/>
      <c r="J2" s="480"/>
    </row>
    <row r="3" spans="1:25" s="202" customFormat="1" ht="15">
      <c r="A3" s="705">
        <f>'Version control'!A3</f>
        <v>2012</v>
      </c>
      <c r="C3" s="169"/>
      <c r="E3" s="348"/>
      <c r="F3" s="78">
        <v>2006</v>
      </c>
      <c r="G3" s="78">
        <f t="shared" ref="G3:Y3" si="0">+F3+1</f>
        <v>2007</v>
      </c>
      <c r="H3" s="78">
        <f t="shared" si="0"/>
        <v>2008</v>
      </c>
      <c r="I3" s="78">
        <f t="shared" si="0"/>
        <v>2009</v>
      </c>
      <c r="J3" s="78">
        <f t="shared" si="0"/>
        <v>2010</v>
      </c>
      <c r="K3" s="78">
        <f t="shared" si="0"/>
        <v>2011</v>
      </c>
      <c r="L3" s="78">
        <f t="shared" si="0"/>
        <v>2012</v>
      </c>
      <c r="M3" s="78">
        <f t="shared" si="0"/>
        <v>2013</v>
      </c>
      <c r="N3" s="78">
        <f t="shared" si="0"/>
        <v>2014</v>
      </c>
      <c r="O3" s="78">
        <f t="shared" si="0"/>
        <v>2015</v>
      </c>
      <c r="P3" s="78">
        <f t="shared" si="0"/>
        <v>2016</v>
      </c>
      <c r="Q3" s="78">
        <f t="shared" si="0"/>
        <v>2017</v>
      </c>
      <c r="R3" s="78">
        <f t="shared" si="0"/>
        <v>2018</v>
      </c>
      <c r="S3" s="78">
        <f t="shared" si="0"/>
        <v>2019</v>
      </c>
      <c r="T3" s="78">
        <f t="shared" si="0"/>
        <v>2020</v>
      </c>
      <c r="U3" s="78">
        <f t="shared" si="0"/>
        <v>2021</v>
      </c>
      <c r="V3" s="78">
        <f t="shared" si="0"/>
        <v>2022</v>
      </c>
      <c r="W3" s="78">
        <f t="shared" si="0"/>
        <v>2023</v>
      </c>
      <c r="X3" s="78">
        <f t="shared" si="0"/>
        <v>2024</v>
      </c>
      <c r="Y3" s="78">
        <f t="shared" si="0"/>
        <v>2025</v>
      </c>
    </row>
    <row r="4" spans="1:25" s="202" customFormat="1" ht="15">
      <c r="A4" s="49"/>
      <c r="C4" s="169"/>
      <c r="E4" s="348"/>
      <c r="F4" s="407"/>
      <c r="G4" s="408"/>
      <c r="H4" s="408" t="s">
        <v>801</v>
      </c>
      <c r="I4" s="408"/>
      <c r="J4" s="409"/>
      <c r="K4" s="780"/>
      <c r="L4" s="781"/>
      <c r="M4" s="781" t="s">
        <v>802</v>
      </c>
      <c r="N4" s="781"/>
      <c r="O4" s="779"/>
      <c r="P4" s="809"/>
      <c r="Q4" s="810"/>
      <c r="R4" s="810" t="s">
        <v>1575</v>
      </c>
      <c r="S4" s="810"/>
      <c r="T4" s="811"/>
      <c r="U4" s="809"/>
      <c r="V4" s="810"/>
      <c r="W4" s="811"/>
      <c r="X4" s="408"/>
      <c r="Y4" s="409"/>
    </row>
    <row r="5" spans="1:25" s="202" customFormat="1">
      <c r="D5" s="480"/>
      <c r="E5" s="470"/>
      <c r="F5" s="480"/>
      <c r="G5" s="480"/>
      <c r="H5" s="480"/>
      <c r="I5" s="480"/>
      <c r="J5" s="480"/>
      <c r="K5" s="806"/>
      <c r="L5" s="807"/>
      <c r="M5" s="807"/>
      <c r="N5" s="807"/>
      <c r="O5" s="808"/>
      <c r="P5" s="820"/>
      <c r="Q5" s="821"/>
      <c r="R5" s="821"/>
      <c r="S5" s="821"/>
      <c r="T5" s="821"/>
      <c r="U5" s="821"/>
      <c r="V5" s="821"/>
      <c r="W5" s="822"/>
    </row>
    <row r="6" spans="1:25" ht="15">
      <c r="A6" s="158" t="s">
        <v>932</v>
      </c>
      <c r="J6" s="543" t="str">
        <f>+'F8 Pension Primary scheme '!$A$5</f>
        <v>Primary ESPS or other DB scheme (overwrite with name)</v>
      </c>
      <c r="K6" s="543"/>
      <c r="L6" s="543"/>
      <c r="M6" s="543"/>
      <c r="N6" s="543"/>
      <c r="O6" s="825"/>
      <c r="P6" s="825"/>
    </row>
    <row r="7" spans="1:25">
      <c r="A7" s="415" t="s">
        <v>1772</v>
      </c>
      <c r="E7" s="470" t="s">
        <v>5</v>
      </c>
      <c r="F7" s="553"/>
      <c r="G7" s="553"/>
      <c r="H7" s="553"/>
      <c r="I7" s="553"/>
      <c r="J7" s="553"/>
      <c r="K7" s="553"/>
      <c r="L7" s="553"/>
      <c r="M7" s="553"/>
      <c r="N7" s="553"/>
      <c r="O7" s="553"/>
      <c r="P7" s="553"/>
      <c r="Q7" s="553"/>
      <c r="R7" s="553"/>
      <c r="S7" s="553"/>
      <c r="T7" s="553"/>
      <c r="U7" s="553"/>
      <c r="V7" s="553"/>
      <c r="W7" s="553"/>
      <c r="X7" s="553"/>
      <c r="Y7" s="553"/>
    </row>
    <row r="8" spans="1:25">
      <c r="A8" s="1" t="s">
        <v>922</v>
      </c>
    </row>
    <row r="9" spans="1:25" s="202" customFormat="1">
      <c r="A9" s="479" t="s">
        <v>155</v>
      </c>
      <c r="C9" s="480"/>
      <c r="E9" s="470" t="s">
        <v>5</v>
      </c>
      <c r="F9" s="553"/>
      <c r="G9" s="553"/>
      <c r="H9" s="553"/>
      <c r="I9" s="553"/>
      <c r="J9" s="553"/>
      <c r="K9" s="528"/>
      <c r="L9" s="553"/>
      <c r="M9" s="553"/>
      <c r="N9" s="553"/>
      <c r="O9" s="553"/>
      <c r="P9" s="553"/>
      <c r="Q9" s="553"/>
      <c r="R9" s="553"/>
      <c r="S9" s="553"/>
      <c r="T9" s="553"/>
      <c r="U9" s="553"/>
      <c r="V9" s="553"/>
      <c r="W9" s="553"/>
      <c r="X9" s="553"/>
      <c r="Y9" s="553"/>
    </row>
    <row r="10" spans="1:25" s="202" customFormat="1">
      <c r="A10" s="475" t="s">
        <v>156</v>
      </c>
      <c r="C10" s="480"/>
      <c r="E10" s="470"/>
      <c r="F10" s="478"/>
      <c r="G10" s="478"/>
      <c r="H10" s="478"/>
      <c r="I10" s="478"/>
      <c r="J10" s="478"/>
      <c r="K10" s="478"/>
      <c r="L10" s="478"/>
      <c r="M10" s="478"/>
      <c r="N10" s="478"/>
      <c r="O10" s="478"/>
      <c r="P10" s="478"/>
      <c r="Q10" s="478"/>
      <c r="R10" s="478"/>
      <c r="S10" s="478"/>
      <c r="T10" s="478"/>
      <c r="U10" s="478"/>
      <c r="V10" s="478"/>
      <c r="W10" s="478"/>
      <c r="X10" s="478"/>
      <c r="Y10" s="478"/>
    </row>
    <row r="11" spans="1:25" s="202" customFormat="1">
      <c r="A11" s="545" t="str">
        <f>+$A$2</f>
        <v>LPN</v>
      </c>
      <c r="C11" s="480"/>
      <c r="E11" s="470" t="s">
        <v>5</v>
      </c>
      <c r="F11" s="553"/>
      <c r="G11" s="553"/>
      <c r="H11" s="553"/>
      <c r="I11" s="553"/>
      <c r="J11" s="553"/>
      <c r="K11" s="528"/>
      <c r="L11" s="553"/>
      <c r="M11" s="553"/>
      <c r="N11" s="553"/>
      <c r="O11" s="553"/>
      <c r="P11" s="553"/>
      <c r="Q11" s="553"/>
      <c r="R11" s="553"/>
      <c r="S11" s="553"/>
      <c r="T11" s="553"/>
      <c r="U11" s="553"/>
      <c r="V11" s="553"/>
      <c r="W11" s="553"/>
      <c r="X11" s="553"/>
      <c r="Y11" s="553"/>
    </row>
    <row r="12" spans="1:25" s="202" customFormat="1">
      <c r="A12" s="545" t="str">
        <f>+'F10 Pensions PPF Levies'!$A$12</f>
        <v>Insert DNO name</v>
      </c>
      <c r="C12" s="481"/>
      <c r="E12" s="470" t="s">
        <v>5</v>
      </c>
      <c r="F12" s="553"/>
      <c r="G12" s="553"/>
      <c r="H12" s="553"/>
      <c r="I12" s="553"/>
      <c r="J12" s="553"/>
      <c r="K12" s="528"/>
      <c r="L12" s="553"/>
      <c r="M12" s="553"/>
      <c r="N12" s="553"/>
      <c r="O12" s="553"/>
      <c r="P12" s="553"/>
      <c r="Q12" s="553"/>
      <c r="R12" s="553"/>
      <c r="S12" s="553"/>
      <c r="T12" s="553"/>
      <c r="U12" s="553"/>
      <c r="V12" s="553"/>
      <c r="W12" s="553"/>
      <c r="X12" s="553"/>
      <c r="Y12" s="553"/>
    </row>
    <row r="13" spans="1:25" s="202" customFormat="1">
      <c r="A13" s="545" t="str">
        <f>+'F10 Pensions PPF Levies'!$A$12</f>
        <v>Insert DNO name</v>
      </c>
      <c r="C13" s="481"/>
      <c r="E13" s="470" t="s">
        <v>5</v>
      </c>
      <c r="F13" s="553"/>
      <c r="G13" s="553"/>
      <c r="H13" s="553"/>
      <c r="I13" s="553"/>
      <c r="J13" s="553"/>
      <c r="K13" s="528"/>
      <c r="L13" s="553"/>
      <c r="M13" s="553"/>
      <c r="N13" s="553"/>
      <c r="O13" s="553"/>
      <c r="P13" s="553"/>
      <c r="Q13" s="553"/>
      <c r="R13" s="553"/>
      <c r="S13" s="553"/>
      <c r="T13" s="553"/>
      <c r="U13" s="553"/>
      <c r="V13" s="553"/>
      <c r="W13" s="553"/>
      <c r="X13" s="553"/>
      <c r="Y13" s="553"/>
    </row>
    <row r="14" spans="1:25">
      <c r="A14" s="64" t="s">
        <v>921</v>
      </c>
    </row>
    <row r="15" spans="1:25" s="202" customFormat="1">
      <c r="A15" s="479" t="s">
        <v>155</v>
      </c>
      <c r="C15" s="480"/>
      <c r="E15" s="470" t="s">
        <v>5</v>
      </c>
      <c r="F15" s="553"/>
      <c r="G15" s="553"/>
      <c r="H15" s="553"/>
      <c r="I15" s="553"/>
      <c r="J15" s="553"/>
      <c r="K15" s="528"/>
      <c r="L15" s="553"/>
      <c r="M15" s="553"/>
      <c r="N15" s="553"/>
      <c r="O15" s="553"/>
      <c r="P15" s="553"/>
      <c r="Q15" s="553"/>
      <c r="R15" s="553"/>
      <c r="S15" s="553"/>
      <c r="T15" s="553"/>
      <c r="U15" s="553"/>
      <c r="V15" s="553"/>
      <c r="W15" s="553"/>
      <c r="X15" s="553"/>
      <c r="Y15" s="553"/>
    </row>
    <row r="16" spans="1:25" s="202" customFormat="1">
      <c r="A16" s="475" t="s">
        <v>156</v>
      </c>
      <c r="C16" s="480"/>
      <c r="E16" s="470"/>
      <c r="F16" s="478"/>
      <c r="G16" s="478"/>
      <c r="H16" s="478"/>
      <c r="I16" s="478"/>
      <c r="J16" s="478"/>
      <c r="K16" s="478"/>
      <c r="L16" s="478"/>
      <c r="M16" s="478"/>
      <c r="N16" s="478"/>
      <c r="O16" s="478"/>
      <c r="P16" s="478"/>
      <c r="Q16" s="478"/>
      <c r="R16" s="478"/>
      <c r="S16" s="478"/>
      <c r="T16" s="478"/>
      <c r="U16" s="478"/>
      <c r="V16" s="478"/>
      <c r="W16" s="478"/>
      <c r="X16" s="478"/>
      <c r="Y16" s="478"/>
    </row>
    <row r="17" spans="1:25" s="202" customFormat="1">
      <c r="A17" s="545" t="str">
        <f>+$A$2</f>
        <v>LPN</v>
      </c>
      <c r="C17" s="480"/>
      <c r="E17" s="470" t="s">
        <v>5</v>
      </c>
      <c r="F17" s="553"/>
      <c r="G17" s="553"/>
      <c r="H17" s="553"/>
      <c r="I17" s="553"/>
      <c r="J17" s="553"/>
      <c r="K17" s="528"/>
      <c r="L17" s="553"/>
      <c r="M17" s="553"/>
      <c r="N17" s="553"/>
      <c r="O17" s="553"/>
      <c r="P17" s="553"/>
      <c r="Q17" s="553"/>
      <c r="R17" s="553"/>
      <c r="S17" s="553"/>
      <c r="T17" s="553"/>
      <c r="U17" s="553"/>
      <c r="V17" s="553"/>
      <c r="W17" s="553"/>
      <c r="X17" s="553"/>
      <c r="Y17" s="553"/>
    </row>
    <row r="18" spans="1:25" s="202" customFormat="1">
      <c r="A18" s="545" t="str">
        <f>+$A$12</f>
        <v>Insert DNO name</v>
      </c>
      <c r="C18" s="481"/>
      <c r="E18" s="470" t="s">
        <v>5</v>
      </c>
      <c r="F18" s="553"/>
      <c r="G18" s="553"/>
      <c r="H18" s="553"/>
      <c r="I18" s="553"/>
      <c r="J18" s="553"/>
      <c r="K18" s="528"/>
      <c r="L18" s="553"/>
      <c r="M18" s="553"/>
      <c r="N18" s="553"/>
      <c r="O18" s="553"/>
      <c r="P18" s="553"/>
      <c r="Q18" s="553"/>
      <c r="R18" s="553"/>
      <c r="S18" s="553"/>
      <c r="T18" s="553"/>
      <c r="U18" s="553"/>
      <c r="V18" s="553"/>
      <c r="W18" s="553"/>
      <c r="X18" s="553"/>
      <c r="Y18" s="553"/>
    </row>
    <row r="19" spans="1:25" s="202" customFormat="1">
      <c r="A19" s="545" t="str">
        <f>+$A$13</f>
        <v>Insert DNO name</v>
      </c>
      <c r="C19" s="481"/>
      <c r="E19" s="470" t="s">
        <v>5</v>
      </c>
      <c r="F19" s="553"/>
      <c r="G19" s="553"/>
      <c r="H19" s="553"/>
      <c r="I19" s="553"/>
      <c r="J19" s="553"/>
      <c r="K19" s="528"/>
      <c r="L19" s="553"/>
      <c r="M19" s="553"/>
      <c r="N19" s="553"/>
      <c r="O19" s="553"/>
      <c r="P19" s="553"/>
      <c r="Q19" s="553"/>
      <c r="R19" s="553"/>
      <c r="S19" s="553"/>
      <c r="T19" s="553"/>
      <c r="U19" s="553"/>
      <c r="V19" s="553"/>
      <c r="W19" s="553"/>
      <c r="X19" s="553"/>
      <c r="Y19" s="553"/>
    </row>
    <row r="20" spans="1:25">
      <c r="A20" t="s">
        <v>159</v>
      </c>
      <c r="F20" s="533" t="str">
        <f>IF(ABS(F7-SUM(F9:F19)&gt;0.01),"Error", "OK")</f>
        <v>OK</v>
      </c>
      <c r="G20" s="533" t="str">
        <f t="shared" ref="G20:O20" si="1">IF(ABS(G7-SUM(G9:G19)&gt;0.01),"Error", "OK")</f>
        <v>OK</v>
      </c>
      <c r="H20" s="533" t="str">
        <f t="shared" si="1"/>
        <v>OK</v>
      </c>
      <c r="I20" s="533" t="str">
        <f t="shared" si="1"/>
        <v>OK</v>
      </c>
      <c r="J20" s="533" t="str">
        <f t="shared" si="1"/>
        <v>OK</v>
      </c>
      <c r="K20" s="533" t="str">
        <f t="shared" si="1"/>
        <v>OK</v>
      </c>
      <c r="L20" s="533" t="str">
        <f t="shared" si="1"/>
        <v>OK</v>
      </c>
      <c r="M20" s="533" t="str">
        <f t="shared" si="1"/>
        <v>OK</v>
      </c>
      <c r="N20" s="533" t="str">
        <f t="shared" si="1"/>
        <v>OK</v>
      </c>
      <c r="O20" s="533" t="str">
        <f t="shared" si="1"/>
        <v>OK</v>
      </c>
      <c r="P20" s="533" t="str">
        <f t="shared" ref="P20" si="2">IF(ABS(P7-SUM(P9:P19)&gt;0.01),"Error", "OK")</f>
        <v>OK</v>
      </c>
      <c r="Q20" s="533" t="str">
        <f t="shared" ref="Q20" si="3">IF(ABS(Q7-SUM(Q9:Q19)&gt;0.01),"Error", "OK")</f>
        <v>OK</v>
      </c>
      <c r="R20" s="533" t="str">
        <f t="shared" ref="R20" si="4">IF(ABS(R7-SUM(R9:R19)&gt;0.01),"Error", "OK")</f>
        <v>OK</v>
      </c>
      <c r="S20" s="533" t="str">
        <f t="shared" ref="S20" si="5">IF(ABS(S7-SUM(S9:S19)&gt;0.01),"Error", "OK")</f>
        <v>OK</v>
      </c>
      <c r="T20" s="533" t="str">
        <f t="shared" ref="T20" si="6">IF(ABS(T7-SUM(T9:T19)&gt;0.01),"Error", "OK")</f>
        <v>OK</v>
      </c>
      <c r="U20" s="533" t="str">
        <f t="shared" ref="U20" si="7">IF(ABS(U7-SUM(U9:U19)&gt;0.01),"Error", "OK")</f>
        <v>OK</v>
      </c>
      <c r="V20" s="533" t="str">
        <f t="shared" ref="V20" si="8">IF(ABS(V7-SUM(V9:V19)&gt;0.01),"Error", "OK")</f>
        <v>OK</v>
      </c>
      <c r="W20" s="533" t="str">
        <f t="shared" ref="W20" si="9">IF(ABS(W7-SUM(W9:W19)&gt;0.01),"Error", "OK")</f>
        <v>OK</v>
      </c>
      <c r="X20" s="533" t="str">
        <f t="shared" ref="X20" si="10">IF(ABS(X7-SUM(X9:X19)&gt;0.01),"Error", "OK")</f>
        <v>OK</v>
      </c>
      <c r="Y20" s="533" t="str">
        <f t="shared" ref="Y20" si="11">IF(ABS(Y7-SUM(Y9:Y19)&gt;0.01),"Error", "OK")</f>
        <v>OK</v>
      </c>
    </row>
    <row r="22" spans="1:25" ht="15">
      <c r="A22" s="158" t="s">
        <v>932</v>
      </c>
      <c r="G22" s="543"/>
      <c r="H22" s="543"/>
      <c r="I22" s="543"/>
      <c r="J22" s="545" t="str">
        <f>+'F8.1 Pension Second scheme'!A4</f>
        <v>Second ESPS or other DB scheme (overwrite with name)</v>
      </c>
      <c r="K22" s="545"/>
      <c r="L22" s="545"/>
      <c r="M22" s="545"/>
      <c r="N22" s="545"/>
      <c r="O22" s="545"/>
    </row>
    <row r="23" spans="1:25">
      <c r="A23" s="415" t="s">
        <v>1775</v>
      </c>
      <c r="E23" s="470" t="s">
        <v>5</v>
      </c>
      <c r="F23" s="553"/>
      <c r="G23" s="553"/>
      <c r="H23" s="553"/>
      <c r="I23" s="553"/>
      <c r="J23" s="553"/>
      <c r="K23" s="553"/>
      <c r="L23" s="553"/>
      <c r="M23" s="553"/>
      <c r="N23" s="553"/>
      <c r="O23" s="553"/>
      <c r="P23" s="553"/>
      <c r="Q23" s="553"/>
      <c r="R23" s="553"/>
      <c r="S23" s="553"/>
      <c r="T23" s="553"/>
      <c r="U23" s="553"/>
      <c r="V23" s="553"/>
      <c r="W23" s="553"/>
      <c r="X23" s="553"/>
      <c r="Y23" s="553"/>
    </row>
    <row r="24" spans="1:25">
      <c r="A24" s="1" t="s">
        <v>922</v>
      </c>
    </row>
    <row r="25" spans="1:25" s="202" customFormat="1">
      <c r="A25" s="479" t="s">
        <v>155</v>
      </c>
      <c r="C25" s="480"/>
      <c r="E25" s="470" t="s">
        <v>5</v>
      </c>
      <c r="F25" s="553"/>
      <c r="G25" s="553"/>
      <c r="H25" s="553"/>
      <c r="I25" s="553"/>
      <c r="J25" s="553"/>
      <c r="K25" s="528"/>
      <c r="L25" s="553"/>
      <c r="M25" s="553"/>
      <c r="N25" s="553"/>
      <c r="O25" s="553"/>
      <c r="P25" s="553"/>
      <c r="Q25" s="553"/>
      <c r="R25" s="553"/>
      <c r="S25" s="553"/>
      <c r="T25" s="553"/>
      <c r="U25" s="553"/>
      <c r="V25" s="553"/>
      <c r="W25" s="553"/>
      <c r="X25" s="553"/>
      <c r="Y25" s="553"/>
    </row>
    <row r="26" spans="1:25" s="202" customFormat="1">
      <c r="A26" s="475" t="s">
        <v>156</v>
      </c>
      <c r="C26" s="480"/>
      <c r="E26" s="470"/>
      <c r="F26" s="478"/>
      <c r="G26" s="478"/>
      <c r="H26" s="478"/>
      <c r="I26" s="478"/>
      <c r="J26" s="478"/>
      <c r="K26" s="478"/>
      <c r="L26" s="478"/>
      <c r="M26" s="478"/>
      <c r="N26" s="478"/>
      <c r="O26" s="478"/>
      <c r="P26" s="478"/>
      <c r="Q26" s="478"/>
      <c r="R26" s="478"/>
      <c r="S26" s="478"/>
      <c r="T26" s="478"/>
      <c r="U26" s="478"/>
      <c r="V26" s="478"/>
      <c r="W26" s="478"/>
      <c r="X26" s="478"/>
      <c r="Y26" s="478"/>
    </row>
    <row r="27" spans="1:25" s="202" customFormat="1">
      <c r="A27" s="545" t="str">
        <f>+$A$2</f>
        <v>LPN</v>
      </c>
      <c r="C27" s="480"/>
      <c r="E27" s="470" t="s">
        <v>5</v>
      </c>
      <c r="F27" s="553"/>
      <c r="G27" s="553"/>
      <c r="H27" s="553"/>
      <c r="I27" s="553"/>
      <c r="J27" s="553"/>
      <c r="K27" s="528"/>
      <c r="L27" s="553"/>
      <c r="M27" s="553"/>
      <c r="N27" s="553"/>
      <c r="O27" s="553"/>
      <c r="P27" s="553"/>
      <c r="Q27" s="553"/>
      <c r="R27" s="553"/>
      <c r="S27" s="553"/>
      <c r="T27" s="553"/>
      <c r="U27" s="553"/>
      <c r="V27" s="553"/>
      <c r="W27" s="553"/>
      <c r="X27" s="553"/>
      <c r="Y27" s="553"/>
    </row>
    <row r="28" spans="1:25" s="202" customFormat="1">
      <c r="A28" s="545" t="str">
        <f>+$A$12</f>
        <v>Insert DNO name</v>
      </c>
      <c r="C28" s="481"/>
      <c r="E28" s="470" t="s">
        <v>5</v>
      </c>
      <c r="F28" s="553"/>
      <c r="G28" s="553"/>
      <c r="H28" s="553"/>
      <c r="I28" s="553"/>
      <c r="J28" s="553"/>
      <c r="K28" s="528"/>
      <c r="L28" s="553"/>
      <c r="M28" s="553"/>
      <c r="N28" s="553"/>
      <c r="O28" s="553"/>
      <c r="P28" s="553"/>
      <c r="Q28" s="553"/>
      <c r="R28" s="553"/>
      <c r="S28" s="553"/>
      <c r="T28" s="553"/>
      <c r="U28" s="553"/>
      <c r="V28" s="553"/>
      <c r="W28" s="553"/>
      <c r="X28" s="553"/>
      <c r="Y28" s="553"/>
    </row>
    <row r="29" spans="1:25" s="202" customFormat="1">
      <c r="A29" s="545" t="str">
        <f>+$A$13</f>
        <v>Insert DNO name</v>
      </c>
      <c r="C29" s="481"/>
      <c r="E29" s="470" t="s">
        <v>5</v>
      </c>
      <c r="F29" s="553"/>
      <c r="G29" s="553"/>
      <c r="H29" s="553"/>
      <c r="I29" s="553"/>
      <c r="J29" s="553"/>
      <c r="K29" s="528"/>
      <c r="L29" s="553"/>
      <c r="M29" s="553"/>
      <c r="N29" s="553"/>
      <c r="O29" s="553"/>
      <c r="P29" s="553"/>
      <c r="Q29" s="553"/>
      <c r="R29" s="553"/>
      <c r="S29" s="553"/>
      <c r="T29" s="553"/>
      <c r="U29" s="553"/>
      <c r="V29" s="553"/>
      <c r="W29" s="553"/>
      <c r="X29" s="553"/>
      <c r="Y29" s="553"/>
    </row>
    <row r="30" spans="1:25">
      <c r="A30" s="64" t="s">
        <v>921</v>
      </c>
    </row>
    <row r="31" spans="1:25" s="202" customFormat="1">
      <c r="A31" s="479" t="s">
        <v>155</v>
      </c>
      <c r="C31" s="480"/>
      <c r="E31" s="470" t="s">
        <v>5</v>
      </c>
      <c r="F31" s="553"/>
      <c r="G31" s="553"/>
      <c r="H31" s="553"/>
      <c r="I31" s="553"/>
      <c r="J31" s="553"/>
      <c r="K31" s="528"/>
      <c r="L31" s="553"/>
      <c r="M31" s="553"/>
      <c r="N31" s="553"/>
      <c r="O31" s="553"/>
      <c r="P31" s="553"/>
      <c r="Q31" s="553"/>
      <c r="R31" s="553"/>
      <c r="S31" s="553"/>
      <c r="T31" s="553"/>
      <c r="U31" s="553"/>
      <c r="V31" s="553"/>
      <c r="W31" s="553"/>
      <c r="X31" s="553"/>
      <c r="Y31" s="553"/>
    </row>
    <row r="32" spans="1:25" s="202" customFormat="1">
      <c r="A32" s="475" t="s">
        <v>156</v>
      </c>
      <c r="C32" s="480"/>
      <c r="E32" s="470"/>
      <c r="F32" s="478"/>
      <c r="G32" s="478"/>
      <c r="H32" s="478"/>
      <c r="I32" s="478"/>
      <c r="J32" s="478"/>
      <c r="K32" s="478"/>
      <c r="L32" s="478"/>
      <c r="M32" s="478"/>
      <c r="N32" s="478"/>
      <c r="O32" s="478"/>
      <c r="P32" s="478"/>
      <c r="Q32" s="478"/>
      <c r="R32" s="478"/>
      <c r="S32" s="478"/>
      <c r="T32" s="478"/>
      <c r="U32" s="478"/>
      <c r="V32" s="478"/>
      <c r="W32" s="478"/>
      <c r="X32" s="478"/>
      <c r="Y32" s="478"/>
    </row>
    <row r="33" spans="1:25" s="202" customFormat="1">
      <c r="A33" s="545" t="str">
        <f>+$A$2</f>
        <v>LPN</v>
      </c>
      <c r="C33" s="480"/>
      <c r="E33" s="470" t="s">
        <v>5</v>
      </c>
      <c r="F33" s="553"/>
      <c r="G33" s="553"/>
      <c r="H33" s="553"/>
      <c r="I33" s="553"/>
      <c r="J33" s="553"/>
      <c r="K33" s="528"/>
      <c r="L33" s="553"/>
      <c r="M33" s="553"/>
      <c r="N33" s="553"/>
      <c r="O33" s="553"/>
      <c r="P33" s="553"/>
      <c r="Q33" s="553"/>
      <c r="R33" s="553"/>
      <c r="S33" s="553"/>
      <c r="T33" s="553"/>
      <c r="U33" s="553"/>
      <c r="V33" s="553"/>
      <c r="W33" s="553"/>
      <c r="X33" s="553"/>
      <c r="Y33" s="553"/>
    </row>
    <row r="34" spans="1:25" s="202" customFormat="1">
      <c r="A34" s="545" t="str">
        <f>+$A$12</f>
        <v>Insert DNO name</v>
      </c>
      <c r="C34" s="481"/>
      <c r="E34" s="470" t="s">
        <v>5</v>
      </c>
      <c r="F34" s="553"/>
      <c r="G34" s="553"/>
      <c r="H34" s="553"/>
      <c r="I34" s="553"/>
      <c r="J34" s="553"/>
      <c r="K34" s="528"/>
      <c r="L34" s="553"/>
      <c r="M34" s="553"/>
      <c r="N34" s="553"/>
      <c r="O34" s="553"/>
      <c r="P34" s="553"/>
      <c r="Q34" s="553"/>
      <c r="R34" s="553"/>
      <c r="S34" s="553"/>
      <c r="T34" s="553"/>
      <c r="U34" s="553"/>
      <c r="V34" s="553"/>
      <c r="W34" s="553"/>
      <c r="X34" s="553"/>
      <c r="Y34" s="553"/>
    </row>
    <row r="35" spans="1:25" s="202" customFormat="1">
      <c r="A35" s="545" t="str">
        <f>+$A$13</f>
        <v>Insert DNO name</v>
      </c>
      <c r="C35" s="481"/>
      <c r="E35" s="470" t="s">
        <v>5</v>
      </c>
      <c r="F35" s="553"/>
      <c r="G35" s="553"/>
      <c r="H35" s="553"/>
      <c r="I35" s="553"/>
      <c r="J35" s="553"/>
      <c r="K35" s="528"/>
      <c r="L35" s="553"/>
      <c r="M35" s="553"/>
      <c r="N35" s="553"/>
      <c r="O35" s="553"/>
      <c r="P35" s="553"/>
      <c r="Q35" s="553"/>
      <c r="R35" s="553"/>
      <c r="S35" s="553"/>
      <c r="T35" s="553"/>
      <c r="U35" s="553"/>
      <c r="V35" s="553"/>
      <c r="W35" s="553"/>
      <c r="X35" s="553"/>
      <c r="Y35" s="553"/>
    </row>
    <row r="36" spans="1:25">
      <c r="A36" t="s">
        <v>159</v>
      </c>
      <c r="F36" s="533" t="str">
        <f>IF(ABS(F23-SUM(F25:F35)&gt;0.01),"Error", "OK")</f>
        <v>OK</v>
      </c>
      <c r="G36" s="533" t="str">
        <f t="shared" ref="G36:Y36" si="12">IF(ABS(G23-SUM(G25:G35)&gt;0.01),"Error", "OK")</f>
        <v>OK</v>
      </c>
      <c r="H36" s="533" t="str">
        <f t="shared" si="12"/>
        <v>OK</v>
      </c>
      <c r="I36" s="533" t="str">
        <f t="shared" si="12"/>
        <v>OK</v>
      </c>
      <c r="J36" s="533" t="str">
        <f t="shared" si="12"/>
        <v>OK</v>
      </c>
      <c r="K36" s="533" t="str">
        <f t="shared" si="12"/>
        <v>OK</v>
      </c>
      <c r="L36" s="533" t="str">
        <f t="shared" si="12"/>
        <v>OK</v>
      </c>
      <c r="M36" s="533" t="str">
        <f t="shared" si="12"/>
        <v>OK</v>
      </c>
      <c r="N36" s="533" t="str">
        <f t="shared" si="12"/>
        <v>OK</v>
      </c>
      <c r="O36" s="533" t="str">
        <f t="shared" si="12"/>
        <v>OK</v>
      </c>
      <c r="P36" s="533" t="str">
        <f t="shared" si="12"/>
        <v>OK</v>
      </c>
      <c r="Q36" s="533" t="str">
        <f t="shared" si="12"/>
        <v>OK</v>
      </c>
      <c r="R36" s="533" t="str">
        <f t="shared" si="12"/>
        <v>OK</v>
      </c>
      <c r="S36" s="533" t="str">
        <f t="shared" si="12"/>
        <v>OK</v>
      </c>
      <c r="T36" s="533" t="str">
        <f t="shared" si="12"/>
        <v>OK</v>
      </c>
      <c r="U36" s="533" t="str">
        <f t="shared" si="12"/>
        <v>OK</v>
      </c>
      <c r="V36" s="533" t="str">
        <f t="shared" si="12"/>
        <v>OK</v>
      </c>
      <c r="W36" s="533" t="str">
        <f t="shared" si="12"/>
        <v>OK</v>
      </c>
      <c r="X36" s="533" t="str">
        <f t="shared" si="12"/>
        <v>OK</v>
      </c>
      <c r="Y36" s="533" t="str">
        <f t="shared" si="12"/>
        <v>OK</v>
      </c>
    </row>
    <row r="38" spans="1:25" ht="15">
      <c r="A38" s="158" t="s">
        <v>932</v>
      </c>
      <c r="G38" s="544"/>
      <c r="H38" s="544"/>
      <c r="I38" s="544"/>
      <c r="J38" s="834" t="str">
        <f>+'F8.2 Pension Tertiary scheme'!A4</f>
        <v>Tertiary ESPS or other DB scheme (overwrite with name)</v>
      </c>
      <c r="K38" s="834"/>
      <c r="L38" s="834"/>
      <c r="M38" s="834"/>
      <c r="N38" s="834"/>
      <c r="O38" s="834"/>
    </row>
    <row r="39" spans="1:25">
      <c r="A39" s="415" t="s">
        <v>1777</v>
      </c>
      <c r="E39" s="470" t="s">
        <v>5</v>
      </c>
      <c r="F39" s="553"/>
      <c r="G39" s="553"/>
      <c r="H39" s="553"/>
      <c r="I39" s="553"/>
      <c r="J39" s="553"/>
      <c r="K39" s="553"/>
      <c r="L39" s="553"/>
      <c r="M39" s="553"/>
      <c r="N39" s="553"/>
      <c r="O39" s="553"/>
      <c r="P39" s="553"/>
      <c r="Q39" s="553"/>
      <c r="R39" s="553"/>
      <c r="S39" s="553"/>
      <c r="T39" s="553"/>
      <c r="U39" s="553"/>
      <c r="V39" s="553"/>
      <c r="W39" s="553"/>
      <c r="X39" s="553"/>
      <c r="Y39" s="553"/>
    </row>
    <row r="40" spans="1:25">
      <c r="A40" s="1" t="s">
        <v>922</v>
      </c>
    </row>
    <row r="41" spans="1:25" s="202" customFormat="1">
      <c r="A41" s="479" t="s">
        <v>155</v>
      </c>
      <c r="C41" s="480"/>
      <c r="E41" s="470" t="s">
        <v>5</v>
      </c>
      <c r="F41" s="553"/>
      <c r="G41" s="553"/>
      <c r="H41" s="553"/>
      <c r="I41" s="553"/>
      <c r="J41" s="553"/>
      <c r="K41" s="528"/>
      <c r="L41" s="553"/>
      <c r="M41" s="553"/>
      <c r="N41" s="553"/>
      <c r="O41" s="553"/>
      <c r="P41" s="553"/>
      <c r="Q41" s="553"/>
      <c r="R41" s="553"/>
      <c r="S41" s="553"/>
      <c r="T41" s="553"/>
      <c r="U41" s="553"/>
      <c r="V41" s="553"/>
      <c r="W41" s="553"/>
      <c r="X41" s="553"/>
      <c r="Y41" s="553"/>
    </row>
    <row r="42" spans="1:25" s="202" customFormat="1">
      <c r="A42" s="475" t="s">
        <v>156</v>
      </c>
      <c r="C42" s="480"/>
      <c r="E42" s="470"/>
      <c r="F42" s="478"/>
      <c r="G42" s="478"/>
      <c r="H42" s="478"/>
      <c r="I42" s="478"/>
      <c r="J42" s="478"/>
      <c r="K42" s="478"/>
      <c r="L42" s="478"/>
      <c r="M42" s="478"/>
      <c r="N42" s="478"/>
      <c r="O42" s="478"/>
      <c r="P42" s="478"/>
      <c r="Q42" s="478"/>
      <c r="R42" s="478"/>
      <c r="S42" s="478"/>
      <c r="T42" s="478"/>
      <c r="U42" s="478"/>
      <c r="V42" s="478"/>
      <c r="W42" s="478"/>
      <c r="X42" s="478"/>
      <c r="Y42" s="478"/>
    </row>
    <row r="43" spans="1:25" s="202" customFormat="1">
      <c r="A43" s="545" t="str">
        <f>+$A$2</f>
        <v>LPN</v>
      </c>
      <c r="C43" s="480"/>
      <c r="E43" s="470" t="s">
        <v>5</v>
      </c>
      <c r="F43" s="553"/>
      <c r="G43" s="553"/>
      <c r="H43" s="553"/>
      <c r="I43" s="553"/>
      <c r="J43" s="553"/>
      <c r="K43" s="528"/>
      <c r="L43" s="553"/>
      <c r="M43" s="553"/>
      <c r="N43" s="553"/>
      <c r="O43" s="553"/>
      <c r="P43" s="553"/>
      <c r="Q43" s="553"/>
      <c r="R43" s="553"/>
      <c r="S43" s="553"/>
      <c r="T43" s="553"/>
      <c r="U43" s="553"/>
      <c r="V43" s="553"/>
      <c r="W43" s="553"/>
      <c r="X43" s="553"/>
      <c r="Y43" s="553"/>
    </row>
    <row r="44" spans="1:25" s="202" customFormat="1">
      <c r="A44" s="545" t="str">
        <f>+$A$12</f>
        <v>Insert DNO name</v>
      </c>
      <c r="C44" s="481"/>
      <c r="E44" s="470" t="s">
        <v>5</v>
      </c>
      <c r="F44" s="553"/>
      <c r="G44" s="553"/>
      <c r="H44" s="553"/>
      <c r="I44" s="553"/>
      <c r="J44" s="553"/>
      <c r="K44" s="528"/>
      <c r="L44" s="553"/>
      <c r="M44" s="553"/>
      <c r="N44" s="553"/>
      <c r="O44" s="553"/>
      <c r="P44" s="553"/>
      <c r="Q44" s="553"/>
      <c r="R44" s="553"/>
      <c r="S44" s="553"/>
      <c r="T44" s="553"/>
      <c r="U44" s="553"/>
      <c r="V44" s="553"/>
      <c r="W44" s="553"/>
      <c r="X44" s="553"/>
      <c r="Y44" s="553"/>
    </row>
    <row r="45" spans="1:25" s="202" customFormat="1">
      <c r="A45" s="545" t="str">
        <f>+$A$13</f>
        <v>Insert DNO name</v>
      </c>
      <c r="C45" s="481"/>
      <c r="E45" s="470" t="s">
        <v>5</v>
      </c>
      <c r="F45" s="553"/>
      <c r="G45" s="553"/>
      <c r="H45" s="553"/>
      <c r="I45" s="553"/>
      <c r="J45" s="553"/>
      <c r="K45" s="528"/>
      <c r="L45" s="553"/>
      <c r="M45" s="553"/>
      <c r="N45" s="553"/>
      <c r="O45" s="553"/>
      <c r="P45" s="553"/>
      <c r="Q45" s="553"/>
      <c r="R45" s="553"/>
      <c r="S45" s="553"/>
      <c r="T45" s="553"/>
      <c r="U45" s="553"/>
      <c r="V45" s="553"/>
      <c r="W45" s="553"/>
      <c r="X45" s="553"/>
      <c r="Y45" s="553"/>
    </row>
    <row r="46" spans="1:25">
      <c r="A46" s="64" t="s">
        <v>921</v>
      </c>
    </row>
    <row r="47" spans="1:25" s="202" customFormat="1">
      <c r="A47" s="479" t="s">
        <v>155</v>
      </c>
      <c r="C47" s="480"/>
      <c r="E47" s="470" t="s">
        <v>5</v>
      </c>
      <c r="F47" s="553"/>
      <c r="G47" s="553"/>
      <c r="H47" s="553"/>
      <c r="I47" s="553"/>
      <c r="J47" s="553"/>
      <c r="K47" s="528"/>
      <c r="L47" s="553"/>
      <c r="M47" s="553"/>
      <c r="N47" s="553"/>
      <c r="O47" s="553"/>
      <c r="P47" s="553"/>
      <c r="Q47" s="553"/>
      <c r="R47" s="553"/>
      <c r="S47" s="553"/>
      <c r="T47" s="553"/>
      <c r="U47" s="553"/>
      <c r="V47" s="553"/>
      <c r="W47" s="553"/>
      <c r="X47" s="553"/>
      <c r="Y47" s="553"/>
    </row>
    <row r="48" spans="1:25" s="202" customFormat="1">
      <c r="A48" s="475" t="s">
        <v>156</v>
      </c>
      <c r="C48" s="480"/>
      <c r="E48" s="470"/>
      <c r="F48" s="478"/>
      <c r="G48" s="478"/>
      <c r="H48" s="478"/>
      <c r="I48" s="478"/>
      <c r="J48" s="478"/>
      <c r="K48" s="478"/>
      <c r="L48" s="478"/>
      <c r="M48" s="478"/>
      <c r="N48" s="478"/>
      <c r="O48" s="478"/>
      <c r="P48" s="478"/>
      <c r="Q48" s="478"/>
      <c r="R48" s="478"/>
      <c r="S48" s="478"/>
      <c r="T48" s="478"/>
      <c r="U48" s="478"/>
      <c r="V48" s="478"/>
      <c r="W48" s="478"/>
      <c r="X48" s="478"/>
      <c r="Y48" s="478"/>
    </row>
    <row r="49" spans="1:25" s="202" customFormat="1">
      <c r="A49" s="545" t="str">
        <f>+$A$2</f>
        <v>LPN</v>
      </c>
      <c r="C49" s="480"/>
      <c r="E49" s="470" t="s">
        <v>5</v>
      </c>
      <c r="F49" s="553"/>
      <c r="G49" s="553"/>
      <c r="H49" s="553"/>
      <c r="I49" s="553"/>
      <c r="J49" s="553"/>
      <c r="K49" s="528"/>
      <c r="L49" s="553"/>
      <c r="M49" s="553"/>
      <c r="N49" s="553"/>
      <c r="O49" s="553"/>
      <c r="P49" s="553"/>
      <c r="Q49" s="553"/>
      <c r="R49" s="553"/>
      <c r="S49" s="553"/>
      <c r="T49" s="553"/>
      <c r="U49" s="553"/>
      <c r="V49" s="553"/>
      <c r="W49" s="553"/>
      <c r="X49" s="553"/>
      <c r="Y49" s="553"/>
    </row>
    <row r="50" spans="1:25" s="202" customFormat="1">
      <c r="A50" s="545" t="str">
        <f>+$A$12</f>
        <v>Insert DNO name</v>
      </c>
      <c r="C50" s="481"/>
      <c r="E50" s="470" t="s">
        <v>5</v>
      </c>
      <c r="F50" s="553"/>
      <c r="G50" s="553"/>
      <c r="H50" s="553"/>
      <c r="I50" s="553"/>
      <c r="J50" s="553"/>
      <c r="K50" s="528"/>
      <c r="L50" s="553"/>
      <c r="M50" s="553"/>
      <c r="N50" s="553"/>
      <c r="O50" s="553"/>
      <c r="P50" s="553"/>
      <c r="Q50" s="553"/>
      <c r="R50" s="553"/>
      <c r="S50" s="553"/>
      <c r="T50" s="553"/>
      <c r="U50" s="553"/>
      <c r="V50" s="553"/>
      <c r="W50" s="553"/>
      <c r="X50" s="553"/>
      <c r="Y50" s="553"/>
    </row>
    <row r="51" spans="1:25" s="202" customFormat="1">
      <c r="A51" s="545" t="str">
        <f>+$A$13</f>
        <v>Insert DNO name</v>
      </c>
      <c r="C51" s="481"/>
      <c r="E51" s="470" t="s">
        <v>5</v>
      </c>
      <c r="F51" s="553"/>
      <c r="G51" s="553"/>
      <c r="H51" s="553"/>
      <c r="I51" s="553"/>
      <c r="J51" s="553"/>
      <c r="K51" s="528"/>
      <c r="L51" s="553"/>
      <c r="M51" s="553"/>
      <c r="N51" s="553"/>
      <c r="O51" s="553"/>
      <c r="P51" s="553"/>
      <c r="Q51" s="553"/>
      <c r="R51" s="553"/>
      <c r="S51" s="553"/>
      <c r="T51" s="553"/>
      <c r="U51" s="553"/>
      <c r="V51" s="553"/>
      <c r="W51" s="553"/>
      <c r="X51" s="553"/>
      <c r="Y51" s="553"/>
    </row>
    <row r="52" spans="1:25">
      <c r="A52" t="s">
        <v>159</v>
      </c>
      <c r="F52" s="533" t="str">
        <f>IF(ABS(F39-SUM(F41:F51)&gt;0.01),"Error", "OK")</f>
        <v>OK</v>
      </c>
      <c r="G52" s="533" t="str">
        <f t="shared" ref="G52:Y52" si="13">IF(ABS(G39-SUM(G41:G51)&gt;0.01),"Error", "OK")</f>
        <v>OK</v>
      </c>
      <c r="H52" s="533" t="str">
        <f t="shared" si="13"/>
        <v>OK</v>
      </c>
      <c r="I52" s="533" t="str">
        <f t="shared" si="13"/>
        <v>OK</v>
      </c>
      <c r="J52" s="533" t="str">
        <f t="shared" si="13"/>
        <v>OK</v>
      </c>
      <c r="K52" s="533" t="str">
        <f t="shared" si="13"/>
        <v>OK</v>
      </c>
      <c r="L52" s="533" t="str">
        <f t="shared" si="13"/>
        <v>OK</v>
      </c>
      <c r="M52" s="533" t="str">
        <f t="shared" si="13"/>
        <v>OK</v>
      </c>
      <c r="N52" s="533" t="str">
        <f t="shared" si="13"/>
        <v>OK</v>
      </c>
      <c r="O52" s="533" t="str">
        <f t="shared" si="13"/>
        <v>OK</v>
      </c>
      <c r="P52" s="533" t="str">
        <f t="shared" si="13"/>
        <v>OK</v>
      </c>
      <c r="Q52" s="533" t="str">
        <f t="shared" si="13"/>
        <v>OK</v>
      </c>
      <c r="R52" s="533" t="str">
        <f t="shared" si="13"/>
        <v>OK</v>
      </c>
      <c r="S52" s="533" t="str">
        <f t="shared" si="13"/>
        <v>OK</v>
      </c>
      <c r="T52" s="533" t="str">
        <f t="shared" si="13"/>
        <v>OK</v>
      </c>
      <c r="U52" s="533" t="str">
        <f t="shared" si="13"/>
        <v>OK</v>
      </c>
      <c r="V52" s="533" t="str">
        <f t="shared" si="13"/>
        <v>OK</v>
      </c>
      <c r="W52" s="533" t="str">
        <f t="shared" si="13"/>
        <v>OK</v>
      </c>
      <c r="X52" s="533" t="str">
        <f t="shared" si="13"/>
        <v>OK</v>
      </c>
      <c r="Y52" s="533" t="str">
        <f t="shared" si="13"/>
        <v>OK</v>
      </c>
    </row>
    <row r="54" spans="1:25" ht="15">
      <c r="A54" s="158" t="s">
        <v>933</v>
      </c>
      <c r="E54" s="470" t="s">
        <v>5</v>
      </c>
      <c r="F54" s="227">
        <f>F7+F23+F39</f>
        <v>0</v>
      </c>
      <c r="G54" s="227">
        <f t="shared" ref="G54:Y54" si="14">G7+G23+G39</f>
        <v>0</v>
      </c>
      <c r="H54" s="227">
        <f t="shared" si="14"/>
        <v>0</v>
      </c>
      <c r="I54" s="227">
        <f t="shared" si="14"/>
        <v>0</v>
      </c>
      <c r="J54" s="227">
        <f t="shared" si="14"/>
        <v>0</v>
      </c>
      <c r="K54" s="227">
        <f t="shared" si="14"/>
        <v>0</v>
      </c>
      <c r="L54" s="227">
        <f t="shared" si="14"/>
        <v>0</v>
      </c>
      <c r="M54" s="227">
        <f t="shared" si="14"/>
        <v>0</v>
      </c>
      <c r="N54" s="227">
        <f t="shared" si="14"/>
        <v>0</v>
      </c>
      <c r="O54" s="227">
        <f t="shared" si="14"/>
        <v>0</v>
      </c>
      <c r="P54" s="227">
        <f t="shared" si="14"/>
        <v>0</v>
      </c>
      <c r="Q54" s="227">
        <f t="shared" si="14"/>
        <v>0</v>
      </c>
      <c r="R54" s="227">
        <f t="shared" si="14"/>
        <v>0</v>
      </c>
      <c r="S54" s="227">
        <f t="shared" si="14"/>
        <v>0</v>
      </c>
      <c r="T54" s="227">
        <f t="shared" si="14"/>
        <v>0</v>
      </c>
      <c r="U54" s="227">
        <f t="shared" si="14"/>
        <v>0</v>
      </c>
      <c r="V54" s="227">
        <f t="shared" si="14"/>
        <v>0</v>
      </c>
      <c r="W54" s="227">
        <f t="shared" si="14"/>
        <v>0</v>
      </c>
      <c r="X54" s="227">
        <f t="shared" si="14"/>
        <v>0</v>
      </c>
      <c r="Y54" s="227">
        <f t="shared" si="14"/>
        <v>0</v>
      </c>
    </row>
    <row r="55" spans="1:25">
      <c r="A55" s="1" t="s">
        <v>922</v>
      </c>
    </row>
    <row r="56" spans="1:25" s="202" customFormat="1">
      <c r="A56" s="479" t="s">
        <v>155</v>
      </c>
      <c r="C56" s="480"/>
      <c r="E56" s="470" t="s">
        <v>5</v>
      </c>
      <c r="F56" s="227">
        <f t="shared" ref="F56:Y56" si="15">+F9+F25+F41</f>
        <v>0</v>
      </c>
      <c r="G56" s="227">
        <f t="shared" si="15"/>
        <v>0</v>
      </c>
      <c r="H56" s="227">
        <f t="shared" si="15"/>
        <v>0</v>
      </c>
      <c r="I56" s="227">
        <f t="shared" si="15"/>
        <v>0</v>
      </c>
      <c r="J56" s="227">
        <f t="shared" si="15"/>
        <v>0</v>
      </c>
      <c r="K56" s="227">
        <f t="shared" si="15"/>
        <v>0</v>
      </c>
      <c r="L56" s="227">
        <f t="shared" si="15"/>
        <v>0</v>
      </c>
      <c r="M56" s="227">
        <f t="shared" si="15"/>
        <v>0</v>
      </c>
      <c r="N56" s="227">
        <f t="shared" si="15"/>
        <v>0</v>
      </c>
      <c r="O56" s="227">
        <f t="shared" si="15"/>
        <v>0</v>
      </c>
      <c r="P56" s="227">
        <f t="shared" si="15"/>
        <v>0</v>
      </c>
      <c r="Q56" s="227">
        <f t="shared" si="15"/>
        <v>0</v>
      </c>
      <c r="R56" s="227">
        <f t="shared" si="15"/>
        <v>0</v>
      </c>
      <c r="S56" s="227">
        <f t="shared" si="15"/>
        <v>0</v>
      </c>
      <c r="T56" s="227">
        <f t="shared" si="15"/>
        <v>0</v>
      </c>
      <c r="U56" s="227">
        <f t="shared" si="15"/>
        <v>0</v>
      </c>
      <c r="V56" s="227">
        <f t="shared" si="15"/>
        <v>0</v>
      </c>
      <c r="W56" s="227">
        <f t="shared" si="15"/>
        <v>0</v>
      </c>
      <c r="X56" s="227">
        <f t="shared" si="15"/>
        <v>0</v>
      </c>
      <c r="Y56" s="227">
        <f t="shared" si="15"/>
        <v>0</v>
      </c>
    </row>
    <row r="57" spans="1:25" s="202" customFormat="1">
      <c r="A57" s="475" t="s">
        <v>156</v>
      </c>
      <c r="C57" s="480"/>
      <c r="E57" s="470"/>
      <c r="F57" s="478"/>
      <c r="G57" s="478"/>
      <c r="H57" s="478"/>
      <c r="I57" s="478"/>
      <c r="J57" s="478"/>
      <c r="K57" s="478"/>
      <c r="L57" s="478"/>
      <c r="M57" s="478"/>
      <c r="N57" s="478"/>
      <c r="O57" s="478"/>
      <c r="P57" s="478"/>
      <c r="Q57" s="478"/>
      <c r="R57" s="478"/>
      <c r="S57" s="478"/>
      <c r="T57" s="478"/>
      <c r="U57" s="478"/>
      <c r="V57" s="478"/>
      <c r="W57" s="478"/>
      <c r="X57" s="478"/>
      <c r="Y57" s="478"/>
    </row>
    <row r="58" spans="1:25" s="202" customFormat="1">
      <c r="A58" s="545" t="str">
        <f>+$A$2</f>
        <v>LPN</v>
      </c>
      <c r="C58" s="480"/>
      <c r="E58" s="470" t="s">
        <v>5</v>
      </c>
      <c r="F58" s="227">
        <f t="shared" ref="F58:Y58" si="16">+F11+F27+F43</f>
        <v>0</v>
      </c>
      <c r="G58" s="227">
        <f t="shared" si="16"/>
        <v>0</v>
      </c>
      <c r="H58" s="227">
        <f t="shared" si="16"/>
        <v>0</v>
      </c>
      <c r="I58" s="227">
        <f t="shared" si="16"/>
        <v>0</v>
      </c>
      <c r="J58" s="227">
        <f t="shared" si="16"/>
        <v>0</v>
      </c>
      <c r="K58" s="227">
        <f t="shared" si="16"/>
        <v>0</v>
      </c>
      <c r="L58" s="227">
        <f t="shared" si="16"/>
        <v>0</v>
      </c>
      <c r="M58" s="227">
        <f t="shared" si="16"/>
        <v>0</v>
      </c>
      <c r="N58" s="227">
        <f t="shared" si="16"/>
        <v>0</v>
      </c>
      <c r="O58" s="227">
        <f t="shared" si="16"/>
        <v>0</v>
      </c>
      <c r="P58" s="227">
        <f t="shared" si="16"/>
        <v>0</v>
      </c>
      <c r="Q58" s="227">
        <f t="shared" si="16"/>
        <v>0</v>
      </c>
      <c r="R58" s="227">
        <f t="shared" si="16"/>
        <v>0</v>
      </c>
      <c r="S58" s="227">
        <f t="shared" si="16"/>
        <v>0</v>
      </c>
      <c r="T58" s="227">
        <f t="shared" si="16"/>
        <v>0</v>
      </c>
      <c r="U58" s="227">
        <f t="shared" si="16"/>
        <v>0</v>
      </c>
      <c r="V58" s="227">
        <f t="shared" si="16"/>
        <v>0</v>
      </c>
      <c r="W58" s="227">
        <f t="shared" si="16"/>
        <v>0</v>
      </c>
      <c r="X58" s="227">
        <f t="shared" si="16"/>
        <v>0</v>
      </c>
      <c r="Y58" s="227">
        <f t="shared" si="16"/>
        <v>0</v>
      </c>
    </row>
    <row r="59" spans="1:25" s="202" customFormat="1">
      <c r="A59" s="545" t="str">
        <f>+$A$12</f>
        <v>Insert DNO name</v>
      </c>
      <c r="C59" s="481"/>
      <c r="E59" s="470" t="s">
        <v>5</v>
      </c>
      <c r="F59" s="227">
        <f t="shared" ref="F59:Y59" si="17">+F12+F28+F44</f>
        <v>0</v>
      </c>
      <c r="G59" s="227">
        <f t="shared" si="17"/>
        <v>0</v>
      </c>
      <c r="H59" s="227">
        <f t="shared" si="17"/>
        <v>0</v>
      </c>
      <c r="I59" s="227">
        <f t="shared" si="17"/>
        <v>0</v>
      </c>
      <c r="J59" s="227">
        <f t="shared" si="17"/>
        <v>0</v>
      </c>
      <c r="K59" s="227">
        <f t="shared" si="17"/>
        <v>0</v>
      </c>
      <c r="L59" s="227">
        <f t="shared" si="17"/>
        <v>0</v>
      </c>
      <c r="M59" s="227">
        <f t="shared" si="17"/>
        <v>0</v>
      </c>
      <c r="N59" s="227">
        <f t="shared" si="17"/>
        <v>0</v>
      </c>
      <c r="O59" s="227">
        <f t="shared" si="17"/>
        <v>0</v>
      </c>
      <c r="P59" s="227">
        <f t="shared" si="17"/>
        <v>0</v>
      </c>
      <c r="Q59" s="227">
        <f t="shared" si="17"/>
        <v>0</v>
      </c>
      <c r="R59" s="227">
        <f t="shared" si="17"/>
        <v>0</v>
      </c>
      <c r="S59" s="227">
        <f t="shared" si="17"/>
        <v>0</v>
      </c>
      <c r="T59" s="227">
        <f t="shared" si="17"/>
        <v>0</v>
      </c>
      <c r="U59" s="227">
        <f t="shared" si="17"/>
        <v>0</v>
      </c>
      <c r="V59" s="227">
        <f t="shared" si="17"/>
        <v>0</v>
      </c>
      <c r="W59" s="227">
        <f t="shared" si="17"/>
        <v>0</v>
      </c>
      <c r="X59" s="227">
        <f t="shared" si="17"/>
        <v>0</v>
      </c>
      <c r="Y59" s="227">
        <f t="shared" si="17"/>
        <v>0</v>
      </c>
    </row>
    <row r="60" spans="1:25" s="202" customFormat="1">
      <c r="A60" s="545" t="str">
        <f>+$A$13</f>
        <v>Insert DNO name</v>
      </c>
      <c r="C60" s="481"/>
      <c r="E60" s="470" t="s">
        <v>5</v>
      </c>
      <c r="F60" s="227">
        <f t="shared" ref="F60:Y60" si="18">+F13+F29+F45</f>
        <v>0</v>
      </c>
      <c r="G60" s="227">
        <f t="shared" si="18"/>
        <v>0</v>
      </c>
      <c r="H60" s="227">
        <f t="shared" si="18"/>
        <v>0</v>
      </c>
      <c r="I60" s="227">
        <f t="shared" si="18"/>
        <v>0</v>
      </c>
      <c r="J60" s="227">
        <f t="shared" si="18"/>
        <v>0</v>
      </c>
      <c r="K60" s="227">
        <f t="shared" si="18"/>
        <v>0</v>
      </c>
      <c r="L60" s="227">
        <f t="shared" si="18"/>
        <v>0</v>
      </c>
      <c r="M60" s="227">
        <f t="shared" si="18"/>
        <v>0</v>
      </c>
      <c r="N60" s="227">
        <f t="shared" si="18"/>
        <v>0</v>
      </c>
      <c r="O60" s="227">
        <f t="shared" si="18"/>
        <v>0</v>
      </c>
      <c r="P60" s="227">
        <f t="shared" si="18"/>
        <v>0</v>
      </c>
      <c r="Q60" s="227">
        <f t="shared" si="18"/>
        <v>0</v>
      </c>
      <c r="R60" s="227">
        <f t="shared" si="18"/>
        <v>0</v>
      </c>
      <c r="S60" s="227">
        <f t="shared" si="18"/>
        <v>0</v>
      </c>
      <c r="T60" s="227">
        <f t="shared" si="18"/>
        <v>0</v>
      </c>
      <c r="U60" s="227">
        <f t="shared" si="18"/>
        <v>0</v>
      </c>
      <c r="V60" s="227">
        <f t="shared" si="18"/>
        <v>0</v>
      </c>
      <c r="W60" s="227">
        <f t="shared" si="18"/>
        <v>0</v>
      </c>
      <c r="X60" s="227">
        <f t="shared" si="18"/>
        <v>0</v>
      </c>
      <c r="Y60" s="227">
        <f t="shared" si="18"/>
        <v>0</v>
      </c>
    </row>
    <row r="61" spans="1:25">
      <c r="A61" s="64" t="s">
        <v>921</v>
      </c>
    </row>
    <row r="62" spans="1:25" s="202" customFormat="1">
      <c r="A62" s="479" t="s">
        <v>155</v>
      </c>
      <c r="C62" s="480"/>
      <c r="E62" s="470" t="s">
        <v>5</v>
      </c>
      <c r="F62" s="227">
        <f t="shared" ref="F62:Y62" si="19">+F15+F31+F47</f>
        <v>0</v>
      </c>
      <c r="G62" s="227">
        <f t="shared" si="19"/>
        <v>0</v>
      </c>
      <c r="H62" s="227">
        <f t="shared" si="19"/>
        <v>0</v>
      </c>
      <c r="I62" s="227">
        <f t="shared" si="19"/>
        <v>0</v>
      </c>
      <c r="J62" s="227">
        <f t="shared" si="19"/>
        <v>0</v>
      </c>
      <c r="K62" s="227">
        <f t="shared" si="19"/>
        <v>0</v>
      </c>
      <c r="L62" s="227">
        <f t="shared" si="19"/>
        <v>0</v>
      </c>
      <c r="M62" s="227">
        <f t="shared" si="19"/>
        <v>0</v>
      </c>
      <c r="N62" s="227">
        <f t="shared" si="19"/>
        <v>0</v>
      </c>
      <c r="O62" s="227">
        <f t="shared" si="19"/>
        <v>0</v>
      </c>
      <c r="P62" s="227">
        <f t="shared" si="19"/>
        <v>0</v>
      </c>
      <c r="Q62" s="227">
        <f t="shared" si="19"/>
        <v>0</v>
      </c>
      <c r="R62" s="227">
        <f t="shared" si="19"/>
        <v>0</v>
      </c>
      <c r="S62" s="227">
        <f t="shared" si="19"/>
        <v>0</v>
      </c>
      <c r="T62" s="227">
        <f t="shared" si="19"/>
        <v>0</v>
      </c>
      <c r="U62" s="227">
        <f t="shared" si="19"/>
        <v>0</v>
      </c>
      <c r="V62" s="227">
        <f t="shared" si="19"/>
        <v>0</v>
      </c>
      <c r="W62" s="227">
        <f t="shared" si="19"/>
        <v>0</v>
      </c>
      <c r="X62" s="227">
        <f t="shared" si="19"/>
        <v>0</v>
      </c>
      <c r="Y62" s="227">
        <f t="shared" si="19"/>
        <v>0</v>
      </c>
    </row>
    <row r="63" spans="1:25" s="202" customFormat="1">
      <c r="A63" s="475" t="s">
        <v>156</v>
      </c>
      <c r="C63" s="480"/>
      <c r="E63" s="470"/>
      <c r="F63" s="478"/>
      <c r="G63" s="478"/>
      <c r="H63" s="478"/>
      <c r="I63" s="478"/>
      <c r="J63" s="478"/>
      <c r="K63" s="478"/>
      <c r="L63" s="478"/>
      <c r="M63" s="478"/>
      <c r="N63" s="478"/>
      <c r="O63" s="478"/>
      <c r="P63" s="478"/>
      <c r="Q63" s="478"/>
      <c r="R63" s="478"/>
      <c r="S63" s="478"/>
      <c r="T63" s="478"/>
      <c r="U63" s="478"/>
      <c r="V63" s="478"/>
      <c r="W63" s="478"/>
      <c r="X63" s="478"/>
      <c r="Y63" s="478"/>
    </row>
    <row r="64" spans="1:25" s="202" customFormat="1">
      <c r="A64" s="545" t="str">
        <f>+$A$2</f>
        <v>LPN</v>
      </c>
      <c r="C64" s="480"/>
      <c r="E64" s="470" t="s">
        <v>5</v>
      </c>
      <c r="F64" s="227">
        <f t="shared" ref="F64:Y64" si="20">+F17+F33+F49</f>
        <v>0</v>
      </c>
      <c r="G64" s="227">
        <f t="shared" si="20"/>
        <v>0</v>
      </c>
      <c r="H64" s="227">
        <f t="shared" si="20"/>
        <v>0</v>
      </c>
      <c r="I64" s="227">
        <f t="shared" si="20"/>
        <v>0</v>
      </c>
      <c r="J64" s="227">
        <f t="shared" si="20"/>
        <v>0</v>
      </c>
      <c r="K64" s="227">
        <f t="shared" si="20"/>
        <v>0</v>
      </c>
      <c r="L64" s="227">
        <f t="shared" si="20"/>
        <v>0</v>
      </c>
      <c r="M64" s="227">
        <f t="shared" si="20"/>
        <v>0</v>
      </c>
      <c r="N64" s="227">
        <f t="shared" si="20"/>
        <v>0</v>
      </c>
      <c r="O64" s="227">
        <f t="shared" si="20"/>
        <v>0</v>
      </c>
      <c r="P64" s="227">
        <f t="shared" si="20"/>
        <v>0</v>
      </c>
      <c r="Q64" s="227">
        <f t="shared" si="20"/>
        <v>0</v>
      </c>
      <c r="R64" s="227">
        <f t="shared" si="20"/>
        <v>0</v>
      </c>
      <c r="S64" s="227">
        <f t="shared" si="20"/>
        <v>0</v>
      </c>
      <c r="T64" s="227">
        <f t="shared" si="20"/>
        <v>0</v>
      </c>
      <c r="U64" s="227">
        <f t="shared" si="20"/>
        <v>0</v>
      </c>
      <c r="V64" s="227">
        <f t="shared" si="20"/>
        <v>0</v>
      </c>
      <c r="W64" s="227">
        <f t="shared" si="20"/>
        <v>0</v>
      </c>
      <c r="X64" s="227">
        <f t="shared" si="20"/>
        <v>0</v>
      </c>
      <c r="Y64" s="227">
        <f t="shared" si="20"/>
        <v>0</v>
      </c>
    </row>
    <row r="65" spans="1:25" s="202" customFormat="1">
      <c r="A65" s="545" t="str">
        <f>+$A$12</f>
        <v>Insert DNO name</v>
      </c>
      <c r="C65" s="481"/>
      <c r="E65" s="470" t="s">
        <v>5</v>
      </c>
      <c r="F65" s="227">
        <f t="shared" ref="F65:Y65" si="21">+F18+F34+F50</f>
        <v>0</v>
      </c>
      <c r="G65" s="227">
        <f t="shared" si="21"/>
        <v>0</v>
      </c>
      <c r="H65" s="227">
        <f t="shared" si="21"/>
        <v>0</v>
      </c>
      <c r="I65" s="227">
        <f t="shared" si="21"/>
        <v>0</v>
      </c>
      <c r="J65" s="227">
        <f t="shared" si="21"/>
        <v>0</v>
      </c>
      <c r="K65" s="227">
        <f t="shared" si="21"/>
        <v>0</v>
      </c>
      <c r="L65" s="227">
        <f t="shared" si="21"/>
        <v>0</v>
      </c>
      <c r="M65" s="227">
        <f t="shared" si="21"/>
        <v>0</v>
      </c>
      <c r="N65" s="227">
        <f t="shared" si="21"/>
        <v>0</v>
      </c>
      <c r="O65" s="227">
        <f t="shared" si="21"/>
        <v>0</v>
      </c>
      <c r="P65" s="227">
        <f t="shared" si="21"/>
        <v>0</v>
      </c>
      <c r="Q65" s="227">
        <f t="shared" si="21"/>
        <v>0</v>
      </c>
      <c r="R65" s="227">
        <f t="shared" si="21"/>
        <v>0</v>
      </c>
      <c r="S65" s="227">
        <f t="shared" si="21"/>
        <v>0</v>
      </c>
      <c r="T65" s="227">
        <f t="shared" si="21"/>
        <v>0</v>
      </c>
      <c r="U65" s="227">
        <f t="shared" si="21"/>
        <v>0</v>
      </c>
      <c r="V65" s="227">
        <f t="shared" si="21"/>
        <v>0</v>
      </c>
      <c r="W65" s="227">
        <f t="shared" si="21"/>
        <v>0</v>
      </c>
      <c r="X65" s="227">
        <f t="shared" si="21"/>
        <v>0</v>
      </c>
      <c r="Y65" s="227">
        <f t="shared" si="21"/>
        <v>0</v>
      </c>
    </row>
    <row r="66" spans="1:25" s="202" customFormat="1">
      <c r="A66" s="545" t="str">
        <f>+$A$13</f>
        <v>Insert DNO name</v>
      </c>
      <c r="C66" s="481"/>
      <c r="E66" s="470" t="s">
        <v>5</v>
      </c>
      <c r="F66" s="227">
        <f t="shared" ref="F66:Y66" si="22">+F19+F35+F51</f>
        <v>0</v>
      </c>
      <c r="G66" s="227">
        <f t="shared" si="22"/>
        <v>0</v>
      </c>
      <c r="H66" s="227">
        <f t="shared" si="22"/>
        <v>0</v>
      </c>
      <c r="I66" s="227">
        <f t="shared" si="22"/>
        <v>0</v>
      </c>
      <c r="J66" s="227">
        <f t="shared" si="22"/>
        <v>0</v>
      </c>
      <c r="K66" s="227">
        <f t="shared" si="22"/>
        <v>0</v>
      </c>
      <c r="L66" s="227">
        <f t="shared" si="22"/>
        <v>0</v>
      </c>
      <c r="M66" s="227">
        <f t="shared" si="22"/>
        <v>0</v>
      </c>
      <c r="N66" s="227">
        <f t="shared" si="22"/>
        <v>0</v>
      </c>
      <c r="O66" s="227">
        <f t="shared" si="22"/>
        <v>0</v>
      </c>
      <c r="P66" s="227">
        <f t="shared" si="22"/>
        <v>0</v>
      </c>
      <c r="Q66" s="227">
        <f t="shared" si="22"/>
        <v>0</v>
      </c>
      <c r="R66" s="227">
        <f t="shared" si="22"/>
        <v>0</v>
      </c>
      <c r="S66" s="227">
        <f t="shared" si="22"/>
        <v>0</v>
      </c>
      <c r="T66" s="227">
        <f t="shared" si="22"/>
        <v>0</v>
      </c>
      <c r="U66" s="227">
        <f t="shared" si="22"/>
        <v>0</v>
      </c>
      <c r="V66" s="227">
        <f t="shared" si="22"/>
        <v>0</v>
      </c>
      <c r="W66" s="227">
        <f t="shared" si="22"/>
        <v>0</v>
      </c>
      <c r="X66" s="227">
        <f t="shared" si="22"/>
        <v>0</v>
      </c>
      <c r="Y66" s="227">
        <f t="shared" si="22"/>
        <v>0</v>
      </c>
    </row>
    <row r="67" spans="1:25">
      <c r="A67" t="s">
        <v>159</v>
      </c>
      <c r="F67" s="533" t="str">
        <f>IF(ABS(F54-SUM(F56:F66)&gt;0.01),"Error", "OK")</f>
        <v>OK</v>
      </c>
      <c r="G67" s="533" t="str">
        <f t="shared" ref="G67:J67" si="23">IF(ABS(G54-SUM(G56:G66)&gt;0.01),"Error", "OK")</f>
        <v>OK</v>
      </c>
      <c r="H67" s="533" t="str">
        <f t="shared" si="23"/>
        <v>OK</v>
      </c>
      <c r="I67" s="533" t="str">
        <f t="shared" si="23"/>
        <v>OK</v>
      </c>
      <c r="J67" s="533" t="str">
        <f t="shared" si="23"/>
        <v>OK</v>
      </c>
      <c r="K67" s="533" t="str">
        <f t="shared" ref="K67:Y67" si="24">IF(ABS(K54-SUM(K56:K66)&gt;0.01),"Error", "OK")</f>
        <v>OK</v>
      </c>
      <c r="L67" s="533" t="str">
        <f t="shared" si="24"/>
        <v>OK</v>
      </c>
      <c r="M67" s="533" t="str">
        <f t="shared" si="24"/>
        <v>OK</v>
      </c>
      <c r="N67" s="533" t="str">
        <f t="shared" si="24"/>
        <v>OK</v>
      </c>
      <c r="O67" s="533" t="str">
        <f t="shared" si="24"/>
        <v>OK</v>
      </c>
      <c r="P67" s="533" t="str">
        <f t="shared" si="24"/>
        <v>OK</v>
      </c>
      <c r="Q67" s="533" t="str">
        <f t="shared" si="24"/>
        <v>OK</v>
      </c>
      <c r="R67" s="533" t="str">
        <f t="shared" si="24"/>
        <v>OK</v>
      </c>
      <c r="S67" s="533" t="str">
        <f t="shared" si="24"/>
        <v>OK</v>
      </c>
      <c r="T67" s="533" t="str">
        <f t="shared" si="24"/>
        <v>OK</v>
      </c>
      <c r="U67" s="533" t="str">
        <f t="shared" si="24"/>
        <v>OK</v>
      </c>
      <c r="V67" s="533" t="str">
        <f t="shared" si="24"/>
        <v>OK</v>
      </c>
      <c r="W67" s="533" t="str">
        <f t="shared" si="24"/>
        <v>OK</v>
      </c>
      <c r="X67" s="533" t="str">
        <f t="shared" si="24"/>
        <v>OK</v>
      </c>
      <c r="Y67" s="533" t="str">
        <f t="shared" si="24"/>
        <v>OK</v>
      </c>
    </row>
    <row r="69" spans="1:25">
      <c r="A69" s="892" t="s">
        <v>1778</v>
      </c>
      <c r="E69" s="473" t="s">
        <v>0</v>
      </c>
      <c r="F69" s="893">
        <f>IFERROR((('F7 Pensions DB scheme costs'!F17*'F7 Pensions DB scheme costs'!F6)+('F7 Pensions DB scheme costs'!F80*'F7 Pensions DB scheme costs'!F69)+('F7 Pensions DB scheme costs'!F144*'F7 Pensions DB scheme costs'!F133))/('F7 Pensions DB scheme costs'!F6+'F7 Pensions DB scheme costs'!F69+'F7 Pensions DB scheme costs'!F133),0)</f>
        <v>0</v>
      </c>
      <c r="G69" s="893">
        <f>IFERROR((('F7 Pensions DB scheme costs'!G17*'F7 Pensions DB scheme costs'!G6)+('F7 Pensions DB scheme costs'!G80*'F7 Pensions DB scheme costs'!G69)+('F7 Pensions DB scheme costs'!G144*'F7 Pensions DB scheme costs'!G133))/('F7 Pensions DB scheme costs'!G6+'F7 Pensions DB scheme costs'!G69+'F7 Pensions DB scheme costs'!G133),0)</f>
        <v>0</v>
      </c>
      <c r="H69" s="893">
        <f>IFERROR((('F7 Pensions DB scheme costs'!H17*'F7 Pensions DB scheme costs'!H6)+('F7 Pensions DB scheme costs'!H80*'F7 Pensions DB scheme costs'!H69)+('F7 Pensions DB scheme costs'!H144*'F7 Pensions DB scheme costs'!H133))/('F7 Pensions DB scheme costs'!H6+'F7 Pensions DB scheme costs'!H69+'F7 Pensions DB scheme costs'!H133),0)</f>
        <v>0</v>
      </c>
      <c r="I69" s="893">
        <f>IFERROR((('F7 Pensions DB scheme costs'!I17*'F7 Pensions DB scheme costs'!I6)+('F7 Pensions DB scheme costs'!I80*'F7 Pensions DB scheme costs'!I69)+('F7 Pensions DB scheme costs'!I144*'F7 Pensions DB scheme costs'!I133))/('F7 Pensions DB scheme costs'!I6+'F7 Pensions DB scheme costs'!I69+'F7 Pensions DB scheme costs'!I133),0)</f>
        <v>0</v>
      </c>
      <c r="J69" s="914">
        <f>IFERROR((('F7 Pensions DB scheme costs'!J17*'F7 Pensions DB scheme costs'!J6)+('F7 Pensions DB scheme costs'!J80*'F7 Pensions DB scheme costs'!J69)+('F7 Pensions DB scheme costs'!J144*'F7 Pensions DB scheme costs'!J133))/('F7 Pensions DB scheme costs'!J6+'F7 Pensions DB scheme costs'!J69+'F7 Pensions DB scheme costs'!J133),0)</f>
        <v>0</v>
      </c>
      <c r="K69" s="893">
        <f>IFERROR((('F7 Pensions DB scheme costs'!K17*'F7 Pensions DB scheme costs'!K6)+('F7 Pensions DB scheme costs'!K80*'F7 Pensions DB scheme costs'!K69)+('F7 Pensions DB scheme costs'!K144*'F7 Pensions DB scheme costs'!K133))/('F7 Pensions DB scheme costs'!K6+'F7 Pensions DB scheme costs'!K69+'F7 Pensions DB scheme costs'!K133),0)</f>
        <v>0</v>
      </c>
      <c r="L69" s="893">
        <f>IFERROR((('F7 Pensions DB scheme costs'!L17*'F7 Pensions DB scheme costs'!L6)+('F7 Pensions DB scheme costs'!L80*'F7 Pensions DB scheme costs'!L69)+('F7 Pensions DB scheme costs'!L144*'F7 Pensions DB scheme costs'!L133))/('F7 Pensions DB scheme costs'!L6+'F7 Pensions DB scheme costs'!L69+'F7 Pensions DB scheme costs'!L133),0)</f>
        <v>0</v>
      </c>
      <c r="M69" s="893">
        <f>IFERROR((('F7 Pensions DB scheme costs'!M17*'F7 Pensions DB scheme costs'!M6)+('F7 Pensions DB scheme costs'!M80*'F7 Pensions DB scheme costs'!M69)+('F7 Pensions DB scheme costs'!M144*'F7 Pensions DB scheme costs'!M133))/('F7 Pensions DB scheme costs'!M6+'F7 Pensions DB scheme costs'!M69+'F7 Pensions DB scheme costs'!M133),0)</f>
        <v>0</v>
      </c>
      <c r="N69" s="893">
        <f>IFERROR((('F7 Pensions DB scheme costs'!N17*'F7 Pensions DB scheme costs'!N6)+('F7 Pensions DB scheme costs'!N80*'F7 Pensions DB scheme costs'!N69)+('F7 Pensions DB scheme costs'!N144*'F7 Pensions DB scheme costs'!N133))/('F7 Pensions DB scheme costs'!N6+'F7 Pensions DB scheme costs'!N69+'F7 Pensions DB scheme costs'!N133),0)</f>
        <v>0</v>
      </c>
      <c r="O69" s="893">
        <f>IFERROR((('F7 Pensions DB scheme costs'!O17*'F7 Pensions DB scheme costs'!O6)+('F7 Pensions DB scheme costs'!O80*'F7 Pensions DB scheme costs'!O69)+('F7 Pensions DB scheme costs'!O144*'F7 Pensions DB scheme costs'!O133))/('F7 Pensions DB scheme costs'!O6+'F7 Pensions DB scheme costs'!O69+'F7 Pensions DB scheme costs'!O133),0)</f>
        <v>0</v>
      </c>
      <c r="P69" s="893">
        <f>IFERROR((('F7 Pensions DB scheme costs'!P17*'F7 Pensions DB scheme costs'!P6)+('F7 Pensions DB scheme costs'!P80*'F7 Pensions DB scheme costs'!P69)+('F7 Pensions DB scheme costs'!P144*'F7 Pensions DB scheme costs'!P133))/('F7 Pensions DB scheme costs'!P6+'F7 Pensions DB scheme costs'!P69+'F7 Pensions DB scheme costs'!P133),0)</f>
        <v>0</v>
      </c>
      <c r="Q69" s="893">
        <f>IFERROR((('F7 Pensions DB scheme costs'!Q17*'F7 Pensions DB scheme costs'!Q6)+('F7 Pensions DB scheme costs'!Q80*'F7 Pensions DB scheme costs'!Q69)+('F7 Pensions DB scheme costs'!Q144*'F7 Pensions DB scheme costs'!Q133))/('F7 Pensions DB scheme costs'!Q6+'F7 Pensions DB scheme costs'!Q69+'F7 Pensions DB scheme costs'!Q133),0)</f>
        <v>0</v>
      </c>
      <c r="R69" s="893">
        <f>IFERROR((('F7 Pensions DB scheme costs'!R17*'F7 Pensions DB scheme costs'!R6)+('F7 Pensions DB scheme costs'!R80*'F7 Pensions DB scheme costs'!R69)+('F7 Pensions DB scheme costs'!R144*'F7 Pensions DB scheme costs'!R133))/('F7 Pensions DB scheme costs'!R6+'F7 Pensions DB scheme costs'!R69+'F7 Pensions DB scheme costs'!R133),0)</f>
        <v>0</v>
      </c>
      <c r="S69" s="893">
        <f>IFERROR((('F7 Pensions DB scheme costs'!S17*'F7 Pensions DB scheme costs'!S6)+('F7 Pensions DB scheme costs'!S80*'F7 Pensions DB scheme costs'!S69)+('F7 Pensions DB scheme costs'!S144*'F7 Pensions DB scheme costs'!S133))/('F7 Pensions DB scheme costs'!S6+'F7 Pensions DB scheme costs'!S69+'F7 Pensions DB scheme costs'!S133),0)</f>
        <v>0</v>
      </c>
      <c r="T69" s="893">
        <f>IFERROR((('F7 Pensions DB scheme costs'!T17*'F7 Pensions DB scheme costs'!T6)+('F7 Pensions DB scheme costs'!T80*'F7 Pensions DB scheme costs'!T69)+('F7 Pensions DB scheme costs'!T144*'F7 Pensions DB scheme costs'!T133))/('F7 Pensions DB scheme costs'!T6+'F7 Pensions DB scheme costs'!T69+'F7 Pensions DB scheme costs'!T133),0)</f>
        <v>0</v>
      </c>
      <c r="U69" s="893">
        <f>IFERROR((('F7 Pensions DB scheme costs'!U17*'F7 Pensions DB scheme costs'!U6)+('F7 Pensions DB scheme costs'!U80*'F7 Pensions DB scheme costs'!U69)+('F7 Pensions DB scheme costs'!U144*'F7 Pensions DB scheme costs'!U133))/('F7 Pensions DB scheme costs'!U6+'F7 Pensions DB scheme costs'!U69+'F7 Pensions DB scheme costs'!U133),0)</f>
        <v>0</v>
      </c>
      <c r="V69" s="893">
        <f>IFERROR((('F7 Pensions DB scheme costs'!V17*'F7 Pensions DB scheme costs'!V6)+('F7 Pensions DB scheme costs'!V80*'F7 Pensions DB scheme costs'!V69)+('F7 Pensions DB scheme costs'!V144*'F7 Pensions DB scheme costs'!V133))/('F7 Pensions DB scheme costs'!V6+'F7 Pensions DB scheme costs'!V69+'F7 Pensions DB scheme costs'!V133),0)</f>
        <v>0</v>
      </c>
      <c r="W69" s="893">
        <f>IFERROR((('F7 Pensions DB scheme costs'!W17*'F7 Pensions DB scheme costs'!W6)+('F7 Pensions DB scheme costs'!W80*'F7 Pensions DB scheme costs'!W69)+('F7 Pensions DB scheme costs'!W144*'F7 Pensions DB scheme costs'!W133))/('F7 Pensions DB scheme costs'!W6+'F7 Pensions DB scheme costs'!W69+'F7 Pensions DB scheme costs'!W133),0)</f>
        <v>0</v>
      </c>
      <c r="X69" s="893">
        <f>IFERROR((('F7 Pensions DB scheme costs'!X17*'F7 Pensions DB scheme costs'!X6)+('F7 Pensions DB scheme costs'!X80*'F7 Pensions DB scheme costs'!X69)+('F7 Pensions DB scheme costs'!X144*'F7 Pensions DB scheme costs'!X133))/('F7 Pensions DB scheme costs'!X6+'F7 Pensions DB scheme costs'!X69+'F7 Pensions DB scheme costs'!X133),0)</f>
        <v>0</v>
      </c>
      <c r="Y69" s="893">
        <f>IFERROR((('F7 Pensions DB scheme costs'!Y17*'F7 Pensions DB scheme costs'!Y6)+('F7 Pensions DB scheme costs'!Y80*'F7 Pensions DB scheme costs'!Y69)+('F7 Pensions DB scheme costs'!Y144*'F7 Pensions DB scheme costs'!Y133))/('F7 Pensions DB scheme costs'!Y6+'F7 Pensions DB scheme costs'!Y69+'F7 Pensions DB scheme costs'!Y133),0)</f>
        <v>0</v>
      </c>
    </row>
    <row r="70" spans="1:25">
      <c r="A70" s="892" t="s">
        <v>1779</v>
      </c>
      <c r="E70" s="473" t="s">
        <v>5</v>
      </c>
      <c r="F70" s="227">
        <f>('F7 Pensions DB scheme costs'!F6+'F7 Pensions DB scheme costs'!F69+'F7 Pensions DB scheme costs'!F133)*F69</f>
        <v>0</v>
      </c>
      <c r="G70" s="227">
        <f>('F7 Pensions DB scheme costs'!G6+'F7 Pensions DB scheme costs'!G69+'F7 Pensions DB scheme costs'!G133)*G69</f>
        <v>0</v>
      </c>
      <c r="H70" s="227">
        <f>('F7 Pensions DB scheme costs'!H6+'F7 Pensions DB scheme costs'!H69+'F7 Pensions DB scheme costs'!H133)*H69</f>
        <v>0</v>
      </c>
      <c r="I70" s="227">
        <f>('F7 Pensions DB scheme costs'!I6+'F7 Pensions DB scheme costs'!I69+'F7 Pensions DB scheme costs'!I133)*I69</f>
        <v>0</v>
      </c>
      <c r="J70" s="227">
        <f>('F7 Pensions DB scheme costs'!J6+'F7 Pensions DB scheme costs'!J69+'F7 Pensions DB scheme costs'!J133)*J69</f>
        <v>0</v>
      </c>
      <c r="K70" s="227">
        <f>('F7 Pensions DB scheme costs'!K6+'F7 Pensions DB scheme costs'!K69+'F7 Pensions DB scheme costs'!K133)*K69</f>
        <v>0</v>
      </c>
      <c r="L70" s="227">
        <f>('F7 Pensions DB scheme costs'!L6+'F7 Pensions DB scheme costs'!L69+'F7 Pensions DB scheme costs'!L133)*L69</f>
        <v>0</v>
      </c>
      <c r="M70" s="227">
        <f>('F7 Pensions DB scheme costs'!M6+'F7 Pensions DB scheme costs'!M69+'F7 Pensions DB scheme costs'!M133)*M69</f>
        <v>0</v>
      </c>
      <c r="N70" s="227">
        <f>('F7 Pensions DB scheme costs'!N6+'F7 Pensions DB scheme costs'!N69+'F7 Pensions DB scheme costs'!N133)*N69</f>
        <v>0</v>
      </c>
      <c r="O70" s="227">
        <f>('F7 Pensions DB scheme costs'!O6+'F7 Pensions DB scheme costs'!O69+'F7 Pensions DB scheme costs'!O133)*O69</f>
        <v>0</v>
      </c>
      <c r="P70" s="227">
        <f>('F7 Pensions DB scheme costs'!P6+'F7 Pensions DB scheme costs'!P69+'F7 Pensions DB scheme costs'!P133)*P69</f>
        <v>0</v>
      </c>
      <c r="Q70" s="227">
        <f>('F7 Pensions DB scheme costs'!Q6+'F7 Pensions DB scheme costs'!Q69+'F7 Pensions DB scheme costs'!Q133)*Q69</f>
        <v>0</v>
      </c>
      <c r="R70" s="227">
        <f>('F7 Pensions DB scheme costs'!R6+'F7 Pensions DB scheme costs'!R69+'F7 Pensions DB scheme costs'!R133)*R69</f>
        <v>0</v>
      </c>
      <c r="S70" s="227">
        <f>('F7 Pensions DB scheme costs'!S6+'F7 Pensions DB scheme costs'!S69+'F7 Pensions DB scheme costs'!S133)*S69</f>
        <v>0</v>
      </c>
      <c r="T70" s="227">
        <f>('F7 Pensions DB scheme costs'!T6+'F7 Pensions DB scheme costs'!T69+'F7 Pensions DB scheme costs'!T133)*T69</f>
        <v>0</v>
      </c>
      <c r="U70" s="227">
        <f>('F7 Pensions DB scheme costs'!U6+'F7 Pensions DB scheme costs'!U69+'F7 Pensions DB scheme costs'!U133)*U69</f>
        <v>0</v>
      </c>
      <c r="V70" s="227">
        <f>('F7 Pensions DB scheme costs'!V6+'F7 Pensions DB scheme costs'!V69+'F7 Pensions DB scheme costs'!V133)*V69</f>
        <v>0</v>
      </c>
      <c r="W70" s="227">
        <f>('F7 Pensions DB scheme costs'!W6+'F7 Pensions DB scheme costs'!W69+'F7 Pensions DB scheme costs'!W133)*W69</f>
        <v>0</v>
      </c>
      <c r="X70" s="227">
        <f>('F7 Pensions DB scheme costs'!X6+'F7 Pensions DB scheme costs'!X69+'F7 Pensions DB scheme costs'!X133)*X69</f>
        <v>0</v>
      </c>
      <c r="Y70" s="227">
        <f>('F7 Pensions DB scheme costs'!Y6+'F7 Pensions DB scheme costs'!Y69+'F7 Pensions DB scheme costs'!Y133)*Y69</f>
        <v>0</v>
      </c>
    </row>
    <row r="71" spans="1:25">
      <c r="A71" t="s">
        <v>159</v>
      </c>
      <c r="F71" s="533" t="str">
        <f>IF(ABS(F70-SUM(F62:F66)&gt;0.1),"Error", "OK")</f>
        <v>OK</v>
      </c>
      <c r="G71" s="533" t="str">
        <f t="shared" ref="G71:Y71" si="25">IF(ABS(G70-SUM(G62:G66)&gt;0.1),"Error", "OK")</f>
        <v>OK</v>
      </c>
      <c r="H71" s="533" t="str">
        <f t="shared" si="25"/>
        <v>OK</v>
      </c>
      <c r="I71" s="533" t="str">
        <f t="shared" si="25"/>
        <v>OK</v>
      </c>
      <c r="J71" s="533" t="str">
        <f t="shared" si="25"/>
        <v>OK</v>
      </c>
      <c r="K71" s="533" t="str">
        <f t="shared" si="25"/>
        <v>OK</v>
      </c>
      <c r="L71" s="533" t="str">
        <f t="shared" si="25"/>
        <v>OK</v>
      </c>
      <c r="M71" s="533" t="str">
        <f t="shared" si="25"/>
        <v>OK</v>
      </c>
      <c r="N71" s="533" t="str">
        <f t="shared" si="25"/>
        <v>OK</v>
      </c>
      <c r="O71" s="533" t="str">
        <f t="shared" si="25"/>
        <v>OK</v>
      </c>
      <c r="P71" s="533" t="str">
        <f t="shared" si="25"/>
        <v>OK</v>
      </c>
      <c r="Q71" s="533" t="str">
        <f t="shared" si="25"/>
        <v>OK</v>
      </c>
      <c r="R71" s="533" t="str">
        <f t="shared" si="25"/>
        <v>OK</v>
      </c>
      <c r="S71" s="533" t="str">
        <f t="shared" si="25"/>
        <v>OK</v>
      </c>
      <c r="T71" s="533" t="str">
        <f t="shared" si="25"/>
        <v>OK</v>
      </c>
      <c r="U71" s="533" t="str">
        <f t="shared" si="25"/>
        <v>OK</v>
      </c>
      <c r="V71" s="533" t="str">
        <f t="shared" si="25"/>
        <v>OK</v>
      </c>
      <c r="W71" s="533" t="str">
        <f t="shared" si="25"/>
        <v>OK</v>
      </c>
      <c r="X71" s="533" t="str">
        <f t="shared" si="25"/>
        <v>OK</v>
      </c>
      <c r="Y71" s="533" t="str">
        <f t="shared" si="25"/>
        <v>OK</v>
      </c>
    </row>
    <row r="73" spans="1:25" ht="15">
      <c r="A73" s="158" t="s">
        <v>941</v>
      </c>
    </row>
    <row r="74" spans="1:25">
      <c r="A74" s="349" t="s">
        <v>940</v>
      </c>
    </row>
    <row r="75" spans="1:25">
      <c r="A75" s="527" t="s">
        <v>934</v>
      </c>
      <c r="E75" s="470" t="s">
        <v>5</v>
      </c>
      <c r="F75" s="553"/>
      <c r="G75" s="553"/>
      <c r="H75" s="553"/>
      <c r="I75" s="553"/>
      <c r="J75" s="553"/>
      <c r="K75" s="528"/>
      <c r="L75" s="553"/>
      <c r="M75" s="553"/>
      <c r="N75" s="553"/>
      <c r="O75" s="553"/>
      <c r="P75" s="553"/>
      <c r="Q75" s="553"/>
      <c r="R75" s="553"/>
      <c r="S75" s="553"/>
      <c r="T75" s="553"/>
      <c r="U75" s="553"/>
      <c r="V75" s="553"/>
      <c r="W75" s="553"/>
      <c r="X75" s="553"/>
      <c r="Y75" s="553"/>
    </row>
    <row r="76" spans="1:25">
      <c r="A76" s="527" t="s">
        <v>935</v>
      </c>
      <c r="E76" s="470" t="s">
        <v>5</v>
      </c>
      <c r="F76" s="553"/>
      <c r="G76" s="553"/>
      <c r="H76" s="553"/>
      <c r="I76" s="553"/>
      <c r="J76" s="553"/>
      <c r="K76" s="528"/>
      <c r="L76" s="553"/>
      <c r="M76" s="553"/>
      <c r="N76" s="553"/>
      <c r="O76" s="553"/>
      <c r="P76" s="553"/>
      <c r="Q76" s="553"/>
      <c r="R76" s="553"/>
      <c r="S76" s="553"/>
      <c r="T76" s="553"/>
      <c r="U76" s="553"/>
      <c r="V76" s="553"/>
      <c r="W76" s="553"/>
      <c r="X76" s="553"/>
      <c r="Y76" s="553"/>
    </row>
    <row r="77" spans="1:25">
      <c r="A77" s="527" t="s">
        <v>936</v>
      </c>
      <c r="E77" s="470" t="s">
        <v>5</v>
      </c>
      <c r="F77" s="553"/>
      <c r="G77" s="553"/>
      <c r="H77" s="553"/>
      <c r="I77" s="553"/>
      <c r="J77" s="553"/>
      <c r="K77" s="528"/>
      <c r="L77" s="553"/>
      <c r="M77" s="553"/>
      <c r="N77" s="553"/>
      <c r="O77" s="553"/>
      <c r="P77" s="553"/>
      <c r="Q77" s="553"/>
      <c r="R77" s="553"/>
      <c r="S77" s="553"/>
      <c r="T77" s="553"/>
      <c r="U77" s="553"/>
      <c r="V77" s="553"/>
      <c r="W77" s="553"/>
      <c r="X77" s="553"/>
      <c r="Y77" s="553"/>
    </row>
    <row r="78" spans="1:25">
      <c r="A78" s="527" t="s">
        <v>937</v>
      </c>
      <c r="E78" s="470" t="s">
        <v>5</v>
      </c>
      <c r="F78" s="553"/>
      <c r="G78" s="553"/>
      <c r="H78" s="553"/>
      <c r="I78" s="553"/>
      <c r="J78" s="553"/>
      <c r="K78" s="528"/>
      <c r="L78" s="553"/>
      <c r="M78" s="553"/>
      <c r="N78" s="553"/>
      <c r="O78" s="553"/>
      <c r="P78" s="553"/>
      <c r="Q78" s="553"/>
      <c r="R78" s="553"/>
      <c r="S78" s="553"/>
      <c r="T78" s="553"/>
      <c r="U78" s="553"/>
      <c r="V78" s="553"/>
      <c r="W78" s="553"/>
      <c r="X78" s="553"/>
      <c r="Y78" s="553"/>
    </row>
    <row r="79" spans="1:25" s="1" customFormat="1">
      <c r="A79" s="546" t="s">
        <v>939</v>
      </c>
      <c r="E79" s="165" t="s">
        <v>5</v>
      </c>
      <c r="F79" s="363">
        <f t="shared" ref="F79:J79" si="26">SUM(F75:F78)</f>
        <v>0</v>
      </c>
      <c r="G79" s="363">
        <f t="shared" si="26"/>
        <v>0</v>
      </c>
      <c r="H79" s="363">
        <f t="shared" si="26"/>
        <v>0</v>
      </c>
      <c r="I79" s="363">
        <f t="shared" si="26"/>
        <v>0</v>
      </c>
      <c r="J79" s="363">
        <f t="shared" si="26"/>
        <v>0</v>
      </c>
      <c r="K79" s="363">
        <f t="shared" ref="K79" si="27">SUM(K75:K78)</f>
        <v>0</v>
      </c>
      <c r="L79" s="363">
        <f t="shared" ref="L79:Y79" si="28">SUM(L75:L78)</f>
        <v>0</v>
      </c>
      <c r="M79" s="363">
        <f t="shared" si="28"/>
        <v>0</v>
      </c>
      <c r="N79" s="363">
        <f t="shared" si="28"/>
        <v>0</v>
      </c>
      <c r="O79" s="363">
        <f t="shared" si="28"/>
        <v>0</v>
      </c>
      <c r="P79" s="363">
        <f t="shared" si="28"/>
        <v>0</v>
      </c>
      <c r="Q79" s="363">
        <f t="shared" si="28"/>
        <v>0</v>
      </c>
      <c r="R79" s="363">
        <f t="shared" si="28"/>
        <v>0</v>
      </c>
      <c r="S79" s="363">
        <f t="shared" si="28"/>
        <v>0</v>
      </c>
      <c r="T79" s="363">
        <f t="shared" si="28"/>
        <v>0</v>
      </c>
      <c r="U79" s="363">
        <f t="shared" si="28"/>
        <v>0</v>
      </c>
      <c r="V79" s="363">
        <f t="shared" si="28"/>
        <v>0</v>
      </c>
      <c r="W79" s="363">
        <f t="shared" si="28"/>
        <v>0</v>
      </c>
      <c r="X79" s="363">
        <f t="shared" si="28"/>
        <v>0</v>
      </c>
      <c r="Y79" s="363">
        <f t="shared" si="28"/>
        <v>0</v>
      </c>
    </row>
    <row r="80" spans="1:25" s="1" customFormat="1">
      <c r="A80" s="476" t="s">
        <v>1483</v>
      </c>
      <c r="E80" s="470" t="s">
        <v>5</v>
      </c>
      <c r="F80" s="553"/>
      <c r="G80" s="553"/>
      <c r="H80" s="553"/>
      <c r="I80" s="553"/>
      <c r="J80" s="553"/>
      <c r="K80" s="553"/>
      <c r="L80" s="553"/>
      <c r="M80" s="553"/>
      <c r="N80" s="553"/>
      <c r="O80" s="553"/>
      <c r="P80" s="553"/>
      <c r="Q80" s="553"/>
      <c r="R80" s="553"/>
      <c r="S80" s="553"/>
      <c r="T80" s="553"/>
      <c r="U80" s="553"/>
      <c r="V80" s="553"/>
      <c r="W80" s="553"/>
      <c r="X80" s="553"/>
      <c r="Y80" s="553"/>
    </row>
    <row r="81" spans="1:27" s="1" customFormat="1">
      <c r="A81" s="476" t="s">
        <v>374</v>
      </c>
      <c r="E81" s="470" t="s">
        <v>5</v>
      </c>
      <c r="F81" s="553"/>
      <c r="G81" s="553"/>
      <c r="H81" s="553"/>
      <c r="I81" s="553"/>
      <c r="J81" s="553"/>
      <c r="K81" s="553"/>
      <c r="L81" s="553"/>
      <c r="M81" s="553"/>
      <c r="N81" s="553"/>
      <c r="O81" s="553"/>
      <c r="P81" s="553"/>
      <c r="Q81" s="553"/>
      <c r="R81" s="553"/>
      <c r="S81" s="553"/>
      <c r="T81" s="553"/>
      <c r="U81" s="553"/>
      <c r="V81" s="553"/>
      <c r="W81" s="553"/>
      <c r="X81" s="553"/>
      <c r="Y81" s="553"/>
    </row>
    <row r="82" spans="1:27" s="1" customFormat="1">
      <c r="A82" s="476" t="s">
        <v>1481</v>
      </c>
      <c r="E82" s="470" t="s">
        <v>5</v>
      </c>
      <c r="F82" s="553"/>
      <c r="G82" s="553"/>
      <c r="H82" s="553"/>
      <c r="I82" s="553"/>
      <c r="J82" s="553"/>
      <c r="K82" s="553"/>
      <c r="L82" s="553"/>
      <c r="M82" s="553"/>
      <c r="N82" s="553"/>
      <c r="O82" s="553"/>
      <c r="P82" s="553"/>
      <c r="Q82" s="553"/>
      <c r="R82" s="553"/>
      <c r="S82" s="553"/>
      <c r="T82" s="553"/>
      <c r="U82" s="553"/>
      <c r="V82" s="553"/>
      <c r="W82" s="553"/>
      <c r="X82" s="553"/>
      <c r="Y82" s="553"/>
    </row>
    <row r="83" spans="1:27">
      <c r="A83" s="476" t="s">
        <v>1482</v>
      </c>
      <c r="E83" s="470" t="s">
        <v>5</v>
      </c>
      <c r="F83" s="553"/>
      <c r="G83" s="553"/>
      <c r="H83" s="553"/>
      <c r="I83" s="553"/>
      <c r="J83" s="553"/>
      <c r="K83" s="528"/>
      <c r="L83" s="553"/>
      <c r="M83" s="553"/>
      <c r="N83" s="553"/>
      <c r="O83" s="553"/>
      <c r="P83" s="553"/>
      <c r="Q83" s="553"/>
      <c r="R83" s="553"/>
      <c r="S83" s="553"/>
      <c r="T83" s="553"/>
      <c r="U83" s="553"/>
      <c r="V83" s="553"/>
      <c r="W83" s="553"/>
      <c r="X83" s="553"/>
      <c r="Y83" s="553"/>
    </row>
    <row r="84" spans="1:27">
      <c r="A84" s="527" t="s">
        <v>543</v>
      </c>
      <c r="E84" s="470" t="s">
        <v>5</v>
      </c>
      <c r="F84" s="553"/>
      <c r="G84" s="553"/>
      <c r="H84" s="553"/>
      <c r="I84" s="553"/>
      <c r="J84" s="553"/>
      <c r="K84" s="528"/>
      <c r="L84" s="553"/>
      <c r="M84" s="553"/>
      <c r="N84" s="553"/>
      <c r="O84" s="553"/>
      <c r="P84" s="553"/>
      <c r="Q84" s="553"/>
      <c r="R84" s="553"/>
      <c r="S84" s="553"/>
      <c r="T84" s="553"/>
      <c r="U84" s="553"/>
      <c r="V84" s="553"/>
      <c r="W84" s="553"/>
      <c r="X84" s="553"/>
      <c r="Y84" s="553"/>
    </row>
    <row r="85" spans="1:27">
      <c r="A85" s="527" t="s">
        <v>544</v>
      </c>
      <c r="E85" s="470" t="s">
        <v>5</v>
      </c>
      <c r="F85" s="553"/>
      <c r="G85" s="553"/>
      <c r="H85" s="553"/>
      <c r="I85" s="553"/>
      <c r="J85" s="553"/>
      <c r="K85" s="553"/>
      <c r="L85" s="553"/>
      <c r="M85" s="553"/>
      <c r="N85" s="553"/>
      <c r="O85" s="553"/>
      <c r="P85" s="553"/>
      <c r="Q85" s="553"/>
      <c r="R85" s="553"/>
      <c r="S85" s="553"/>
      <c r="T85" s="553"/>
      <c r="U85" s="553"/>
      <c r="V85" s="553"/>
      <c r="W85" s="553"/>
      <c r="X85" s="553"/>
      <c r="Y85" s="553"/>
    </row>
    <row r="86" spans="1:27">
      <c r="A86" s="477" t="s">
        <v>339</v>
      </c>
      <c r="E86" s="470" t="s">
        <v>5</v>
      </c>
      <c r="F86" s="553"/>
      <c r="G86" s="553"/>
      <c r="H86" s="553"/>
      <c r="I86" s="553"/>
      <c r="J86" s="553"/>
      <c r="K86" s="528"/>
      <c r="L86" s="553"/>
      <c r="M86" s="553"/>
      <c r="N86" s="553"/>
      <c r="O86" s="553"/>
      <c r="P86" s="553"/>
      <c r="Q86" s="553"/>
      <c r="R86" s="553"/>
      <c r="S86" s="553"/>
      <c r="T86" s="553"/>
      <c r="U86" s="553"/>
      <c r="V86" s="553"/>
      <c r="W86" s="553"/>
      <c r="X86" s="553"/>
      <c r="Y86" s="553"/>
    </row>
    <row r="87" spans="1:27">
      <c r="A87" s="586" t="s">
        <v>1344</v>
      </c>
      <c r="E87" s="470" t="s">
        <v>5</v>
      </c>
      <c r="F87" s="553"/>
      <c r="G87" s="553"/>
      <c r="H87" s="553"/>
      <c r="I87" s="553"/>
      <c r="J87" s="553"/>
      <c r="K87" s="553"/>
      <c r="L87" s="553"/>
      <c r="M87" s="553"/>
      <c r="N87" s="553"/>
      <c r="O87" s="553"/>
      <c r="P87" s="553"/>
      <c r="Q87" s="553"/>
      <c r="R87" s="553"/>
      <c r="S87" s="553"/>
      <c r="T87" s="553"/>
      <c r="U87" s="553"/>
      <c r="V87" s="553"/>
      <c r="W87" s="553"/>
      <c r="X87" s="553"/>
      <c r="Y87" s="553"/>
    </row>
    <row r="88" spans="1:27">
      <c r="A88" s="477" t="s">
        <v>1065</v>
      </c>
      <c r="E88" s="470" t="s">
        <v>5</v>
      </c>
      <c r="F88" s="553"/>
      <c r="G88" s="553"/>
      <c r="H88" s="553"/>
      <c r="I88" s="553"/>
      <c r="J88" s="553"/>
      <c r="K88" s="553"/>
      <c r="L88" s="553"/>
      <c r="M88" s="553"/>
      <c r="N88" s="553"/>
      <c r="O88" s="553"/>
      <c r="P88" s="553"/>
      <c r="Q88" s="553"/>
      <c r="R88" s="553"/>
      <c r="S88" s="553"/>
      <c r="T88" s="553"/>
      <c r="U88" s="553"/>
      <c r="V88" s="553"/>
      <c r="W88" s="553"/>
      <c r="X88" s="553"/>
      <c r="Y88" s="553"/>
    </row>
    <row r="89" spans="1:27" s="1" customFormat="1">
      <c r="A89" s="535" t="s">
        <v>44</v>
      </c>
      <c r="E89" s="470" t="s">
        <v>5</v>
      </c>
      <c r="F89" s="363">
        <f t="shared" ref="F89:J89" si="29">SUM(F79:F88)</f>
        <v>0</v>
      </c>
      <c r="G89" s="363">
        <f t="shared" si="29"/>
        <v>0</v>
      </c>
      <c r="H89" s="363">
        <f t="shared" si="29"/>
        <v>0</v>
      </c>
      <c r="I89" s="363">
        <f t="shared" si="29"/>
        <v>0</v>
      </c>
      <c r="J89" s="363">
        <f t="shared" si="29"/>
        <v>0</v>
      </c>
      <c r="K89" s="363">
        <f t="shared" ref="K89" si="30">SUM(K79:K88)</f>
        <v>0</v>
      </c>
      <c r="L89" s="363">
        <f t="shared" ref="L89:Y89" si="31">SUM(L79:L88)</f>
        <v>0</v>
      </c>
      <c r="M89" s="363">
        <f t="shared" si="31"/>
        <v>0</v>
      </c>
      <c r="N89" s="363">
        <f t="shared" si="31"/>
        <v>0</v>
      </c>
      <c r="O89" s="363">
        <f t="shared" si="31"/>
        <v>0</v>
      </c>
      <c r="P89" s="363">
        <f t="shared" si="31"/>
        <v>0</v>
      </c>
      <c r="Q89" s="363">
        <f t="shared" si="31"/>
        <v>0</v>
      </c>
      <c r="R89" s="363">
        <f t="shared" si="31"/>
        <v>0</v>
      </c>
      <c r="S89" s="363">
        <f t="shared" si="31"/>
        <v>0</v>
      </c>
      <c r="T89" s="363">
        <f t="shared" si="31"/>
        <v>0</v>
      </c>
      <c r="U89" s="363">
        <f t="shared" si="31"/>
        <v>0</v>
      </c>
      <c r="V89" s="363">
        <f t="shared" si="31"/>
        <v>0</v>
      </c>
      <c r="W89" s="363">
        <f t="shared" si="31"/>
        <v>0</v>
      </c>
      <c r="X89" s="363">
        <f t="shared" si="31"/>
        <v>0</v>
      </c>
      <c r="Y89" s="363">
        <f t="shared" si="31"/>
        <v>0</v>
      </c>
      <c r="Z89"/>
      <c r="AA89"/>
    </row>
    <row r="90" spans="1:27">
      <c r="A90" t="s">
        <v>159</v>
      </c>
      <c r="F90" s="533" t="str">
        <f t="shared" ref="F90:J90" si="32">IF(ABS(F89-SUM(F58,F64)&gt;0.1), "ERROR","OK")</f>
        <v>OK</v>
      </c>
      <c r="G90" s="533" t="str">
        <f t="shared" si="32"/>
        <v>OK</v>
      </c>
      <c r="H90" s="533" t="str">
        <f t="shared" si="32"/>
        <v>OK</v>
      </c>
      <c r="I90" s="533" t="str">
        <f t="shared" si="32"/>
        <v>OK</v>
      </c>
      <c r="J90" s="533" t="str">
        <f t="shared" si="32"/>
        <v>OK</v>
      </c>
      <c r="K90" s="533" t="str">
        <f t="shared" ref="K90" si="33">IF(ABS(K89-SUM(K58,K64)&gt;0.1), "ERROR","OK")</f>
        <v>OK</v>
      </c>
      <c r="L90" s="533" t="str">
        <f t="shared" ref="L90:Y90" si="34">IF(ABS(L89-SUM(L58,L64)&gt;0.1), "ERROR","OK")</f>
        <v>OK</v>
      </c>
      <c r="M90" s="533" t="str">
        <f t="shared" si="34"/>
        <v>OK</v>
      </c>
      <c r="N90" s="533" t="str">
        <f t="shared" si="34"/>
        <v>OK</v>
      </c>
      <c r="O90" s="533" t="str">
        <f t="shared" si="34"/>
        <v>OK</v>
      </c>
      <c r="P90" s="533" t="str">
        <f t="shared" si="34"/>
        <v>OK</v>
      </c>
      <c r="Q90" s="533" t="str">
        <f t="shared" si="34"/>
        <v>OK</v>
      </c>
      <c r="R90" s="533" t="str">
        <f t="shared" si="34"/>
        <v>OK</v>
      </c>
      <c r="S90" s="533" t="str">
        <f t="shared" si="34"/>
        <v>OK</v>
      </c>
      <c r="T90" s="533" t="str">
        <f t="shared" si="34"/>
        <v>OK</v>
      </c>
      <c r="U90" s="533" t="str">
        <f t="shared" si="34"/>
        <v>OK</v>
      </c>
      <c r="V90" s="533" t="str">
        <f t="shared" si="34"/>
        <v>OK</v>
      </c>
      <c r="W90" s="533" t="str">
        <f t="shared" si="34"/>
        <v>OK</v>
      </c>
      <c r="X90" s="533" t="str">
        <f t="shared" si="34"/>
        <v>OK</v>
      </c>
      <c r="Y90" s="533" t="str">
        <f t="shared" si="34"/>
        <v>OK</v>
      </c>
    </row>
    <row r="92" spans="1:27" ht="15">
      <c r="A92" s="158" t="s">
        <v>1780</v>
      </c>
    </row>
    <row r="93" spans="1:27">
      <c r="A93" s="415" t="s">
        <v>1773</v>
      </c>
      <c r="E93" s="470" t="s">
        <v>5</v>
      </c>
      <c r="F93" s="553"/>
      <c r="G93" s="553"/>
      <c r="H93" s="553"/>
      <c r="I93" s="553"/>
      <c r="J93" s="553"/>
      <c r="K93" s="553"/>
      <c r="L93" s="553"/>
      <c r="M93" s="553"/>
      <c r="N93" s="553"/>
      <c r="O93" s="553"/>
      <c r="P93" s="553"/>
      <c r="Q93" s="553"/>
      <c r="R93" s="553"/>
      <c r="S93" s="553"/>
      <c r="T93" s="553"/>
      <c r="U93" s="553"/>
      <c r="V93" s="553"/>
      <c r="W93" s="553"/>
      <c r="X93" s="553"/>
      <c r="Y93" s="553"/>
    </row>
    <row r="94" spans="1:27">
      <c r="A94" s="415" t="s">
        <v>1774</v>
      </c>
      <c r="E94" s="470" t="s">
        <v>5</v>
      </c>
      <c r="F94" s="553"/>
      <c r="G94" s="553"/>
      <c r="H94" s="553"/>
      <c r="I94" s="553"/>
      <c r="J94" s="553"/>
      <c r="K94" s="553"/>
      <c r="L94" s="553"/>
      <c r="M94" s="553"/>
      <c r="N94" s="553"/>
      <c r="O94" s="553"/>
      <c r="P94" s="553"/>
      <c r="Q94" s="553"/>
      <c r="R94" s="553"/>
      <c r="S94" s="553"/>
      <c r="T94" s="553"/>
      <c r="U94" s="553"/>
      <c r="V94" s="553"/>
      <c r="W94" s="553"/>
      <c r="X94" s="553"/>
      <c r="Y94" s="553"/>
    </row>
    <row r="95" spans="1:27">
      <c r="A95" s="415" t="s">
        <v>1776</v>
      </c>
      <c r="E95" s="470" t="s">
        <v>5</v>
      </c>
      <c r="F95" s="553"/>
      <c r="G95" s="553"/>
      <c r="H95" s="553"/>
      <c r="I95" s="553"/>
      <c r="J95" s="553"/>
      <c r="K95" s="553"/>
      <c r="L95" s="553"/>
      <c r="M95" s="553"/>
      <c r="N95" s="553"/>
      <c r="O95" s="553"/>
      <c r="P95" s="553"/>
      <c r="Q95" s="553"/>
      <c r="R95" s="553"/>
      <c r="S95" s="553"/>
      <c r="T95" s="553"/>
      <c r="U95" s="553"/>
      <c r="V95" s="553"/>
      <c r="W95" s="553"/>
      <c r="X95" s="553"/>
      <c r="Y95" s="553"/>
    </row>
  </sheetData>
  <pageMargins left="0.15748031496062992" right="0.15748031496062992" top="0.39370078740157483" bottom="0.43307086614173229" header="0.19685039370078741" footer="0.19685039370078741"/>
  <pageSetup paperSize="9" scale="66" orientation="portrait" r:id="rId1"/>
  <headerFooter>
    <oddHeader>&amp;C&amp;A</oddHeader>
    <oddFooter>&amp;L&amp;T
&amp;D&amp;C&amp;Z&amp;R&amp;F</oddFooter>
  </headerFooter>
  <drawing r:id="rId2"/>
</worksheet>
</file>

<file path=xl/worksheets/sheet19.xml><?xml version="1.0" encoding="utf-8"?>
<worksheet xmlns="http://schemas.openxmlformats.org/spreadsheetml/2006/main" xmlns:r="http://schemas.openxmlformats.org/officeDocument/2006/relationships">
  <sheetPr codeName="Sheet12"/>
  <dimension ref="A1:AD298"/>
  <sheetViews>
    <sheetView topLeftCell="A34" workbookViewId="0">
      <selection activeCell="J141" sqref="J141"/>
    </sheetView>
  </sheetViews>
  <sheetFormatPr defaultRowHeight="12.75" outlineLevelCol="1"/>
  <cols>
    <col min="1" max="1" width="37" customWidth="1"/>
    <col min="2" max="2" width="20.5" customWidth="1"/>
    <col min="3" max="3" width="2.375" customWidth="1"/>
    <col min="4" max="4" width="0.875" customWidth="1"/>
    <col min="5" max="5" width="3.5" customWidth="1"/>
    <col min="6" max="6" width="7.625" hidden="1" customWidth="1" outlineLevel="1"/>
    <col min="7" max="7" width="7.375" hidden="1" customWidth="1" outlineLevel="1"/>
    <col min="8" max="9" width="7.75" hidden="1" customWidth="1" outlineLevel="1"/>
    <col min="10" max="10" width="7.875" customWidth="1" collapsed="1"/>
    <col min="11" max="11" width="7.875" customWidth="1"/>
    <col min="12" max="12" width="7.625" customWidth="1"/>
    <col min="13" max="15" width="8.25" customWidth="1"/>
    <col min="16" max="16" width="8.25" hidden="1" customWidth="1" outlineLevel="1"/>
    <col min="17" max="17" width="8" hidden="1" customWidth="1" outlineLevel="1"/>
    <col min="18" max="25" width="7.875" hidden="1" customWidth="1" outlineLevel="1"/>
    <col min="26" max="26" width="9" collapsed="1"/>
  </cols>
  <sheetData>
    <row r="1" spans="1:25" ht="15.75">
      <c r="A1" s="13" t="s">
        <v>944</v>
      </c>
      <c r="J1" s="514"/>
    </row>
    <row r="2" spans="1:25" ht="15">
      <c r="A2" s="55" t="str">
        <f>'Version control'!A2</f>
        <v>LPN</v>
      </c>
    </row>
    <row r="3" spans="1:25" ht="15">
      <c r="A3" s="706">
        <f>'Version control'!A3</f>
        <v>2012</v>
      </c>
      <c r="B3" s="1" t="s">
        <v>1546</v>
      </c>
      <c r="F3" s="25">
        <v>2006</v>
      </c>
      <c r="G3" s="25">
        <f t="shared" ref="G3:Y3" si="0">+F3+1</f>
        <v>2007</v>
      </c>
      <c r="H3" s="25">
        <f t="shared" si="0"/>
        <v>2008</v>
      </c>
      <c r="I3" s="25">
        <f t="shared" si="0"/>
        <v>2009</v>
      </c>
      <c r="J3" s="25">
        <f t="shared" si="0"/>
        <v>2010</v>
      </c>
      <c r="K3" s="25">
        <f t="shared" si="0"/>
        <v>2011</v>
      </c>
      <c r="L3" s="25">
        <f t="shared" si="0"/>
        <v>2012</v>
      </c>
      <c r="M3" s="25">
        <f t="shared" si="0"/>
        <v>2013</v>
      </c>
      <c r="N3" s="25">
        <f t="shared" si="0"/>
        <v>2014</v>
      </c>
      <c r="O3" s="25">
        <f t="shared" si="0"/>
        <v>2015</v>
      </c>
      <c r="P3" s="25">
        <f t="shared" si="0"/>
        <v>2016</v>
      </c>
      <c r="Q3" s="25">
        <f t="shared" si="0"/>
        <v>2017</v>
      </c>
      <c r="R3" s="25">
        <f t="shared" si="0"/>
        <v>2018</v>
      </c>
      <c r="S3" s="25">
        <f t="shared" si="0"/>
        <v>2019</v>
      </c>
      <c r="T3" s="25">
        <f t="shared" si="0"/>
        <v>2020</v>
      </c>
      <c r="U3" s="25">
        <f t="shared" si="0"/>
        <v>2021</v>
      </c>
      <c r="V3" s="25">
        <f t="shared" si="0"/>
        <v>2022</v>
      </c>
      <c r="W3" s="25">
        <f t="shared" si="0"/>
        <v>2023</v>
      </c>
      <c r="X3" s="25">
        <f t="shared" si="0"/>
        <v>2024</v>
      </c>
      <c r="Y3" s="25">
        <f t="shared" si="0"/>
        <v>2025</v>
      </c>
    </row>
    <row r="4" spans="1:25">
      <c r="A4" s="1" t="s">
        <v>786</v>
      </c>
      <c r="B4" s="1" t="s">
        <v>1686</v>
      </c>
      <c r="E4" s="78" t="s">
        <v>5</v>
      </c>
      <c r="F4" s="407"/>
      <c r="G4" s="408"/>
      <c r="H4" s="408" t="s">
        <v>801</v>
      </c>
      <c r="I4" s="408"/>
      <c r="J4" s="409"/>
      <c r="K4" s="780"/>
      <c r="L4" s="781"/>
      <c r="M4" s="781" t="s">
        <v>802</v>
      </c>
      <c r="N4" s="781"/>
      <c r="O4" s="779"/>
      <c r="P4" s="809"/>
      <c r="Q4" s="810"/>
      <c r="R4" s="810" t="s">
        <v>1575</v>
      </c>
      <c r="S4" s="810"/>
      <c r="T4" s="811"/>
      <c r="U4" s="809"/>
      <c r="V4" s="810"/>
      <c r="W4" s="811"/>
      <c r="X4" s="408"/>
      <c r="Y4" s="409"/>
    </row>
    <row r="5" spans="1:25">
      <c r="A5" s="1"/>
      <c r="B5" s="1"/>
      <c r="E5" s="759"/>
      <c r="F5" s="407"/>
      <c r="G5" s="408"/>
      <c r="H5" s="408"/>
      <c r="I5" s="408"/>
      <c r="J5" s="408"/>
      <c r="K5" s="407"/>
      <c r="L5" s="408"/>
      <c r="M5" s="408"/>
      <c r="N5" s="408"/>
      <c r="O5" s="409"/>
      <c r="P5" s="809"/>
      <c r="Q5" s="810"/>
      <c r="R5" s="810"/>
      <c r="S5" s="810"/>
      <c r="T5" s="811"/>
      <c r="U5" s="809"/>
      <c r="V5" s="810"/>
      <c r="W5" s="811"/>
      <c r="X5" s="408"/>
      <c r="Y5" s="409"/>
    </row>
    <row r="6" spans="1:25">
      <c r="A6" s="415" t="s">
        <v>786</v>
      </c>
      <c r="B6" s="415" t="s">
        <v>795</v>
      </c>
      <c r="F6" s="23"/>
      <c r="G6" s="23"/>
      <c r="H6" s="23"/>
      <c r="I6" s="23"/>
      <c r="J6" s="23"/>
      <c r="K6" s="288"/>
      <c r="L6" s="288"/>
      <c r="M6" s="288"/>
      <c r="N6" s="288"/>
      <c r="O6" s="288"/>
      <c r="P6" s="288"/>
      <c r="Q6" s="288"/>
      <c r="R6" s="288"/>
      <c r="S6" s="288"/>
      <c r="T6" s="288"/>
      <c r="U6" s="288"/>
      <c r="V6" s="288"/>
      <c r="W6" s="288"/>
      <c r="X6" s="23"/>
      <c r="Y6" s="23"/>
    </row>
    <row r="7" spans="1:25">
      <c r="A7" s="415" t="s">
        <v>786</v>
      </c>
      <c r="B7" s="415" t="s">
        <v>796</v>
      </c>
      <c r="F7" s="23"/>
      <c r="G7" s="23"/>
      <c r="H7" s="23"/>
      <c r="I7" s="23"/>
      <c r="J7" s="23"/>
      <c r="K7" s="23"/>
      <c r="L7" s="23"/>
      <c r="M7" s="23"/>
      <c r="N7" s="23"/>
      <c r="O7" s="23"/>
      <c r="P7" s="23"/>
      <c r="Q7" s="23"/>
      <c r="R7" s="23"/>
      <c r="S7" s="23"/>
      <c r="T7" s="23"/>
      <c r="U7" s="23"/>
      <c r="V7" s="23"/>
      <c r="W7" s="23"/>
      <c r="X7" s="23"/>
      <c r="Y7" s="23"/>
    </row>
    <row r="8" spans="1:25">
      <c r="A8" s="415" t="s">
        <v>786</v>
      </c>
      <c r="B8" s="415" t="s">
        <v>797</v>
      </c>
      <c r="F8" s="23"/>
      <c r="G8" s="23"/>
      <c r="H8" s="23"/>
      <c r="I8" s="23"/>
      <c r="J8" s="23"/>
      <c r="K8" s="23"/>
      <c r="L8" s="23"/>
      <c r="M8" s="23"/>
      <c r="N8" s="23"/>
      <c r="O8" s="23"/>
      <c r="P8" s="23"/>
      <c r="Q8" s="23"/>
      <c r="R8" s="23"/>
      <c r="S8" s="23"/>
      <c r="T8" s="23"/>
      <c r="U8" s="23"/>
      <c r="V8" s="23"/>
      <c r="W8" s="23"/>
      <c r="X8" s="23"/>
      <c r="Y8" s="23"/>
    </row>
    <row r="9" spans="1:25">
      <c r="A9" s="415" t="s">
        <v>786</v>
      </c>
      <c r="B9" s="415" t="s">
        <v>798</v>
      </c>
      <c r="F9" s="23"/>
      <c r="G9" s="23"/>
      <c r="H9" s="23"/>
      <c r="I9" s="23"/>
      <c r="J9" s="23"/>
      <c r="K9" s="23"/>
      <c r="L9" s="23"/>
      <c r="M9" s="23"/>
      <c r="N9" s="23"/>
      <c r="O9" s="23"/>
      <c r="P9" s="23"/>
      <c r="Q9" s="23"/>
      <c r="R9" s="23"/>
      <c r="S9" s="23"/>
      <c r="T9" s="23"/>
      <c r="U9" s="23"/>
      <c r="V9" s="23"/>
      <c r="W9" s="23"/>
      <c r="X9" s="23"/>
      <c r="Y9" s="23"/>
    </row>
    <row r="10" spans="1:25">
      <c r="A10" s="415" t="s">
        <v>786</v>
      </c>
      <c r="B10" s="415" t="s">
        <v>273</v>
      </c>
      <c r="F10" s="23"/>
      <c r="G10" s="23"/>
      <c r="H10" s="23"/>
      <c r="I10" s="23"/>
      <c r="J10" s="23"/>
      <c r="K10" s="23"/>
      <c r="L10" s="23"/>
      <c r="M10" s="23"/>
      <c r="N10" s="23"/>
      <c r="O10" s="23"/>
      <c r="P10" s="23"/>
      <c r="Q10" s="23"/>
      <c r="R10" s="23"/>
      <c r="S10" s="23"/>
      <c r="T10" s="23"/>
      <c r="U10" s="23"/>
      <c r="V10" s="23"/>
      <c r="W10" s="23"/>
      <c r="X10" s="23"/>
      <c r="Y10" s="23"/>
    </row>
    <row r="11" spans="1:25">
      <c r="A11" s="415" t="s">
        <v>786</v>
      </c>
      <c r="B11" s="415" t="s">
        <v>865</v>
      </c>
      <c r="F11" s="23"/>
      <c r="G11" s="23"/>
      <c r="H11" s="23"/>
      <c r="I11" s="23"/>
      <c r="J11" s="23"/>
      <c r="K11" s="23"/>
      <c r="L11" s="23"/>
      <c r="M11" s="23"/>
      <c r="N11" s="23"/>
      <c r="O11" s="23"/>
      <c r="P11" s="23"/>
      <c r="Q11" s="23"/>
      <c r="R11" s="23"/>
      <c r="S11" s="23"/>
      <c r="T11" s="23"/>
      <c r="U11" s="23"/>
      <c r="V11" s="23"/>
      <c r="W11" s="23"/>
      <c r="X11" s="23"/>
      <c r="Y11" s="23"/>
    </row>
    <row r="12" spans="1:25">
      <c r="A12" s="415" t="s">
        <v>786</v>
      </c>
      <c r="B12" s="415" t="s">
        <v>44</v>
      </c>
      <c r="F12" s="26">
        <f>SUM(F6:F11)</f>
        <v>0</v>
      </c>
      <c r="G12" s="26">
        <f t="shared" ref="G12:Y12" si="1">SUM(G6:G11)</f>
        <v>0</v>
      </c>
      <c r="H12" s="26">
        <f t="shared" si="1"/>
        <v>0</v>
      </c>
      <c r="I12" s="26">
        <f t="shared" si="1"/>
        <v>0</v>
      </c>
      <c r="J12" s="26">
        <f t="shared" si="1"/>
        <v>0</v>
      </c>
      <c r="K12" s="26">
        <f t="shared" si="1"/>
        <v>0</v>
      </c>
      <c r="L12" s="26">
        <f t="shared" si="1"/>
        <v>0</v>
      </c>
      <c r="M12" s="26">
        <f t="shared" si="1"/>
        <v>0</v>
      </c>
      <c r="N12" s="26">
        <f t="shared" si="1"/>
        <v>0</v>
      </c>
      <c r="O12" s="26">
        <f t="shared" si="1"/>
        <v>0</v>
      </c>
      <c r="P12" s="26">
        <f t="shared" si="1"/>
        <v>0</v>
      </c>
      <c r="Q12" s="26">
        <f t="shared" si="1"/>
        <v>0</v>
      </c>
      <c r="R12" s="26">
        <f t="shared" si="1"/>
        <v>0</v>
      </c>
      <c r="S12" s="26">
        <f t="shared" si="1"/>
        <v>0</v>
      </c>
      <c r="T12" s="26">
        <f t="shared" si="1"/>
        <v>0</v>
      </c>
      <c r="U12" s="26">
        <f t="shared" si="1"/>
        <v>0</v>
      </c>
      <c r="V12" s="26">
        <f t="shared" si="1"/>
        <v>0</v>
      </c>
      <c r="W12" s="26">
        <f t="shared" si="1"/>
        <v>0</v>
      </c>
      <c r="X12" s="26">
        <f t="shared" si="1"/>
        <v>0</v>
      </c>
      <c r="Y12" s="26">
        <f t="shared" si="1"/>
        <v>0</v>
      </c>
    </row>
    <row r="13" spans="1:25">
      <c r="A13" s="441" t="s">
        <v>366</v>
      </c>
      <c r="B13" s="74"/>
      <c r="F13" s="389"/>
      <c r="G13" s="389"/>
      <c r="H13" s="389"/>
      <c r="I13" s="389"/>
      <c r="J13" s="312">
        <f>+'[8]C5 - Summary - Tax Pool &amp; Se'!F62-J48</f>
        <v>0</v>
      </c>
      <c r="K13" s="312">
        <f>+'[8]C5 - Summary - Tax Pool &amp; Se'!G62-K48</f>
        <v>0</v>
      </c>
      <c r="L13" s="312">
        <f>+'[8]C5 - Summary - Tax Pool &amp; Se'!H62-L48</f>
        <v>0</v>
      </c>
      <c r="M13" s="312">
        <f>+'[8]C5 - Summary - Tax Pool &amp; Se'!I62-M48</f>
        <v>0</v>
      </c>
      <c r="N13" s="312">
        <f>+'[8]C5 - Summary - Tax Pool &amp; Se'!J62-N48</f>
        <v>0</v>
      </c>
      <c r="O13" s="312">
        <f>+'[8]C5 - Summary - Tax Pool &amp; Se'!K62-O48</f>
        <v>0</v>
      </c>
      <c r="P13" s="312"/>
      <c r="Q13" s="312"/>
      <c r="R13" s="312"/>
      <c r="S13" s="312"/>
      <c r="T13" s="312"/>
      <c r="U13" s="312"/>
      <c r="V13" s="312"/>
      <c r="W13" s="312"/>
      <c r="X13" s="312"/>
      <c r="Y13" s="312"/>
    </row>
    <row r="14" spans="1:25">
      <c r="F14" s="754"/>
      <c r="G14" s="754"/>
      <c r="H14" s="754"/>
      <c r="I14" s="754"/>
      <c r="J14" s="754" t="str">
        <f>IF(ROUND(J12,1)-ROUND(J13,1)&lt;&gt;0,"ERROR","OK")</f>
        <v>OK</v>
      </c>
      <c r="K14" s="754" t="str">
        <f t="shared" ref="K14:O14" si="2">IF(ROUND(K12,1)-ROUND(K13,1)&lt;&gt;0,"ERROR","OK")</f>
        <v>OK</v>
      </c>
      <c r="L14" s="754" t="str">
        <f t="shared" si="2"/>
        <v>OK</v>
      </c>
      <c r="M14" s="754" t="str">
        <f t="shared" si="2"/>
        <v>OK</v>
      </c>
      <c r="N14" s="754" t="str">
        <f t="shared" si="2"/>
        <v>OK</v>
      </c>
      <c r="O14" s="754" t="str">
        <f t="shared" si="2"/>
        <v>OK</v>
      </c>
      <c r="P14" s="754" t="str">
        <f t="shared" ref="P14:Y14" si="3">IF(ROUND(P12,1)-ROUND(P13,1)&lt;&gt;0,"ERROR","OK")</f>
        <v>OK</v>
      </c>
      <c r="Q14" s="754" t="str">
        <f t="shared" si="3"/>
        <v>OK</v>
      </c>
      <c r="R14" s="754" t="str">
        <f t="shared" si="3"/>
        <v>OK</v>
      </c>
      <c r="S14" s="754" t="str">
        <f t="shared" si="3"/>
        <v>OK</v>
      </c>
      <c r="T14" s="754" t="str">
        <f t="shared" si="3"/>
        <v>OK</v>
      </c>
      <c r="U14" s="754" t="str">
        <f t="shared" si="3"/>
        <v>OK</v>
      </c>
      <c r="V14" s="754" t="str">
        <f t="shared" si="3"/>
        <v>OK</v>
      </c>
      <c r="W14" s="754" t="str">
        <f t="shared" si="3"/>
        <v>OK</v>
      </c>
      <c r="X14" s="754" t="str">
        <f t="shared" si="3"/>
        <v>OK</v>
      </c>
      <c r="Y14" s="754" t="str">
        <f t="shared" si="3"/>
        <v>OK</v>
      </c>
    </row>
    <row r="15" spans="1:25">
      <c r="A15" s="1" t="s">
        <v>788</v>
      </c>
    </row>
    <row r="16" spans="1:25">
      <c r="A16" s="415" t="s">
        <v>788</v>
      </c>
      <c r="B16" s="415" t="s">
        <v>795</v>
      </c>
      <c r="F16" s="23"/>
      <c r="G16" s="23"/>
      <c r="H16" s="23"/>
      <c r="I16" s="23"/>
      <c r="J16" s="23"/>
      <c r="K16" s="23"/>
      <c r="L16" s="23"/>
      <c r="M16" s="23"/>
      <c r="N16" s="23"/>
      <c r="O16" s="23"/>
      <c r="P16" s="23"/>
      <c r="Q16" s="23"/>
      <c r="R16" s="23"/>
      <c r="S16" s="23"/>
      <c r="T16" s="23"/>
      <c r="U16" s="23"/>
      <c r="V16" s="23"/>
      <c r="W16" s="23"/>
      <c r="X16" s="23"/>
      <c r="Y16" s="23"/>
    </row>
    <row r="17" spans="1:25">
      <c r="A17" s="415" t="s">
        <v>788</v>
      </c>
      <c r="B17" s="415" t="s">
        <v>796</v>
      </c>
      <c r="F17" s="23"/>
      <c r="G17" s="23"/>
      <c r="H17" s="23"/>
      <c r="I17" s="23"/>
      <c r="J17" s="23"/>
      <c r="K17" s="23"/>
      <c r="L17" s="23"/>
      <c r="M17" s="23"/>
      <c r="N17" s="23"/>
      <c r="O17" s="23"/>
      <c r="P17" s="23"/>
      <c r="Q17" s="23"/>
      <c r="R17" s="23"/>
      <c r="S17" s="23"/>
      <c r="T17" s="23"/>
      <c r="U17" s="23"/>
      <c r="V17" s="23"/>
      <c r="W17" s="23"/>
      <c r="X17" s="23"/>
      <c r="Y17" s="23"/>
    </row>
    <row r="18" spans="1:25">
      <c r="A18" s="415" t="s">
        <v>788</v>
      </c>
      <c r="B18" s="415" t="s">
        <v>797</v>
      </c>
      <c r="F18" s="23"/>
      <c r="G18" s="23"/>
      <c r="H18" s="23"/>
      <c r="I18" s="23"/>
      <c r="J18" s="23"/>
      <c r="K18" s="23"/>
      <c r="L18" s="23"/>
      <c r="M18" s="23"/>
      <c r="N18" s="23"/>
      <c r="O18" s="23"/>
      <c r="P18" s="23"/>
      <c r="Q18" s="23"/>
      <c r="R18" s="23"/>
      <c r="S18" s="23"/>
      <c r="T18" s="23"/>
      <c r="U18" s="23"/>
      <c r="V18" s="23"/>
      <c r="W18" s="23"/>
      <c r="X18" s="23"/>
      <c r="Y18" s="23"/>
    </row>
    <row r="19" spans="1:25">
      <c r="A19" s="415" t="s">
        <v>788</v>
      </c>
      <c r="B19" s="415" t="s">
        <v>798</v>
      </c>
      <c r="F19" s="23"/>
      <c r="G19" s="23"/>
      <c r="H19" s="23"/>
      <c r="I19" s="23"/>
      <c r="J19" s="23"/>
      <c r="K19" s="23"/>
      <c r="L19" s="23"/>
      <c r="M19" s="23"/>
      <c r="N19" s="23"/>
      <c r="O19" s="23"/>
      <c r="P19" s="23"/>
      <c r="Q19" s="23"/>
      <c r="R19" s="23"/>
      <c r="S19" s="23"/>
      <c r="T19" s="23"/>
      <c r="U19" s="23"/>
      <c r="V19" s="23"/>
      <c r="W19" s="23"/>
      <c r="X19" s="23"/>
      <c r="Y19" s="23"/>
    </row>
    <row r="20" spans="1:25">
      <c r="A20" s="415" t="s">
        <v>788</v>
      </c>
      <c r="B20" s="415" t="s">
        <v>273</v>
      </c>
      <c r="F20" s="23"/>
      <c r="G20" s="23"/>
      <c r="H20" s="23"/>
      <c r="I20" s="23"/>
      <c r="J20" s="23"/>
      <c r="K20" s="23"/>
      <c r="L20" s="23"/>
      <c r="M20" s="23"/>
      <c r="N20" s="23"/>
      <c r="O20" s="23"/>
      <c r="P20" s="23"/>
      <c r="Q20" s="23"/>
      <c r="R20" s="23"/>
      <c r="S20" s="23"/>
      <c r="T20" s="23"/>
      <c r="U20" s="23"/>
      <c r="V20" s="23"/>
      <c r="W20" s="23"/>
      <c r="X20" s="23"/>
      <c r="Y20" s="23"/>
    </row>
    <row r="21" spans="1:25">
      <c r="A21" s="415" t="s">
        <v>788</v>
      </c>
      <c r="B21" s="415" t="s">
        <v>865</v>
      </c>
      <c r="F21" s="23"/>
      <c r="G21" s="23"/>
      <c r="H21" s="23"/>
      <c r="I21" s="23"/>
      <c r="J21" s="23"/>
      <c r="K21" s="23"/>
      <c r="L21" s="23"/>
      <c r="M21" s="23"/>
      <c r="N21" s="23"/>
      <c r="O21" s="23"/>
      <c r="P21" s="23"/>
      <c r="Q21" s="23"/>
      <c r="R21" s="23"/>
      <c r="S21" s="23"/>
      <c r="T21" s="23"/>
      <c r="U21" s="23"/>
      <c r="V21" s="23"/>
      <c r="W21" s="23"/>
      <c r="X21" s="23"/>
      <c r="Y21" s="23"/>
    </row>
    <row r="22" spans="1:25">
      <c r="A22" s="415" t="s">
        <v>788</v>
      </c>
      <c r="B22" s="415" t="s">
        <v>44</v>
      </c>
      <c r="F22" s="26">
        <f>SUM(F16:F21)</f>
        <v>0</v>
      </c>
      <c r="G22" s="26">
        <f t="shared" ref="G22:Y22" si="4">SUM(G16:G21)</f>
        <v>0</v>
      </c>
      <c r="H22" s="26">
        <f t="shared" si="4"/>
        <v>0</v>
      </c>
      <c r="I22" s="26">
        <f t="shared" si="4"/>
        <v>0</v>
      </c>
      <c r="J22" s="26">
        <f t="shared" si="4"/>
        <v>0</v>
      </c>
      <c r="K22" s="26">
        <f t="shared" si="4"/>
        <v>0</v>
      </c>
      <c r="L22" s="26">
        <f t="shared" si="4"/>
        <v>0</v>
      </c>
      <c r="M22" s="26">
        <f t="shared" si="4"/>
        <v>0</v>
      </c>
      <c r="N22" s="26">
        <f t="shared" si="4"/>
        <v>0</v>
      </c>
      <c r="O22" s="26">
        <f t="shared" si="4"/>
        <v>0</v>
      </c>
      <c r="P22" s="26">
        <f t="shared" si="4"/>
        <v>0</v>
      </c>
      <c r="Q22" s="26">
        <f t="shared" si="4"/>
        <v>0</v>
      </c>
      <c r="R22" s="26">
        <f t="shared" si="4"/>
        <v>0</v>
      </c>
      <c r="S22" s="26">
        <f t="shared" si="4"/>
        <v>0</v>
      </c>
      <c r="T22" s="26">
        <f t="shared" si="4"/>
        <v>0</v>
      </c>
      <c r="U22" s="26">
        <f t="shared" si="4"/>
        <v>0</v>
      </c>
      <c r="V22" s="26">
        <f t="shared" si="4"/>
        <v>0</v>
      </c>
      <c r="W22" s="26">
        <f t="shared" si="4"/>
        <v>0</v>
      </c>
      <c r="X22" s="26">
        <f t="shared" si="4"/>
        <v>0</v>
      </c>
      <c r="Y22" s="26">
        <f t="shared" si="4"/>
        <v>0</v>
      </c>
    </row>
    <row r="23" spans="1:25">
      <c r="A23" s="441" t="s">
        <v>366</v>
      </c>
      <c r="B23" s="74"/>
      <c r="F23" s="389"/>
      <c r="G23" s="389"/>
      <c r="H23" s="389"/>
      <c r="I23" s="389"/>
      <c r="J23" s="312">
        <f>+'[8]C5 - Summary - Tax Pool &amp; Se'!F63-J56</f>
        <v>0</v>
      </c>
      <c r="K23" s="312">
        <f>+'[8]C5 - Summary - Tax Pool &amp; Se'!G63-K56</f>
        <v>0</v>
      </c>
      <c r="L23" s="312">
        <f>+'[8]C5 - Summary - Tax Pool &amp; Se'!H63-L56</f>
        <v>0</v>
      </c>
      <c r="M23" s="312">
        <f>+'[8]C5 - Summary - Tax Pool &amp; Se'!I63-M56</f>
        <v>0</v>
      </c>
      <c r="N23" s="312">
        <f>+'[8]C5 - Summary - Tax Pool &amp; Se'!J63-N56</f>
        <v>0</v>
      </c>
      <c r="O23" s="312">
        <f>+'[8]C5 - Summary - Tax Pool &amp; Se'!K63-O56</f>
        <v>0</v>
      </c>
      <c r="P23" s="312"/>
      <c r="Q23" s="312"/>
      <c r="R23" s="312"/>
      <c r="S23" s="312"/>
      <c r="T23" s="312"/>
      <c r="U23" s="312"/>
      <c r="V23" s="312"/>
      <c r="W23" s="312"/>
      <c r="X23" s="312"/>
      <c r="Y23" s="312"/>
    </row>
    <row r="24" spans="1:25">
      <c r="F24" s="754"/>
      <c r="G24" s="754"/>
      <c r="H24" s="754"/>
      <c r="I24" s="754"/>
      <c r="J24" s="754" t="str">
        <f t="shared" ref="J24:Y24" si="5">IF(ROUND(J22,1)-ROUND(J23,1)&lt;&gt;0,"ERROR","OK")</f>
        <v>OK</v>
      </c>
      <c r="K24" s="754" t="str">
        <f t="shared" si="5"/>
        <v>OK</v>
      </c>
      <c r="L24" s="754" t="str">
        <f t="shared" si="5"/>
        <v>OK</v>
      </c>
      <c r="M24" s="754" t="str">
        <f t="shared" si="5"/>
        <v>OK</v>
      </c>
      <c r="N24" s="754" t="str">
        <f t="shared" si="5"/>
        <v>OK</v>
      </c>
      <c r="O24" s="754" t="str">
        <f t="shared" si="5"/>
        <v>OK</v>
      </c>
      <c r="P24" s="754" t="str">
        <f t="shared" si="5"/>
        <v>OK</v>
      </c>
      <c r="Q24" s="754" t="str">
        <f t="shared" si="5"/>
        <v>OK</v>
      </c>
      <c r="R24" s="754" t="str">
        <f t="shared" si="5"/>
        <v>OK</v>
      </c>
      <c r="S24" s="754" t="str">
        <f t="shared" si="5"/>
        <v>OK</v>
      </c>
      <c r="T24" s="754" t="str">
        <f t="shared" si="5"/>
        <v>OK</v>
      </c>
      <c r="U24" s="754" t="str">
        <f t="shared" si="5"/>
        <v>OK</v>
      </c>
      <c r="V24" s="754" t="str">
        <f t="shared" si="5"/>
        <v>OK</v>
      </c>
      <c r="W24" s="754" t="str">
        <f t="shared" si="5"/>
        <v>OK</v>
      </c>
      <c r="X24" s="754" t="str">
        <f t="shared" si="5"/>
        <v>OK</v>
      </c>
      <c r="Y24" s="754" t="str">
        <f t="shared" si="5"/>
        <v>OK</v>
      </c>
    </row>
    <row r="25" spans="1:25">
      <c r="A25" s="64" t="s">
        <v>864</v>
      </c>
      <c r="B25" s="415" t="s">
        <v>865</v>
      </c>
      <c r="F25" s="23"/>
      <c r="G25" s="23"/>
      <c r="H25" s="23"/>
      <c r="I25" s="23"/>
      <c r="J25" s="23"/>
      <c r="K25" s="23"/>
      <c r="L25" s="23"/>
      <c r="M25" s="23"/>
      <c r="N25" s="23"/>
      <c r="O25" s="23"/>
      <c r="P25" s="23"/>
      <c r="Q25" s="23"/>
      <c r="R25" s="23"/>
      <c r="S25" s="23"/>
      <c r="T25" s="23"/>
      <c r="U25" s="23"/>
      <c r="V25" s="23"/>
      <c r="W25" s="23"/>
      <c r="X25" s="23"/>
      <c r="Y25" s="23"/>
    </row>
    <row r="26" spans="1:25">
      <c r="A26" s="441" t="s">
        <v>366</v>
      </c>
      <c r="B26" s="74"/>
      <c r="F26" s="389"/>
      <c r="G26" s="389"/>
      <c r="H26" s="389"/>
      <c r="I26" s="389"/>
      <c r="J26" s="312">
        <f>+'[8]C5 - Summary - Tax Pool &amp; Se'!F74-J58</f>
        <v>0</v>
      </c>
      <c r="K26" s="312">
        <f>+'[8]C5 - Summary - Tax Pool &amp; Se'!G74-K58</f>
        <v>0</v>
      </c>
      <c r="L26" s="312">
        <f>+'[8]C5 - Summary - Tax Pool &amp; Se'!H74-L58</f>
        <v>0</v>
      </c>
      <c r="M26" s="312">
        <f>+'[8]C5 - Summary - Tax Pool &amp; Se'!I74-M58</f>
        <v>0</v>
      </c>
      <c r="N26" s="312">
        <f>+'[8]C5 - Summary - Tax Pool &amp; Se'!J74-N58</f>
        <v>0</v>
      </c>
      <c r="O26" s="312">
        <f>+'[8]C5 - Summary - Tax Pool &amp; Se'!K74-O58</f>
        <v>0</v>
      </c>
      <c r="P26" s="312"/>
      <c r="Q26" s="312"/>
      <c r="R26" s="312"/>
      <c r="S26" s="312"/>
      <c r="T26" s="312"/>
      <c r="U26" s="312"/>
      <c r="V26" s="312"/>
      <c r="W26" s="312"/>
      <c r="X26" s="312"/>
      <c r="Y26" s="312"/>
    </row>
    <row r="27" spans="1:25">
      <c r="F27" s="754"/>
      <c r="G27" s="754"/>
      <c r="H27" s="754"/>
      <c r="I27" s="754"/>
      <c r="J27" s="754" t="str">
        <f t="shared" ref="J27:Y27" si="6">IF(ROUND(J25,1)-ROUND(J26,1)&lt;&gt;0,"ERROR","OK")</f>
        <v>OK</v>
      </c>
      <c r="K27" s="754" t="str">
        <f t="shared" si="6"/>
        <v>OK</v>
      </c>
      <c r="L27" s="754" t="str">
        <f t="shared" si="6"/>
        <v>OK</v>
      </c>
      <c r="M27" s="754" t="str">
        <f t="shared" si="6"/>
        <v>OK</v>
      </c>
      <c r="N27" s="754" t="str">
        <f t="shared" si="6"/>
        <v>OK</v>
      </c>
      <c r="O27" s="754" t="str">
        <f t="shared" si="6"/>
        <v>OK</v>
      </c>
      <c r="P27" s="754" t="str">
        <f t="shared" si="6"/>
        <v>OK</v>
      </c>
      <c r="Q27" s="754" t="str">
        <f t="shared" si="6"/>
        <v>OK</v>
      </c>
      <c r="R27" s="754" t="str">
        <f t="shared" si="6"/>
        <v>OK</v>
      </c>
      <c r="S27" s="754" t="str">
        <f t="shared" si="6"/>
        <v>OK</v>
      </c>
      <c r="T27" s="754" t="str">
        <f t="shared" si="6"/>
        <v>OK</v>
      </c>
      <c r="U27" s="754" t="str">
        <f t="shared" si="6"/>
        <v>OK</v>
      </c>
      <c r="V27" s="754" t="str">
        <f t="shared" si="6"/>
        <v>OK</v>
      </c>
      <c r="W27" s="754" t="str">
        <f t="shared" si="6"/>
        <v>OK</v>
      </c>
      <c r="X27" s="754" t="str">
        <f t="shared" si="6"/>
        <v>OK</v>
      </c>
      <c r="Y27" s="754" t="str">
        <f t="shared" si="6"/>
        <v>OK</v>
      </c>
    </row>
    <row r="28" spans="1:25">
      <c r="A28" s="1" t="s">
        <v>1437</v>
      </c>
    </row>
    <row r="29" spans="1:25">
      <c r="A29" s="415" t="s">
        <v>1437</v>
      </c>
      <c r="B29" s="415" t="s">
        <v>795</v>
      </c>
      <c r="F29" s="23"/>
      <c r="G29" s="23"/>
      <c r="H29" s="23"/>
      <c r="I29" s="23"/>
      <c r="J29" s="23"/>
      <c r="K29" s="23"/>
      <c r="L29" s="23"/>
      <c r="M29" s="23"/>
      <c r="N29" s="23"/>
      <c r="O29" s="23"/>
      <c r="P29" s="23"/>
      <c r="Q29" s="23"/>
      <c r="R29" s="23"/>
      <c r="S29" s="23"/>
      <c r="T29" s="23"/>
      <c r="U29" s="23"/>
      <c r="V29" s="23"/>
      <c r="W29" s="23"/>
      <c r="X29" s="23"/>
      <c r="Y29" s="23"/>
    </row>
    <row r="30" spans="1:25">
      <c r="A30" s="415" t="s">
        <v>1437</v>
      </c>
      <c r="B30" s="415" t="s">
        <v>796</v>
      </c>
      <c r="F30" s="23"/>
      <c r="G30" s="23"/>
      <c r="H30" s="23"/>
      <c r="I30" s="23"/>
      <c r="J30" s="23"/>
      <c r="K30" s="23"/>
      <c r="L30" s="23"/>
      <c r="M30" s="23"/>
      <c r="N30" s="23"/>
      <c r="O30" s="23"/>
      <c r="P30" s="23"/>
      <c r="Q30" s="23"/>
      <c r="R30" s="23"/>
      <c r="S30" s="23"/>
      <c r="T30" s="23"/>
      <c r="U30" s="23"/>
      <c r="V30" s="23"/>
      <c r="W30" s="23"/>
      <c r="X30" s="23"/>
      <c r="Y30" s="23"/>
    </row>
    <row r="31" spans="1:25">
      <c r="A31" s="415" t="s">
        <v>1437</v>
      </c>
      <c r="B31" s="415" t="s">
        <v>797</v>
      </c>
      <c r="F31" s="23"/>
      <c r="G31" s="23"/>
      <c r="H31" s="23"/>
      <c r="I31" s="23"/>
      <c r="J31" s="23"/>
      <c r="K31" s="23"/>
      <c r="L31" s="23"/>
      <c r="M31" s="23"/>
      <c r="N31" s="23"/>
      <c r="O31" s="23"/>
      <c r="P31" s="23"/>
      <c r="Q31" s="23"/>
      <c r="R31" s="23"/>
      <c r="S31" s="23"/>
      <c r="T31" s="23"/>
      <c r="U31" s="23"/>
      <c r="V31" s="23"/>
      <c r="W31" s="23"/>
      <c r="X31" s="23"/>
      <c r="Y31" s="23"/>
    </row>
    <row r="32" spans="1:25">
      <c r="A32" s="415" t="s">
        <v>1437</v>
      </c>
      <c r="B32" s="415" t="s">
        <v>798</v>
      </c>
      <c r="F32" s="23"/>
      <c r="G32" s="23"/>
      <c r="H32" s="23"/>
      <c r="I32" s="23"/>
      <c r="J32" s="23"/>
      <c r="K32" s="23"/>
      <c r="L32" s="23"/>
      <c r="M32" s="23"/>
      <c r="N32" s="23"/>
      <c r="O32" s="23"/>
      <c r="P32" s="23"/>
      <c r="Q32" s="23"/>
      <c r="R32" s="23"/>
      <c r="S32" s="23"/>
      <c r="T32" s="23"/>
      <c r="U32" s="23"/>
      <c r="V32" s="23"/>
      <c r="W32" s="23"/>
      <c r="X32" s="23"/>
      <c r="Y32" s="23"/>
    </row>
    <row r="33" spans="1:25">
      <c r="A33" s="415" t="s">
        <v>1437</v>
      </c>
      <c r="B33" s="415" t="s">
        <v>273</v>
      </c>
      <c r="F33" s="23"/>
      <c r="G33" s="23"/>
      <c r="H33" s="23"/>
      <c r="I33" s="23"/>
      <c r="J33" s="23"/>
      <c r="K33" s="23"/>
      <c r="L33" s="23"/>
      <c r="M33" s="23"/>
      <c r="N33" s="23"/>
      <c r="O33" s="23"/>
      <c r="P33" s="23"/>
      <c r="Q33" s="23"/>
      <c r="R33" s="23"/>
      <c r="S33" s="23"/>
      <c r="T33" s="23"/>
      <c r="U33" s="23"/>
      <c r="V33" s="23"/>
      <c r="W33" s="23"/>
      <c r="X33" s="23"/>
      <c r="Y33" s="23"/>
    </row>
    <row r="34" spans="1:25">
      <c r="A34" s="415" t="s">
        <v>1437</v>
      </c>
      <c r="B34" s="415" t="s">
        <v>865</v>
      </c>
      <c r="F34" s="23"/>
      <c r="G34" s="23"/>
      <c r="H34" s="23"/>
      <c r="I34" s="23"/>
      <c r="J34" s="23"/>
      <c r="K34" s="23"/>
      <c r="L34" s="23"/>
      <c r="M34" s="23"/>
      <c r="N34" s="23"/>
      <c r="O34" s="23"/>
      <c r="P34" s="23"/>
      <c r="Q34" s="23"/>
      <c r="R34" s="23"/>
      <c r="S34" s="23"/>
      <c r="T34" s="23"/>
      <c r="U34" s="23"/>
      <c r="V34" s="23"/>
      <c r="W34" s="23"/>
      <c r="X34" s="23"/>
      <c r="Y34" s="23"/>
    </row>
    <row r="35" spans="1:25">
      <c r="A35" s="415" t="s">
        <v>1437</v>
      </c>
      <c r="B35" s="415" t="s">
        <v>44</v>
      </c>
      <c r="F35" s="26">
        <f>SUM(F29:F34)</f>
        <v>0</v>
      </c>
      <c r="G35" s="26">
        <f t="shared" ref="G35:Y35" si="7">SUM(G29:G34)</f>
        <v>0</v>
      </c>
      <c r="H35" s="26">
        <f t="shared" si="7"/>
        <v>0</v>
      </c>
      <c r="I35" s="26">
        <f t="shared" si="7"/>
        <v>0</v>
      </c>
      <c r="J35" s="26">
        <f t="shared" si="7"/>
        <v>0</v>
      </c>
      <c r="K35" s="26">
        <f t="shared" si="7"/>
        <v>0</v>
      </c>
      <c r="L35" s="26">
        <f t="shared" si="7"/>
        <v>0</v>
      </c>
      <c r="M35" s="26">
        <f t="shared" si="7"/>
        <v>0</v>
      </c>
      <c r="N35" s="26">
        <f t="shared" si="7"/>
        <v>0</v>
      </c>
      <c r="O35" s="26">
        <f t="shared" si="7"/>
        <v>0</v>
      </c>
      <c r="P35" s="26">
        <f t="shared" si="7"/>
        <v>0</v>
      </c>
      <c r="Q35" s="26">
        <f t="shared" si="7"/>
        <v>0</v>
      </c>
      <c r="R35" s="26">
        <f t="shared" si="7"/>
        <v>0</v>
      </c>
      <c r="S35" s="26">
        <f t="shared" si="7"/>
        <v>0</v>
      </c>
      <c r="T35" s="26">
        <f t="shared" si="7"/>
        <v>0</v>
      </c>
      <c r="U35" s="26">
        <f t="shared" si="7"/>
        <v>0</v>
      </c>
      <c r="V35" s="26">
        <f t="shared" si="7"/>
        <v>0</v>
      </c>
      <c r="W35" s="26">
        <f t="shared" si="7"/>
        <v>0</v>
      </c>
      <c r="X35" s="26">
        <f t="shared" si="7"/>
        <v>0</v>
      </c>
      <c r="Y35" s="26">
        <f t="shared" si="7"/>
        <v>0</v>
      </c>
    </row>
    <row r="36" spans="1:25">
      <c r="A36" s="441" t="s">
        <v>366</v>
      </c>
      <c r="B36" s="74"/>
      <c r="F36" s="389"/>
      <c r="G36" s="389"/>
      <c r="H36" s="389"/>
      <c r="I36" s="389"/>
      <c r="J36" s="312">
        <f>+'[8]C5 - Summary - Tax Pool &amp; Se'!F64-J66</f>
        <v>0</v>
      </c>
      <c r="K36" s="312">
        <f>+'[8]C5 - Summary - Tax Pool &amp; Se'!G64-K66</f>
        <v>0</v>
      </c>
      <c r="L36" s="312">
        <f>+'[8]C5 - Summary - Tax Pool &amp; Se'!H64-L66</f>
        <v>0</v>
      </c>
      <c r="M36" s="312">
        <f>+'[8]C5 - Summary - Tax Pool &amp; Se'!I64-M66</f>
        <v>0</v>
      </c>
      <c r="N36" s="312">
        <f>+'[8]C5 - Summary - Tax Pool &amp; Se'!J64-N66</f>
        <v>0</v>
      </c>
      <c r="O36" s="312">
        <f>+'[8]C5 - Summary - Tax Pool &amp; Se'!K64-O66</f>
        <v>0</v>
      </c>
      <c r="P36" s="312"/>
      <c r="Q36" s="312"/>
      <c r="R36" s="312"/>
      <c r="S36" s="312"/>
      <c r="T36" s="312"/>
      <c r="U36" s="312"/>
      <c r="V36" s="312"/>
      <c r="W36" s="312"/>
      <c r="X36" s="312"/>
      <c r="Y36" s="312"/>
    </row>
    <row r="37" spans="1:25">
      <c r="F37" s="754"/>
      <c r="G37" s="754"/>
      <c r="H37" s="754"/>
      <c r="I37" s="754"/>
      <c r="J37" s="754" t="str">
        <f>IF(ROUND(J35,1)-ROUND(J36,1)&lt;&gt;0,"ERROR","OK")</f>
        <v>OK</v>
      </c>
      <c r="K37" s="754" t="str">
        <f t="shared" ref="K37:Y37" si="8">IF(ROUND(K35,1)-ROUND(K36,1)&lt;&gt;0,"ERROR","OK")</f>
        <v>OK</v>
      </c>
      <c r="L37" s="754" t="str">
        <f t="shared" si="8"/>
        <v>OK</v>
      </c>
      <c r="M37" s="754" t="str">
        <f t="shared" si="8"/>
        <v>OK</v>
      </c>
      <c r="N37" s="754" t="str">
        <f t="shared" si="8"/>
        <v>OK</v>
      </c>
      <c r="O37" s="754" t="str">
        <f t="shared" si="8"/>
        <v>OK</v>
      </c>
      <c r="P37" s="754" t="str">
        <f t="shared" si="8"/>
        <v>OK</v>
      </c>
      <c r="Q37" s="754" t="str">
        <f t="shared" si="8"/>
        <v>OK</v>
      </c>
      <c r="R37" s="754" t="str">
        <f t="shared" si="8"/>
        <v>OK</v>
      </c>
      <c r="S37" s="754" t="str">
        <f t="shared" si="8"/>
        <v>OK</v>
      </c>
      <c r="T37" s="754" t="str">
        <f t="shared" si="8"/>
        <v>OK</v>
      </c>
      <c r="U37" s="754" t="str">
        <f t="shared" si="8"/>
        <v>OK</v>
      </c>
      <c r="V37" s="754" t="str">
        <f t="shared" si="8"/>
        <v>OK</v>
      </c>
      <c r="W37" s="754" t="str">
        <f t="shared" si="8"/>
        <v>OK</v>
      </c>
      <c r="X37" s="754" t="str">
        <f t="shared" si="8"/>
        <v>OK</v>
      </c>
      <c r="Y37" s="754" t="str">
        <f t="shared" si="8"/>
        <v>OK</v>
      </c>
    </row>
    <row r="39" spans="1:25">
      <c r="A39" s="1" t="s">
        <v>1548</v>
      </c>
      <c r="F39" s="754">
        <f t="shared" ref="F39:H39" si="9">F22+F35</f>
        <v>0</v>
      </c>
      <c r="G39" s="754">
        <f t="shared" si="9"/>
        <v>0</v>
      </c>
      <c r="H39" s="754">
        <f t="shared" si="9"/>
        <v>0</v>
      </c>
      <c r="I39" s="754">
        <f>I22+I35</f>
        <v>0</v>
      </c>
      <c r="J39" s="26">
        <f>J22+J25+J35</f>
        <v>0</v>
      </c>
      <c r="K39" s="26">
        <f t="shared" ref="K39:O39" si="10">K22+K25+K35</f>
        <v>0</v>
      </c>
      <c r="L39" s="26">
        <f t="shared" si="10"/>
        <v>0</v>
      </c>
      <c r="M39" s="26">
        <f t="shared" si="10"/>
        <v>0</v>
      </c>
      <c r="N39" s="26">
        <f t="shared" si="10"/>
        <v>0</v>
      </c>
      <c r="O39" s="26">
        <f t="shared" si="10"/>
        <v>0</v>
      </c>
      <c r="P39" s="754">
        <f t="shared" ref="P39:Y39" si="11">P22+P35</f>
        <v>0</v>
      </c>
      <c r="Q39" s="754">
        <f t="shared" si="11"/>
        <v>0</v>
      </c>
      <c r="R39" s="754">
        <f t="shared" si="11"/>
        <v>0</v>
      </c>
      <c r="S39" s="754">
        <f t="shared" si="11"/>
        <v>0</v>
      </c>
      <c r="T39" s="754">
        <f t="shared" si="11"/>
        <v>0</v>
      </c>
      <c r="U39" s="754">
        <f t="shared" si="11"/>
        <v>0</v>
      </c>
      <c r="V39" s="754">
        <f t="shared" si="11"/>
        <v>0</v>
      </c>
      <c r="W39" s="754">
        <f t="shared" si="11"/>
        <v>0</v>
      </c>
      <c r="X39" s="754">
        <f t="shared" si="11"/>
        <v>0</v>
      </c>
      <c r="Y39" s="754">
        <f t="shared" si="11"/>
        <v>0</v>
      </c>
    </row>
    <row r="41" spans="1:25">
      <c r="A41" s="1" t="s">
        <v>1687</v>
      </c>
    </row>
    <row r="42" spans="1:25">
      <c r="A42" s="415" t="s">
        <v>1689</v>
      </c>
      <c r="B42" s="415" t="s">
        <v>795</v>
      </c>
      <c r="F42" s="23"/>
      <c r="G42" s="23"/>
      <c r="H42" s="23"/>
      <c r="I42" s="23"/>
      <c r="J42" s="23"/>
      <c r="K42" s="23"/>
      <c r="L42" s="23"/>
      <c r="M42" s="23"/>
      <c r="N42" s="23"/>
      <c r="O42" s="23"/>
    </row>
    <row r="43" spans="1:25">
      <c r="A43" s="415" t="s">
        <v>1689</v>
      </c>
      <c r="B43" s="415" t="s">
        <v>796</v>
      </c>
      <c r="F43" s="23"/>
      <c r="G43" s="23"/>
      <c r="H43" s="23"/>
      <c r="I43" s="23"/>
      <c r="J43" s="23"/>
      <c r="K43" s="23"/>
      <c r="L43" s="23"/>
      <c r="M43" s="23"/>
      <c r="N43" s="23"/>
      <c r="O43" s="23"/>
    </row>
    <row r="44" spans="1:25">
      <c r="A44" s="415" t="s">
        <v>1689</v>
      </c>
      <c r="B44" s="415" t="s">
        <v>797</v>
      </c>
      <c r="F44" s="23"/>
      <c r="G44" s="23"/>
      <c r="H44" s="23"/>
      <c r="I44" s="23"/>
      <c r="J44" s="23"/>
      <c r="K44" s="23"/>
      <c r="L44" s="23"/>
      <c r="M44" s="23"/>
      <c r="N44" s="23"/>
      <c r="O44" s="23"/>
    </row>
    <row r="45" spans="1:25">
      <c r="A45" s="415" t="s">
        <v>1689</v>
      </c>
      <c r="B45" s="415" t="s">
        <v>798</v>
      </c>
      <c r="F45" s="23"/>
      <c r="G45" s="23"/>
      <c r="H45" s="23"/>
      <c r="I45" s="23"/>
      <c r="J45" s="23"/>
      <c r="K45" s="23"/>
      <c r="L45" s="23"/>
      <c r="M45" s="23"/>
      <c r="N45" s="23"/>
      <c r="O45" s="23"/>
    </row>
    <row r="46" spans="1:25">
      <c r="A46" s="415" t="s">
        <v>1689</v>
      </c>
      <c r="B46" s="415" t="s">
        <v>273</v>
      </c>
      <c r="F46" s="23"/>
      <c r="G46" s="23"/>
      <c r="H46" s="23"/>
      <c r="I46" s="23"/>
      <c r="J46" s="23"/>
      <c r="K46" s="23"/>
      <c r="L46" s="23"/>
      <c r="M46" s="23"/>
      <c r="N46" s="23"/>
      <c r="O46" s="23"/>
    </row>
    <row r="47" spans="1:25">
      <c r="A47" s="415" t="s">
        <v>1689</v>
      </c>
      <c r="B47" s="415" t="s">
        <v>865</v>
      </c>
      <c r="F47" s="23"/>
      <c r="G47" s="23"/>
      <c r="H47" s="23"/>
      <c r="I47" s="23"/>
      <c r="J47" s="23"/>
      <c r="K47" s="23"/>
      <c r="L47" s="23"/>
      <c r="M47" s="23"/>
      <c r="N47" s="23"/>
      <c r="O47" s="23"/>
    </row>
    <row r="48" spans="1:25">
      <c r="A48" s="415" t="s">
        <v>1689</v>
      </c>
      <c r="B48" s="415" t="s">
        <v>44</v>
      </c>
      <c r="F48" s="26">
        <f>SUM(F42:F47)</f>
        <v>0</v>
      </c>
      <c r="G48" s="26">
        <f t="shared" ref="G48:O48" si="12">SUM(G42:G47)</f>
        <v>0</v>
      </c>
      <c r="H48" s="26">
        <f t="shared" si="12"/>
        <v>0</v>
      </c>
      <c r="I48" s="26">
        <f t="shared" si="12"/>
        <v>0</v>
      </c>
      <c r="J48" s="26">
        <f t="shared" si="12"/>
        <v>0</v>
      </c>
      <c r="K48" s="26">
        <f t="shared" si="12"/>
        <v>0</v>
      </c>
      <c r="L48" s="26">
        <f t="shared" si="12"/>
        <v>0</v>
      </c>
      <c r="M48" s="26">
        <f t="shared" si="12"/>
        <v>0</v>
      </c>
      <c r="N48" s="26">
        <f t="shared" si="12"/>
        <v>0</v>
      </c>
      <c r="O48" s="26">
        <f t="shared" si="12"/>
        <v>0</v>
      </c>
    </row>
    <row r="50" spans="1:15">
      <c r="A50" s="415" t="s">
        <v>1690</v>
      </c>
      <c r="B50" s="415" t="s">
        <v>795</v>
      </c>
      <c r="F50" s="23"/>
      <c r="G50" s="23"/>
      <c r="H50" s="23"/>
      <c r="I50" s="23"/>
      <c r="J50" s="23"/>
      <c r="K50" s="23"/>
      <c r="L50" s="23"/>
      <c r="M50" s="23"/>
      <c r="N50" s="23"/>
      <c r="O50" s="23"/>
    </row>
    <row r="51" spans="1:15">
      <c r="A51" s="415" t="s">
        <v>1690</v>
      </c>
      <c r="B51" s="415" t="s">
        <v>796</v>
      </c>
      <c r="F51" s="23"/>
      <c r="G51" s="23"/>
      <c r="H51" s="23"/>
      <c r="I51" s="23"/>
      <c r="J51" s="23"/>
      <c r="K51" s="23"/>
      <c r="L51" s="23"/>
      <c r="M51" s="23"/>
      <c r="N51" s="23"/>
      <c r="O51" s="23"/>
    </row>
    <row r="52" spans="1:15">
      <c r="A52" s="415" t="s">
        <v>1690</v>
      </c>
      <c r="B52" s="415" t="s">
        <v>797</v>
      </c>
      <c r="F52" s="23"/>
      <c r="G52" s="23"/>
      <c r="H52" s="23"/>
      <c r="I52" s="23"/>
      <c r="J52" s="23"/>
      <c r="K52" s="23"/>
      <c r="L52" s="23"/>
      <c r="M52" s="23"/>
      <c r="N52" s="23"/>
      <c r="O52" s="23"/>
    </row>
    <row r="53" spans="1:15">
      <c r="A53" s="415" t="s">
        <v>1690</v>
      </c>
      <c r="B53" s="415" t="s">
        <v>798</v>
      </c>
      <c r="F53" s="23"/>
      <c r="G53" s="23"/>
      <c r="H53" s="23"/>
      <c r="I53" s="23"/>
      <c r="J53" s="23"/>
      <c r="K53" s="23"/>
      <c r="L53" s="23"/>
      <c r="M53" s="23"/>
      <c r="N53" s="23"/>
      <c r="O53" s="23"/>
    </row>
    <row r="54" spans="1:15">
      <c r="A54" s="415" t="s">
        <v>1690</v>
      </c>
      <c r="B54" s="415" t="s">
        <v>273</v>
      </c>
      <c r="F54" s="23"/>
      <c r="G54" s="23"/>
      <c r="H54" s="23"/>
      <c r="I54" s="23"/>
      <c r="J54" s="23"/>
      <c r="K54" s="23"/>
      <c r="L54" s="23"/>
      <c r="M54" s="23"/>
      <c r="N54" s="23"/>
      <c r="O54" s="23"/>
    </row>
    <row r="55" spans="1:15">
      <c r="A55" s="415" t="s">
        <v>1690</v>
      </c>
      <c r="B55" s="415" t="s">
        <v>865</v>
      </c>
      <c r="F55" s="23"/>
      <c r="G55" s="23"/>
      <c r="H55" s="23"/>
      <c r="I55" s="23"/>
      <c r="J55" s="23"/>
      <c r="K55" s="23"/>
      <c r="L55" s="23"/>
      <c r="M55" s="23"/>
      <c r="N55" s="23"/>
      <c r="O55" s="23"/>
    </row>
    <row r="56" spans="1:15">
      <c r="A56" s="415" t="s">
        <v>1690</v>
      </c>
      <c r="B56" s="415" t="s">
        <v>44</v>
      </c>
      <c r="F56" s="26">
        <f>SUM(F50:F55)</f>
        <v>0</v>
      </c>
      <c r="G56" s="26">
        <f t="shared" ref="G56:O56" si="13">SUM(G50:G55)</f>
        <v>0</v>
      </c>
      <c r="H56" s="26">
        <f t="shared" si="13"/>
        <v>0</v>
      </c>
      <c r="I56" s="26">
        <f t="shared" si="13"/>
        <v>0</v>
      </c>
      <c r="J56" s="26">
        <f t="shared" si="13"/>
        <v>0</v>
      </c>
      <c r="K56" s="26">
        <f t="shared" si="13"/>
        <v>0</v>
      </c>
      <c r="L56" s="26">
        <f t="shared" si="13"/>
        <v>0</v>
      </c>
      <c r="M56" s="26">
        <f t="shared" si="13"/>
        <v>0</v>
      </c>
      <c r="N56" s="26">
        <f t="shared" si="13"/>
        <v>0</v>
      </c>
      <c r="O56" s="26">
        <f t="shared" si="13"/>
        <v>0</v>
      </c>
    </row>
    <row r="58" spans="1:15">
      <c r="A58" s="415" t="s">
        <v>1691</v>
      </c>
      <c r="B58" s="415" t="s">
        <v>865</v>
      </c>
      <c r="F58" s="23"/>
      <c r="G58" s="23"/>
      <c r="H58" s="23"/>
      <c r="I58" s="23"/>
      <c r="J58" s="23"/>
      <c r="K58" s="23"/>
      <c r="L58" s="23"/>
      <c r="M58" s="23"/>
      <c r="N58" s="23"/>
      <c r="O58" s="23"/>
    </row>
    <row r="60" spans="1:15">
      <c r="A60" s="415" t="s">
        <v>1688</v>
      </c>
      <c r="B60" s="415" t="s">
        <v>795</v>
      </c>
      <c r="F60" s="23"/>
      <c r="G60" s="23"/>
      <c r="H60" s="23"/>
      <c r="I60" s="23"/>
      <c r="J60" s="23"/>
      <c r="K60" s="23"/>
      <c r="L60" s="23"/>
      <c r="M60" s="23"/>
      <c r="N60" s="23"/>
      <c r="O60" s="23"/>
    </row>
    <row r="61" spans="1:15">
      <c r="A61" s="415" t="s">
        <v>1688</v>
      </c>
      <c r="B61" s="415" t="s">
        <v>796</v>
      </c>
      <c r="F61" s="23"/>
      <c r="G61" s="23"/>
      <c r="H61" s="23"/>
      <c r="I61" s="23"/>
      <c r="J61" s="23"/>
      <c r="K61" s="23"/>
      <c r="L61" s="23"/>
      <c r="M61" s="23"/>
      <c r="N61" s="23"/>
      <c r="O61" s="23"/>
    </row>
    <row r="62" spans="1:15">
      <c r="A62" s="415" t="s">
        <v>1688</v>
      </c>
      <c r="B62" s="415" t="s">
        <v>797</v>
      </c>
      <c r="F62" s="23"/>
      <c r="G62" s="23"/>
      <c r="H62" s="23"/>
      <c r="I62" s="23"/>
      <c r="J62" s="23"/>
      <c r="K62" s="23"/>
      <c r="L62" s="23"/>
      <c r="M62" s="23"/>
      <c r="N62" s="23"/>
      <c r="O62" s="23"/>
    </row>
    <row r="63" spans="1:15">
      <c r="A63" s="415" t="s">
        <v>1688</v>
      </c>
      <c r="B63" s="415" t="s">
        <v>798</v>
      </c>
      <c r="F63" s="23"/>
      <c r="G63" s="23"/>
      <c r="H63" s="23"/>
      <c r="I63" s="23"/>
      <c r="J63" s="23"/>
      <c r="K63" s="23"/>
      <c r="L63" s="23"/>
      <c r="M63" s="23"/>
      <c r="N63" s="23"/>
      <c r="O63" s="23"/>
    </row>
    <row r="64" spans="1:15">
      <c r="A64" s="415" t="s">
        <v>1688</v>
      </c>
      <c r="B64" s="415" t="s">
        <v>273</v>
      </c>
      <c r="F64" s="23"/>
      <c r="G64" s="23"/>
      <c r="H64" s="23"/>
      <c r="I64" s="23"/>
      <c r="J64" s="23"/>
      <c r="K64" s="23"/>
      <c r="L64" s="23"/>
      <c r="M64" s="23"/>
      <c r="N64" s="23"/>
      <c r="O64" s="23"/>
    </row>
    <row r="65" spans="1:26">
      <c r="A65" s="415" t="s">
        <v>1688</v>
      </c>
      <c r="B65" s="415" t="s">
        <v>865</v>
      </c>
      <c r="F65" s="23"/>
      <c r="G65" s="23"/>
      <c r="H65" s="23"/>
      <c r="I65" s="23"/>
      <c r="J65" s="23"/>
      <c r="K65" s="23"/>
      <c r="L65" s="23"/>
      <c r="M65" s="23"/>
      <c r="N65" s="23"/>
      <c r="O65" s="23"/>
    </row>
    <row r="66" spans="1:26">
      <c r="A66" s="415" t="s">
        <v>1688</v>
      </c>
      <c r="B66" s="415" t="s">
        <v>44</v>
      </c>
      <c r="F66" s="26">
        <f>SUM(F60:F65)</f>
        <v>0</v>
      </c>
      <c r="G66" s="26">
        <f t="shared" ref="G66:O66" si="14">SUM(G60:G65)</f>
        <v>0</v>
      </c>
      <c r="H66" s="26">
        <f t="shared" si="14"/>
        <v>0</v>
      </c>
      <c r="I66" s="26">
        <f t="shared" si="14"/>
        <v>0</v>
      </c>
      <c r="J66" s="26">
        <f t="shared" si="14"/>
        <v>0</v>
      </c>
      <c r="K66" s="26">
        <f t="shared" si="14"/>
        <v>0</v>
      </c>
      <c r="L66" s="26">
        <f t="shared" si="14"/>
        <v>0</v>
      </c>
      <c r="M66" s="26">
        <f t="shared" si="14"/>
        <v>0</v>
      </c>
      <c r="N66" s="26">
        <f t="shared" si="14"/>
        <v>0</v>
      </c>
      <c r="O66" s="26">
        <f t="shared" si="14"/>
        <v>0</v>
      </c>
    </row>
    <row r="69" spans="1:26">
      <c r="A69" s="1" t="s">
        <v>790</v>
      </c>
    </row>
    <row r="70" spans="1:26">
      <c r="A70" s="415" t="s">
        <v>790</v>
      </c>
      <c r="B70" s="415" t="s">
        <v>795</v>
      </c>
      <c r="F70" s="23"/>
      <c r="G70" s="23"/>
      <c r="H70" s="23"/>
      <c r="I70" s="23"/>
      <c r="J70" s="23"/>
      <c r="K70" s="23"/>
      <c r="L70" s="23"/>
      <c r="M70" s="23"/>
      <c r="N70" s="23"/>
      <c r="O70" s="23"/>
      <c r="P70" s="23"/>
      <c r="Q70" s="23"/>
      <c r="R70" s="23"/>
      <c r="S70" s="23"/>
      <c r="T70" s="23"/>
      <c r="U70" s="23"/>
      <c r="V70" s="23"/>
      <c r="W70" s="23"/>
      <c r="X70" s="23"/>
      <c r="Y70" s="23"/>
    </row>
    <row r="71" spans="1:26">
      <c r="A71" s="415" t="s">
        <v>790</v>
      </c>
      <c r="B71" s="415" t="s">
        <v>796</v>
      </c>
      <c r="F71" s="23"/>
      <c r="G71" s="23"/>
      <c r="H71" s="23"/>
      <c r="I71" s="23"/>
      <c r="J71" s="23"/>
      <c r="K71" s="23"/>
      <c r="L71" s="23"/>
      <c r="M71" s="23"/>
      <c r="N71" s="23"/>
      <c r="O71" s="23"/>
      <c r="P71" s="23"/>
      <c r="Q71" s="23"/>
      <c r="R71" s="23"/>
      <c r="S71" s="23"/>
      <c r="T71" s="23"/>
      <c r="U71" s="23"/>
      <c r="V71" s="23"/>
      <c r="W71" s="23"/>
      <c r="X71" s="23"/>
      <c r="Y71" s="23"/>
    </row>
    <row r="72" spans="1:26">
      <c r="A72" s="415" t="s">
        <v>790</v>
      </c>
      <c r="B72" s="415" t="s">
        <v>797</v>
      </c>
      <c r="F72" s="23"/>
      <c r="G72" s="23"/>
      <c r="H72" s="23"/>
      <c r="I72" s="23"/>
      <c r="J72" s="23"/>
      <c r="K72" s="23"/>
      <c r="L72" s="23"/>
      <c r="M72" s="23"/>
      <c r="N72" s="23"/>
      <c r="O72" s="23"/>
      <c r="P72" s="23"/>
      <c r="Q72" s="23"/>
      <c r="R72" s="23"/>
      <c r="S72" s="23"/>
      <c r="T72" s="23"/>
      <c r="U72" s="23"/>
      <c r="V72" s="23"/>
      <c r="W72" s="23"/>
      <c r="X72" s="23"/>
      <c r="Y72" s="23"/>
    </row>
    <row r="73" spans="1:26">
      <c r="A73" s="415" t="s">
        <v>790</v>
      </c>
      <c r="B73" s="415" t="s">
        <v>798</v>
      </c>
      <c r="F73" s="23"/>
      <c r="G73" s="23"/>
      <c r="H73" s="23"/>
      <c r="I73" s="23"/>
      <c r="J73" s="23"/>
      <c r="K73" s="23"/>
      <c r="L73" s="23"/>
      <c r="M73" s="23"/>
      <c r="N73" s="23"/>
      <c r="O73" s="23"/>
      <c r="P73" s="23"/>
      <c r="Q73" s="23"/>
      <c r="R73" s="23"/>
      <c r="S73" s="23"/>
      <c r="T73" s="23"/>
      <c r="U73" s="23"/>
      <c r="V73" s="23"/>
      <c r="W73" s="23"/>
      <c r="X73" s="23"/>
      <c r="Y73" s="23"/>
    </row>
    <row r="74" spans="1:26">
      <c r="A74" s="415" t="s">
        <v>790</v>
      </c>
      <c r="B74" s="415" t="s">
        <v>273</v>
      </c>
      <c r="F74" s="23"/>
      <c r="G74" s="23"/>
      <c r="H74" s="23"/>
      <c r="I74" s="23"/>
      <c r="J74" s="23"/>
      <c r="K74" s="23"/>
      <c r="L74" s="23"/>
      <c r="M74" s="23"/>
      <c r="N74" s="23"/>
      <c r="O74" s="23"/>
      <c r="P74" s="23"/>
      <c r="Q74" s="23"/>
      <c r="R74" s="23"/>
      <c r="S74" s="23"/>
      <c r="T74" s="23"/>
      <c r="U74" s="23"/>
      <c r="V74" s="23"/>
      <c r="W74" s="23"/>
      <c r="X74" s="23"/>
      <c r="Y74" s="23"/>
    </row>
    <row r="75" spans="1:26">
      <c r="A75" s="415" t="s">
        <v>790</v>
      </c>
      <c r="B75" s="415" t="s">
        <v>865</v>
      </c>
      <c r="F75" s="23"/>
      <c r="G75" s="23"/>
      <c r="H75" s="23"/>
      <c r="I75" s="23"/>
      <c r="J75" s="23"/>
      <c r="K75" s="23"/>
      <c r="L75" s="23"/>
      <c r="M75" s="23"/>
      <c r="N75" s="23"/>
      <c r="O75" s="23"/>
      <c r="P75" s="23"/>
      <c r="Q75" s="23"/>
      <c r="R75" s="23"/>
      <c r="S75" s="23"/>
      <c r="T75" s="23"/>
      <c r="U75" s="23"/>
      <c r="V75" s="23"/>
      <c r="W75" s="23"/>
      <c r="X75" s="23"/>
      <c r="Y75" s="23"/>
    </row>
    <row r="76" spans="1:26">
      <c r="A76" s="415" t="s">
        <v>790</v>
      </c>
      <c r="B76" s="415" t="s">
        <v>44</v>
      </c>
      <c r="F76" s="26">
        <f>SUM(F70:F75)</f>
        <v>0</v>
      </c>
      <c r="G76" s="26">
        <f t="shared" ref="G76:Y76" si="15">SUM(G70:G75)</f>
        <v>0</v>
      </c>
      <c r="H76" s="26">
        <f t="shared" si="15"/>
        <v>0</v>
      </c>
      <c r="I76" s="26">
        <f t="shared" si="15"/>
        <v>0</v>
      </c>
      <c r="J76" s="26">
        <f t="shared" si="15"/>
        <v>0</v>
      </c>
      <c r="K76" s="26">
        <f t="shared" si="15"/>
        <v>0</v>
      </c>
      <c r="L76" s="26">
        <f t="shared" si="15"/>
        <v>0</v>
      </c>
      <c r="M76" s="26">
        <f t="shared" si="15"/>
        <v>0</v>
      </c>
      <c r="N76" s="26">
        <f t="shared" si="15"/>
        <v>0</v>
      </c>
      <c r="O76" s="26">
        <f t="shared" si="15"/>
        <v>0</v>
      </c>
      <c r="P76" s="26">
        <f t="shared" si="15"/>
        <v>0</v>
      </c>
      <c r="Q76" s="26">
        <f t="shared" si="15"/>
        <v>0</v>
      </c>
      <c r="R76" s="26">
        <f t="shared" si="15"/>
        <v>0</v>
      </c>
      <c r="S76" s="26">
        <f t="shared" si="15"/>
        <v>0</v>
      </c>
      <c r="T76" s="26">
        <f t="shared" si="15"/>
        <v>0</v>
      </c>
      <c r="U76" s="26">
        <f t="shared" si="15"/>
        <v>0</v>
      </c>
      <c r="V76" s="26">
        <f t="shared" si="15"/>
        <v>0</v>
      </c>
      <c r="W76" s="26">
        <f t="shared" si="15"/>
        <v>0</v>
      </c>
      <c r="X76" s="26">
        <f t="shared" si="15"/>
        <v>0</v>
      </c>
      <c r="Y76" s="26">
        <f t="shared" si="15"/>
        <v>0</v>
      </c>
    </row>
    <row r="77" spans="1:26">
      <c r="A77" s="441" t="s">
        <v>366</v>
      </c>
      <c r="B77" s="74"/>
      <c r="F77" s="389"/>
      <c r="G77" s="389"/>
      <c r="H77" s="389"/>
      <c r="I77" s="389"/>
      <c r="J77" s="312">
        <f>+'[8]C5 - Summary - Tax Pool &amp; Se'!F65</f>
        <v>0</v>
      </c>
      <c r="K77" s="312">
        <f>+'[8]C5 - Summary - Tax Pool &amp; Se'!G65</f>
        <v>0</v>
      </c>
      <c r="L77" s="312">
        <f>+'[8]C5 - Summary - Tax Pool &amp; Se'!H65</f>
        <v>0</v>
      </c>
      <c r="M77" s="312">
        <f>+'[8]C5 - Summary - Tax Pool &amp; Se'!I65</f>
        <v>0</v>
      </c>
      <c r="N77" s="312">
        <f>+'[8]C5 - Summary - Tax Pool &amp; Se'!J65</f>
        <v>0</v>
      </c>
      <c r="O77" s="312">
        <f>+'[8]C5 - Summary - Tax Pool &amp; Se'!K65</f>
        <v>0</v>
      </c>
      <c r="P77" s="312"/>
      <c r="Q77" s="312"/>
      <c r="R77" s="312"/>
      <c r="S77" s="312"/>
      <c r="T77" s="312"/>
      <c r="U77" s="312"/>
      <c r="V77" s="312"/>
      <c r="W77" s="312"/>
      <c r="X77" s="312"/>
      <c r="Y77" s="312"/>
    </row>
    <row r="78" spans="1:26">
      <c r="A78" s="381"/>
      <c r="B78" s="74"/>
      <c r="C78" s="74"/>
      <c r="D78" s="74"/>
      <c r="E78" s="74"/>
      <c r="F78" s="754" t="str">
        <f>IF(ROUND(F76,1)-ROUND(F77,1)&lt;&gt;0,"ERROR","OK")</f>
        <v>OK</v>
      </c>
      <c r="G78" s="754" t="str">
        <f t="shared" ref="G78:Y78" si="16">IF(ROUND(G76,1)-ROUND(G77,1)&lt;&gt;0,"ERROR","OK")</f>
        <v>OK</v>
      </c>
      <c r="H78" s="754" t="str">
        <f t="shared" si="16"/>
        <v>OK</v>
      </c>
      <c r="I78" s="754" t="str">
        <f t="shared" si="16"/>
        <v>OK</v>
      </c>
      <c r="J78" s="754" t="str">
        <f t="shared" si="16"/>
        <v>OK</v>
      </c>
      <c r="K78" s="754" t="str">
        <f t="shared" si="16"/>
        <v>OK</v>
      </c>
      <c r="L78" s="754" t="str">
        <f t="shared" si="16"/>
        <v>OK</v>
      </c>
      <c r="M78" s="754" t="str">
        <f t="shared" si="16"/>
        <v>OK</v>
      </c>
      <c r="N78" s="754" t="str">
        <f t="shared" si="16"/>
        <v>OK</v>
      </c>
      <c r="O78" s="754" t="str">
        <f t="shared" si="16"/>
        <v>OK</v>
      </c>
      <c r="P78" s="754" t="str">
        <f t="shared" si="16"/>
        <v>OK</v>
      </c>
      <c r="Q78" s="754" t="str">
        <f t="shared" si="16"/>
        <v>OK</v>
      </c>
      <c r="R78" s="754" t="str">
        <f t="shared" si="16"/>
        <v>OK</v>
      </c>
      <c r="S78" s="754" t="str">
        <f t="shared" si="16"/>
        <v>OK</v>
      </c>
      <c r="T78" s="754" t="str">
        <f t="shared" si="16"/>
        <v>OK</v>
      </c>
      <c r="U78" s="754" t="str">
        <f t="shared" si="16"/>
        <v>OK</v>
      </c>
      <c r="V78" s="754" t="str">
        <f t="shared" si="16"/>
        <v>OK</v>
      </c>
      <c r="W78" s="754" t="str">
        <f t="shared" si="16"/>
        <v>OK</v>
      </c>
      <c r="X78" s="754" t="str">
        <f t="shared" si="16"/>
        <v>OK</v>
      </c>
      <c r="Y78" s="754" t="str">
        <f t="shared" si="16"/>
        <v>OK</v>
      </c>
      <c r="Z78" s="74"/>
    </row>
    <row r="79" spans="1:26">
      <c r="A79" s="3" t="s">
        <v>791</v>
      </c>
    </row>
    <row r="80" spans="1:26">
      <c r="A80" s="415" t="s">
        <v>791</v>
      </c>
      <c r="B80" s="415" t="s">
        <v>795</v>
      </c>
      <c r="F80" s="23"/>
      <c r="G80" s="23"/>
      <c r="H80" s="23"/>
      <c r="I80" s="23"/>
      <c r="J80" s="23"/>
      <c r="K80" s="23"/>
      <c r="L80" s="23"/>
      <c r="M80" s="23"/>
      <c r="N80" s="23"/>
      <c r="O80" s="23"/>
      <c r="P80" s="23"/>
      <c r="Q80" s="23"/>
      <c r="R80" s="23"/>
      <c r="S80" s="23"/>
      <c r="T80" s="23"/>
      <c r="U80" s="23"/>
      <c r="V80" s="23"/>
      <c r="W80" s="23"/>
      <c r="X80" s="23"/>
      <c r="Y80" s="23"/>
    </row>
    <row r="81" spans="1:25">
      <c r="A81" s="415" t="s">
        <v>791</v>
      </c>
      <c r="B81" s="415" t="s">
        <v>796</v>
      </c>
      <c r="F81" s="23"/>
      <c r="G81" s="23"/>
      <c r="H81" s="23"/>
      <c r="I81" s="23"/>
      <c r="J81" s="23"/>
      <c r="K81" s="23"/>
      <c r="L81" s="23"/>
      <c r="M81" s="23"/>
      <c r="N81" s="23"/>
      <c r="O81" s="23"/>
      <c r="P81" s="23"/>
      <c r="Q81" s="23"/>
      <c r="R81" s="23"/>
      <c r="S81" s="23"/>
      <c r="T81" s="23"/>
      <c r="U81" s="23"/>
      <c r="V81" s="23"/>
      <c r="W81" s="23"/>
      <c r="X81" s="23"/>
      <c r="Y81" s="23"/>
    </row>
    <row r="82" spans="1:25">
      <c r="A82" s="415" t="s">
        <v>791</v>
      </c>
      <c r="B82" s="415" t="s">
        <v>797</v>
      </c>
      <c r="F82" s="23"/>
      <c r="G82" s="23"/>
      <c r="H82" s="23"/>
      <c r="I82" s="23"/>
      <c r="J82" s="23"/>
      <c r="K82" s="23"/>
      <c r="L82" s="23"/>
      <c r="M82" s="23"/>
      <c r="N82" s="23"/>
      <c r="O82" s="23"/>
      <c r="P82" s="23"/>
      <c r="Q82" s="23"/>
      <c r="R82" s="23"/>
      <c r="S82" s="23"/>
      <c r="T82" s="23"/>
      <c r="U82" s="23"/>
      <c r="V82" s="23"/>
      <c r="W82" s="23"/>
      <c r="X82" s="23"/>
      <c r="Y82" s="23"/>
    </row>
    <row r="83" spans="1:25">
      <c r="A83" s="415" t="s">
        <v>791</v>
      </c>
      <c r="B83" s="415" t="s">
        <v>798</v>
      </c>
      <c r="F83" s="23"/>
      <c r="G83" s="23"/>
      <c r="H83" s="23"/>
      <c r="I83" s="23"/>
      <c r="J83" s="23"/>
      <c r="K83" s="23"/>
      <c r="L83" s="23"/>
      <c r="M83" s="23"/>
      <c r="N83" s="23"/>
      <c r="O83" s="23"/>
      <c r="P83" s="23"/>
      <c r="Q83" s="23"/>
      <c r="R83" s="23"/>
      <c r="S83" s="23"/>
      <c r="T83" s="23"/>
      <c r="U83" s="23"/>
      <c r="V83" s="23"/>
      <c r="W83" s="23"/>
      <c r="X83" s="23"/>
      <c r="Y83" s="23"/>
    </row>
    <row r="84" spans="1:25">
      <c r="A84" s="415" t="s">
        <v>791</v>
      </c>
      <c r="B84" s="415" t="s">
        <v>273</v>
      </c>
      <c r="F84" s="23"/>
      <c r="G84" s="23"/>
      <c r="H84" s="23"/>
      <c r="I84" s="23"/>
      <c r="J84" s="23"/>
      <c r="K84" s="23"/>
      <c r="L84" s="23"/>
      <c r="M84" s="23"/>
      <c r="N84" s="23"/>
      <c r="O84" s="23"/>
      <c r="P84" s="23"/>
      <c r="Q84" s="23"/>
      <c r="R84" s="23"/>
      <c r="S84" s="23"/>
      <c r="T84" s="23"/>
      <c r="U84" s="23"/>
      <c r="V84" s="23"/>
      <c r="W84" s="23"/>
      <c r="X84" s="23"/>
      <c r="Y84" s="23"/>
    </row>
    <row r="85" spans="1:25">
      <c r="A85" s="415" t="s">
        <v>791</v>
      </c>
      <c r="B85" s="415" t="s">
        <v>865</v>
      </c>
      <c r="F85" s="23"/>
      <c r="G85" s="23"/>
      <c r="H85" s="23"/>
      <c r="I85" s="23"/>
      <c r="J85" s="23"/>
      <c r="K85" s="23"/>
      <c r="L85" s="23"/>
      <c r="M85" s="23"/>
      <c r="N85" s="23"/>
      <c r="O85" s="23"/>
      <c r="P85" s="23"/>
      <c r="Q85" s="23"/>
      <c r="R85" s="23"/>
      <c r="S85" s="23"/>
      <c r="T85" s="23"/>
      <c r="U85" s="23"/>
      <c r="V85" s="23"/>
      <c r="W85" s="23"/>
      <c r="X85" s="23"/>
      <c r="Y85" s="23"/>
    </row>
    <row r="86" spans="1:25">
      <c r="A86" s="415" t="s">
        <v>791</v>
      </c>
      <c r="B86" s="415" t="s">
        <v>44</v>
      </c>
      <c r="F86" s="26">
        <f>SUM(F80:F85)</f>
        <v>0</v>
      </c>
      <c r="G86" s="26">
        <f t="shared" ref="G86:Y86" si="17">SUM(G80:G85)</f>
        <v>0</v>
      </c>
      <c r="H86" s="26">
        <f t="shared" si="17"/>
        <v>0</v>
      </c>
      <c r="I86" s="26">
        <f t="shared" si="17"/>
        <v>0</v>
      </c>
      <c r="J86" s="26">
        <f t="shared" si="17"/>
        <v>0</v>
      </c>
      <c r="K86" s="26">
        <f t="shared" si="17"/>
        <v>0</v>
      </c>
      <c r="L86" s="26">
        <f t="shared" si="17"/>
        <v>0</v>
      </c>
      <c r="M86" s="26">
        <f t="shared" si="17"/>
        <v>0</v>
      </c>
      <c r="N86" s="26">
        <f t="shared" si="17"/>
        <v>0</v>
      </c>
      <c r="O86" s="26">
        <f t="shared" si="17"/>
        <v>0</v>
      </c>
      <c r="P86" s="26">
        <f t="shared" si="17"/>
        <v>0</v>
      </c>
      <c r="Q86" s="26">
        <f t="shared" si="17"/>
        <v>0</v>
      </c>
      <c r="R86" s="26">
        <f t="shared" si="17"/>
        <v>0</v>
      </c>
      <c r="S86" s="26">
        <f t="shared" si="17"/>
        <v>0</v>
      </c>
      <c r="T86" s="26">
        <f t="shared" si="17"/>
        <v>0</v>
      </c>
      <c r="U86" s="26">
        <f t="shared" si="17"/>
        <v>0</v>
      </c>
      <c r="V86" s="26">
        <f t="shared" si="17"/>
        <v>0</v>
      </c>
      <c r="W86" s="26">
        <f t="shared" si="17"/>
        <v>0</v>
      </c>
      <c r="X86" s="26">
        <f t="shared" si="17"/>
        <v>0</v>
      </c>
      <c r="Y86" s="26">
        <f t="shared" si="17"/>
        <v>0</v>
      </c>
    </row>
    <row r="87" spans="1:25">
      <c r="A87" s="441" t="s">
        <v>366</v>
      </c>
      <c r="B87" s="74"/>
      <c r="F87" s="389"/>
      <c r="G87" s="389"/>
      <c r="H87" s="389"/>
      <c r="I87" s="389"/>
      <c r="J87" s="312">
        <f>+'[8]C5 - Summary - Tax Pool &amp; Se'!F66</f>
        <v>0</v>
      </c>
      <c r="K87" s="312">
        <f>+'[8]C5 - Summary - Tax Pool &amp; Se'!G66</f>
        <v>0</v>
      </c>
      <c r="L87" s="312">
        <f>+'[8]C5 - Summary - Tax Pool &amp; Se'!H66</f>
        <v>0</v>
      </c>
      <c r="M87" s="312">
        <f>+'[8]C5 - Summary - Tax Pool &amp; Se'!I66</f>
        <v>0</v>
      </c>
      <c r="N87" s="312">
        <f>+'[8]C5 - Summary - Tax Pool &amp; Se'!J66</f>
        <v>0</v>
      </c>
      <c r="O87" s="312">
        <f>+'[8]C5 - Summary - Tax Pool &amp; Se'!K66</f>
        <v>0</v>
      </c>
      <c r="P87" s="312"/>
      <c r="Q87" s="312"/>
      <c r="R87" s="312"/>
      <c r="S87" s="312"/>
      <c r="T87" s="312"/>
      <c r="U87" s="312"/>
      <c r="V87" s="312"/>
      <c r="W87" s="312"/>
      <c r="X87" s="312"/>
      <c r="Y87" s="312"/>
    </row>
    <row r="88" spans="1:25">
      <c r="F88" s="754" t="str">
        <f>IF(ROUND(F86,1)-ROUND(F87,1)&lt;&gt;0,"ERROR","OK")</f>
        <v>OK</v>
      </c>
      <c r="G88" s="754" t="str">
        <f>IF(ROUND(G86,1)-ROUND(G87,1)&lt;&gt;0,"ERROR","OK")</f>
        <v>OK</v>
      </c>
      <c r="H88" s="754" t="str">
        <f>IF(ROUND(H86,1)-ROUND(H87,1)&lt;&gt;0,"ERROR","OK")</f>
        <v>OK</v>
      </c>
      <c r="I88" s="754" t="str">
        <f>IF(ROUND(I86,1)-ROUND(I87,1)&lt;&gt;0,"ERROR","OK")</f>
        <v>OK</v>
      </c>
      <c r="J88" s="754" t="str">
        <f t="shared" ref="J88:Y88" si="18">IF(ROUND(J86,1)-ROUND(J87,1)&lt;&gt;0,"ERROR","OK")</f>
        <v>OK</v>
      </c>
      <c r="K88" s="754" t="str">
        <f t="shared" si="18"/>
        <v>OK</v>
      </c>
      <c r="L88" s="754" t="str">
        <f t="shared" si="18"/>
        <v>OK</v>
      </c>
      <c r="M88" s="754" t="str">
        <f t="shared" si="18"/>
        <v>OK</v>
      </c>
      <c r="N88" s="754" t="str">
        <f t="shared" si="18"/>
        <v>OK</v>
      </c>
      <c r="O88" s="754" t="str">
        <f t="shared" si="18"/>
        <v>OK</v>
      </c>
      <c r="P88" s="754" t="str">
        <f t="shared" si="18"/>
        <v>OK</v>
      </c>
      <c r="Q88" s="754" t="str">
        <f t="shared" si="18"/>
        <v>OK</v>
      </c>
      <c r="R88" s="754" t="str">
        <f t="shared" si="18"/>
        <v>OK</v>
      </c>
      <c r="S88" s="754" t="str">
        <f t="shared" si="18"/>
        <v>OK</v>
      </c>
      <c r="T88" s="754" t="str">
        <f t="shared" si="18"/>
        <v>OK</v>
      </c>
      <c r="U88" s="754" t="str">
        <f t="shared" si="18"/>
        <v>OK</v>
      </c>
      <c r="V88" s="754" t="str">
        <f t="shared" si="18"/>
        <v>OK</v>
      </c>
      <c r="W88" s="754" t="str">
        <f t="shared" si="18"/>
        <v>OK</v>
      </c>
      <c r="X88" s="754" t="str">
        <f t="shared" si="18"/>
        <v>OK</v>
      </c>
      <c r="Y88" s="754" t="str">
        <f t="shared" si="18"/>
        <v>OK</v>
      </c>
    </row>
    <row r="89" spans="1:25">
      <c r="A89" s="1" t="s">
        <v>1438</v>
      </c>
    </row>
    <row r="90" spans="1:25">
      <c r="A90" s="415" t="s">
        <v>1438</v>
      </c>
      <c r="B90" s="415" t="s">
        <v>795</v>
      </c>
      <c r="D90" s="462"/>
      <c r="F90" s="23"/>
      <c r="G90" s="23"/>
      <c r="H90" s="23"/>
      <c r="I90" s="23"/>
      <c r="J90" s="23"/>
      <c r="K90" s="23"/>
      <c r="L90" s="23"/>
      <c r="M90" s="23"/>
      <c r="N90" s="23"/>
      <c r="O90" s="23"/>
      <c r="P90" s="23"/>
      <c r="Q90" s="23"/>
      <c r="R90" s="23"/>
      <c r="S90" s="23"/>
      <c r="T90" s="23"/>
      <c r="U90" s="23"/>
      <c r="V90" s="23"/>
      <c r="W90" s="23"/>
      <c r="X90" s="23"/>
      <c r="Y90" s="23"/>
    </row>
    <row r="91" spans="1:25">
      <c r="A91" s="415" t="s">
        <v>1438</v>
      </c>
      <c r="B91" s="415" t="s">
        <v>796</v>
      </c>
      <c r="F91" s="23"/>
      <c r="G91" s="23"/>
      <c r="H91" s="23"/>
      <c r="I91" s="23"/>
      <c r="J91" s="23"/>
      <c r="K91" s="23"/>
      <c r="L91" s="23"/>
      <c r="M91" s="23"/>
      <c r="N91" s="23"/>
      <c r="O91" s="23"/>
      <c r="P91" s="23"/>
      <c r="Q91" s="23"/>
      <c r="R91" s="23"/>
      <c r="S91" s="23"/>
      <c r="T91" s="23"/>
      <c r="U91" s="23"/>
      <c r="V91" s="23"/>
      <c r="W91" s="23"/>
      <c r="X91" s="23"/>
      <c r="Y91" s="23"/>
    </row>
    <row r="92" spans="1:25">
      <c r="A92" s="415" t="s">
        <v>1438</v>
      </c>
      <c r="B92" s="415" t="s">
        <v>797</v>
      </c>
      <c r="F92" s="23"/>
      <c r="G92" s="23"/>
      <c r="H92" s="23"/>
      <c r="I92" s="23"/>
      <c r="J92" s="23"/>
      <c r="K92" s="23"/>
      <c r="L92" s="23"/>
      <c r="M92" s="23"/>
      <c r="N92" s="23"/>
      <c r="O92" s="23"/>
      <c r="P92" s="23"/>
      <c r="Q92" s="23"/>
      <c r="R92" s="23"/>
      <c r="S92" s="23"/>
      <c r="T92" s="23"/>
      <c r="U92" s="23"/>
      <c r="V92" s="23"/>
      <c r="W92" s="23"/>
      <c r="X92" s="23"/>
      <c r="Y92" s="23"/>
    </row>
    <row r="93" spans="1:25">
      <c r="A93" s="415" t="s">
        <v>1438</v>
      </c>
      <c r="B93" s="415" t="s">
        <v>798</v>
      </c>
      <c r="F93" s="23"/>
      <c r="G93" s="23"/>
      <c r="H93" s="23"/>
      <c r="I93" s="23"/>
      <c r="J93" s="23"/>
      <c r="K93" s="23"/>
      <c r="L93" s="23"/>
      <c r="M93" s="23"/>
      <c r="N93" s="23"/>
      <c r="O93" s="23"/>
      <c r="P93" s="23"/>
      <c r="Q93" s="23"/>
      <c r="R93" s="23"/>
      <c r="S93" s="23"/>
      <c r="T93" s="23"/>
      <c r="U93" s="23"/>
      <c r="V93" s="23"/>
      <c r="W93" s="23"/>
      <c r="X93" s="23"/>
      <c r="Y93" s="23"/>
    </row>
    <row r="94" spans="1:25">
      <c r="A94" s="415" t="s">
        <v>1438</v>
      </c>
      <c r="B94" s="415" t="s">
        <v>273</v>
      </c>
      <c r="F94" s="23"/>
      <c r="G94" s="23"/>
      <c r="H94" s="23"/>
      <c r="I94" s="23"/>
      <c r="J94" s="23"/>
      <c r="K94" s="23"/>
      <c r="L94" s="23"/>
      <c r="M94" s="23"/>
      <c r="N94" s="23"/>
      <c r="O94" s="23"/>
      <c r="P94" s="23"/>
      <c r="Q94" s="23"/>
      <c r="R94" s="23"/>
      <c r="S94" s="23"/>
      <c r="T94" s="23"/>
      <c r="U94" s="23"/>
      <c r="V94" s="23"/>
      <c r="W94" s="23"/>
      <c r="X94" s="23"/>
      <c r="Y94" s="23"/>
    </row>
    <row r="95" spans="1:25">
      <c r="A95" s="415" t="s">
        <v>1438</v>
      </c>
      <c r="B95" s="415" t="s">
        <v>865</v>
      </c>
      <c r="F95" s="23"/>
      <c r="G95" s="23"/>
      <c r="H95" s="23"/>
      <c r="I95" s="23"/>
      <c r="J95" s="23"/>
      <c r="K95" s="23"/>
      <c r="L95" s="23"/>
      <c r="M95" s="23"/>
      <c r="N95" s="23"/>
      <c r="O95" s="23"/>
      <c r="P95" s="23"/>
      <c r="Q95" s="23"/>
      <c r="R95" s="23"/>
      <c r="S95" s="23"/>
      <c r="T95" s="23"/>
      <c r="U95" s="23"/>
      <c r="V95" s="23"/>
      <c r="W95" s="23"/>
      <c r="X95" s="23"/>
      <c r="Y95" s="23"/>
    </row>
    <row r="96" spans="1:25">
      <c r="A96" s="415" t="s">
        <v>1438</v>
      </c>
      <c r="B96" s="415" t="s">
        <v>44</v>
      </c>
      <c r="F96" s="26">
        <f>SUM(F90:F95)</f>
        <v>0</v>
      </c>
      <c r="G96" s="26">
        <f>SUM(G90:G95)</f>
        <v>0</v>
      </c>
      <c r="H96" s="26">
        <f>SUM(H90:H95)</f>
        <v>0</v>
      </c>
      <c r="I96" s="26">
        <f>SUM(I90:I95)</f>
        <v>0</v>
      </c>
      <c r="J96" s="26">
        <f t="shared" ref="J96:Y96" si="19">SUM(J90:J95)</f>
        <v>0</v>
      </c>
      <c r="K96" s="26">
        <f t="shared" si="19"/>
        <v>0</v>
      </c>
      <c r="L96" s="26">
        <f t="shared" si="19"/>
        <v>0</v>
      </c>
      <c r="M96" s="26">
        <f t="shared" si="19"/>
        <v>0</v>
      </c>
      <c r="N96" s="26">
        <f t="shared" si="19"/>
        <v>0</v>
      </c>
      <c r="O96" s="26">
        <f t="shared" si="19"/>
        <v>0</v>
      </c>
      <c r="P96" s="26">
        <f t="shared" si="19"/>
        <v>0</v>
      </c>
      <c r="Q96" s="26">
        <f t="shared" si="19"/>
        <v>0</v>
      </c>
      <c r="R96" s="26">
        <f t="shared" si="19"/>
        <v>0</v>
      </c>
      <c r="S96" s="26">
        <f t="shared" si="19"/>
        <v>0</v>
      </c>
      <c r="T96" s="26">
        <f t="shared" si="19"/>
        <v>0</v>
      </c>
      <c r="U96" s="26">
        <f t="shared" si="19"/>
        <v>0</v>
      </c>
      <c r="V96" s="26">
        <f t="shared" si="19"/>
        <v>0</v>
      </c>
      <c r="W96" s="26">
        <f t="shared" si="19"/>
        <v>0</v>
      </c>
      <c r="X96" s="26">
        <f t="shared" si="19"/>
        <v>0</v>
      </c>
      <c r="Y96" s="26">
        <f t="shared" si="19"/>
        <v>0</v>
      </c>
    </row>
    <row r="97" spans="1:26">
      <c r="A97" s="441" t="s">
        <v>366</v>
      </c>
      <c r="B97" s="74"/>
      <c r="F97" s="389"/>
      <c r="G97" s="389"/>
      <c r="H97" s="389"/>
      <c r="I97" s="389"/>
      <c r="J97" s="312">
        <f>+'[8]C5 - Summary - Tax Pool &amp; Se'!F67</f>
        <v>0</v>
      </c>
      <c r="K97" s="312">
        <f>+'[8]C5 - Summary - Tax Pool &amp; Se'!G67</f>
        <v>0</v>
      </c>
      <c r="L97" s="312">
        <f>+'[8]C5 - Summary - Tax Pool &amp; Se'!H67</f>
        <v>0</v>
      </c>
      <c r="M97" s="312">
        <f>+'[8]C5 - Summary - Tax Pool &amp; Se'!I67</f>
        <v>0</v>
      </c>
      <c r="N97" s="312">
        <f>+'[8]C5 - Summary - Tax Pool &amp; Se'!J67</f>
        <v>0</v>
      </c>
      <c r="O97" s="312">
        <f>+'[8]C5 - Summary - Tax Pool &amp; Se'!K67</f>
        <v>0</v>
      </c>
      <c r="P97" s="312"/>
      <c r="Q97" s="312"/>
      <c r="R97" s="312"/>
      <c r="S97" s="312"/>
      <c r="T97" s="312"/>
      <c r="U97" s="312"/>
      <c r="V97" s="312"/>
      <c r="W97" s="312"/>
      <c r="X97" s="312"/>
      <c r="Y97" s="312"/>
    </row>
    <row r="98" spans="1:26">
      <c r="F98" s="754" t="str">
        <f>IF(ROUND(F96,1)-ROUND(F97,1)&lt;&gt;0,"ERROR","OK")</f>
        <v>OK</v>
      </c>
      <c r="G98" s="754" t="str">
        <f t="shared" ref="G98:Y98" si="20">IF(ROUND(G96,1)-ROUND(G97,1)&lt;&gt;0,"ERROR","OK")</f>
        <v>OK</v>
      </c>
      <c r="H98" s="754" t="str">
        <f t="shared" si="20"/>
        <v>OK</v>
      </c>
      <c r="I98" s="754" t="str">
        <f t="shared" si="20"/>
        <v>OK</v>
      </c>
      <c r="J98" s="754" t="str">
        <f t="shared" si="20"/>
        <v>OK</v>
      </c>
      <c r="K98" s="754" t="str">
        <f t="shared" si="20"/>
        <v>OK</v>
      </c>
      <c r="L98" s="754" t="str">
        <f t="shared" si="20"/>
        <v>OK</v>
      </c>
      <c r="M98" s="754" t="str">
        <f t="shared" si="20"/>
        <v>OK</v>
      </c>
      <c r="N98" s="754" t="str">
        <f t="shared" si="20"/>
        <v>OK</v>
      </c>
      <c r="O98" s="754" t="str">
        <f t="shared" si="20"/>
        <v>OK</v>
      </c>
      <c r="P98" s="754" t="str">
        <f t="shared" si="20"/>
        <v>OK</v>
      </c>
      <c r="Q98" s="754" t="str">
        <f t="shared" si="20"/>
        <v>OK</v>
      </c>
      <c r="R98" s="754" t="str">
        <f t="shared" si="20"/>
        <v>OK</v>
      </c>
      <c r="S98" s="754" t="str">
        <f t="shared" si="20"/>
        <v>OK</v>
      </c>
      <c r="T98" s="754" t="str">
        <f t="shared" si="20"/>
        <v>OK</v>
      </c>
      <c r="U98" s="754" t="str">
        <f t="shared" si="20"/>
        <v>OK</v>
      </c>
      <c r="V98" s="754" t="str">
        <f t="shared" si="20"/>
        <v>OK</v>
      </c>
      <c r="W98" s="754" t="str">
        <f t="shared" si="20"/>
        <v>OK</v>
      </c>
      <c r="X98" s="754" t="str">
        <f t="shared" si="20"/>
        <v>OK</v>
      </c>
      <c r="Y98" s="754" t="str">
        <f t="shared" si="20"/>
        <v>OK</v>
      </c>
    </row>
    <row r="99" spans="1:26" s="1" customFormat="1">
      <c r="A99" s="3" t="s">
        <v>1459</v>
      </c>
      <c r="B99" s="75"/>
      <c r="C99" s="75"/>
      <c r="D99" s="75"/>
      <c r="E99" s="75"/>
      <c r="F99" s="359">
        <f t="shared" ref="F99:Y99" si="21">F76+F86+F96</f>
        <v>0</v>
      </c>
      <c r="G99" s="359">
        <f t="shared" si="21"/>
        <v>0</v>
      </c>
      <c r="H99" s="359">
        <f t="shared" si="21"/>
        <v>0</v>
      </c>
      <c r="I99" s="359">
        <f t="shared" si="21"/>
        <v>0</v>
      </c>
      <c r="J99" s="359">
        <f t="shared" si="21"/>
        <v>0</v>
      </c>
      <c r="K99" s="359">
        <f t="shared" si="21"/>
        <v>0</v>
      </c>
      <c r="L99" s="359">
        <f t="shared" si="21"/>
        <v>0</v>
      </c>
      <c r="M99" s="359">
        <f t="shared" si="21"/>
        <v>0</v>
      </c>
      <c r="N99" s="359">
        <f t="shared" si="21"/>
        <v>0</v>
      </c>
      <c r="O99" s="359">
        <f t="shared" si="21"/>
        <v>0</v>
      </c>
      <c r="P99" s="359">
        <f t="shared" si="21"/>
        <v>0</v>
      </c>
      <c r="Q99" s="359">
        <f t="shared" si="21"/>
        <v>0</v>
      </c>
      <c r="R99" s="359">
        <f t="shared" si="21"/>
        <v>0</v>
      </c>
      <c r="S99" s="359">
        <f t="shared" si="21"/>
        <v>0</v>
      </c>
      <c r="T99" s="359">
        <f t="shared" si="21"/>
        <v>0</v>
      </c>
      <c r="U99" s="359">
        <f t="shared" si="21"/>
        <v>0</v>
      </c>
      <c r="V99" s="359">
        <f t="shared" si="21"/>
        <v>0</v>
      </c>
      <c r="W99" s="359">
        <f t="shared" si="21"/>
        <v>0</v>
      </c>
      <c r="X99" s="359">
        <f t="shared" si="21"/>
        <v>0</v>
      </c>
      <c r="Y99" s="359">
        <f t="shared" si="21"/>
        <v>0</v>
      </c>
      <c r="Z99" s="75"/>
    </row>
    <row r="101" spans="1:26">
      <c r="A101" s="1" t="s">
        <v>1518</v>
      </c>
    </row>
    <row r="102" spans="1:26">
      <c r="A102" s="415" t="s">
        <v>1518</v>
      </c>
      <c r="B102" s="415" t="s">
        <v>795</v>
      </c>
      <c r="F102" s="23"/>
      <c r="G102" s="23"/>
      <c r="H102" s="23"/>
      <c r="I102" s="23"/>
      <c r="J102" s="23"/>
      <c r="K102" s="23"/>
      <c r="L102" s="23"/>
      <c r="M102" s="23"/>
      <c r="N102" s="23"/>
      <c r="O102" s="23"/>
      <c r="P102" s="23"/>
      <c r="Q102" s="23"/>
      <c r="R102" s="23"/>
      <c r="S102" s="23"/>
      <c r="T102" s="23"/>
      <c r="U102" s="23"/>
      <c r="V102" s="23"/>
      <c r="W102" s="23"/>
      <c r="X102" s="23"/>
      <c r="Y102" s="23"/>
    </row>
    <row r="103" spans="1:26">
      <c r="A103" s="415" t="s">
        <v>1518</v>
      </c>
      <c r="B103" s="415" t="s">
        <v>796</v>
      </c>
      <c r="F103" s="23"/>
      <c r="G103" s="23"/>
      <c r="H103" s="23"/>
      <c r="I103" s="23"/>
      <c r="J103" s="23"/>
      <c r="K103" s="23"/>
      <c r="L103" s="23"/>
      <c r="M103" s="23"/>
      <c r="N103" s="23"/>
      <c r="O103" s="23"/>
      <c r="P103" s="23"/>
      <c r="Q103" s="23"/>
      <c r="R103" s="23"/>
      <c r="S103" s="23"/>
      <c r="T103" s="23"/>
      <c r="U103" s="23"/>
      <c r="V103" s="23"/>
      <c r="W103" s="23"/>
      <c r="X103" s="23"/>
      <c r="Y103" s="23"/>
    </row>
    <row r="104" spans="1:26">
      <c r="A104" s="415" t="s">
        <v>1518</v>
      </c>
      <c r="B104" s="415" t="s">
        <v>797</v>
      </c>
      <c r="F104" s="23"/>
      <c r="G104" s="23"/>
      <c r="H104" s="23"/>
      <c r="I104" s="23"/>
      <c r="J104" s="23"/>
      <c r="K104" s="23"/>
      <c r="L104" s="23"/>
      <c r="M104" s="23"/>
      <c r="N104" s="23"/>
      <c r="O104" s="23"/>
      <c r="P104" s="23"/>
      <c r="Q104" s="23"/>
      <c r="R104" s="23"/>
      <c r="S104" s="23"/>
      <c r="T104" s="23"/>
      <c r="U104" s="23"/>
      <c r="V104" s="23"/>
      <c r="W104" s="23"/>
      <c r="X104" s="23"/>
      <c r="Y104" s="23"/>
    </row>
    <row r="105" spans="1:26">
      <c r="A105" s="415" t="s">
        <v>1518</v>
      </c>
      <c r="B105" s="415" t="s">
        <v>798</v>
      </c>
      <c r="F105" s="23"/>
      <c r="G105" s="23"/>
      <c r="H105" s="23"/>
      <c r="I105" s="23"/>
      <c r="J105" s="23"/>
      <c r="K105" s="23"/>
      <c r="L105" s="23"/>
      <c r="M105" s="23"/>
      <c r="N105" s="23"/>
      <c r="O105" s="23"/>
      <c r="P105" s="23"/>
      <c r="Q105" s="23"/>
      <c r="R105" s="23"/>
      <c r="S105" s="23"/>
      <c r="T105" s="23"/>
      <c r="U105" s="23"/>
      <c r="V105" s="23"/>
      <c r="W105" s="23"/>
      <c r="X105" s="23"/>
      <c r="Y105" s="23"/>
    </row>
    <row r="106" spans="1:26">
      <c r="A106" s="415" t="s">
        <v>1518</v>
      </c>
      <c r="B106" s="415" t="s">
        <v>273</v>
      </c>
      <c r="F106" s="23"/>
      <c r="G106" s="23"/>
      <c r="H106" s="23"/>
      <c r="I106" s="23"/>
      <c r="J106" s="23"/>
      <c r="K106" s="23"/>
      <c r="L106" s="23"/>
      <c r="M106" s="23"/>
      <c r="N106" s="23"/>
      <c r="O106" s="23"/>
      <c r="P106" s="23"/>
      <c r="Q106" s="23"/>
      <c r="R106" s="23"/>
      <c r="S106" s="23"/>
      <c r="T106" s="23"/>
      <c r="U106" s="23"/>
      <c r="V106" s="23"/>
      <c r="W106" s="23"/>
      <c r="X106" s="23"/>
      <c r="Y106" s="23"/>
    </row>
    <row r="107" spans="1:26">
      <c r="A107" s="415" t="s">
        <v>1518</v>
      </c>
      <c r="B107" s="415" t="s">
        <v>865</v>
      </c>
      <c r="F107" s="23"/>
      <c r="G107" s="23"/>
      <c r="H107" s="23"/>
      <c r="I107" s="23"/>
      <c r="J107" s="23"/>
      <c r="K107" s="23"/>
      <c r="L107" s="23"/>
      <c r="M107" s="23"/>
      <c r="N107" s="23"/>
      <c r="O107" s="23"/>
      <c r="P107" s="23"/>
      <c r="Q107" s="23"/>
      <c r="R107" s="23"/>
      <c r="S107" s="23"/>
      <c r="T107" s="23"/>
      <c r="U107" s="23"/>
      <c r="V107" s="23"/>
      <c r="W107" s="23"/>
      <c r="X107" s="23"/>
      <c r="Y107" s="23"/>
    </row>
    <row r="108" spans="1:26">
      <c r="A108" s="415" t="s">
        <v>1518</v>
      </c>
      <c r="B108" s="415" t="s">
        <v>44</v>
      </c>
      <c r="F108" s="26">
        <f>SUM(F102:F107)</f>
        <v>0</v>
      </c>
      <c r="G108" s="26">
        <f t="shared" ref="G108:U108" si="22">SUM(G102:G107)</f>
        <v>0</v>
      </c>
      <c r="H108" s="26">
        <f t="shared" si="22"/>
        <v>0</v>
      </c>
      <c r="I108" s="26">
        <f t="shared" si="22"/>
        <v>0</v>
      </c>
      <c r="J108" s="26">
        <f t="shared" si="22"/>
        <v>0</v>
      </c>
      <c r="K108" s="26">
        <f t="shared" si="22"/>
        <v>0</v>
      </c>
      <c r="L108" s="26">
        <f t="shared" si="22"/>
        <v>0</v>
      </c>
      <c r="M108" s="26">
        <f t="shared" si="22"/>
        <v>0</v>
      </c>
      <c r="N108" s="26">
        <f t="shared" si="22"/>
        <v>0</v>
      </c>
      <c r="O108" s="26">
        <f t="shared" si="22"/>
        <v>0</v>
      </c>
      <c r="P108" s="26">
        <f t="shared" si="22"/>
        <v>0</v>
      </c>
      <c r="Q108" s="26">
        <f t="shared" si="22"/>
        <v>0</v>
      </c>
      <c r="R108" s="26">
        <f t="shared" si="22"/>
        <v>0</v>
      </c>
      <c r="S108" s="26">
        <f t="shared" si="22"/>
        <v>0</v>
      </c>
      <c r="T108" s="26">
        <f t="shared" si="22"/>
        <v>0</v>
      </c>
      <c r="U108" s="26">
        <f t="shared" si="22"/>
        <v>0</v>
      </c>
      <c r="V108" s="26">
        <f>SUM(V102:V107)</f>
        <v>0</v>
      </c>
      <c r="W108" s="26">
        <f>SUM(W102:W107)</f>
        <v>0</v>
      </c>
      <c r="X108" s="26">
        <f>SUM(X102:X107)</f>
        <v>0</v>
      </c>
      <c r="Y108" s="26">
        <f>SUM(Y102:Y107)</f>
        <v>0</v>
      </c>
    </row>
    <row r="109" spans="1:26">
      <c r="A109" s="441" t="s">
        <v>366</v>
      </c>
      <c r="B109" s="74"/>
      <c r="F109" s="389"/>
      <c r="G109" s="389"/>
      <c r="H109" s="389"/>
      <c r="I109" s="389"/>
      <c r="J109" s="312">
        <f>+'[8]C5 - Summary - Tax Pool &amp; Se'!F78</f>
        <v>0</v>
      </c>
      <c r="K109" s="312">
        <f>+'[8]C5 - Summary - Tax Pool &amp; Se'!G78</f>
        <v>0</v>
      </c>
      <c r="L109" s="312">
        <f>+'[8]C5 - Summary - Tax Pool &amp; Se'!H78</f>
        <v>0</v>
      </c>
      <c r="M109" s="312">
        <f>+'[8]C5 - Summary - Tax Pool &amp; Se'!I78</f>
        <v>0</v>
      </c>
      <c r="N109" s="312">
        <f>+'[8]C5 - Summary - Tax Pool &amp; Se'!J78</f>
        <v>0</v>
      </c>
      <c r="O109" s="312">
        <f>+'[8]C5 - Summary - Tax Pool &amp; Se'!K78</f>
        <v>0</v>
      </c>
      <c r="P109" s="312"/>
      <c r="Q109" s="312"/>
      <c r="R109" s="312"/>
      <c r="S109" s="312"/>
      <c r="T109" s="312"/>
      <c r="U109" s="312"/>
      <c r="V109" s="312"/>
      <c r="W109" s="312"/>
      <c r="X109" s="312"/>
      <c r="Y109" s="312"/>
    </row>
    <row r="110" spans="1:26">
      <c r="F110" s="754" t="str">
        <f>IF(ROUND(F108,1)-ROUND(F109,1)&lt;&gt;0,"ERROR","OK")</f>
        <v>OK</v>
      </c>
      <c r="G110" s="754" t="str">
        <f>IF(ROUND(G108,1)-ROUND(G109,1)&lt;&gt;0,"ERROR","OK")</f>
        <v>OK</v>
      </c>
      <c r="H110" s="754" t="str">
        <f>IF(ROUND(H108,1)-ROUND(H109,1)&lt;&gt;0,"ERROR","OK")</f>
        <v>OK</v>
      </c>
      <c r="I110" s="754" t="str">
        <f>IF(ROUND(I108,1)-ROUND(I109,1)&lt;&gt;0,"ERROR","OK")</f>
        <v>OK</v>
      </c>
      <c r="J110" s="754" t="str">
        <f t="shared" ref="J110:Y110" si="23">IF(ROUND(J108,1)-ROUND(J109,1)&lt;&gt;0,"ERROR","OK")</f>
        <v>OK</v>
      </c>
      <c r="K110" s="754" t="str">
        <f t="shared" si="23"/>
        <v>OK</v>
      </c>
      <c r="L110" s="754" t="str">
        <f t="shared" si="23"/>
        <v>OK</v>
      </c>
      <c r="M110" s="754" t="str">
        <f t="shared" si="23"/>
        <v>OK</v>
      </c>
      <c r="N110" s="754" t="str">
        <f t="shared" si="23"/>
        <v>OK</v>
      </c>
      <c r="O110" s="754" t="str">
        <f t="shared" si="23"/>
        <v>OK</v>
      </c>
      <c r="P110" s="754" t="str">
        <f t="shared" si="23"/>
        <v>OK</v>
      </c>
      <c r="Q110" s="754" t="str">
        <f t="shared" si="23"/>
        <v>OK</v>
      </c>
      <c r="R110" s="754" t="str">
        <f t="shared" si="23"/>
        <v>OK</v>
      </c>
      <c r="S110" s="754" t="str">
        <f t="shared" si="23"/>
        <v>OK</v>
      </c>
      <c r="T110" s="754" t="str">
        <f t="shared" si="23"/>
        <v>OK</v>
      </c>
      <c r="U110" s="754" t="str">
        <f t="shared" si="23"/>
        <v>OK</v>
      </c>
      <c r="V110" s="754" t="str">
        <f t="shared" si="23"/>
        <v>OK</v>
      </c>
      <c r="W110" s="754" t="str">
        <f t="shared" si="23"/>
        <v>OK</v>
      </c>
      <c r="X110" s="754" t="str">
        <f t="shared" si="23"/>
        <v>OK</v>
      </c>
      <c r="Y110" s="754" t="str">
        <f t="shared" si="23"/>
        <v>OK</v>
      </c>
    </row>
    <row r="112" spans="1:26">
      <c r="A112" s="1" t="s">
        <v>794</v>
      </c>
    </row>
    <row r="113" spans="1:25">
      <c r="A113" s="415" t="s">
        <v>794</v>
      </c>
      <c r="B113" s="415" t="s">
        <v>795</v>
      </c>
      <c r="F113" s="23"/>
      <c r="G113" s="23"/>
      <c r="H113" s="23"/>
      <c r="I113" s="23"/>
      <c r="J113" s="23"/>
      <c r="K113" s="23"/>
      <c r="L113" s="23"/>
      <c r="M113" s="23"/>
      <c r="N113" s="23"/>
      <c r="O113" s="23"/>
      <c r="P113" s="23"/>
      <c r="Q113" s="23"/>
      <c r="R113" s="23"/>
      <c r="S113" s="23"/>
      <c r="T113" s="23"/>
      <c r="U113" s="23"/>
      <c r="V113" s="23"/>
      <c r="W113" s="23"/>
      <c r="X113" s="23"/>
      <c r="Y113" s="23"/>
    </row>
    <row r="114" spans="1:25">
      <c r="A114" s="415" t="s">
        <v>794</v>
      </c>
      <c r="B114" s="415" t="s">
        <v>796</v>
      </c>
      <c r="F114" s="23"/>
      <c r="G114" s="23"/>
      <c r="H114" s="23"/>
      <c r="I114" s="23"/>
      <c r="J114" s="23"/>
      <c r="K114" s="23"/>
      <c r="L114" s="23"/>
      <c r="M114" s="23"/>
      <c r="N114" s="23"/>
      <c r="O114" s="23"/>
      <c r="P114" s="23"/>
      <c r="Q114" s="23"/>
      <c r="R114" s="23"/>
      <c r="S114" s="23"/>
      <c r="T114" s="23"/>
      <c r="U114" s="23"/>
      <c r="V114" s="23"/>
      <c r="W114" s="23"/>
      <c r="X114" s="23"/>
      <c r="Y114" s="23"/>
    </row>
    <row r="115" spans="1:25">
      <c r="A115" s="415" t="s">
        <v>794</v>
      </c>
      <c r="B115" s="415" t="s">
        <v>797</v>
      </c>
      <c r="F115" s="23"/>
      <c r="G115" s="23"/>
      <c r="H115" s="23"/>
      <c r="I115" s="23"/>
      <c r="J115" s="23"/>
      <c r="K115" s="23"/>
      <c r="L115" s="23"/>
      <c r="M115" s="23"/>
      <c r="N115" s="23"/>
      <c r="O115" s="23"/>
      <c r="P115" s="23"/>
      <c r="Q115" s="23"/>
      <c r="R115" s="23"/>
      <c r="S115" s="23"/>
      <c r="T115" s="23"/>
      <c r="U115" s="23"/>
      <c r="V115" s="23"/>
      <c r="W115" s="23"/>
      <c r="X115" s="23"/>
      <c r="Y115" s="23"/>
    </row>
    <row r="116" spans="1:25">
      <c r="A116" s="415" t="s">
        <v>794</v>
      </c>
      <c r="B116" s="415" t="s">
        <v>798</v>
      </c>
      <c r="F116" s="23"/>
      <c r="G116" s="23"/>
      <c r="H116" s="23"/>
      <c r="I116" s="23"/>
      <c r="J116" s="23"/>
      <c r="K116" s="23"/>
      <c r="L116" s="23"/>
      <c r="M116" s="23"/>
      <c r="N116" s="23"/>
      <c r="O116" s="23"/>
      <c r="P116" s="23"/>
      <c r="Q116" s="23"/>
      <c r="R116" s="23"/>
      <c r="S116" s="23"/>
      <c r="T116" s="23"/>
      <c r="U116" s="23"/>
      <c r="V116" s="23"/>
      <c r="W116" s="23"/>
      <c r="X116" s="23"/>
      <c r="Y116" s="23"/>
    </row>
    <row r="117" spans="1:25">
      <c r="A117" s="415" t="s">
        <v>794</v>
      </c>
      <c r="B117" s="415" t="s">
        <v>273</v>
      </c>
      <c r="F117" s="23"/>
      <c r="G117" s="23"/>
      <c r="H117" s="23"/>
      <c r="I117" s="23"/>
      <c r="J117" s="23"/>
      <c r="K117" s="23"/>
      <c r="L117" s="23"/>
      <c r="M117" s="23"/>
      <c r="N117" s="23"/>
      <c r="O117" s="23"/>
      <c r="P117" s="23"/>
      <c r="Q117" s="23"/>
      <c r="R117" s="23"/>
      <c r="S117" s="23"/>
      <c r="T117" s="23"/>
      <c r="U117" s="23"/>
      <c r="V117" s="23"/>
      <c r="W117" s="23"/>
      <c r="X117" s="23"/>
      <c r="Y117" s="23"/>
    </row>
    <row r="118" spans="1:25">
      <c r="A118" s="415" t="s">
        <v>794</v>
      </c>
      <c r="B118" s="415" t="s">
        <v>865</v>
      </c>
      <c r="F118" s="23"/>
      <c r="G118" s="23"/>
      <c r="H118" s="23"/>
      <c r="I118" s="23"/>
      <c r="J118" s="23"/>
      <c r="K118" s="23"/>
      <c r="L118" s="23"/>
      <c r="M118" s="23"/>
      <c r="N118" s="23"/>
      <c r="O118" s="23"/>
      <c r="P118" s="23"/>
      <c r="Q118" s="23"/>
      <c r="R118" s="23"/>
      <c r="S118" s="23"/>
      <c r="T118" s="23"/>
      <c r="U118" s="23"/>
      <c r="V118" s="23"/>
      <c r="W118" s="23"/>
      <c r="X118" s="23"/>
      <c r="Y118" s="23"/>
    </row>
    <row r="119" spans="1:25">
      <c r="A119" s="415" t="s">
        <v>794</v>
      </c>
      <c r="B119" s="415" t="s">
        <v>44</v>
      </c>
      <c r="F119" s="26">
        <f>SUM(F113:F118)</f>
        <v>0</v>
      </c>
      <c r="G119" s="26">
        <f>SUM(G113:G118)</f>
        <v>0</v>
      </c>
      <c r="H119" s="26">
        <f>SUM(H113:H118)</f>
        <v>0</v>
      </c>
      <c r="I119" s="26">
        <f>SUM(I113:I118)</f>
        <v>0</v>
      </c>
      <c r="J119" s="26">
        <f t="shared" ref="J119:Y119" si="24">SUM(J113:J118)</f>
        <v>0</v>
      </c>
      <c r="K119" s="26">
        <f t="shared" si="24"/>
        <v>0</v>
      </c>
      <c r="L119" s="26">
        <f t="shared" si="24"/>
        <v>0</v>
      </c>
      <c r="M119" s="26">
        <f t="shared" si="24"/>
        <v>0</v>
      </c>
      <c r="N119" s="26">
        <f t="shared" si="24"/>
        <v>0</v>
      </c>
      <c r="O119" s="26">
        <f t="shared" si="24"/>
        <v>0</v>
      </c>
      <c r="P119" s="26">
        <f t="shared" si="24"/>
        <v>0</v>
      </c>
      <c r="Q119" s="26">
        <f t="shared" si="24"/>
        <v>0</v>
      </c>
      <c r="R119" s="26">
        <f t="shared" si="24"/>
        <v>0</v>
      </c>
      <c r="S119" s="26">
        <f t="shared" si="24"/>
        <v>0</v>
      </c>
      <c r="T119" s="26">
        <f t="shared" si="24"/>
        <v>0</v>
      </c>
      <c r="U119" s="26">
        <f t="shared" si="24"/>
        <v>0</v>
      </c>
      <c r="V119" s="26">
        <f t="shared" si="24"/>
        <v>0</v>
      </c>
      <c r="W119" s="26">
        <f t="shared" si="24"/>
        <v>0</v>
      </c>
      <c r="X119" s="26">
        <f t="shared" si="24"/>
        <v>0</v>
      </c>
      <c r="Y119" s="26">
        <f t="shared" si="24"/>
        <v>0</v>
      </c>
    </row>
    <row r="120" spans="1:25">
      <c r="A120" s="441" t="s">
        <v>366</v>
      </c>
      <c r="B120" s="74"/>
      <c r="F120" s="389"/>
      <c r="G120" s="389"/>
      <c r="H120" s="389"/>
      <c r="I120" s="389"/>
      <c r="J120" s="312">
        <f>+'[8]C5 - Summary - Tax Pool &amp; Se'!F68</f>
        <v>0</v>
      </c>
      <c r="K120" s="312">
        <f>+'[8]C5 - Summary - Tax Pool &amp; Se'!G68</f>
        <v>0</v>
      </c>
      <c r="L120" s="312">
        <f>+'[8]C5 - Summary - Tax Pool &amp; Se'!H68</f>
        <v>0</v>
      </c>
      <c r="M120" s="312">
        <f>+'[8]C5 - Summary - Tax Pool &amp; Se'!I68</f>
        <v>0</v>
      </c>
      <c r="N120" s="312">
        <f>+'[8]C5 - Summary - Tax Pool &amp; Se'!J68</f>
        <v>0</v>
      </c>
      <c r="O120" s="312">
        <f>+'[8]C5 - Summary - Tax Pool &amp; Se'!K68</f>
        <v>0</v>
      </c>
      <c r="P120" s="312"/>
      <c r="Q120" s="312"/>
      <c r="R120" s="312"/>
      <c r="S120" s="312"/>
      <c r="T120" s="312"/>
      <c r="U120" s="312"/>
      <c r="V120" s="312"/>
      <c r="W120" s="312"/>
      <c r="X120" s="312"/>
      <c r="Y120" s="312"/>
    </row>
    <row r="121" spans="1:25">
      <c r="F121" s="754" t="str">
        <f>IF(ROUND(F119,1)-ROUND(F120,1)&lt;&gt;0,"ERROR","OK")</f>
        <v>OK</v>
      </c>
      <c r="G121" s="754" t="str">
        <f>IF(ROUND(G119,1)-ROUND(G120,1)&lt;&gt;0,"ERROR","OK")</f>
        <v>OK</v>
      </c>
      <c r="H121" s="754" t="str">
        <f>IF(ROUND(H119,1)-ROUND(H120,1)&lt;&gt;0,"ERROR","OK")</f>
        <v>OK</v>
      </c>
      <c r="I121" s="754" t="str">
        <f>IF(ROUND(I119,1)-ROUND(I120,1)&lt;&gt;0,"ERROR","OK")</f>
        <v>OK</v>
      </c>
      <c r="J121" s="754" t="str">
        <f t="shared" ref="J121:Y121" si="25">IF(ROUND(J119,1)-ROUND(J120,1)&lt;&gt;0,"ERROR","OK")</f>
        <v>OK</v>
      </c>
      <c r="K121" s="754" t="str">
        <f t="shared" si="25"/>
        <v>OK</v>
      </c>
      <c r="L121" s="754" t="str">
        <f t="shared" si="25"/>
        <v>OK</v>
      </c>
      <c r="M121" s="754" t="str">
        <f t="shared" si="25"/>
        <v>OK</v>
      </c>
      <c r="N121" s="754" t="str">
        <f t="shared" si="25"/>
        <v>OK</v>
      </c>
      <c r="O121" s="754" t="str">
        <f t="shared" si="25"/>
        <v>OK</v>
      </c>
      <c r="P121" s="754" t="str">
        <f t="shared" si="25"/>
        <v>OK</v>
      </c>
      <c r="Q121" s="754" t="str">
        <f t="shared" si="25"/>
        <v>OK</v>
      </c>
      <c r="R121" s="754" t="str">
        <f t="shared" si="25"/>
        <v>OK</v>
      </c>
      <c r="S121" s="754" t="str">
        <f t="shared" si="25"/>
        <v>OK</v>
      </c>
      <c r="T121" s="754" t="str">
        <f t="shared" si="25"/>
        <v>OK</v>
      </c>
      <c r="U121" s="754" t="str">
        <f t="shared" si="25"/>
        <v>OK</v>
      </c>
      <c r="V121" s="754" t="str">
        <f t="shared" si="25"/>
        <v>OK</v>
      </c>
      <c r="W121" s="754" t="str">
        <f t="shared" si="25"/>
        <v>OK</v>
      </c>
      <c r="X121" s="754" t="str">
        <f t="shared" si="25"/>
        <v>OK</v>
      </c>
      <c r="Y121" s="754" t="str">
        <f t="shared" si="25"/>
        <v>OK</v>
      </c>
    </row>
    <row r="122" spans="1:25">
      <c r="A122" s="1"/>
    </row>
    <row r="123" spans="1:25" ht="14.25">
      <c r="A123" s="711" t="s">
        <v>793</v>
      </c>
    </row>
    <row r="124" spans="1:25">
      <c r="A124" s="1" t="s">
        <v>1446</v>
      </c>
    </row>
    <row r="125" spans="1:25">
      <c r="A125" s="415" t="s">
        <v>1439</v>
      </c>
      <c r="F125" s="23"/>
      <c r="G125" s="23"/>
      <c r="H125" s="23"/>
      <c r="I125" s="23"/>
      <c r="J125" s="23"/>
      <c r="K125" s="23"/>
      <c r="L125" s="23"/>
      <c r="M125" s="23"/>
      <c r="N125" s="23"/>
      <c r="O125" s="23"/>
      <c r="P125" s="23"/>
      <c r="Q125" s="23"/>
      <c r="R125" s="23"/>
      <c r="S125" s="23"/>
      <c r="T125" s="23"/>
      <c r="U125" s="23"/>
      <c r="V125" s="23"/>
      <c r="W125" s="23"/>
      <c r="X125" s="23"/>
      <c r="Y125" s="23"/>
    </row>
    <row r="126" spans="1:25">
      <c r="A126" s="415" t="s">
        <v>788</v>
      </c>
      <c r="F126" s="23"/>
      <c r="G126" s="23"/>
      <c r="H126" s="23"/>
      <c r="I126" s="23"/>
      <c r="J126" s="23"/>
      <c r="K126" s="23"/>
      <c r="L126" s="23"/>
      <c r="M126" s="23"/>
      <c r="N126" s="23"/>
      <c r="O126" s="23"/>
      <c r="P126" s="23"/>
      <c r="Q126" s="23"/>
      <c r="R126" s="23"/>
      <c r="S126" s="23"/>
      <c r="T126" s="23"/>
      <c r="U126" s="23"/>
      <c r="V126" s="23"/>
      <c r="W126" s="23"/>
      <c r="X126" s="23"/>
      <c r="Y126" s="23"/>
    </row>
    <row r="127" spans="1:25">
      <c r="A127" s="415" t="s">
        <v>1447</v>
      </c>
      <c r="F127" s="23"/>
      <c r="G127" s="23"/>
      <c r="H127" s="23"/>
      <c r="I127" s="23"/>
      <c r="J127" s="23"/>
      <c r="K127" s="23"/>
      <c r="L127" s="23"/>
      <c r="M127" s="23"/>
      <c r="N127" s="23"/>
      <c r="O127" s="23"/>
      <c r="P127" s="23"/>
      <c r="Q127" s="23"/>
      <c r="R127" s="23"/>
      <c r="S127" s="23"/>
      <c r="T127" s="23"/>
      <c r="U127" s="23"/>
      <c r="V127" s="23"/>
      <c r="W127" s="23"/>
      <c r="X127" s="23"/>
      <c r="Y127" s="23"/>
    </row>
    <row r="128" spans="1:25">
      <c r="A128" s="415" t="s">
        <v>1440</v>
      </c>
      <c r="F128" s="23"/>
      <c r="G128" s="23"/>
      <c r="H128" s="23"/>
      <c r="I128" s="23"/>
      <c r="J128" s="23"/>
      <c r="K128" s="23"/>
      <c r="L128" s="23"/>
      <c r="M128" s="23"/>
      <c r="N128" s="23"/>
      <c r="O128" s="23"/>
      <c r="P128" s="23"/>
      <c r="Q128" s="23"/>
      <c r="R128" s="23"/>
      <c r="S128" s="23"/>
      <c r="T128" s="23"/>
      <c r="U128" s="23"/>
      <c r="V128" s="23"/>
      <c r="W128" s="23"/>
      <c r="X128" s="23"/>
      <c r="Y128" s="23"/>
    </row>
    <row r="129" spans="1:25">
      <c r="A129" s="415" t="s">
        <v>1442</v>
      </c>
      <c r="F129" s="23"/>
      <c r="G129" s="23"/>
      <c r="H129" s="23"/>
      <c r="I129" s="23"/>
      <c r="J129" s="23"/>
      <c r="K129" s="23"/>
      <c r="L129" s="23"/>
      <c r="M129" s="23"/>
      <c r="N129" s="23"/>
      <c r="O129" s="23"/>
      <c r="P129" s="23"/>
      <c r="Q129" s="23"/>
      <c r="R129" s="23"/>
      <c r="S129" s="23"/>
      <c r="T129" s="23"/>
      <c r="U129" s="23"/>
      <c r="V129" s="23"/>
      <c r="W129" s="23"/>
      <c r="X129" s="23"/>
      <c r="Y129" s="23"/>
    </row>
    <row r="130" spans="1:25">
      <c r="A130" s="415" t="s">
        <v>44</v>
      </c>
      <c r="F130" s="26">
        <f>SUM(F125:F129)</f>
        <v>0</v>
      </c>
      <c r="G130" s="26">
        <f>SUM(G125:G129)</f>
        <v>0</v>
      </c>
      <c r="H130" s="26">
        <f>SUM(H125:H129)</f>
        <v>0</v>
      </c>
      <c r="I130" s="26">
        <f>SUM(I125:I129)</f>
        <v>0</v>
      </c>
      <c r="J130" s="26">
        <f t="shared" ref="J130:Y130" si="26">SUM(J125:J129)</f>
        <v>0</v>
      </c>
      <c r="K130" s="26">
        <f t="shared" si="26"/>
        <v>0</v>
      </c>
      <c r="L130" s="26">
        <f t="shared" si="26"/>
        <v>0</v>
      </c>
      <c r="M130" s="26">
        <f t="shared" si="26"/>
        <v>0</v>
      </c>
      <c r="N130" s="26">
        <f t="shared" si="26"/>
        <v>0</v>
      </c>
      <c r="O130" s="26">
        <f t="shared" si="26"/>
        <v>0</v>
      </c>
      <c r="P130" s="26">
        <f t="shared" si="26"/>
        <v>0</v>
      </c>
      <c r="Q130" s="26">
        <f t="shared" si="26"/>
        <v>0</v>
      </c>
      <c r="R130" s="26">
        <f t="shared" si="26"/>
        <v>0</v>
      </c>
      <c r="S130" s="26">
        <f t="shared" si="26"/>
        <v>0</v>
      </c>
      <c r="T130" s="26">
        <f t="shared" si="26"/>
        <v>0</v>
      </c>
      <c r="U130" s="26">
        <f t="shared" si="26"/>
        <v>0</v>
      </c>
      <c r="V130" s="26">
        <f t="shared" si="26"/>
        <v>0</v>
      </c>
      <c r="W130" s="26">
        <f t="shared" si="26"/>
        <v>0</v>
      </c>
      <c r="X130" s="26">
        <f t="shared" si="26"/>
        <v>0</v>
      </c>
      <c r="Y130" s="26">
        <f t="shared" si="26"/>
        <v>0</v>
      </c>
    </row>
    <row r="131" spans="1:25">
      <c r="A131" s="441" t="s">
        <v>1528</v>
      </c>
      <c r="B131" s="74"/>
      <c r="F131" s="389"/>
      <c r="G131" s="389"/>
      <c r="H131" s="389"/>
      <c r="I131" s="389"/>
      <c r="J131" s="312">
        <f>+'[8]C5 - Summary - Tax Pool &amp; Se'!F69</f>
        <v>0</v>
      </c>
      <c r="K131" s="312">
        <f>+'[8]C5 - Summary - Tax Pool &amp; Se'!G69</f>
        <v>0</v>
      </c>
      <c r="L131" s="312">
        <f>+'[8]C5 - Summary - Tax Pool &amp; Se'!H69</f>
        <v>0</v>
      </c>
      <c r="M131" s="312">
        <f>+'[8]C5 - Summary - Tax Pool &amp; Se'!I69</f>
        <v>0</v>
      </c>
      <c r="N131" s="312">
        <f>+'[8]C5 - Summary - Tax Pool &amp; Se'!J69</f>
        <v>0</v>
      </c>
      <c r="O131" s="312">
        <f>+'[8]C5 - Summary - Tax Pool &amp; Se'!K69</f>
        <v>0</v>
      </c>
      <c r="P131" s="312"/>
      <c r="Q131" s="312"/>
      <c r="R131" s="312"/>
      <c r="S131" s="312"/>
      <c r="T131" s="312"/>
      <c r="U131" s="312"/>
      <c r="V131" s="312"/>
      <c r="W131" s="312"/>
      <c r="X131" s="312"/>
      <c r="Y131" s="312"/>
    </row>
    <row r="132" spans="1:25">
      <c r="F132" s="754" t="str">
        <f>IF(ROUND(F130,1)-ROUND(F131,1)&lt;&gt;0,"ERROR","OK")</f>
        <v>OK</v>
      </c>
      <c r="G132" s="754" t="str">
        <f>IF(ROUND(G130,1)-ROUND(G131,1)&lt;&gt;0,"ERROR","OK")</f>
        <v>OK</v>
      </c>
      <c r="H132" s="754" t="str">
        <f>IF(ROUND(H130,1)-ROUND(H131,1)&lt;&gt;0,"ERROR","OK")</f>
        <v>OK</v>
      </c>
      <c r="I132" s="754" t="str">
        <f t="shared" ref="I132:Y132" si="27">IF(ROUND(I130,1)-ROUND(I131,1)&lt;&gt;0,"ERROR","OK")</f>
        <v>OK</v>
      </c>
      <c r="J132" s="754" t="str">
        <f t="shared" si="27"/>
        <v>OK</v>
      </c>
      <c r="K132" s="754" t="str">
        <f t="shared" si="27"/>
        <v>OK</v>
      </c>
      <c r="L132" s="754" t="str">
        <f t="shared" si="27"/>
        <v>OK</v>
      </c>
      <c r="M132" s="754" t="str">
        <f t="shared" si="27"/>
        <v>OK</v>
      </c>
      <c r="N132" s="754" t="str">
        <f t="shared" si="27"/>
        <v>OK</v>
      </c>
      <c r="O132" s="754" t="str">
        <f t="shared" si="27"/>
        <v>OK</v>
      </c>
      <c r="P132" s="754" t="str">
        <f t="shared" si="27"/>
        <v>OK</v>
      </c>
      <c r="Q132" s="754" t="str">
        <f t="shared" si="27"/>
        <v>OK</v>
      </c>
      <c r="R132" s="754" t="str">
        <f t="shared" si="27"/>
        <v>OK</v>
      </c>
      <c r="S132" s="754" t="str">
        <f t="shared" si="27"/>
        <v>OK</v>
      </c>
      <c r="T132" s="754" t="str">
        <f t="shared" si="27"/>
        <v>OK</v>
      </c>
      <c r="U132" s="754" t="str">
        <f t="shared" si="27"/>
        <v>OK</v>
      </c>
      <c r="V132" s="754" t="str">
        <f t="shared" si="27"/>
        <v>OK</v>
      </c>
      <c r="W132" s="754" t="str">
        <f t="shared" si="27"/>
        <v>OK</v>
      </c>
      <c r="X132" s="754" t="str">
        <f t="shared" si="27"/>
        <v>OK</v>
      </c>
      <c r="Y132" s="754" t="str">
        <f t="shared" si="27"/>
        <v>OK</v>
      </c>
    </row>
    <row r="133" spans="1:25">
      <c r="A133" s="1" t="s">
        <v>1441</v>
      </c>
    </row>
    <row r="134" spans="1:25">
      <c r="A134" s="415" t="s">
        <v>1439</v>
      </c>
      <c r="F134" s="23"/>
      <c r="G134" s="23"/>
      <c r="H134" s="23"/>
      <c r="I134" s="23"/>
      <c r="J134" s="23"/>
      <c r="K134" s="23"/>
      <c r="L134" s="23"/>
      <c r="M134" s="23"/>
      <c r="N134" s="23"/>
      <c r="O134" s="23"/>
      <c r="P134" s="23"/>
      <c r="Q134" s="23"/>
      <c r="R134" s="23"/>
      <c r="S134" s="23"/>
      <c r="T134" s="23"/>
      <c r="U134" s="23"/>
      <c r="V134" s="23"/>
      <c r="W134" s="23"/>
      <c r="X134" s="23"/>
      <c r="Y134" s="23"/>
    </row>
    <row r="135" spans="1:25">
      <c r="A135" s="415" t="s">
        <v>788</v>
      </c>
      <c r="F135" s="23"/>
      <c r="G135" s="23"/>
      <c r="H135" s="23"/>
      <c r="I135" s="23"/>
      <c r="J135" s="23"/>
      <c r="K135" s="23"/>
      <c r="L135" s="23"/>
      <c r="M135" s="23"/>
      <c r="N135" s="23"/>
      <c r="O135" s="23"/>
      <c r="P135" s="23"/>
      <c r="Q135" s="23"/>
      <c r="R135" s="23"/>
      <c r="S135" s="23"/>
      <c r="T135" s="23"/>
      <c r="U135" s="23"/>
      <c r="V135" s="23"/>
      <c r="W135" s="23"/>
      <c r="X135" s="23"/>
      <c r="Y135" s="23"/>
    </row>
    <row r="136" spans="1:25">
      <c r="A136" s="415" t="s">
        <v>1447</v>
      </c>
      <c r="F136" s="23"/>
      <c r="G136" s="23"/>
      <c r="H136" s="23"/>
      <c r="I136" s="23"/>
      <c r="J136" s="23"/>
      <c r="K136" s="23"/>
      <c r="L136" s="23"/>
      <c r="M136" s="23"/>
      <c r="N136" s="23"/>
      <c r="O136" s="23"/>
      <c r="P136" s="23"/>
      <c r="Q136" s="23"/>
      <c r="R136" s="23"/>
      <c r="S136" s="23"/>
      <c r="T136" s="23"/>
      <c r="U136" s="23"/>
      <c r="V136" s="23"/>
      <c r="W136" s="23"/>
      <c r="X136" s="23"/>
      <c r="Y136" s="23"/>
    </row>
    <row r="137" spans="1:25">
      <c r="A137" s="415" t="s">
        <v>1440</v>
      </c>
      <c r="F137" s="23"/>
      <c r="G137" s="23"/>
      <c r="H137" s="23"/>
      <c r="I137" s="23"/>
      <c r="J137" s="23"/>
      <c r="K137" s="23"/>
      <c r="L137" s="23"/>
      <c r="M137" s="23"/>
      <c r="N137" s="23"/>
      <c r="O137" s="23"/>
      <c r="P137" s="23"/>
      <c r="Q137" s="23"/>
      <c r="R137" s="23"/>
      <c r="S137" s="23"/>
      <c r="T137" s="23"/>
      <c r="U137" s="23"/>
      <c r="V137" s="23"/>
      <c r="W137" s="23"/>
      <c r="X137" s="23"/>
      <c r="Y137" s="23"/>
    </row>
    <row r="138" spans="1:25">
      <c r="A138" s="415" t="s">
        <v>1442</v>
      </c>
      <c r="F138" s="23"/>
      <c r="G138" s="23"/>
      <c r="H138" s="23"/>
      <c r="I138" s="23"/>
      <c r="J138" s="23"/>
      <c r="K138" s="23"/>
      <c r="L138" s="23"/>
      <c r="M138" s="23"/>
      <c r="N138" s="23"/>
      <c r="O138" s="23"/>
      <c r="P138" s="23"/>
      <c r="Q138" s="23"/>
      <c r="R138" s="23"/>
      <c r="S138" s="23"/>
      <c r="T138" s="23"/>
      <c r="U138" s="23"/>
      <c r="V138" s="23"/>
      <c r="W138" s="23"/>
      <c r="X138" s="23"/>
      <c r="Y138" s="23"/>
    </row>
    <row r="139" spans="1:25">
      <c r="A139" s="415" t="s">
        <v>44</v>
      </c>
      <c r="F139" s="26">
        <f>SUM(F134:F138)</f>
        <v>0</v>
      </c>
      <c r="G139" s="26">
        <f>SUM(G134:G138)</f>
        <v>0</v>
      </c>
      <c r="H139" s="26">
        <f>SUM(H134:H138)</f>
        <v>0</v>
      </c>
      <c r="I139" s="26">
        <f>SUM(I134:I138)</f>
        <v>0</v>
      </c>
      <c r="J139" s="26">
        <f t="shared" ref="J139:Y139" si="28">SUM(J134:J138)</f>
        <v>0</v>
      </c>
      <c r="K139" s="26">
        <f t="shared" si="28"/>
        <v>0</v>
      </c>
      <c r="L139" s="26">
        <f t="shared" si="28"/>
        <v>0</v>
      </c>
      <c r="M139" s="26">
        <f t="shared" si="28"/>
        <v>0</v>
      </c>
      <c r="N139" s="26">
        <f t="shared" si="28"/>
        <v>0</v>
      </c>
      <c r="O139" s="26">
        <f t="shared" si="28"/>
        <v>0</v>
      </c>
      <c r="P139" s="26">
        <f t="shared" si="28"/>
        <v>0</v>
      </c>
      <c r="Q139" s="26">
        <f t="shared" si="28"/>
        <v>0</v>
      </c>
      <c r="R139" s="26">
        <f t="shared" si="28"/>
        <v>0</v>
      </c>
      <c r="S139" s="26">
        <f t="shared" si="28"/>
        <v>0</v>
      </c>
      <c r="T139" s="26">
        <f t="shared" si="28"/>
        <v>0</v>
      </c>
      <c r="U139" s="26">
        <f t="shared" si="28"/>
        <v>0</v>
      </c>
      <c r="V139" s="26">
        <f t="shared" si="28"/>
        <v>0</v>
      </c>
      <c r="W139" s="26">
        <f t="shared" si="28"/>
        <v>0</v>
      </c>
      <c r="X139" s="26">
        <f t="shared" si="28"/>
        <v>0</v>
      </c>
      <c r="Y139" s="26">
        <f t="shared" si="28"/>
        <v>0</v>
      </c>
    </row>
    <row r="140" spans="1:25">
      <c r="A140" s="441" t="s">
        <v>1529</v>
      </c>
      <c r="B140" s="74"/>
      <c r="F140" s="389"/>
      <c r="G140" s="389"/>
      <c r="H140" s="389"/>
      <c r="I140" s="389"/>
      <c r="J140" s="312">
        <f>+'[8]C5 - Summary - Tax Pool &amp; Se'!F70</f>
        <v>0</v>
      </c>
      <c r="K140" s="312">
        <f>+'[8]C5 - Summary - Tax Pool &amp; Se'!G70</f>
        <v>0</v>
      </c>
      <c r="L140" s="312">
        <f>+'[8]C5 - Summary - Tax Pool &amp; Se'!H70</f>
        <v>0</v>
      </c>
      <c r="M140" s="312">
        <f>+'[8]C5 - Summary - Tax Pool &amp; Se'!I70</f>
        <v>0</v>
      </c>
      <c r="N140" s="312">
        <f>+'[8]C5 - Summary - Tax Pool &amp; Se'!J70</f>
        <v>0</v>
      </c>
      <c r="O140" s="312">
        <f>+'[8]C5 - Summary - Tax Pool &amp; Se'!K70</f>
        <v>0</v>
      </c>
      <c r="P140" s="312"/>
      <c r="Q140" s="312"/>
      <c r="R140" s="312"/>
      <c r="S140" s="312"/>
      <c r="T140" s="312"/>
      <c r="U140" s="312"/>
      <c r="V140" s="312"/>
      <c r="W140" s="312"/>
      <c r="X140" s="312"/>
      <c r="Y140" s="312"/>
    </row>
    <row r="141" spans="1:25">
      <c r="F141" s="754" t="str">
        <f t="shared" ref="F141:Y141" si="29">IF(ROUND(F139,1)-ROUND(F140,1)&lt;&gt;0,"ERROR","OK")</f>
        <v>OK</v>
      </c>
      <c r="G141" s="754" t="str">
        <f t="shared" si="29"/>
        <v>OK</v>
      </c>
      <c r="H141" s="754" t="str">
        <f t="shared" si="29"/>
        <v>OK</v>
      </c>
      <c r="I141" s="754" t="str">
        <f t="shared" si="29"/>
        <v>OK</v>
      </c>
      <c r="J141" s="754" t="str">
        <f t="shared" si="29"/>
        <v>OK</v>
      </c>
      <c r="K141" s="754" t="str">
        <f t="shared" si="29"/>
        <v>OK</v>
      </c>
      <c r="L141" s="754" t="str">
        <f t="shared" si="29"/>
        <v>OK</v>
      </c>
      <c r="M141" s="754" t="str">
        <f t="shared" si="29"/>
        <v>OK</v>
      </c>
      <c r="N141" s="754" t="str">
        <f t="shared" si="29"/>
        <v>OK</v>
      </c>
      <c r="O141" s="754" t="str">
        <f t="shared" si="29"/>
        <v>OK</v>
      </c>
      <c r="P141" s="754" t="str">
        <f t="shared" si="29"/>
        <v>OK</v>
      </c>
      <c r="Q141" s="754" t="str">
        <f t="shared" si="29"/>
        <v>OK</v>
      </c>
      <c r="R141" s="754" t="str">
        <f t="shared" si="29"/>
        <v>OK</v>
      </c>
      <c r="S141" s="754" t="str">
        <f t="shared" si="29"/>
        <v>OK</v>
      </c>
      <c r="T141" s="754" t="str">
        <f t="shared" si="29"/>
        <v>OK</v>
      </c>
      <c r="U141" s="754" t="str">
        <f t="shared" si="29"/>
        <v>OK</v>
      </c>
      <c r="V141" s="754" t="str">
        <f t="shared" si="29"/>
        <v>OK</v>
      </c>
      <c r="W141" s="754" t="str">
        <f t="shared" si="29"/>
        <v>OK</v>
      </c>
      <c r="X141" s="754" t="str">
        <f t="shared" si="29"/>
        <v>OK</v>
      </c>
      <c r="Y141" s="754" t="str">
        <f t="shared" si="29"/>
        <v>OK</v>
      </c>
    </row>
    <row r="142" spans="1:25">
      <c r="A142" s="1" t="s">
        <v>1444</v>
      </c>
    </row>
    <row r="143" spans="1:25">
      <c r="A143" s="712"/>
    </row>
    <row r="144" spans="1:25">
      <c r="A144" s="1" t="s">
        <v>786</v>
      </c>
    </row>
    <row r="145" spans="1:25">
      <c r="A145" s="415" t="s">
        <v>786</v>
      </c>
      <c r="B145" s="415" t="s">
        <v>795</v>
      </c>
      <c r="F145" s="713">
        <f>IF(ABS(F$12&gt;0),F6/F$12,0)</f>
        <v>0</v>
      </c>
      <c r="G145" s="713">
        <f t="shared" ref="G145:L145" si="30">IF(ABS(G$12&gt;0),G6/G$12,0)</f>
        <v>0</v>
      </c>
      <c r="H145" s="713">
        <f t="shared" si="30"/>
        <v>0</v>
      </c>
      <c r="I145" s="713">
        <f t="shared" si="30"/>
        <v>0</v>
      </c>
      <c r="J145" s="713">
        <f t="shared" si="30"/>
        <v>0</v>
      </c>
      <c r="K145" s="713">
        <f t="shared" si="30"/>
        <v>0</v>
      </c>
      <c r="L145" s="713">
        <f t="shared" si="30"/>
        <v>0</v>
      </c>
      <c r="M145" s="713">
        <f t="shared" ref="M145:Y145" si="31">IF(ABS(M$12&gt;0),M6/M$12,0)</f>
        <v>0</v>
      </c>
      <c r="N145" s="713">
        <f t="shared" si="31"/>
        <v>0</v>
      </c>
      <c r="O145" s="713">
        <f t="shared" si="31"/>
        <v>0</v>
      </c>
      <c r="P145" s="713">
        <f t="shared" si="31"/>
        <v>0</v>
      </c>
      <c r="Q145" s="713">
        <f t="shared" si="31"/>
        <v>0</v>
      </c>
      <c r="R145" s="713">
        <f t="shared" si="31"/>
        <v>0</v>
      </c>
      <c r="S145" s="713">
        <f t="shared" si="31"/>
        <v>0</v>
      </c>
      <c r="T145" s="713">
        <f t="shared" si="31"/>
        <v>0</v>
      </c>
      <c r="U145" s="713">
        <f t="shared" si="31"/>
        <v>0</v>
      </c>
      <c r="V145" s="713">
        <f t="shared" si="31"/>
        <v>0</v>
      </c>
      <c r="W145" s="713">
        <f t="shared" si="31"/>
        <v>0</v>
      </c>
      <c r="X145" s="713">
        <f t="shared" si="31"/>
        <v>0</v>
      </c>
      <c r="Y145" s="713">
        <f t="shared" si="31"/>
        <v>0</v>
      </c>
    </row>
    <row r="146" spans="1:25">
      <c r="A146" s="415" t="s">
        <v>786</v>
      </c>
      <c r="B146" s="415" t="s">
        <v>796</v>
      </c>
      <c r="F146" s="713">
        <f t="shared" ref="F146:L146" si="32">IF(ABS(F$12&gt;0),F7/F$12,0)</f>
        <v>0</v>
      </c>
      <c r="G146" s="713">
        <f t="shared" si="32"/>
        <v>0</v>
      </c>
      <c r="H146" s="713">
        <f t="shared" si="32"/>
        <v>0</v>
      </c>
      <c r="I146" s="713">
        <f t="shared" si="32"/>
        <v>0</v>
      </c>
      <c r="J146" s="713">
        <f t="shared" si="32"/>
        <v>0</v>
      </c>
      <c r="K146" s="713">
        <f t="shared" si="32"/>
        <v>0</v>
      </c>
      <c r="L146" s="713">
        <f t="shared" si="32"/>
        <v>0</v>
      </c>
      <c r="M146" s="713">
        <f t="shared" ref="M146:Y146" si="33">IF(ABS(M$12&gt;0),M7/M$12,0)</f>
        <v>0</v>
      </c>
      <c r="N146" s="713">
        <f t="shared" si="33"/>
        <v>0</v>
      </c>
      <c r="O146" s="713">
        <f t="shared" si="33"/>
        <v>0</v>
      </c>
      <c r="P146" s="713">
        <f t="shared" si="33"/>
        <v>0</v>
      </c>
      <c r="Q146" s="713">
        <f t="shared" si="33"/>
        <v>0</v>
      </c>
      <c r="R146" s="713">
        <f t="shared" si="33"/>
        <v>0</v>
      </c>
      <c r="S146" s="713">
        <f t="shared" si="33"/>
        <v>0</v>
      </c>
      <c r="T146" s="713">
        <f t="shared" si="33"/>
        <v>0</v>
      </c>
      <c r="U146" s="713">
        <f t="shared" si="33"/>
        <v>0</v>
      </c>
      <c r="V146" s="713">
        <f t="shared" si="33"/>
        <v>0</v>
      </c>
      <c r="W146" s="713">
        <f t="shared" si="33"/>
        <v>0</v>
      </c>
      <c r="X146" s="713">
        <f t="shared" si="33"/>
        <v>0</v>
      </c>
      <c r="Y146" s="713">
        <f t="shared" si="33"/>
        <v>0</v>
      </c>
    </row>
    <row r="147" spans="1:25">
      <c r="A147" s="415" t="s">
        <v>786</v>
      </c>
      <c r="B147" s="415" t="s">
        <v>797</v>
      </c>
      <c r="F147" s="713">
        <f t="shared" ref="F147:L147" si="34">IF(ABS(F$12&gt;0),F8/F$12,0)</f>
        <v>0</v>
      </c>
      <c r="G147" s="713">
        <f t="shared" si="34"/>
        <v>0</v>
      </c>
      <c r="H147" s="713">
        <f t="shared" si="34"/>
        <v>0</v>
      </c>
      <c r="I147" s="713">
        <f t="shared" si="34"/>
        <v>0</v>
      </c>
      <c r="J147" s="713">
        <f t="shared" si="34"/>
        <v>0</v>
      </c>
      <c r="K147" s="713">
        <f t="shared" si="34"/>
        <v>0</v>
      </c>
      <c r="L147" s="713">
        <f t="shared" si="34"/>
        <v>0</v>
      </c>
      <c r="M147" s="713">
        <f t="shared" ref="M147:Y147" si="35">IF(ABS(M$12&gt;0),M8/M$12,0)</f>
        <v>0</v>
      </c>
      <c r="N147" s="713">
        <f t="shared" si="35"/>
        <v>0</v>
      </c>
      <c r="O147" s="713">
        <f t="shared" si="35"/>
        <v>0</v>
      </c>
      <c r="P147" s="713">
        <f t="shared" si="35"/>
        <v>0</v>
      </c>
      <c r="Q147" s="713">
        <f t="shared" si="35"/>
        <v>0</v>
      </c>
      <c r="R147" s="713">
        <f t="shared" si="35"/>
        <v>0</v>
      </c>
      <c r="S147" s="713">
        <f t="shared" si="35"/>
        <v>0</v>
      </c>
      <c r="T147" s="713">
        <f t="shared" si="35"/>
        <v>0</v>
      </c>
      <c r="U147" s="713">
        <f t="shared" si="35"/>
        <v>0</v>
      </c>
      <c r="V147" s="713">
        <f t="shared" si="35"/>
        <v>0</v>
      </c>
      <c r="W147" s="713">
        <f t="shared" si="35"/>
        <v>0</v>
      </c>
      <c r="X147" s="713">
        <f t="shared" si="35"/>
        <v>0</v>
      </c>
      <c r="Y147" s="713">
        <f t="shared" si="35"/>
        <v>0</v>
      </c>
    </row>
    <row r="148" spans="1:25">
      <c r="A148" s="415" t="s">
        <v>786</v>
      </c>
      <c r="B148" s="415" t="s">
        <v>798</v>
      </c>
      <c r="F148" s="713">
        <f t="shared" ref="F148:L148" si="36">IF(ABS(F$12&gt;0),F9/F$12,0)</f>
        <v>0</v>
      </c>
      <c r="G148" s="713">
        <f t="shared" si="36"/>
        <v>0</v>
      </c>
      <c r="H148" s="713">
        <f t="shared" si="36"/>
        <v>0</v>
      </c>
      <c r="I148" s="713">
        <f t="shared" si="36"/>
        <v>0</v>
      </c>
      <c r="J148" s="713">
        <f t="shared" si="36"/>
        <v>0</v>
      </c>
      <c r="K148" s="713">
        <f t="shared" si="36"/>
        <v>0</v>
      </c>
      <c r="L148" s="713">
        <f t="shared" si="36"/>
        <v>0</v>
      </c>
      <c r="M148" s="713">
        <f t="shared" ref="M148:Y148" si="37">IF(ABS(M$12&gt;0),M9/M$12,0)</f>
        <v>0</v>
      </c>
      <c r="N148" s="713">
        <f t="shared" si="37"/>
        <v>0</v>
      </c>
      <c r="O148" s="713">
        <f t="shared" si="37"/>
        <v>0</v>
      </c>
      <c r="P148" s="713">
        <f t="shared" si="37"/>
        <v>0</v>
      </c>
      <c r="Q148" s="713">
        <f t="shared" si="37"/>
        <v>0</v>
      </c>
      <c r="R148" s="713">
        <f t="shared" si="37"/>
        <v>0</v>
      </c>
      <c r="S148" s="713">
        <f t="shared" si="37"/>
        <v>0</v>
      </c>
      <c r="T148" s="713">
        <f t="shared" si="37"/>
        <v>0</v>
      </c>
      <c r="U148" s="713">
        <f t="shared" si="37"/>
        <v>0</v>
      </c>
      <c r="V148" s="713">
        <f t="shared" si="37"/>
        <v>0</v>
      </c>
      <c r="W148" s="713">
        <f t="shared" si="37"/>
        <v>0</v>
      </c>
      <c r="X148" s="713">
        <f t="shared" si="37"/>
        <v>0</v>
      </c>
      <c r="Y148" s="713">
        <f t="shared" si="37"/>
        <v>0</v>
      </c>
    </row>
    <row r="149" spans="1:25">
      <c r="A149" s="415" t="s">
        <v>786</v>
      </c>
      <c r="B149" s="415" t="s">
        <v>273</v>
      </c>
      <c r="F149" s="713">
        <f t="shared" ref="F149:L149" si="38">IF(ABS(F$12&gt;0),F10/F$12,0)</f>
        <v>0</v>
      </c>
      <c r="G149" s="713">
        <f t="shared" si="38"/>
        <v>0</v>
      </c>
      <c r="H149" s="713">
        <f t="shared" si="38"/>
        <v>0</v>
      </c>
      <c r="I149" s="713">
        <f t="shared" si="38"/>
        <v>0</v>
      </c>
      <c r="J149" s="713">
        <f t="shared" si="38"/>
        <v>0</v>
      </c>
      <c r="K149" s="713">
        <f t="shared" si="38"/>
        <v>0</v>
      </c>
      <c r="L149" s="713">
        <f t="shared" si="38"/>
        <v>0</v>
      </c>
      <c r="M149" s="713">
        <f t="shared" ref="M149:Y149" si="39">IF(ABS(M$12&gt;0),M10/M$12,0)</f>
        <v>0</v>
      </c>
      <c r="N149" s="713">
        <f t="shared" si="39"/>
        <v>0</v>
      </c>
      <c r="O149" s="713">
        <f t="shared" si="39"/>
        <v>0</v>
      </c>
      <c r="P149" s="713">
        <f t="shared" si="39"/>
        <v>0</v>
      </c>
      <c r="Q149" s="713">
        <f t="shared" si="39"/>
        <v>0</v>
      </c>
      <c r="R149" s="713">
        <f t="shared" si="39"/>
        <v>0</v>
      </c>
      <c r="S149" s="713">
        <f t="shared" si="39"/>
        <v>0</v>
      </c>
      <c r="T149" s="713">
        <f t="shared" si="39"/>
        <v>0</v>
      </c>
      <c r="U149" s="713">
        <f t="shared" si="39"/>
        <v>0</v>
      </c>
      <c r="V149" s="713">
        <f t="shared" si="39"/>
        <v>0</v>
      </c>
      <c r="W149" s="713">
        <f t="shared" si="39"/>
        <v>0</v>
      </c>
      <c r="X149" s="713">
        <f t="shared" si="39"/>
        <v>0</v>
      </c>
      <c r="Y149" s="713">
        <f t="shared" si="39"/>
        <v>0</v>
      </c>
    </row>
    <row r="150" spans="1:25">
      <c r="A150" s="415" t="s">
        <v>786</v>
      </c>
      <c r="B150" s="415" t="s">
        <v>865</v>
      </c>
      <c r="F150" s="713">
        <f t="shared" ref="F150:L150" si="40">IF(ABS(F$12&gt;0),F11/F$12,0)</f>
        <v>0</v>
      </c>
      <c r="G150" s="713">
        <f t="shared" si="40"/>
        <v>0</v>
      </c>
      <c r="H150" s="713">
        <f t="shared" si="40"/>
        <v>0</v>
      </c>
      <c r="I150" s="713">
        <f t="shared" si="40"/>
        <v>0</v>
      </c>
      <c r="J150" s="713">
        <f t="shared" si="40"/>
        <v>0</v>
      </c>
      <c r="K150" s="713">
        <f t="shared" si="40"/>
        <v>0</v>
      </c>
      <c r="L150" s="713">
        <f t="shared" si="40"/>
        <v>0</v>
      </c>
      <c r="M150" s="713">
        <f t="shared" ref="M150:Y150" si="41">IF(ABS(M$12&gt;0),M11/M$12,0)</f>
        <v>0</v>
      </c>
      <c r="N150" s="713">
        <f t="shared" si="41"/>
        <v>0</v>
      </c>
      <c r="O150" s="713">
        <f t="shared" si="41"/>
        <v>0</v>
      </c>
      <c r="P150" s="713">
        <f t="shared" si="41"/>
        <v>0</v>
      </c>
      <c r="Q150" s="713">
        <f t="shared" si="41"/>
        <v>0</v>
      </c>
      <c r="R150" s="713">
        <f t="shared" si="41"/>
        <v>0</v>
      </c>
      <c r="S150" s="713">
        <f t="shared" si="41"/>
        <v>0</v>
      </c>
      <c r="T150" s="713">
        <f t="shared" si="41"/>
        <v>0</v>
      </c>
      <c r="U150" s="713">
        <f t="shared" si="41"/>
        <v>0</v>
      </c>
      <c r="V150" s="713">
        <f t="shared" si="41"/>
        <v>0</v>
      </c>
      <c r="W150" s="713">
        <f t="shared" si="41"/>
        <v>0</v>
      </c>
      <c r="X150" s="713">
        <f t="shared" si="41"/>
        <v>0</v>
      </c>
      <c r="Y150" s="713">
        <f t="shared" si="41"/>
        <v>0</v>
      </c>
    </row>
    <row r="151" spans="1:25">
      <c r="A151" s="415" t="s">
        <v>786</v>
      </c>
      <c r="B151" s="415" t="s">
        <v>44</v>
      </c>
      <c r="F151" s="713">
        <f>SUM(F145:F150)</f>
        <v>0</v>
      </c>
      <c r="G151" s="713">
        <f t="shared" ref="G151:L151" si="42">SUM(G145:G150)</f>
        <v>0</v>
      </c>
      <c r="H151" s="713">
        <f t="shared" si="42"/>
        <v>0</v>
      </c>
      <c r="I151" s="713">
        <f t="shared" si="42"/>
        <v>0</v>
      </c>
      <c r="J151" s="713">
        <f t="shared" si="42"/>
        <v>0</v>
      </c>
      <c r="K151" s="713">
        <f t="shared" si="42"/>
        <v>0</v>
      </c>
      <c r="L151" s="713">
        <f t="shared" si="42"/>
        <v>0</v>
      </c>
      <c r="M151" s="713">
        <f t="shared" ref="M151:Y151" si="43">SUM(M145:M150)</f>
        <v>0</v>
      </c>
      <c r="N151" s="713">
        <f t="shared" si="43"/>
        <v>0</v>
      </c>
      <c r="O151" s="713">
        <f t="shared" si="43"/>
        <v>0</v>
      </c>
      <c r="P151" s="713">
        <f t="shared" si="43"/>
        <v>0</v>
      </c>
      <c r="Q151" s="713">
        <f t="shared" si="43"/>
        <v>0</v>
      </c>
      <c r="R151" s="713">
        <f t="shared" si="43"/>
        <v>0</v>
      </c>
      <c r="S151" s="713">
        <f t="shared" si="43"/>
        <v>0</v>
      </c>
      <c r="T151" s="713">
        <f t="shared" si="43"/>
        <v>0</v>
      </c>
      <c r="U151" s="713">
        <f t="shared" si="43"/>
        <v>0</v>
      </c>
      <c r="V151" s="713">
        <f t="shared" si="43"/>
        <v>0</v>
      </c>
      <c r="W151" s="713">
        <f t="shared" si="43"/>
        <v>0</v>
      </c>
      <c r="X151" s="713">
        <f t="shared" si="43"/>
        <v>0</v>
      </c>
      <c r="Y151" s="713">
        <f t="shared" si="43"/>
        <v>0</v>
      </c>
    </row>
    <row r="153" spans="1:25">
      <c r="A153" s="1" t="s">
        <v>788</v>
      </c>
    </row>
    <row r="154" spans="1:25">
      <c r="A154" s="415" t="s">
        <v>788</v>
      </c>
      <c r="B154" s="415" t="s">
        <v>795</v>
      </c>
      <c r="F154" s="713">
        <f>IF(ABS(F$22&gt;0),F16/F$22,0)</f>
        <v>0</v>
      </c>
      <c r="G154" s="713">
        <f t="shared" ref="G154:L154" si="44">IF(ABS(G$22&gt;0),G16/G$22,0)</f>
        <v>0</v>
      </c>
      <c r="H154" s="713">
        <f t="shared" si="44"/>
        <v>0</v>
      </c>
      <c r="I154" s="713">
        <f t="shared" si="44"/>
        <v>0</v>
      </c>
      <c r="J154" s="713">
        <f t="shared" si="44"/>
        <v>0</v>
      </c>
      <c r="K154" s="713">
        <f t="shared" si="44"/>
        <v>0</v>
      </c>
      <c r="L154" s="713">
        <f t="shared" si="44"/>
        <v>0</v>
      </c>
      <c r="M154" s="713">
        <f t="shared" ref="M154:Y154" si="45">IF(ABS(M$22&gt;0),M16/M$22,0)</f>
        <v>0</v>
      </c>
      <c r="N154" s="713">
        <f t="shared" si="45"/>
        <v>0</v>
      </c>
      <c r="O154" s="713">
        <f t="shared" si="45"/>
        <v>0</v>
      </c>
      <c r="P154" s="713">
        <f t="shared" si="45"/>
        <v>0</v>
      </c>
      <c r="Q154" s="713">
        <f t="shared" si="45"/>
        <v>0</v>
      </c>
      <c r="R154" s="713">
        <f t="shared" si="45"/>
        <v>0</v>
      </c>
      <c r="S154" s="713">
        <f t="shared" si="45"/>
        <v>0</v>
      </c>
      <c r="T154" s="713">
        <f t="shared" si="45"/>
        <v>0</v>
      </c>
      <c r="U154" s="713">
        <f t="shared" si="45"/>
        <v>0</v>
      </c>
      <c r="V154" s="713">
        <f t="shared" si="45"/>
        <v>0</v>
      </c>
      <c r="W154" s="713">
        <f t="shared" si="45"/>
        <v>0</v>
      </c>
      <c r="X154" s="713">
        <f t="shared" si="45"/>
        <v>0</v>
      </c>
      <c r="Y154" s="713">
        <f t="shared" si="45"/>
        <v>0</v>
      </c>
    </row>
    <row r="155" spans="1:25">
      <c r="A155" s="415" t="s">
        <v>788</v>
      </c>
      <c r="B155" s="415" t="s">
        <v>796</v>
      </c>
      <c r="F155" s="713">
        <f t="shared" ref="F155:L159" si="46">IF(ABS(F$22&gt;0),F17/F$22,0)</f>
        <v>0</v>
      </c>
      <c r="G155" s="713">
        <f t="shared" si="46"/>
        <v>0</v>
      </c>
      <c r="H155" s="713">
        <f t="shared" si="46"/>
        <v>0</v>
      </c>
      <c r="I155" s="713">
        <f t="shared" si="46"/>
        <v>0</v>
      </c>
      <c r="J155" s="713">
        <f t="shared" si="46"/>
        <v>0</v>
      </c>
      <c r="K155" s="713">
        <f t="shared" si="46"/>
        <v>0</v>
      </c>
      <c r="L155" s="713">
        <f t="shared" si="46"/>
        <v>0</v>
      </c>
      <c r="M155" s="713">
        <f t="shared" ref="M155:Y155" si="47">IF(ABS(M$22&gt;0),M17/M$22,0)</f>
        <v>0</v>
      </c>
      <c r="N155" s="713">
        <f t="shared" si="47"/>
        <v>0</v>
      </c>
      <c r="O155" s="713">
        <f t="shared" si="47"/>
        <v>0</v>
      </c>
      <c r="P155" s="713">
        <f t="shared" si="47"/>
        <v>0</v>
      </c>
      <c r="Q155" s="713">
        <f t="shared" si="47"/>
        <v>0</v>
      </c>
      <c r="R155" s="713">
        <f t="shared" si="47"/>
        <v>0</v>
      </c>
      <c r="S155" s="713">
        <f t="shared" si="47"/>
        <v>0</v>
      </c>
      <c r="T155" s="713">
        <f t="shared" si="47"/>
        <v>0</v>
      </c>
      <c r="U155" s="713">
        <f t="shared" si="47"/>
        <v>0</v>
      </c>
      <c r="V155" s="713">
        <f t="shared" si="47"/>
        <v>0</v>
      </c>
      <c r="W155" s="713">
        <f t="shared" si="47"/>
        <v>0</v>
      </c>
      <c r="X155" s="713">
        <f t="shared" si="47"/>
        <v>0</v>
      </c>
      <c r="Y155" s="713">
        <f t="shared" si="47"/>
        <v>0</v>
      </c>
    </row>
    <row r="156" spans="1:25">
      <c r="A156" s="415" t="s">
        <v>788</v>
      </c>
      <c r="B156" s="415" t="s">
        <v>797</v>
      </c>
      <c r="F156" s="713">
        <f t="shared" si="46"/>
        <v>0</v>
      </c>
      <c r="G156" s="713">
        <f t="shared" si="46"/>
        <v>0</v>
      </c>
      <c r="H156" s="713">
        <f t="shared" si="46"/>
        <v>0</v>
      </c>
      <c r="I156" s="713">
        <f t="shared" si="46"/>
        <v>0</v>
      </c>
      <c r="J156" s="713">
        <f t="shared" si="46"/>
        <v>0</v>
      </c>
      <c r="K156" s="713">
        <f t="shared" si="46"/>
        <v>0</v>
      </c>
      <c r="L156" s="713">
        <f t="shared" si="46"/>
        <v>0</v>
      </c>
      <c r="M156" s="713">
        <f t="shared" ref="M156:Y156" si="48">IF(ABS(M$22&gt;0),M18/M$22,0)</f>
        <v>0</v>
      </c>
      <c r="N156" s="713">
        <f t="shared" si="48"/>
        <v>0</v>
      </c>
      <c r="O156" s="713">
        <f t="shared" si="48"/>
        <v>0</v>
      </c>
      <c r="P156" s="713">
        <f t="shared" si="48"/>
        <v>0</v>
      </c>
      <c r="Q156" s="713">
        <f t="shared" si="48"/>
        <v>0</v>
      </c>
      <c r="R156" s="713">
        <f t="shared" si="48"/>
        <v>0</v>
      </c>
      <c r="S156" s="713">
        <f t="shared" si="48"/>
        <v>0</v>
      </c>
      <c r="T156" s="713">
        <f t="shared" si="48"/>
        <v>0</v>
      </c>
      <c r="U156" s="713">
        <f t="shared" si="48"/>
        <v>0</v>
      </c>
      <c r="V156" s="713">
        <f t="shared" si="48"/>
        <v>0</v>
      </c>
      <c r="W156" s="713">
        <f t="shared" si="48"/>
        <v>0</v>
      </c>
      <c r="X156" s="713">
        <f t="shared" si="48"/>
        <v>0</v>
      </c>
      <c r="Y156" s="713">
        <f t="shared" si="48"/>
        <v>0</v>
      </c>
    </row>
    <row r="157" spans="1:25">
      <c r="A157" s="415" t="s">
        <v>788</v>
      </c>
      <c r="B157" s="415" t="s">
        <v>798</v>
      </c>
      <c r="F157" s="713">
        <f t="shared" si="46"/>
        <v>0</v>
      </c>
      <c r="G157" s="713">
        <f t="shared" si="46"/>
        <v>0</v>
      </c>
      <c r="H157" s="713">
        <f t="shared" si="46"/>
        <v>0</v>
      </c>
      <c r="I157" s="713">
        <f t="shared" si="46"/>
        <v>0</v>
      </c>
      <c r="J157" s="713">
        <f t="shared" si="46"/>
        <v>0</v>
      </c>
      <c r="K157" s="713">
        <f t="shared" si="46"/>
        <v>0</v>
      </c>
      <c r="L157" s="713">
        <f t="shared" si="46"/>
        <v>0</v>
      </c>
      <c r="M157" s="713">
        <f t="shared" ref="M157:Y157" si="49">IF(ABS(M$22&gt;0),M19/M$22,0)</f>
        <v>0</v>
      </c>
      <c r="N157" s="713">
        <f t="shared" si="49"/>
        <v>0</v>
      </c>
      <c r="O157" s="713">
        <f t="shared" si="49"/>
        <v>0</v>
      </c>
      <c r="P157" s="713">
        <f t="shared" si="49"/>
        <v>0</v>
      </c>
      <c r="Q157" s="713">
        <f t="shared" si="49"/>
        <v>0</v>
      </c>
      <c r="R157" s="713">
        <f t="shared" si="49"/>
        <v>0</v>
      </c>
      <c r="S157" s="713">
        <f t="shared" si="49"/>
        <v>0</v>
      </c>
      <c r="T157" s="713">
        <f t="shared" si="49"/>
        <v>0</v>
      </c>
      <c r="U157" s="713">
        <f t="shared" si="49"/>
        <v>0</v>
      </c>
      <c r="V157" s="713">
        <f t="shared" si="49"/>
        <v>0</v>
      </c>
      <c r="W157" s="713">
        <f t="shared" si="49"/>
        <v>0</v>
      </c>
      <c r="X157" s="713">
        <f t="shared" si="49"/>
        <v>0</v>
      </c>
      <c r="Y157" s="713">
        <f t="shared" si="49"/>
        <v>0</v>
      </c>
    </row>
    <row r="158" spans="1:25">
      <c r="A158" s="415" t="s">
        <v>788</v>
      </c>
      <c r="B158" s="415" t="s">
        <v>273</v>
      </c>
      <c r="F158" s="713">
        <f t="shared" si="46"/>
        <v>0</v>
      </c>
      <c r="G158" s="713">
        <f t="shared" si="46"/>
        <v>0</v>
      </c>
      <c r="H158" s="713">
        <f t="shared" si="46"/>
        <v>0</v>
      </c>
      <c r="I158" s="713">
        <f t="shared" si="46"/>
        <v>0</v>
      </c>
      <c r="J158" s="713">
        <f t="shared" si="46"/>
        <v>0</v>
      </c>
      <c r="K158" s="713">
        <f t="shared" si="46"/>
        <v>0</v>
      </c>
      <c r="L158" s="713">
        <f t="shared" si="46"/>
        <v>0</v>
      </c>
      <c r="M158" s="713">
        <f t="shared" ref="M158:Y158" si="50">IF(ABS(M$22&gt;0),M20/M$22,0)</f>
        <v>0</v>
      </c>
      <c r="N158" s="713">
        <f t="shared" si="50"/>
        <v>0</v>
      </c>
      <c r="O158" s="713">
        <f t="shared" si="50"/>
        <v>0</v>
      </c>
      <c r="P158" s="713">
        <f t="shared" si="50"/>
        <v>0</v>
      </c>
      <c r="Q158" s="713">
        <f t="shared" si="50"/>
        <v>0</v>
      </c>
      <c r="R158" s="713">
        <f t="shared" si="50"/>
        <v>0</v>
      </c>
      <c r="S158" s="713">
        <f t="shared" si="50"/>
        <v>0</v>
      </c>
      <c r="T158" s="713">
        <f t="shared" si="50"/>
        <v>0</v>
      </c>
      <c r="U158" s="713">
        <f t="shared" si="50"/>
        <v>0</v>
      </c>
      <c r="V158" s="713">
        <f t="shared" si="50"/>
        <v>0</v>
      </c>
      <c r="W158" s="713">
        <f t="shared" si="50"/>
        <v>0</v>
      </c>
      <c r="X158" s="713">
        <f t="shared" si="50"/>
        <v>0</v>
      </c>
      <c r="Y158" s="713">
        <f t="shared" si="50"/>
        <v>0</v>
      </c>
    </row>
    <row r="159" spans="1:25">
      <c r="A159" s="415" t="s">
        <v>788</v>
      </c>
      <c r="B159" s="415" t="s">
        <v>865</v>
      </c>
      <c r="F159" s="713">
        <f t="shared" si="46"/>
        <v>0</v>
      </c>
      <c r="G159" s="713">
        <f t="shared" si="46"/>
        <v>0</v>
      </c>
      <c r="H159" s="713">
        <f t="shared" si="46"/>
        <v>0</v>
      </c>
      <c r="I159" s="713">
        <f t="shared" si="46"/>
        <v>0</v>
      </c>
      <c r="J159" s="713">
        <f t="shared" si="46"/>
        <v>0</v>
      </c>
      <c r="K159" s="713">
        <f t="shared" si="46"/>
        <v>0</v>
      </c>
      <c r="L159" s="713">
        <f t="shared" si="46"/>
        <v>0</v>
      </c>
      <c r="M159" s="713">
        <f t="shared" ref="M159:Y159" si="51">IF(ABS(M$22&gt;0),M21/M$22,0)</f>
        <v>0</v>
      </c>
      <c r="N159" s="713">
        <f t="shared" si="51"/>
        <v>0</v>
      </c>
      <c r="O159" s="713">
        <f t="shared" si="51"/>
        <v>0</v>
      </c>
      <c r="P159" s="713">
        <f t="shared" si="51"/>
        <v>0</v>
      </c>
      <c r="Q159" s="713">
        <f t="shared" si="51"/>
        <v>0</v>
      </c>
      <c r="R159" s="713">
        <f t="shared" si="51"/>
        <v>0</v>
      </c>
      <c r="S159" s="713">
        <f t="shared" si="51"/>
        <v>0</v>
      </c>
      <c r="T159" s="713">
        <f t="shared" si="51"/>
        <v>0</v>
      </c>
      <c r="U159" s="713">
        <f t="shared" si="51"/>
        <v>0</v>
      </c>
      <c r="V159" s="713">
        <f t="shared" si="51"/>
        <v>0</v>
      </c>
      <c r="W159" s="713">
        <f t="shared" si="51"/>
        <v>0</v>
      </c>
      <c r="X159" s="713">
        <f t="shared" si="51"/>
        <v>0</v>
      </c>
      <c r="Y159" s="713">
        <f t="shared" si="51"/>
        <v>0</v>
      </c>
    </row>
    <row r="160" spans="1:25">
      <c r="A160" s="415" t="s">
        <v>788</v>
      </c>
      <c r="B160" s="415" t="s">
        <v>44</v>
      </c>
      <c r="F160" s="713">
        <f>SUM(F154:F159)</f>
        <v>0</v>
      </c>
      <c r="G160" s="713">
        <f t="shared" ref="G160:L160" si="52">SUM(G154:G159)</f>
        <v>0</v>
      </c>
      <c r="H160" s="713">
        <f t="shared" si="52"/>
        <v>0</v>
      </c>
      <c r="I160" s="713">
        <f t="shared" si="52"/>
        <v>0</v>
      </c>
      <c r="J160" s="713">
        <f t="shared" si="52"/>
        <v>0</v>
      </c>
      <c r="K160" s="713">
        <f t="shared" si="52"/>
        <v>0</v>
      </c>
      <c r="L160" s="713">
        <f t="shared" si="52"/>
        <v>0</v>
      </c>
      <c r="M160" s="713">
        <f t="shared" ref="M160:Y160" si="53">SUM(M154:M159)</f>
        <v>0</v>
      </c>
      <c r="N160" s="713">
        <f t="shared" si="53"/>
        <v>0</v>
      </c>
      <c r="O160" s="713">
        <f t="shared" si="53"/>
        <v>0</v>
      </c>
      <c r="P160" s="713">
        <f t="shared" si="53"/>
        <v>0</v>
      </c>
      <c r="Q160" s="713">
        <f t="shared" si="53"/>
        <v>0</v>
      </c>
      <c r="R160" s="713">
        <f t="shared" si="53"/>
        <v>0</v>
      </c>
      <c r="S160" s="713">
        <f t="shared" si="53"/>
        <v>0</v>
      </c>
      <c r="T160" s="713">
        <f t="shared" si="53"/>
        <v>0</v>
      </c>
      <c r="U160" s="713">
        <f t="shared" si="53"/>
        <v>0</v>
      </c>
      <c r="V160" s="713">
        <f t="shared" si="53"/>
        <v>0</v>
      </c>
      <c r="W160" s="713">
        <f t="shared" si="53"/>
        <v>0</v>
      </c>
      <c r="X160" s="713">
        <f t="shared" si="53"/>
        <v>0</v>
      </c>
      <c r="Y160" s="713">
        <f t="shared" si="53"/>
        <v>0</v>
      </c>
    </row>
    <row r="162" spans="1:25">
      <c r="A162" s="1" t="s">
        <v>1437</v>
      </c>
    </row>
    <row r="163" spans="1:25">
      <c r="A163" s="415" t="s">
        <v>1437</v>
      </c>
      <c r="B163" s="415" t="s">
        <v>795</v>
      </c>
      <c r="F163" s="713">
        <f t="shared" ref="F163:L163" si="54">IF(ABS(F$35&gt;0),F29/F$35,0)</f>
        <v>0</v>
      </c>
      <c r="G163" s="713">
        <f t="shared" si="54"/>
        <v>0</v>
      </c>
      <c r="H163" s="713">
        <f t="shared" si="54"/>
        <v>0</v>
      </c>
      <c r="I163" s="713">
        <f t="shared" si="54"/>
        <v>0</v>
      </c>
      <c r="J163" s="713">
        <f t="shared" si="54"/>
        <v>0</v>
      </c>
      <c r="K163" s="713">
        <f t="shared" si="54"/>
        <v>0</v>
      </c>
      <c r="L163" s="713">
        <f t="shared" si="54"/>
        <v>0</v>
      </c>
      <c r="M163" s="713">
        <f t="shared" ref="M163:Y163" si="55">IF(ABS(M$35&gt;0),M29/M$35,0)</f>
        <v>0</v>
      </c>
      <c r="N163" s="713">
        <f t="shared" si="55"/>
        <v>0</v>
      </c>
      <c r="O163" s="713">
        <f t="shared" si="55"/>
        <v>0</v>
      </c>
      <c r="P163" s="713">
        <f t="shared" si="55"/>
        <v>0</v>
      </c>
      <c r="Q163" s="713">
        <f t="shared" si="55"/>
        <v>0</v>
      </c>
      <c r="R163" s="713">
        <f t="shared" si="55"/>
        <v>0</v>
      </c>
      <c r="S163" s="713">
        <f t="shared" si="55"/>
        <v>0</v>
      </c>
      <c r="T163" s="713">
        <f t="shared" si="55"/>
        <v>0</v>
      </c>
      <c r="U163" s="713">
        <f t="shared" si="55"/>
        <v>0</v>
      </c>
      <c r="V163" s="713">
        <f t="shared" si="55"/>
        <v>0</v>
      </c>
      <c r="W163" s="713">
        <f t="shared" si="55"/>
        <v>0</v>
      </c>
      <c r="X163" s="713">
        <f t="shared" si="55"/>
        <v>0</v>
      </c>
      <c r="Y163" s="713">
        <f t="shared" si="55"/>
        <v>0</v>
      </c>
    </row>
    <row r="164" spans="1:25">
      <c r="A164" s="415" t="s">
        <v>1437</v>
      </c>
      <c r="B164" s="415" t="s">
        <v>796</v>
      </c>
      <c r="F164" s="713">
        <f t="shared" ref="F164:K168" si="56">IF(ABS(F$35&gt;0),F30/F$35,0)</f>
        <v>0</v>
      </c>
      <c r="G164" s="713">
        <f t="shared" si="56"/>
        <v>0</v>
      </c>
      <c r="H164" s="713">
        <f t="shared" si="56"/>
        <v>0</v>
      </c>
      <c r="I164" s="713">
        <f t="shared" si="56"/>
        <v>0</v>
      </c>
      <c r="J164" s="713">
        <f t="shared" si="56"/>
        <v>0</v>
      </c>
      <c r="K164" s="713">
        <f t="shared" si="56"/>
        <v>0</v>
      </c>
      <c r="L164" s="713">
        <f>IF(ABS(L$35&gt;0),L30/L$35,0)</f>
        <v>0</v>
      </c>
      <c r="M164" s="713">
        <f t="shared" ref="M164:Y164" si="57">IF(ABS(M$35&gt;0),M30/M$35,0)</f>
        <v>0</v>
      </c>
      <c r="N164" s="713">
        <f t="shared" si="57"/>
        <v>0</v>
      </c>
      <c r="O164" s="713">
        <f t="shared" si="57"/>
        <v>0</v>
      </c>
      <c r="P164" s="713">
        <f t="shared" si="57"/>
        <v>0</v>
      </c>
      <c r="Q164" s="713">
        <f t="shared" si="57"/>
        <v>0</v>
      </c>
      <c r="R164" s="713">
        <f t="shared" si="57"/>
        <v>0</v>
      </c>
      <c r="S164" s="713">
        <f t="shared" si="57"/>
        <v>0</v>
      </c>
      <c r="T164" s="713">
        <f t="shared" si="57"/>
        <v>0</v>
      </c>
      <c r="U164" s="713">
        <f t="shared" si="57"/>
        <v>0</v>
      </c>
      <c r="V164" s="713">
        <f t="shared" si="57"/>
        <v>0</v>
      </c>
      <c r="W164" s="713">
        <f t="shared" si="57"/>
        <v>0</v>
      </c>
      <c r="X164" s="713">
        <f t="shared" si="57"/>
        <v>0</v>
      </c>
      <c r="Y164" s="713">
        <f t="shared" si="57"/>
        <v>0</v>
      </c>
    </row>
    <row r="165" spans="1:25">
      <c r="A165" s="415" t="s">
        <v>1437</v>
      </c>
      <c r="B165" s="415" t="s">
        <v>797</v>
      </c>
      <c r="F165" s="713">
        <f t="shared" si="56"/>
        <v>0</v>
      </c>
      <c r="G165" s="713">
        <f t="shared" si="56"/>
        <v>0</v>
      </c>
      <c r="H165" s="713">
        <f t="shared" si="56"/>
        <v>0</v>
      </c>
      <c r="I165" s="713">
        <f t="shared" si="56"/>
        <v>0</v>
      </c>
      <c r="J165" s="713">
        <f t="shared" si="56"/>
        <v>0</v>
      </c>
      <c r="K165" s="713">
        <f t="shared" si="56"/>
        <v>0</v>
      </c>
      <c r="L165" s="713">
        <f>IF(ABS(L$35&gt;0),L31/L$35,0)</f>
        <v>0</v>
      </c>
      <c r="M165" s="713">
        <f t="shared" ref="M165:Y165" si="58">IF(ABS(M$35&gt;0),M31/M$35,0)</f>
        <v>0</v>
      </c>
      <c r="N165" s="713">
        <f t="shared" si="58"/>
        <v>0</v>
      </c>
      <c r="O165" s="713">
        <f t="shared" si="58"/>
        <v>0</v>
      </c>
      <c r="P165" s="713">
        <f t="shared" si="58"/>
        <v>0</v>
      </c>
      <c r="Q165" s="713">
        <f t="shared" si="58"/>
        <v>0</v>
      </c>
      <c r="R165" s="713">
        <f t="shared" si="58"/>
        <v>0</v>
      </c>
      <c r="S165" s="713">
        <f t="shared" si="58"/>
        <v>0</v>
      </c>
      <c r="T165" s="713">
        <f t="shared" si="58"/>
        <v>0</v>
      </c>
      <c r="U165" s="713">
        <f t="shared" si="58"/>
        <v>0</v>
      </c>
      <c r="V165" s="713">
        <f t="shared" si="58"/>
        <v>0</v>
      </c>
      <c r="W165" s="713">
        <f t="shared" si="58"/>
        <v>0</v>
      </c>
      <c r="X165" s="713">
        <f t="shared" si="58"/>
        <v>0</v>
      </c>
      <c r="Y165" s="713">
        <f t="shared" si="58"/>
        <v>0</v>
      </c>
    </row>
    <row r="166" spans="1:25">
      <c r="A166" s="415" t="s">
        <v>1437</v>
      </c>
      <c r="B166" s="415" t="s">
        <v>798</v>
      </c>
      <c r="F166" s="713">
        <f t="shared" si="56"/>
        <v>0</v>
      </c>
      <c r="G166" s="713">
        <f t="shared" si="56"/>
        <v>0</v>
      </c>
      <c r="H166" s="713">
        <f t="shared" si="56"/>
        <v>0</v>
      </c>
      <c r="I166" s="713">
        <f t="shared" si="56"/>
        <v>0</v>
      </c>
      <c r="J166" s="713">
        <f t="shared" si="56"/>
        <v>0</v>
      </c>
      <c r="K166" s="713">
        <f t="shared" si="56"/>
        <v>0</v>
      </c>
      <c r="L166" s="713">
        <f>IF(ABS(L$35&gt;0),L32/L$35,0)</f>
        <v>0</v>
      </c>
      <c r="M166" s="713">
        <f t="shared" ref="M166:Y166" si="59">IF(ABS(M$35&gt;0),M32/M$35,0)</f>
        <v>0</v>
      </c>
      <c r="N166" s="713">
        <f t="shared" si="59"/>
        <v>0</v>
      </c>
      <c r="O166" s="713">
        <f t="shared" si="59"/>
        <v>0</v>
      </c>
      <c r="P166" s="713">
        <f t="shared" si="59"/>
        <v>0</v>
      </c>
      <c r="Q166" s="713">
        <f t="shared" si="59"/>
        <v>0</v>
      </c>
      <c r="R166" s="713">
        <f t="shared" si="59"/>
        <v>0</v>
      </c>
      <c r="S166" s="713">
        <f t="shared" si="59"/>
        <v>0</v>
      </c>
      <c r="T166" s="713">
        <f t="shared" si="59"/>
        <v>0</v>
      </c>
      <c r="U166" s="713">
        <f t="shared" si="59"/>
        <v>0</v>
      </c>
      <c r="V166" s="713">
        <f t="shared" si="59"/>
        <v>0</v>
      </c>
      <c r="W166" s="713">
        <f t="shared" si="59"/>
        <v>0</v>
      </c>
      <c r="X166" s="713">
        <f t="shared" si="59"/>
        <v>0</v>
      </c>
      <c r="Y166" s="713">
        <f t="shared" si="59"/>
        <v>0</v>
      </c>
    </row>
    <row r="167" spans="1:25">
      <c r="A167" s="415" t="s">
        <v>1437</v>
      </c>
      <c r="B167" s="415" t="s">
        <v>273</v>
      </c>
      <c r="F167" s="713">
        <f t="shared" si="56"/>
        <v>0</v>
      </c>
      <c r="G167" s="713">
        <f t="shared" si="56"/>
        <v>0</v>
      </c>
      <c r="H167" s="713">
        <f t="shared" si="56"/>
        <v>0</v>
      </c>
      <c r="I167" s="713">
        <f t="shared" si="56"/>
        <v>0</v>
      </c>
      <c r="J167" s="713">
        <f t="shared" si="56"/>
        <v>0</v>
      </c>
      <c r="K167" s="713">
        <f t="shared" si="56"/>
        <v>0</v>
      </c>
      <c r="L167" s="713">
        <f>IF(ABS(L$35&gt;0),L33/L$35,0)</f>
        <v>0</v>
      </c>
      <c r="M167" s="713">
        <f t="shared" ref="M167:Y167" si="60">IF(ABS(M$35&gt;0),M33/M$35,0)</f>
        <v>0</v>
      </c>
      <c r="N167" s="713">
        <f t="shared" si="60"/>
        <v>0</v>
      </c>
      <c r="O167" s="713">
        <f t="shared" si="60"/>
        <v>0</v>
      </c>
      <c r="P167" s="713">
        <f t="shared" si="60"/>
        <v>0</v>
      </c>
      <c r="Q167" s="713">
        <f t="shared" si="60"/>
        <v>0</v>
      </c>
      <c r="R167" s="713">
        <f t="shared" si="60"/>
        <v>0</v>
      </c>
      <c r="S167" s="713">
        <f t="shared" si="60"/>
        <v>0</v>
      </c>
      <c r="T167" s="713">
        <f t="shared" si="60"/>
        <v>0</v>
      </c>
      <c r="U167" s="713">
        <f t="shared" si="60"/>
        <v>0</v>
      </c>
      <c r="V167" s="713">
        <f t="shared" si="60"/>
        <v>0</v>
      </c>
      <c r="W167" s="713">
        <f t="shared" si="60"/>
        <v>0</v>
      </c>
      <c r="X167" s="713">
        <f t="shared" si="60"/>
        <v>0</v>
      </c>
      <c r="Y167" s="713">
        <f t="shared" si="60"/>
        <v>0</v>
      </c>
    </row>
    <row r="168" spans="1:25">
      <c r="A168" s="415" t="s">
        <v>1437</v>
      </c>
      <c r="B168" s="415" t="s">
        <v>865</v>
      </c>
      <c r="F168" s="713">
        <f t="shared" si="56"/>
        <v>0</v>
      </c>
      <c r="G168" s="713">
        <f t="shared" si="56"/>
        <v>0</v>
      </c>
      <c r="H168" s="713">
        <f t="shared" si="56"/>
        <v>0</v>
      </c>
      <c r="I168" s="713">
        <f t="shared" si="56"/>
        <v>0</v>
      </c>
      <c r="J168" s="713">
        <f t="shared" si="56"/>
        <v>0</v>
      </c>
      <c r="K168" s="713">
        <f t="shared" si="56"/>
        <v>0</v>
      </c>
      <c r="L168" s="713">
        <f>IF(ABS(L$35&gt;0),L34/L$35,0)</f>
        <v>0</v>
      </c>
      <c r="M168" s="713">
        <f t="shared" ref="M168:Y168" si="61">IF(ABS(M$35&gt;0),M34/M$35,0)</f>
        <v>0</v>
      </c>
      <c r="N168" s="713">
        <f t="shared" si="61"/>
        <v>0</v>
      </c>
      <c r="O168" s="713">
        <f t="shared" si="61"/>
        <v>0</v>
      </c>
      <c r="P168" s="713">
        <f t="shared" si="61"/>
        <v>0</v>
      </c>
      <c r="Q168" s="713">
        <f t="shared" si="61"/>
        <v>0</v>
      </c>
      <c r="R168" s="713">
        <f t="shared" si="61"/>
        <v>0</v>
      </c>
      <c r="S168" s="713">
        <f t="shared" si="61"/>
        <v>0</v>
      </c>
      <c r="T168" s="713">
        <f t="shared" si="61"/>
        <v>0</v>
      </c>
      <c r="U168" s="713">
        <f t="shared" si="61"/>
        <v>0</v>
      </c>
      <c r="V168" s="713">
        <f t="shared" si="61"/>
        <v>0</v>
      </c>
      <c r="W168" s="713">
        <f t="shared" si="61"/>
        <v>0</v>
      </c>
      <c r="X168" s="713">
        <f t="shared" si="61"/>
        <v>0</v>
      </c>
      <c r="Y168" s="713">
        <f t="shared" si="61"/>
        <v>0</v>
      </c>
    </row>
    <row r="169" spans="1:25">
      <c r="A169" s="415" t="s">
        <v>1437</v>
      </c>
      <c r="B169" s="415" t="s">
        <v>44</v>
      </c>
      <c r="F169" s="713">
        <f>SUM(F163:F168)</f>
        <v>0</v>
      </c>
      <c r="G169" s="713">
        <f t="shared" ref="G169:L169" si="62">SUM(G163:G168)</f>
        <v>0</v>
      </c>
      <c r="H169" s="713">
        <f t="shared" si="62"/>
        <v>0</v>
      </c>
      <c r="I169" s="713">
        <f t="shared" si="62"/>
        <v>0</v>
      </c>
      <c r="J169" s="713">
        <f t="shared" si="62"/>
        <v>0</v>
      </c>
      <c r="K169" s="713">
        <f t="shared" si="62"/>
        <v>0</v>
      </c>
      <c r="L169" s="713">
        <f t="shared" si="62"/>
        <v>0</v>
      </c>
      <c r="M169" s="713">
        <f t="shared" ref="M169:Y169" si="63">SUM(M163:M168)</f>
        <v>0</v>
      </c>
      <c r="N169" s="713">
        <f t="shared" si="63"/>
        <v>0</v>
      </c>
      <c r="O169" s="713">
        <f t="shared" si="63"/>
        <v>0</v>
      </c>
      <c r="P169" s="713">
        <f t="shared" si="63"/>
        <v>0</v>
      </c>
      <c r="Q169" s="713">
        <f t="shared" si="63"/>
        <v>0</v>
      </c>
      <c r="R169" s="713">
        <f t="shared" si="63"/>
        <v>0</v>
      </c>
      <c r="S169" s="713">
        <f t="shared" si="63"/>
        <v>0</v>
      </c>
      <c r="T169" s="713">
        <f t="shared" si="63"/>
        <v>0</v>
      </c>
      <c r="U169" s="713">
        <f t="shared" si="63"/>
        <v>0</v>
      </c>
      <c r="V169" s="713">
        <f t="shared" si="63"/>
        <v>0</v>
      </c>
      <c r="W169" s="713">
        <f t="shared" si="63"/>
        <v>0</v>
      </c>
      <c r="X169" s="713">
        <f t="shared" si="63"/>
        <v>0</v>
      </c>
      <c r="Y169" s="713">
        <f t="shared" si="63"/>
        <v>0</v>
      </c>
    </row>
    <row r="171" spans="1:25">
      <c r="A171" s="1" t="s">
        <v>1438</v>
      </c>
    </row>
    <row r="172" spans="1:25">
      <c r="A172" s="415" t="s">
        <v>1438</v>
      </c>
      <c r="B172" s="415" t="s">
        <v>795</v>
      </c>
      <c r="D172" s="462"/>
      <c r="F172" s="713">
        <f t="shared" ref="F172:Y172" si="64">IF(ABS(F$96&gt;0),F90/F$96,0)</f>
        <v>0</v>
      </c>
      <c r="G172" s="713">
        <f t="shared" si="64"/>
        <v>0</v>
      </c>
      <c r="H172" s="713">
        <f t="shared" si="64"/>
        <v>0</v>
      </c>
      <c r="I172" s="713">
        <f t="shared" si="64"/>
        <v>0</v>
      </c>
      <c r="J172" s="713">
        <f t="shared" si="64"/>
        <v>0</v>
      </c>
      <c r="K172" s="713">
        <f t="shared" si="64"/>
        <v>0</v>
      </c>
      <c r="L172" s="713">
        <f t="shared" si="64"/>
        <v>0</v>
      </c>
      <c r="M172" s="713">
        <f t="shared" si="64"/>
        <v>0</v>
      </c>
      <c r="N172" s="713">
        <f t="shared" si="64"/>
        <v>0</v>
      </c>
      <c r="O172" s="713">
        <f t="shared" si="64"/>
        <v>0</v>
      </c>
      <c r="P172" s="713">
        <f t="shared" si="64"/>
        <v>0</v>
      </c>
      <c r="Q172" s="713">
        <f t="shared" si="64"/>
        <v>0</v>
      </c>
      <c r="R172" s="713">
        <f t="shared" si="64"/>
        <v>0</v>
      </c>
      <c r="S172" s="713">
        <f t="shared" si="64"/>
        <v>0</v>
      </c>
      <c r="T172" s="713">
        <f t="shared" si="64"/>
        <v>0</v>
      </c>
      <c r="U172" s="713">
        <f t="shared" si="64"/>
        <v>0</v>
      </c>
      <c r="V172" s="713">
        <f t="shared" si="64"/>
        <v>0</v>
      </c>
      <c r="W172" s="713">
        <f t="shared" si="64"/>
        <v>0</v>
      </c>
      <c r="X172" s="713">
        <f t="shared" si="64"/>
        <v>0</v>
      </c>
      <c r="Y172" s="713">
        <f t="shared" si="64"/>
        <v>0</v>
      </c>
    </row>
    <row r="173" spans="1:25">
      <c r="A173" s="415" t="s">
        <v>1438</v>
      </c>
      <c r="B173" s="415" t="s">
        <v>796</v>
      </c>
      <c r="F173" s="713">
        <f t="shared" ref="F173:Y173" si="65">IF(ABS(F$96&gt;0),F91/F$96,0)</f>
        <v>0</v>
      </c>
      <c r="G173" s="713">
        <f t="shared" si="65"/>
        <v>0</v>
      </c>
      <c r="H173" s="713">
        <f t="shared" si="65"/>
        <v>0</v>
      </c>
      <c r="I173" s="713">
        <f t="shared" si="65"/>
        <v>0</v>
      </c>
      <c r="J173" s="713">
        <f t="shared" si="65"/>
        <v>0</v>
      </c>
      <c r="K173" s="713">
        <f t="shared" si="65"/>
        <v>0</v>
      </c>
      <c r="L173" s="713">
        <f t="shared" si="65"/>
        <v>0</v>
      </c>
      <c r="M173" s="713">
        <f t="shared" si="65"/>
        <v>0</v>
      </c>
      <c r="N173" s="713">
        <f t="shared" si="65"/>
        <v>0</v>
      </c>
      <c r="O173" s="713">
        <f t="shared" si="65"/>
        <v>0</v>
      </c>
      <c r="P173" s="713">
        <f t="shared" si="65"/>
        <v>0</v>
      </c>
      <c r="Q173" s="713">
        <f t="shared" si="65"/>
        <v>0</v>
      </c>
      <c r="R173" s="713">
        <f t="shared" si="65"/>
        <v>0</v>
      </c>
      <c r="S173" s="713">
        <f t="shared" si="65"/>
        <v>0</v>
      </c>
      <c r="T173" s="713">
        <f t="shared" si="65"/>
        <v>0</v>
      </c>
      <c r="U173" s="713">
        <f t="shared" si="65"/>
        <v>0</v>
      </c>
      <c r="V173" s="713">
        <f t="shared" si="65"/>
        <v>0</v>
      </c>
      <c r="W173" s="713">
        <f t="shared" si="65"/>
        <v>0</v>
      </c>
      <c r="X173" s="713">
        <f t="shared" si="65"/>
        <v>0</v>
      </c>
      <c r="Y173" s="713">
        <f t="shared" si="65"/>
        <v>0</v>
      </c>
    </row>
    <row r="174" spans="1:25">
      <c r="A174" s="415" t="s">
        <v>1438</v>
      </c>
      <c r="B174" s="415" t="s">
        <v>797</v>
      </c>
      <c r="F174" s="713">
        <f t="shared" ref="F174:Y174" si="66">IF(ABS(F$96&gt;0),F92/F$96,0)</f>
        <v>0</v>
      </c>
      <c r="G174" s="713">
        <f t="shared" si="66"/>
        <v>0</v>
      </c>
      <c r="H174" s="713">
        <f t="shared" si="66"/>
        <v>0</v>
      </c>
      <c r="I174" s="713">
        <f t="shared" si="66"/>
        <v>0</v>
      </c>
      <c r="J174" s="713">
        <f t="shared" si="66"/>
        <v>0</v>
      </c>
      <c r="K174" s="713">
        <f t="shared" si="66"/>
        <v>0</v>
      </c>
      <c r="L174" s="713">
        <f t="shared" si="66"/>
        <v>0</v>
      </c>
      <c r="M174" s="713">
        <f t="shared" si="66"/>
        <v>0</v>
      </c>
      <c r="N174" s="713">
        <f t="shared" si="66"/>
        <v>0</v>
      </c>
      <c r="O174" s="713">
        <f t="shared" si="66"/>
        <v>0</v>
      </c>
      <c r="P174" s="713">
        <f t="shared" si="66"/>
        <v>0</v>
      </c>
      <c r="Q174" s="713">
        <f t="shared" si="66"/>
        <v>0</v>
      </c>
      <c r="R174" s="713">
        <f t="shared" si="66"/>
        <v>0</v>
      </c>
      <c r="S174" s="713">
        <f t="shared" si="66"/>
        <v>0</v>
      </c>
      <c r="T174" s="713">
        <f t="shared" si="66"/>
        <v>0</v>
      </c>
      <c r="U174" s="713">
        <f t="shared" si="66"/>
        <v>0</v>
      </c>
      <c r="V174" s="713">
        <f t="shared" si="66"/>
        <v>0</v>
      </c>
      <c r="W174" s="713">
        <f t="shared" si="66"/>
        <v>0</v>
      </c>
      <c r="X174" s="713">
        <f t="shared" si="66"/>
        <v>0</v>
      </c>
      <c r="Y174" s="713">
        <f t="shared" si="66"/>
        <v>0</v>
      </c>
    </row>
    <row r="175" spans="1:25">
      <c r="A175" s="415" t="s">
        <v>1438</v>
      </c>
      <c r="B175" s="415" t="s">
        <v>798</v>
      </c>
      <c r="F175" s="713">
        <f t="shared" ref="F175:Y175" si="67">IF(ABS(F$96&gt;0),F93/F$96,0)</f>
        <v>0</v>
      </c>
      <c r="G175" s="713">
        <f t="shared" si="67"/>
        <v>0</v>
      </c>
      <c r="H175" s="713">
        <f t="shared" si="67"/>
        <v>0</v>
      </c>
      <c r="I175" s="713">
        <f t="shared" si="67"/>
        <v>0</v>
      </c>
      <c r="J175" s="713">
        <f t="shared" si="67"/>
        <v>0</v>
      </c>
      <c r="K175" s="713">
        <f t="shared" si="67"/>
        <v>0</v>
      </c>
      <c r="L175" s="713">
        <f t="shared" si="67"/>
        <v>0</v>
      </c>
      <c r="M175" s="713">
        <f t="shared" si="67"/>
        <v>0</v>
      </c>
      <c r="N175" s="713">
        <f t="shared" si="67"/>
        <v>0</v>
      </c>
      <c r="O175" s="713">
        <f t="shared" si="67"/>
        <v>0</v>
      </c>
      <c r="P175" s="713">
        <f t="shared" si="67"/>
        <v>0</v>
      </c>
      <c r="Q175" s="713">
        <f t="shared" si="67"/>
        <v>0</v>
      </c>
      <c r="R175" s="713">
        <f t="shared" si="67"/>
        <v>0</v>
      </c>
      <c r="S175" s="713">
        <f t="shared" si="67"/>
        <v>0</v>
      </c>
      <c r="T175" s="713">
        <f t="shared" si="67"/>
        <v>0</v>
      </c>
      <c r="U175" s="713">
        <f t="shared" si="67"/>
        <v>0</v>
      </c>
      <c r="V175" s="713">
        <f t="shared" si="67"/>
        <v>0</v>
      </c>
      <c r="W175" s="713">
        <f t="shared" si="67"/>
        <v>0</v>
      </c>
      <c r="X175" s="713">
        <f t="shared" si="67"/>
        <v>0</v>
      </c>
      <c r="Y175" s="713">
        <f t="shared" si="67"/>
        <v>0</v>
      </c>
    </row>
    <row r="176" spans="1:25">
      <c r="A176" s="415" t="s">
        <v>1438</v>
      </c>
      <c r="B176" s="415" t="s">
        <v>273</v>
      </c>
      <c r="F176" s="713">
        <f t="shared" ref="F176:Y176" si="68">IF(ABS(F$96&gt;0),F94/F$96,0)</f>
        <v>0</v>
      </c>
      <c r="G176" s="713">
        <f t="shared" si="68"/>
        <v>0</v>
      </c>
      <c r="H176" s="713">
        <f t="shared" si="68"/>
        <v>0</v>
      </c>
      <c r="I176" s="713">
        <f t="shared" si="68"/>
        <v>0</v>
      </c>
      <c r="J176" s="713">
        <f t="shared" si="68"/>
        <v>0</v>
      </c>
      <c r="K176" s="713">
        <f t="shared" si="68"/>
        <v>0</v>
      </c>
      <c r="L176" s="713">
        <f t="shared" si="68"/>
        <v>0</v>
      </c>
      <c r="M176" s="713">
        <f t="shared" si="68"/>
        <v>0</v>
      </c>
      <c r="N176" s="713">
        <f t="shared" si="68"/>
        <v>0</v>
      </c>
      <c r="O176" s="713">
        <f t="shared" si="68"/>
        <v>0</v>
      </c>
      <c r="P176" s="713">
        <f t="shared" si="68"/>
        <v>0</v>
      </c>
      <c r="Q176" s="713">
        <f t="shared" si="68"/>
        <v>0</v>
      </c>
      <c r="R176" s="713">
        <f t="shared" si="68"/>
        <v>0</v>
      </c>
      <c r="S176" s="713">
        <f t="shared" si="68"/>
        <v>0</v>
      </c>
      <c r="T176" s="713">
        <f t="shared" si="68"/>
        <v>0</v>
      </c>
      <c r="U176" s="713">
        <f t="shared" si="68"/>
        <v>0</v>
      </c>
      <c r="V176" s="713">
        <f t="shared" si="68"/>
        <v>0</v>
      </c>
      <c r="W176" s="713">
        <f t="shared" si="68"/>
        <v>0</v>
      </c>
      <c r="X176" s="713">
        <f t="shared" si="68"/>
        <v>0</v>
      </c>
      <c r="Y176" s="713">
        <f t="shared" si="68"/>
        <v>0</v>
      </c>
    </row>
    <row r="177" spans="1:25">
      <c r="A177" s="415" t="s">
        <v>1438</v>
      </c>
      <c r="B177" s="415" t="s">
        <v>865</v>
      </c>
      <c r="F177" s="713">
        <f t="shared" ref="F177:Y177" si="69">IF(ABS(F$96&gt;0),F95/F$96,0)</f>
        <v>0</v>
      </c>
      <c r="G177" s="713">
        <f t="shared" si="69"/>
        <v>0</v>
      </c>
      <c r="H177" s="713">
        <f t="shared" si="69"/>
        <v>0</v>
      </c>
      <c r="I177" s="713">
        <f t="shared" si="69"/>
        <v>0</v>
      </c>
      <c r="J177" s="713">
        <f t="shared" si="69"/>
        <v>0</v>
      </c>
      <c r="K177" s="713">
        <f t="shared" si="69"/>
        <v>0</v>
      </c>
      <c r="L177" s="713">
        <f t="shared" si="69"/>
        <v>0</v>
      </c>
      <c r="M177" s="713">
        <f t="shared" si="69"/>
        <v>0</v>
      </c>
      <c r="N177" s="713">
        <f t="shared" si="69"/>
        <v>0</v>
      </c>
      <c r="O177" s="713">
        <f t="shared" si="69"/>
        <v>0</v>
      </c>
      <c r="P177" s="713">
        <f t="shared" si="69"/>
        <v>0</v>
      </c>
      <c r="Q177" s="713">
        <f t="shared" si="69"/>
        <v>0</v>
      </c>
      <c r="R177" s="713">
        <f t="shared" si="69"/>
        <v>0</v>
      </c>
      <c r="S177" s="713">
        <f t="shared" si="69"/>
        <v>0</v>
      </c>
      <c r="T177" s="713">
        <f t="shared" si="69"/>
        <v>0</v>
      </c>
      <c r="U177" s="713">
        <f t="shared" si="69"/>
        <v>0</v>
      </c>
      <c r="V177" s="713">
        <f t="shared" si="69"/>
        <v>0</v>
      </c>
      <c r="W177" s="713">
        <f t="shared" si="69"/>
        <v>0</v>
      </c>
      <c r="X177" s="713">
        <f t="shared" si="69"/>
        <v>0</v>
      </c>
      <c r="Y177" s="713">
        <f t="shared" si="69"/>
        <v>0</v>
      </c>
    </row>
    <row r="178" spans="1:25">
      <c r="A178" s="415" t="s">
        <v>1438</v>
      </c>
      <c r="B178" s="415" t="s">
        <v>44</v>
      </c>
      <c r="F178" s="713">
        <f>SUM(F172:F177)</f>
        <v>0</v>
      </c>
      <c r="G178" s="713">
        <f t="shared" ref="G178:L178" si="70">SUM(G172:G177)</f>
        <v>0</v>
      </c>
      <c r="H178" s="713">
        <f t="shared" si="70"/>
        <v>0</v>
      </c>
      <c r="I178" s="713">
        <f t="shared" si="70"/>
        <v>0</v>
      </c>
      <c r="J178" s="713">
        <f t="shared" si="70"/>
        <v>0</v>
      </c>
      <c r="K178" s="713">
        <f t="shared" si="70"/>
        <v>0</v>
      </c>
      <c r="L178" s="713">
        <f t="shared" si="70"/>
        <v>0</v>
      </c>
      <c r="M178" s="713">
        <f t="shared" ref="M178:Y178" si="71">SUM(M172:M177)</f>
        <v>0</v>
      </c>
      <c r="N178" s="713">
        <f t="shared" si="71"/>
        <v>0</v>
      </c>
      <c r="O178" s="713">
        <f t="shared" si="71"/>
        <v>0</v>
      </c>
      <c r="P178" s="713">
        <f t="shared" si="71"/>
        <v>0</v>
      </c>
      <c r="Q178" s="713">
        <f t="shared" si="71"/>
        <v>0</v>
      </c>
      <c r="R178" s="713">
        <f t="shared" si="71"/>
        <v>0</v>
      </c>
      <c r="S178" s="713">
        <f t="shared" si="71"/>
        <v>0</v>
      </c>
      <c r="T178" s="713">
        <f t="shared" si="71"/>
        <v>0</v>
      </c>
      <c r="U178" s="713">
        <f t="shared" si="71"/>
        <v>0</v>
      </c>
      <c r="V178" s="713">
        <f t="shared" si="71"/>
        <v>0</v>
      </c>
      <c r="W178" s="713">
        <f t="shared" si="71"/>
        <v>0</v>
      </c>
      <c r="X178" s="713">
        <f t="shared" si="71"/>
        <v>0</v>
      </c>
      <c r="Y178" s="713">
        <f t="shared" si="71"/>
        <v>0</v>
      </c>
    </row>
    <row r="181" spans="1:25">
      <c r="A181" s="1" t="s">
        <v>790</v>
      </c>
    </row>
    <row r="182" spans="1:25">
      <c r="A182" s="415" t="s">
        <v>790</v>
      </c>
      <c r="B182" s="415" t="s">
        <v>795</v>
      </c>
      <c r="F182" s="713">
        <f>IF(ABS(F$76&gt;0),F70/F$76,0)</f>
        <v>0</v>
      </c>
      <c r="G182" s="713">
        <f t="shared" ref="G182:L182" si="72">IF(ABS(G$76&gt;0),G70/G$76,0)</f>
        <v>0</v>
      </c>
      <c r="H182" s="713">
        <f t="shared" si="72"/>
        <v>0</v>
      </c>
      <c r="I182" s="713">
        <f t="shared" si="72"/>
        <v>0</v>
      </c>
      <c r="J182" s="713">
        <f t="shared" si="72"/>
        <v>0</v>
      </c>
      <c r="K182" s="713">
        <f t="shared" si="72"/>
        <v>0</v>
      </c>
      <c r="L182" s="713">
        <f t="shared" si="72"/>
        <v>0</v>
      </c>
      <c r="M182" s="713">
        <f t="shared" ref="M182:Y182" si="73">IF(ABS(M$76&gt;0),M70/M$76,0)</f>
        <v>0</v>
      </c>
      <c r="N182" s="713">
        <f t="shared" si="73"/>
        <v>0</v>
      </c>
      <c r="O182" s="713">
        <f t="shared" si="73"/>
        <v>0</v>
      </c>
      <c r="P182" s="713">
        <f t="shared" si="73"/>
        <v>0</v>
      </c>
      <c r="Q182" s="713">
        <f t="shared" si="73"/>
        <v>0</v>
      </c>
      <c r="R182" s="713">
        <f t="shared" si="73"/>
        <v>0</v>
      </c>
      <c r="S182" s="713">
        <f t="shared" si="73"/>
        <v>0</v>
      </c>
      <c r="T182" s="713">
        <f t="shared" si="73"/>
        <v>0</v>
      </c>
      <c r="U182" s="713">
        <f t="shared" si="73"/>
        <v>0</v>
      </c>
      <c r="V182" s="713">
        <f t="shared" si="73"/>
        <v>0</v>
      </c>
      <c r="W182" s="713">
        <f t="shared" si="73"/>
        <v>0</v>
      </c>
      <c r="X182" s="713">
        <f t="shared" si="73"/>
        <v>0</v>
      </c>
      <c r="Y182" s="713">
        <f t="shared" si="73"/>
        <v>0</v>
      </c>
    </row>
    <row r="183" spans="1:25">
      <c r="A183" s="415" t="s">
        <v>790</v>
      </c>
      <c r="B183" s="415" t="s">
        <v>796</v>
      </c>
      <c r="F183" s="713">
        <f t="shared" ref="F183:L187" si="74">IF(ABS(F$76&gt;0),F71/F$76,0)</f>
        <v>0</v>
      </c>
      <c r="G183" s="713">
        <f t="shared" si="74"/>
        <v>0</v>
      </c>
      <c r="H183" s="713">
        <f t="shared" si="74"/>
        <v>0</v>
      </c>
      <c r="I183" s="713">
        <f t="shared" si="74"/>
        <v>0</v>
      </c>
      <c r="J183" s="713">
        <f t="shared" si="74"/>
        <v>0</v>
      </c>
      <c r="K183" s="713">
        <f t="shared" si="74"/>
        <v>0</v>
      </c>
      <c r="L183" s="713">
        <f t="shared" si="74"/>
        <v>0</v>
      </c>
      <c r="M183" s="713">
        <f t="shared" ref="M183:Y183" si="75">IF(ABS(M$76&gt;0),M71/M$76,0)</f>
        <v>0</v>
      </c>
      <c r="N183" s="713">
        <f t="shared" si="75"/>
        <v>0</v>
      </c>
      <c r="O183" s="713">
        <f t="shared" si="75"/>
        <v>0</v>
      </c>
      <c r="P183" s="713">
        <f t="shared" si="75"/>
        <v>0</v>
      </c>
      <c r="Q183" s="713">
        <f t="shared" si="75"/>
        <v>0</v>
      </c>
      <c r="R183" s="713">
        <f t="shared" si="75"/>
        <v>0</v>
      </c>
      <c r="S183" s="713">
        <f t="shared" si="75"/>
        <v>0</v>
      </c>
      <c r="T183" s="713">
        <f t="shared" si="75"/>
        <v>0</v>
      </c>
      <c r="U183" s="713">
        <f t="shared" si="75"/>
        <v>0</v>
      </c>
      <c r="V183" s="713">
        <f t="shared" si="75"/>
        <v>0</v>
      </c>
      <c r="W183" s="713">
        <f t="shared" si="75"/>
        <v>0</v>
      </c>
      <c r="X183" s="713">
        <f t="shared" si="75"/>
        <v>0</v>
      </c>
      <c r="Y183" s="713">
        <f t="shared" si="75"/>
        <v>0</v>
      </c>
    </row>
    <row r="184" spans="1:25">
      <c r="A184" s="415" t="s">
        <v>790</v>
      </c>
      <c r="B184" s="415" t="s">
        <v>797</v>
      </c>
      <c r="F184" s="713">
        <f t="shared" si="74"/>
        <v>0</v>
      </c>
      <c r="G184" s="713">
        <f t="shared" si="74"/>
        <v>0</v>
      </c>
      <c r="H184" s="713">
        <f t="shared" si="74"/>
        <v>0</v>
      </c>
      <c r="I184" s="713">
        <f t="shared" si="74"/>
        <v>0</v>
      </c>
      <c r="J184" s="713">
        <f t="shared" si="74"/>
        <v>0</v>
      </c>
      <c r="K184" s="713">
        <f t="shared" si="74"/>
        <v>0</v>
      </c>
      <c r="L184" s="713">
        <f t="shared" si="74"/>
        <v>0</v>
      </c>
      <c r="M184" s="713">
        <f t="shared" ref="M184:Y184" si="76">IF(ABS(M$76&gt;0),M72/M$76,0)</f>
        <v>0</v>
      </c>
      <c r="N184" s="713">
        <f t="shared" si="76"/>
        <v>0</v>
      </c>
      <c r="O184" s="713">
        <f t="shared" si="76"/>
        <v>0</v>
      </c>
      <c r="P184" s="713">
        <f t="shared" si="76"/>
        <v>0</v>
      </c>
      <c r="Q184" s="713">
        <f t="shared" si="76"/>
        <v>0</v>
      </c>
      <c r="R184" s="713">
        <f t="shared" si="76"/>
        <v>0</v>
      </c>
      <c r="S184" s="713">
        <f t="shared" si="76"/>
        <v>0</v>
      </c>
      <c r="T184" s="713">
        <f t="shared" si="76"/>
        <v>0</v>
      </c>
      <c r="U184" s="713">
        <f t="shared" si="76"/>
        <v>0</v>
      </c>
      <c r="V184" s="713">
        <f t="shared" si="76"/>
        <v>0</v>
      </c>
      <c r="W184" s="713">
        <f t="shared" si="76"/>
        <v>0</v>
      </c>
      <c r="X184" s="713">
        <f t="shared" si="76"/>
        <v>0</v>
      </c>
      <c r="Y184" s="713">
        <f t="shared" si="76"/>
        <v>0</v>
      </c>
    </row>
    <row r="185" spans="1:25">
      <c r="A185" s="415" t="s">
        <v>790</v>
      </c>
      <c r="B185" s="415" t="s">
        <v>798</v>
      </c>
      <c r="F185" s="713">
        <f t="shared" si="74"/>
        <v>0</v>
      </c>
      <c r="G185" s="713">
        <f t="shared" si="74"/>
        <v>0</v>
      </c>
      <c r="H185" s="713">
        <f t="shared" si="74"/>
        <v>0</v>
      </c>
      <c r="I185" s="713">
        <f t="shared" si="74"/>
        <v>0</v>
      </c>
      <c r="J185" s="713">
        <f t="shared" si="74"/>
        <v>0</v>
      </c>
      <c r="K185" s="713">
        <f t="shared" si="74"/>
        <v>0</v>
      </c>
      <c r="L185" s="713">
        <f t="shared" si="74"/>
        <v>0</v>
      </c>
      <c r="M185" s="713">
        <f t="shared" ref="M185:Y185" si="77">IF(ABS(M$76&gt;0),M73/M$76,0)</f>
        <v>0</v>
      </c>
      <c r="N185" s="713">
        <f t="shared" si="77"/>
        <v>0</v>
      </c>
      <c r="O185" s="713">
        <f t="shared" si="77"/>
        <v>0</v>
      </c>
      <c r="P185" s="713">
        <f t="shared" si="77"/>
        <v>0</v>
      </c>
      <c r="Q185" s="713">
        <f t="shared" si="77"/>
        <v>0</v>
      </c>
      <c r="R185" s="713">
        <f t="shared" si="77"/>
        <v>0</v>
      </c>
      <c r="S185" s="713">
        <f t="shared" si="77"/>
        <v>0</v>
      </c>
      <c r="T185" s="713">
        <f t="shared" si="77"/>
        <v>0</v>
      </c>
      <c r="U185" s="713">
        <f t="shared" si="77"/>
        <v>0</v>
      </c>
      <c r="V185" s="713">
        <f t="shared" si="77"/>
        <v>0</v>
      </c>
      <c r="W185" s="713">
        <f t="shared" si="77"/>
        <v>0</v>
      </c>
      <c r="X185" s="713">
        <f t="shared" si="77"/>
        <v>0</v>
      </c>
      <c r="Y185" s="713">
        <f t="shared" si="77"/>
        <v>0</v>
      </c>
    </row>
    <row r="186" spans="1:25">
      <c r="A186" s="415" t="s">
        <v>790</v>
      </c>
      <c r="B186" s="415" t="s">
        <v>273</v>
      </c>
      <c r="F186" s="713">
        <f t="shared" si="74"/>
        <v>0</v>
      </c>
      <c r="G186" s="713">
        <f t="shared" si="74"/>
        <v>0</v>
      </c>
      <c r="H186" s="713">
        <f t="shared" si="74"/>
        <v>0</v>
      </c>
      <c r="I186" s="713">
        <f t="shared" si="74"/>
        <v>0</v>
      </c>
      <c r="J186" s="713">
        <f t="shared" si="74"/>
        <v>0</v>
      </c>
      <c r="K186" s="713">
        <f t="shared" si="74"/>
        <v>0</v>
      </c>
      <c r="L186" s="713">
        <f t="shared" si="74"/>
        <v>0</v>
      </c>
      <c r="M186" s="713">
        <f t="shared" ref="M186:Y186" si="78">IF(ABS(M$76&gt;0),M74/M$76,0)</f>
        <v>0</v>
      </c>
      <c r="N186" s="713">
        <f t="shared" si="78"/>
        <v>0</v>
      </c>
      <c r="O186" s="713">
        <f t="shared" si="78"/>
        <v>0</v>
      </c>
      <c r="P186" s="713">
        <f t="shared" si="78"/>
        <v>0</v>
      </c>
      <c r="Q186" s="713">
        <f t="shared" si="78"/>
        <v>0</v>
      </c>
      <c r="R186" s="713">
        <f t="shared" si="78"/>
        <v>0</v>
      </c>
      <c r="S186" s="713">
        <f t="shared" si="78"/>
        <v>0</v>
      </c>
      <c r="T186" s="713">
        <f t="shared" si="78"/>
        <v>0</v>
      </c>
      <c r="U186" s="713">
        <f t="shared" si="78"/>
        <v>0</v>
      </c>
      <c r="V186" s="713">
        <f t="shared" si="78"/>
        <v>0</v>
      </c>
      <c r="W186" s="713">
        <f t="shared" si="78"/>
        <v>0</v>
      </c>
      <c r="X186" s="713">
        <f t="shared" si="78"/>
        <v>0</v>
      </c>
      <c r="Y186" s="713">
        <f t="shared" si="78"/>
        <v>0</v>
      </c>
    </row>
    <row r="187" spans="1:25">
      <c r="A187" s="415" t="s">
        <v>790</v>
      </c>
      <c r="B187" s="415" t="s">
        <v>865</v>
      </c>
      <c r="F187" s="713">
        <f t="shared" si="74"/>
        <v>0</v>
      </c>
      <c r="G187" s="713">
        <f t="shared" si="74"/>
        <v>0</v>
      </c>
      <c r="H187" s="713">
        <f t="shared" si="74"/>
        <v>0</v>
      </c>
      <c r="I187" s="713">
        <f t="shared" si="74"/>
        <v>0</v>
      </c>
      <c r="J187" s="713">
        <f t="shared" si="74"/>
        <v>0</v>
      </c>
      <c r="K187" s="713">
        <f t="shared" si="74"/>
        <v>0</v>
      </c>
      <c r="L187" s="713">
        <f t="shared" si="74"/>
        <v>0</v>
      </c>
      <c r="M187" s="713">
        <f t="shared" ref="M187:Y187" si="79">IF(ABS(M$76&gt;0),M75/M$76,0)</f>
        <v>0</v>
      </c>
      <c r="N187" s="713">
        <f t="shared" si="79"/>
        <v>0</v>
      </c>
      <c r="O187" s="713">
        <f t="shared" si="79"/>
        <v>0</v>
      </c>
      <c r="P187" s="713">
        <f t="shared" si="79"/>
        <v>0</v>
      </c>
      <c r="Q187" s="713">
        <f t="shared" si="79"/>
        <v>0</v>
      </c>
      <c r="R187" s="713">
        <f t="shared" si="79"/>
        <v>0</v>
      </c>
      <c r="S187" s="713">
        <f t="shared" si="79"/>
        <v>0</v>
      </c>
      <c r="T187" s="713">
        <f t="shared" si="79"/>
        <v>0</v>
      </c>
      <c r="U187" s="713">
        <f t="shared" si="79"/>
        <v>0</v>
      </c>
      <c r="V187" s="713">
        <f t="shared" si="79"/>
        <v>0</v>
      </c>
      <c r="W187" s="713">
        <f t="shared" si="79"/>
        <v>0</v>
      </c>
      <c r="X187" s="713">
        <f t="shared" si="79"/>
        <v>0</v>
      </c>
      <c r="Y187" s="713">
        <f t="shared" si="79"/>
        <v>0</v>
      </c>
    </row>
    <row r="188" spans="1:25">
      <c r="A188" s="415" t="s">
        <v>790</v>
      </c>
      <c r="B188" s="415" t="s">
        <v>44</v>
      </c>
      <c r="F188" s="713">
        <f>SUM(F182:F187)</f>
        <v>0</v>
      </c>
      <c r="G188" s="713">
        <f t="shared" ref="G188:L188" si="80">SUM(G182:G187)</f>
        <v>0</v>
      </c>
      <c r="H188" s="713">
        <f t="shared" si="80"/>
        <v>0</v>
      </c>
      <c r="I188" s="713">
        <f t="shared" si="80"/>
        <v>0</v>
      </c>
      <c r="J188" s="713">
        <f t="shared" si="80"/>
        <v>0</v>
      </c>
      <c r="K188" s="713">
        <f t="shared" si="80"/>
        <v>0</v>
      </c>
      <c r="L188" s="713">
        <f t="shared" si="80"/>
        <v>0</v>
      </c>
      <c r="M188" s="713">
        <f t="shared" ref="M188:Y188" si="81">SUM(M182:M187)</f>
        <v>0</v>
      </c>
      <c r="N188" s="713">
        <f t="shared" si="81"/>
        <v>0</v>
      </c>
      <c r="O188" s="713">
        <f t="shared" si="81"/>
        <v>0</v>
      </c>
      <c r="P188" s="713">
        <f t="shared" si="81"/>
        <v>0</v>
      </c>
      <c r="Q188" s="713">
        <f t="shared" si="81"/>
        <v>0</v>
      </c>
      <c r="R188" s="713">
        <f t="shared" si="81"/>
        <v>0</v>
      </c>
      <c r="S188" s="713">
        <f t="shared" si="81"/>
        <v>0</v>
      </c>
      <c r="T188" s="713">
        <f t="shared" si="81"/>
        <v>0</v>
      </c>
      <c r="U188" s="713">
        <f t="shared" si="81"/>
        <v>0</v>
      </c>
      <c r="V188" s="713">
        <f t="shared" si="81"/>
        <v>0</v>
      </c>
      <c r="W188" s="713">
        <f t="shared" si="81"/>
        <v>0</v>
      </c>
      <c r="X188" s="713">
        <f t="shared" si="81"/>
        <v>0</v>
      </c>
      <c r="Y188" s="713">
        <f t="shared" si="81"/>
        <v>0</v>
      </c>
    </row>
    <row r="189" spans="1: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row>
    <row r="190" spans="1:25">
      <c r="A190" s="3" t="s">
        <v>791</v>
      </c>
    </row>
    <row r="191" spans="1:25">
      <c r="A191" s="415" t="s">
        <v>791</v>
      </c>
      <c r="B191" s="415" t="s">
        <v>795</v>
      </c>
      <c r="F191" s="713">
        <f>IF(ABS(F$86&gt;0),F80/F$86,0)</f>
        <v>0</v>
      </c>
      <c r="G191" s="713">
        <f t="shared" ref="G191:L191" si="82">IF(ABS(G$86&gt;0),G80/G$86,0)</f>
        <v>0</v>
      </c>
      <c r="H191" s="713">
        <f t="shared" si="82"/>
        <v>0</v>
      </c>
      <c r="I191" s="713">
        <f t="shared" si="82"/>
        <v>0</v>
      </c>
      <c r="J191" s="713">
        <f t="shared" si="82"/>
        <v>0</v>
      </c>
      <c r="K191" s="713">
        <f t="shared" si="82"/>
        <v>0</v>
      </c>
      <c r="L191" s="713">
        <f t="shared" si="82"/>
        <v>0</v>
      </c>
      <c r="M191" s="713">
        <f t="shared" ref="M191:Y191" si="83">IF(ABS(M$86&gt;0),M80/M$86,0)</f>
        <v>0</v>
      </c>
      <c r="N191" s="713">
        <f t="shared" si="83"/>
        <v>0</v>
      </c>
      <c r="O191" s="713">
        <f t="shared" si="83"/>
        <v>0</v>
      </c>
      <c r="P191" s="713">
        <f t="shared" si="83"/>
        <v>0</v>
      </c>
      <c r="Q191" s="713">
        <f t="shared" si="83"/>
        <v>0</v>
      </c>
      <c r="R191" s="713">
        <f t="shared" si="83"/>
        <v>0</v>
      </c>
      <c r="S191" s="713">
        <f t="shared" si="83"/>
        <v>0</v>
      </c>
      <c r="T191" s="713">
        <f t="shared" si="83"/>
        <v>0</v>
      </c>
      <c r="U191" s="713">
        <f t="shared" si="83"/>
        <v>0</v>
      </c>
      <c r="V191" s="713">
        <f t="shared" si="83"/>
        <v>0</v>
      </c>
      <c r="W191" s="713">
        <f t="shared" si="83"/>
        <v>0</v>
      </c>
      <c r="X191" s="713">
        <f t="shared" si="83"/>
        <v>0</v>
      </c>
      <c r="Y191" s="713">
        <f t="shared" si="83"/>
        <v>0</v>
      </c>
    </row>
    <row r="192" spans="1:25">
      <c r="A192" s="415" t="s">
        <v>791</v>
      </c>
      <c r="B192" s="415" t="s">
        <v>796</v>
      </c>
      <c r="F192" s="713">
        <f t="shared" ref="F192:L196" si="84">IF(ABS(F$86&gt;0),F81/F$86,0)</f>
        <v>0</v>
      </c>
      <c r="G192" s="713">
        <f t="shared" si="84"/>
        <v>0</v>
      </c>
      <c r="H192" s="713">
        <f t="shared" si="84"/>
        <v>0</v>
      </c>
      <c r="I192" s="713">
        <f t="shared" si="84"/>
        <v>0</v>
      </c>
      <c r="J192" s="713">
        <f t="shared" si="84"/>
        <v>0</v>
      </c>
      <c r="K192" s="713">
        <f t="shared" si="84"/>
        <v>0</v>
      </c>
      <c r="L192" s="713">
        <f t="shared" si="84"/>
        <v>0</v>
      </c>
      <c r="M192" s="713">
        <f t="shared" ref="M192:Y192" si="85">IF(ABS(M$86&gt;0),M81/M$86,0)</f>
        <v>0</v>
      </c>
      <c r="N192" s="713">
        <f t="shared" si="85"/>
        <v>0</v>
      </c>
      <c r="O192" s="713">
        <f t="shared" si="85"/>
        <v>0</v>
      </c>
      <c r="P192" s="713">
        <f t="shared" si="85"/>
        <v>0</v>
      </c>
      <c r="Q192" s="713">
        <f t="shared" si="85"/>
        <v>0</v>
      </c>
      <c r="R192" s="713">
        <f t="shared" si="85"/>
        <v>0</v>
      </c>
      <c r="S192" s="713">
        <f t="shared" si="85"/>
        <v>0</v>
      </c>
      <c r="T192" s="713">
        <f t="shared" si="85"/>
        <v>0</v>
      </c>
      <c r="U192" s="713">
        <f t="shared" si="85"/>
        <v>0</v>
      </c>
      <c r="V192" s="713">
        <f t="shared" si="85"/>
        <v>0</v>
      </c>
      <c r="W192" s="713">
        <f t="shared" si="85"/>
        <v>0</v>
      </c>
      <c r="X192" s="713">
        <f t="shared" si="85"/>
        <v>0</v>
      </c>
      <c r="Y192" s="713">
        <f t="shared" si="85"/>
        <v>0</v>
      </c>
    </row>
    <row r="193" spans="1:25">
      <c r="A193" s="415" t="s">
        <v>791</v>
      </c>
      <c r="B193" s="415" t="s">
        <v>797</v>
      </c>
      <c r="F193" s="713">
        <f t="shared" si="84"/>
        <v>0</v>
      </c>
      <c r="G193" s="713">
        <f t="shared" si="84"/>
        <v>0</v>
      </c>
      <c r="H193" s="713">
        <f t="shared" si="84"/>
        <v>0</v>
      </c>
      <c r="I193" s="713">
        <f t="shared" si="84"/>
        <v>0</v>
      </c>
      <c r="J193" s="713">
        <f t="shared" si="84"/>
        <v>0</v>
      </c>
      <c r="K193" s="713">
        <f t="shared" si="84"/>
        <v>0</v>
      </c>
      <c r="L193" s="713">
        <f t="shared" si="84"/>
        <v>0</v>
      </c>
      <c r="M193" s="713">
        <f t="shared" ref="M193:Y193" si="86">IF(ABS(M$86&gt;0),M82/M$86,0)</f>
        <v>0</v>
      </c>
      <c r="N193" s="713">
        <f t="shared" si="86"/>
        <v>0</v>
      </c>
      <c r="O193" s="713">
        <f t="shared" si="86"/>
        <v>0</v>
      </c>
      <c r="P193" s="713">
        <f t="shared" si="86"/>
        <v>0</v>
      </c>
      <c r="Q193" s="713">
        <f t="shared" si="86"/>
        <v>0</v>
      </c>
      <c r="R193" s="713">
        <f t="shared" si="86"/>
        <v>0</v>
      </c>
      <c r="S193" s="713">
        <f t="shared" si="86"/>
        <v>0</v>
      </c>
      <c r="T193" s="713">
        <f t="shared" si="86"/>
        <v>0</v>
      </c>
      <c r="U193" s="713">
        <f t="shared" si="86"/>
        <v>0</v>
      </c>
      <c r="V193" s="713">
        <f t="shared" si="86"/>
        <v>0</v>
      </c>
      <c r="W193" s="713">
        <f t="shared" si="86"/>
        <v>0</v>
      </c>
      <c r="X193" s="713">
        <f t="shared" si="86"/>
        <v>0</v>
      </c>
      <c r="Y193" s="713">
        <f t="shared" si="86"/>
        <v>0</v>
      </c>
    </row>
    <row r="194" spans="1:25">
      <c r="A194" s="415" t="s">
        <v>791</v>
      </c>
      <c r="B194" s="415" t="s">
        <v>798</v>
      </c>
      <c r="F194" s="713">
        <f t="shared" si="84"/>
        <v>0</v>
      </c>
      <c r="G194" s="713">
        <f t="shared" si="84"/>
        <v>0</v>
      </c>
      <c r="H194" s="713">
        <f t="shared" si="84"/>
        <v>0</v>
      </c>
      <c r="I194" s="713">
        <f t="shared" si="84"/>
        <v>0</v>
      </c>
      <c r="J194" s="713">
        <f t="shared" si="84"/>
        <v>0</v>
      </c>
      <c r="K194" s="713">
        <f t="shared" si="84"/>
        <v>0</v>
      </c>
      <c r="L194" s="713">
        <f t="shared" si="84"/>
        <v>0</v>
      </c>
      <c r="M194" s="713">
        <f t="shared" ref="M194:Y194" si="87">IF(ABS(M$86&gt;0),M83/M$86,0)</f>
        <v>0</v>
      </c>
      <c r="N194" s="713">
        <f t="shared" si="87"/>
        <v>0</v>
      </c>
      <c r="O194" s="713">
        <f t="shared" si="87"/>
        <v>0</v>
      </c>
      <c r="P194" s="713">
        <f t="shared" si="87"/>
        <v>0</v>
      </c>
      <c r="Q194" s="713">
        <f t="shared" si="87"/>
        <v>0</v>
      </c>
      <c r="R194" s="713">
        <f t="shared" si="87"/>
        <v>0</v>
      </c>
      <c r="S194" s="713">
        <f t="shared" si="87"/>
        <v>0</v>
      </c>
      <c r="T194" s="713">
        <f t="shared" si="87"/>
        <v>0</v>
      </c>
      <c r="U194" s="713">
        <f t="shared" si="87"/>
        <v>0</v>
      </c>
      <c r="V194" s="713">
        <f t="shared" si="87"/>
        <v>0</v>
      </c>
      <c r="W194" s="713">
        <f t="shared" si="87"/>
        <v>0</v>
      </c>
      <c r="X194" s="713">
        <f t="shared" si="87"/>
        <v>0</v>
      </c>
      <c r="Y194" s="713">
        <f t="shared" si="87"/>
        <v>0</v>
      </c>
    </row>
    <row r="195" spans="1:25">
      <c r="A195" s="415" t="s">
        <v>791</v>
      </c>
      <c r="B195" s="415" t="s">
        <v>273</v>
      </c>
      <c r="F195" s="713">
        <f t="shared" si="84"/>
        <v>0</v>
      </c>
      <c r="G195" s="713">
        <f t="shared" si="84"/>
        <v>0</v>
      </c>
      <c r="H195" s="713">
        <f t="shared" si="84"/>
        <v>0</v>
      </c>
      <c r="I195" s="713">
        <f t="shared" si="84"/>
        <v>0</v>
      </c>
      <c r="J195" s="713">
        <f t="shared" si="84"/>
        <v>0</v>
      </c>
      <c r="K195" s="713">
        <f t="shared" si="84"/>
        <v>0</v>
      </c>
      <c r="L195" s="713">
        <f t="shared" si="84"/>
        <v>0</v>
      </c>
      <c r="M195" s="713">
        <f t="shared" ref="M195:Y195" si="88">IF(ABS(M$86&gt;0),M84/M$86,0)</f>
        <v>0</v>
      </c>
      <c r="N195" s="713">
        <f t="shared" si="88"/>
        <v>0</v>
      </c>
      <c r="O195" s="713">
        <f t="shared" si="88"/>
        <v>0</v>
      </c>
      <c r="P195" s="713">
        <f t="shared" si="88"/>
        <v>0</v>
      </c>
      <c r="Q195" s="713">
        <f t="shared" si="88"/>
        <v>0</v>
      </c>
      <c r="R195" s="713">
        <f t="shared" si="88"/>
        <v>0</v>
      </c>
      <c r="S195" s="713">
        <f t="shared" si="88"/>
        <v>0</v>
      </c>
      <c r="T195" s="713">
        <f t="shared" si="88"/>
        <v>0</v>
      </c>
      <c r="U195" s="713">
        <f t="shared" si="88"/>
        <v>0</v>
      </c>
      <c r="V195" s="713">
        <f t="shared" si="88"/>
        <v>0</v>
      </c>
      <c r="W195" s="713">
        <f t="shared" si="88"/>
        <v>0</v>
      </c>
      <c r="X195" s="713">
        <f t="shared" si="88"/>
        <v>0</v>
      </c>
      <c r="Y195" s="713">
        <f t="shared" si="88"/>
        <v>0</v>
      </c>
    </row>
    <row r="196" spans="1:25">
      <c r="A196" s="415" t="s">
        <v>791</v>
      </c>
      <c r="B196" s="415" t="s">
        <v>865</v>
      </c>
      <c r="F196" s="713">
        <f t="shared" si="84"/>
        <v>0</v>
      </c>
      <c r="G196" s="713">
        <f t="shared" si="84"/>
        <v>0</v>
      </c>
      <c r="H196" s="713">
        <f t="shared" si="84"/>
        <v>0</v>
      </c>
      <c r="I196" s="713">
        <f t="shared" si="84"/>
        <v>0</v>
      </c>
      <c r="J196" s="713">
        <f t="shared" si="84"/>
        <v>0</v>
      </c>
      <c r="K196" s="713">
        <f t="shared" si="84"/>
        <v>0</v>
      </c>
      <c r="L196" s="713">
        <f t="shared" si="84"/>
        <v>0</v>
      </c>
      <c r="M196" s="713">
        <f t="shared" ref="M196:Y196" si="89">IF(ABS(M$86&gt;0),M85/M$86,0)</f>
        <v>0</v>
      </c>
      <c r="N196" s="713">
        <f t="shared" si="89"/>
        <v>0</v>
      </c>
      <c r="O196" s="713">
        <f t="shared" si="89"/>
        <v>0</v>
      </c>
      <c r="P196" s="713">
        <f t="shared" si="89"/>
        <v>0</v>
      </c>
      <c r="Q196" s="713">
        <f t="shared" si="89"/>
        <v>0</v>
      </c>
      <c r="R196" s="713">
        <f t="shared" si="89"/>
        <v>0</v>
      </c>
      <c r="S196" s="713">
        <f t="shared" si="89"/>
        <v>0</v>
      </c>
      <c r="T196" s="713">
        <f t="shared" si="89"/>
        <v>0</v>
      </c>
      <c r="U196" s="713">
        <f t="shared" si="89"/>
        <v>0</v>
      </c>
      <c r="V196" s="713">
        <f t="shared" si="89"/>
        <v>0</v>
      </c>
      <c r="W196" s="713">
        <f t="shared" si="89"/>
        <v>0</v>
      </c>
      <c r="X196" s="713">
        <f t="shared" si="89"/>
        <v>0</v>
      </c>
      <c r="Y196" s="713">
        <f t="shared" si="89"/>
        <v>0</v>
      </c>
    </row>
    <row r="197" spans="1:25">
      <c r="A197" s="415" t="s">
        <v>791</v>
      </c>
      <c r="B197" s="415" t="s">
        <v>44</v>
      </c>
      <c r="F197" s="713">
        <f>SUM(F191:F196)</f>
        <v>0</v>
      </c>
      <c r="G197" s="713">
        <f t="shared" ref="G197:L197" si="90">SUM(G191:G196)</f>
        <v>0</v>
      </c>
      <c r="H197" s="713">
        <f t="shared" si="90"/>
        <v>0</v>
      </c>
      <c r="I197" s="713">
        <f t="shared" si="90"/>
        <v>0</v>
      </c>
      <c r="J197" s="713">
        <f t="shared" si="90"/>
        <v>0</v>
      </c>
      <c r="K197" s="713">
        <f t="shared" si="90"/>
        <v>0</v>
      </c>
      <c r="L197" s="713">
        <f t="shared" si="90"/>
        <v>0</v>
      </c>
      <c r="M197" s="713">
        <f t="shared" ref="M197:Y197" si="91">SUM(M191:M196)</f>
        <v>0</v>
      </c>
      <c r="N197" s="713">
        <f t="shared" si="91"/>
        <v>0</v>
      </c>
      <c r="O197" s="713">
        <f t="shared" si="91"/>
        <v>0</v>
      </c>
      <c r="P197" s="713">
        <f t="shared" si="91"/>
        <v>0</v>
      </c>
      <c r="Q197" s="713">
        <f t="shared" si="91"/>
        <v>0</v>
      </c>
      <c r="R197" s="713">
        <f t="shared" si="91"/>
        <v>0</v>
      </c>
      <c r="S197" s="713">
        <f t="shared" si="91"/>
        <v>0</v>
      </c>
      <c r="T197" s="713">
        <f t="shared" si="91"/>
        <v>0</v>
      </c>
      <c r="U197" s="713">
        <f t="shared" si="91"/>
        <v>0</v>
      </c>
      <c r="V197" s="713">
        <f t="shared" si="91"/>
        <v>0</v>
      </c>
      <c r="W197" s="713">
        <f t="shared" si="91"/>
        <v>0</v>
      </c>
      <c r="X197" s="713">
        <f t="shared" si="91"/>
        <v>0</v>
      </c>
      <c r="Y197" s="713">
        <f t="shared" si="91"/>
        <v>0</v>
      </c>
    </row>
    <row r="199" spans="1:25">
      <c r="A199" s="1" t="s">
        <v>1518</v>
      </c>
    </row>
    <row r="200" spans="1:25">
      <c r="A200" s="415" t="s">
        <v>1518</v>
      </c>
      <c r="B200" s="415" t="s">
        <v>795</v>
      </c>
      <c r="F200" s="713">
        <f t="shared" ref="F200:F205" si="92">IF(ABS(F$108&gt;0),F102/F$108,0)</f>
        <v>0</v>
      </c>
      <c r="G200" s="713">
        <f t="shared" ref="G200:Y205" si="93">IF(ABS(G$108&gt;0),G102/G$108,0)</f>
        <v>0</v>
      </c>
      <c r="H200" s="713">
        <f t="shared" si="93"/>
        <v>0</v>
      </c>
      <c r="I200" s="713">
        <f t="shared" si="93"/>
        <v>0</v>
      </c>
      <c r="J200" s="713">
        <f t="shared" si="93"/>
        <v>0</v>
      </c>
      <c r="K200" s="713">
        <f t="shared" si="93"/>
        <v>0</v>
      </c>
      <c r="L200" s="713">
        <f t="shared" si="93"/>
        <v>0</v>
      </c>
      <c r="M200" s="713">
        <f t="shared" si="93"/>
        <v>0</v>
      </c>
      <c r="N200" s="713">
        <f t="shared" si="93"/>
        <v>0</v>
      </c>
      <c r="O200" s="713">
        <f t="shared" si="93"/>
        <v>0</v>
      </c>
      <c r="P200" s="713">
        <f t="shared" si="93"/>
        <v>0</v>
      </c>
      <c r="Q200" s="713">
        <f t="shared" si="93"/>
        <v>0</v>
      </c>
      <c r="R200" s="713">
        <f t="shared" si="93"/>
        <v>0</v>
      </c>
      <c r="S200" s="713">
        <f t="shared" si="93"/>
        <v>0</v>
      </c>
      <c r="T200" s="713">
        <f t="shared" si="93"/>
        <v>0</v>
      </c>
      <c r="U200" s="713">
        <f t="shared" si="93"/>
        <v>0</v>
      </c>
      <c r="V200" s="713">
        <f t="shared" si="93"/>
        <v>0</v>
      </c>
      <c r="W200" s="713">
        <f t="shared" si="93"/>
        <v>0</v>
      </c>
      <c r="X200" s="713">
        <f t="shared" si="93"/>
        <v>0</v>
      </c>
      <c r="Y200" s="713">
        <f t="shared" si="93"/>
        <v>0</v>
      </c>
    </row>
    <row r="201" spans="1:25">
      <c r="A201" s="415" t="s">
        <v>1518</v>
      </c>
      <c r="B201" s="415" t="s">
        <v>796</v>
      </c>
      <c r="F201" s="713">
        <f t="shared" si="92"/>
        <v>0</v>
      </c>
      <c r="G201" s="713">
        <f t="shared" ref="G201:U201" si="94">IF(ABS(G$108&gt;0),G103/G$108,0)</f>
        <v>0</v>
      </c>
      <c r="H201" s="713">
        <f t="shared" si="94"/>
        <v>0</v>
      </c>
      <c r="I201" s="713">
        <f t="shared" si="94"/>
        <v>0</v>
      </c>
      <c r="J201" s="713">
        <f t="shared" si="94"/>
        <v>0</v>
      </c>
      <c r="K201" s="713">
        <f t="shared" si="94"/>
        <v>0</v>
      </c>
      <c r="L201" s="713">
        <f t="shared" si="94"/>
        <v>0</v>
      </c>
      <c r="M201" s="713">
        <f t="shared" si="94"/>
        <v>0</v>
      </c>
      <c r="N201" s="713">
        <f t="shared" si="94"/>
        <v>0</v>
      </c>
      <c r="O201" s="713">
        <f t="shared" si="94"/>
        <v>0</v>
      </c>
      <c r="P201" s="713">
        <f t="shared" si="94"/>
        <v>0</v>
      </c>
      <c r="Q201" s="713">
        <f t="shared" si="94"/>
        <v>0</v>
      </c>
      <c r="R201" s="713">
        <f t="shared" si="94"/>
        <v>0</v>
      </c>
      <c r="S201" s="713">
        <f t="shared" si="94"/>
        <v>0</v>
      </c>
      <c r="T201" s="713">
        <f t="shared" si="94"/>
        <v>0</v>
      </c>
      <c r="U201" s="713">
        <f t="shared" si="94"/>
        <v>0</v>
      </c>
      <c r="V201" s="713">
        <f t="shared" si="93"/>
        <v>0</v>
      </c>
      <c r="W201" s="713">
        <f t="shared" si="93"/>
        <v>0</v>
      </c>
      <c r="X201" s="713">
        <f t="shared" si="93"/>
        <v>0</v>
      </c>
      <c r="Y201" s="713">
        <f t="shared" si="93"/>
        <v>0</v>
      </c>
    </row>
    <row r="202" spans="1:25">
      <c r="A202" s="415" t="s">
        <v>1518</v>
      </c>
      <c r="B202" s="415" t="s">
        <v>797</v>
      </c>
      <c r="F202" s="713">
        <f t="shared" si="92"/>
        <v>0</v>
      </c>
      <c r="G202" s="713">
        <f t="shared" si="93"/>
        <v>0</v>
      </c>
      <c r="H202" s="713">
        <f t="shared" si="93"/>
        <v>0</v>
      </c>
      <c r="I202" s="713">
        <f t="shared" si="93"/>
        <v>0</v>
      </c>
      <c r="J202" s="713">
        <f t="shared" si="93"/>
        <v>0</v>
      </c>
      <c r="K202" s="713">
        <f t="shared" si="93"/>
        <v>0</v>
      </c>
      <c r="L202" s="713">
        <f t="shared" si="93"/>
        <v>0</v>
      </c>
      <c r="M202" s="713">
        <f t="shared" si="93"/>
        <v>0</v>
      </c>
      <c r="N202" s="713">
        <f t="shared" si="93"/>
        <v>0</v>
      </c>
      <c r="O202" s="713">
        <f t="shared" si="93"/>
        <v>0</v>
      </c>
      <c r="P202" s="713">
        <f t="shared" si="93"/>
        <v>0</v>
      </c>
      <c r="Q202" s="713">
        <f t="shared" si="93"/>
        <v>0</v>
      </c>
      <c r="R202" s="713">
        <f t="shared" si="93"/>
        <v>0</v>
      </c>
      <c r="S202" s="713">
        <f t="shared" si="93"/>
        <v>0</v>
      </c>
      <c r="T202" s="713">
        <f t="shared" si="93"/>
        <v>0</v>
      </c>
      <c r="U202" s="713">
        <f t="shared" si="93"/>
        <v>0</v>
      </c>
      <c r="V202" s="713">
        <f t="shared" si="93"/>
        <v>0</v>
      </c>
      <c r="W202" s="713">
        <f t="shared" si="93"/>
        <v>0</v>
      </c>
      <c r="X202" s="713">
        <f t="shared" si="93"/>
        <v>0</v>
      </c>
      <c r="Y202" s="713">
        <f t="shared" si="93"/>
        <v>0</v>
      </c>
    </row>
    <row r="203" spans="1:25">
      <c r="A203" s="415" t="s">
        <v>1518</v>
      </c>
      <c r="B203" s="415" t="s">
        <v>798</v>
      </c>
      <c r="F203" s="713">
        <f t="shared" si="92"/>
        <v>0</v>
      </c>
      <c r="G203" s="713">
        <f t="shared" si="93"/>
        <v>0</v>
      </c>
      <c r="H203" s="713">
        <f t="shared" si="93"/>
        <v>0</v>
      </c>
      <c r="I203" s="713">
        <f t="shared" si="93"/>
        <v>0</v>
      </c>
      <c r="J203" s="713">
        <f t="shared" si="93"/>
        <v>0</v>
      </c>
      <c r="K203" s="713">
        <f t="shared" si="93"/>
        <v>0</v>
      </c>
      <c r="L203" s="713">
        <f t="shared" si="93"/>
        <v>0</v>
      </c>
      <c r="M203" s="713">
        <f t="shared" si="93"/>
        <v>0</v>
      </c>
      <c r="N203" s="713">
        <f t="shared" si="93"/>
        <v>0</v>
      </c>
      <c r="O203" s="713">
        <f t="shared" si="93"/>
        <v>0</v>
      </c>
      <c r="P203" s="713">
        <f t="shared" si="93"/>
        <v>0</v>
      </c>
      <c r="Q203" s="713">
        <f t="shared" si="93"/>
        <v>0</v>
      </c>
      <c r="R203" s="713">
        <f t="shared" si="93"/>
        <v>0</v>
      </c>
      <c r="S203" s="713">
        <f t="shared" si="93"/>
        <v>0</v>
      </c>
      <c r="T203" s="713">
        <f t="shared" si="93"/>
        <v>0</v>
      </c>
      <c r="U203" s="713">
        <f t="shared" si="93"/>
        <v>0</v>
      </c>
      <c r="V203" s="713">
        <f t="shared" si="93"/>
        <v>0</v>
      </c>
      <c r="W203" s="713">
        <f t="shared" si="93"/>
        <v>0</v>
      </c>
      <c r="X203" s="713">
        <f t="shared" si="93"/>
        <v>0</v>
      </c>
      <c r="Y203" s="713">
        <f t="shared" si="93"/>
        <v>0</v>
      </c>
    </row>
    <row r="204" spans="1:25">
      <c r="A204" s="415" t="s">
        <v>1518</v>
      </c>
      <c r="B204" s="415" t="s">
        <v>273</v>
      </c>
      <c r="F204" s="713">
        <f t="shared" si="92"/>
        <v>0</v>
      </c>
      <c r="G204" s="713">
        <f t="shared" si="93"/>
        <v>0</v>
      </c>
      <c r="H204" s="713">
        <f t="shared" si="93"/>
        <v>0</v>
      </c>
      <c r="I204" s="713">
        <f t="shared" si="93"/>
        <v>0</v>
      </c>
      <c r="J204" s="713">
        <f t="shared" si="93"/>
        <v>0</v>
      </c>
      <c r="K204" s="713">
        <f t="shared" si="93"/>
        <v>0</v>
      </c>
      <c r="L204" s="713">
        <f t="shared" si="93"/>
        <v>0</v>
      </c>
      <c r="M204" s="713">
        <f t="shared" si="93"/>
        <v>0</v>
      </c>
      <c r="N204" s="713">
        <f t="shared" si="93"/>
        <v>0</v>
      </c>
      <c r="O204" s="713">
        <f t="shared" si="93"/>
        <v>0</v>
      </c>
      <c r="P204" s="713">
        <f t="shared" si="93"/>
        <v>0</v>
      </c>
      <c r="Q204" s="713">
        <f t="shared" si="93"/>
        <v>0</v>
      </c>
      <c r="R204" s="713">
        <f t="shared" si="93"/>
        <v>0</v>
      </c>
      <c r="S204" s="713">
        <f t="shared" si="93"/>
        <v>0</v>
      </c>
      <c r="T204" s="713">
        <f t="shared" si="93"/>
        <v>0</v>
      </c>
      <c r="U204" s="713">
        <f t="shared" si="93"/>
        <v>0</v>
      </c>
      <c r="V204" s="713">
        <f t="shared" si="93"/>
        <v>0</v>
      </c>
      <c r="W204" s="713">
        <f t="shared" si="93"/>
        <v>0</v>
      </c>
      <c r="X204" s="713">
        <f t="shared" si="93"/>
        <v>0</v>
      </c>
      <c r="Y204" s="713">
        <f t="shared" si="93"/>
        <v>0</v>
      </c>
    </row>
    <row r="205" spans="1:25">
      <c r="A205" s="415" t="s">
        <v>1518</v>
      </c>
      <c r="B205" s="415" t="s">
        <v>865</v>
      </c>
      <c r="F205" s="713">
        <f t="shared" si="92"/>
        <v>0</v>
      </c>
      <c r="G205" s="713">
        <f t="shared" si="93"/>
        <v>0</v>
      </c>
      <c r="H205" s="713">
        <f t="shared" si="93"/>
        <v>0</v>
      </c>
      <c r="I205" s="713">
        <f t="shared" si="93"/>
        <v>0</v>
      </c>
      <c r="J205" s="713">
        <f t="shared" si="93"/>
        <v>0</v>
      </c>
      <c r="K205" s="713">
        <f t="shared" si="93"/>
        <v>0</v>
      </c>
      <c r="L205" s="713">
        <f t="shared" si="93"/>
        <v>0</v>
      </c>
      <c r="M205" s="713">
        <f t="shared" si="93"/>
        <v>0</v>
      </c>
      <c r="N205" s="713">
        <f t="shared" si="93"/>
        <v>0</v>
      </c>
      <c r="O205" s="713">
        <f t="shared" si="93"/>
        <v>0</v>
      </c>
      <c r="P205" s="713">
        <f t="shared" si="93"/>
        <v>0</v>
      </c>
      <c r="Q205" s="713">
        <f t="shared" si="93"/>
        <v>0</v>
      </c>
      <c r="R205" s="713">
        <f t="shared" si="93"/>
        <v>0</v>
      </c>
      <c r="S205" s="713">
        <f t="shared" si="93"/>
        <v>0</v>
      </c>
      <c r="T205" s="713">
        <f t="shared" si="93"/>
        <v>0</v>
      </c>
      <c r="U205" s="713">
        <f t="shared" si="93"/>
        <v>0</v>
      </c>
      <c r="V205" s="713">
        <f t="shared" si="93"/>
        <v>0</v>
      </c>
      <c r="W205" s="713">
        <f t="shared" si="93"/>
        <v>0</v>
      </c>
      <c r="X205" s="713">
        <f t="shared" si="93"/>
        <v>0</v>
      </c>
      <c r="Y205" s="713">
        <f t="shared" si="93"/>
        <v>0</v>
      </c>
    </row>
    <row r="206" spans="1:25">
      <c r="A206" s="415" t="s">
        <v>1518</v>
      </c>
      <c r="B206" s="415" t="s">
        <v>44</v>
      </c>
      <c r="F206" s="713">
        <f>SUM(F200:F205)</f>
        <v>0</v>
      </c>
      <c r="G206" s="713">
        <f t="shared" ref="G206:Y206" si="95">SUM(G200:G205)</f>
        <v>0</v>
      </c>
      <c r="H206" s="713">
        <f t="shared" si="95"/>
        <v>0</v>
      </c>
      <c r="I206" s="713">
        <f t="shared" si="95"/>
        <v>0</v>
      </c>
      <c r="J206" s="713">
        <f t="shared" si="95"/>
        <v>0</v>
      </c>
      <c r="K206" s="713">
        <f t="shared" si="95"/>
        <v>0</v>
      </c>
      <c r="L206" s="713">
        <f t="shared" si="95"/>
        <v>0</v>
      </c>
      <c r="M206" s="713">
        <f t="shared" si="95"/>
        <v>0</v>
      </c>
      <c r="N206" s="713">
        <f t="shared" si="95"/>
        <v>0</v>
      </c>
      <c r="O206" s="713">
        <f t="shared" si="95"/>
        <v>0</v>
      </c>
      <c r="P206" s="713">
        <f t="shared" si="95"/>
        <v>0</v>
      </c>
      <c r="Q206" s="713">
        <f t="shared" si="95"/>
        <v>0</v>
      </c>
      <c r="R206" s="713">
        <f t="shared" si="95"/>
        <v>0</v>
      </c>
      <c r="S206" s="713">
        <f t="shared" si="95"/>
        <v>0</v>
      </c>
      <c r="T206" s="713">
        <f t="shared" si="95"/>
        <v>0</v>
      </c>
      <c r="U206" s="713">
        <f t="shared" si="95"/>
        <v>0</v>
      </c>
      <c r="V206" s="713">
        <f t="shared" si="95"/>
        <v>0</v>
      </c>
      <c r="W206" s="713">
        <f t="shared" si="95"/>
        <v>0</v>
      </c>
      <c r="X206" s="713">
        <f t="shared" si="95"/>
        <v>0</v>
      </c>
      <c r="Y206" s="713">
        <f t="shared" si="95"/>
        <v>0</v>
      </c>
    </row>
    <row r="207" spans="1:25">
      <c r="A207" s="381"/>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row>
    <row r="208" spans="1:25">
      <c r="A208" s="1" t="s">
        <v>794</v>
      </c>
    </row>
    <row r="209" spans="1:25">
      <c r="A209" s="415" t="s">
        <v>794</v>
      </c>
      <c r="B209" s="415" t="s">
        <v>795</v>
      </c>
      <c r="F209" s="713">
        <f>IF(ABS(F$119&gt;0),F113/F$119,0)</f>
        <v>0</v>
      </c>
      <c r="G209" s="713">
        <f t="shared" ref="G209:L209" si="96">IF(ABS(G$119&gt;0),G113/G$119,0)</f>
        <v>0</v>
      </c>
      <c r="H209" s="713">
        <f t="shared" si="96"/>
        <v>0</v>
      </c>
      <c r="I209" s="713">
        <f t="shared" si="96"/>
        <v>0</v>
      </c>
      <c r="J209" s="713">
        <f t="shared" si="96"/>
        <v>0</v>
      </c>
      <c r="K209" s="713">
        <f t="shared" si="96"/>
        <v>0</v>
      </c>
      <c r="L209" s="713">
        <f t="shared" si="96"/>
        <v>0</v>
      </c>
      <c r="M209" s="713">
        <f t="shared" ref="M209:Y209" si="97">IF(ABS(M$119&gt;0),M113/M$119,0)</f>
        <v>0</v>
      </c>
      <c r="N209" s="713">
        <f t="shared" si="97"/>
        <v>0</v>
      </c>
      <c r="O209" s="713">
        <f t="shared" si="97"/>
        <v>0</v>
      </c>
      <c r="P209" s="713">
        <f t="shared" si="97"/>
        <v>0</v>
      </c>
      <c r="Q209" s="713">
        <f t="shared" si="97"/>
        <v>0</v>
      </c>
      <c r="R209" s="713">
        <f t="shared" si="97"/>
        <v>0</v>
      </c>
      <c r="S209" s="713">
        <f t="shared" si="97"/>
        <v>0</v>
      </c>
      <c r="T209" s="713">
        <f t="shared" si="97"/>
        <v>0</v>
      </c>
      <c r="U209" s="713">
        <f t="shared" si="97"/>
        <v>0</v>
      </c>
      <c r="V209" s="713">
        <f t="shared" si="97"/>
        <v>0</v>
      </c>
      <c r="W209" s="713">
        <f t="shared" si="97"/>
        <v>0</v>
      </c>
      <c r="X209" s="713">
        <f t="shared" si="97"/>
        <v>0</v>
      </c>
      <c r="Y209" s="713">
        <f t="shared" si="97"/>
        <v>0</v>
      </c>
    </row>
    <row r="210" spans="1:25">
      <c r="A210" s="415" t="s">
        <v>794</v>
      </c>
      <c r="B210" s="415" t="s">
        <v>796</v>
      </c>
      <c r="F210" s="713">
        <f t="shared" ref="F210:L214" si="98">IF(ABS(F$119&gt;0),F114/F$119,0)</f>
        <v>0</v>
      </c>
      <c r="G210" s="713">
        <f t="shared" si="98"/>
        <v>0</v>
      </c>
      <c r="H210" s="713">
        <f t="shared" si="98"/>
        <v>0</v>
      </c>
      <c r="I210" s="713">
        <f t="shared" si="98"/>
        <v>0</v>
      </c>
      <c r="J210" s="713">
        <f t="shared" si="98"/>
        <v>0</v>
      </c>
      <c r="K210" s="713">
        <f t="shared" si="98"/>
        <v>0</v>
      </c>
      <c r="L210" s="713">
        <f t="shared" si="98"/>
        <v>0</v>
      </c>
      <c r="M210" s="713">
        <f t="shared" ref="M210:Y210" si="99">IF(ABS(M$119&gt;0),M114/M$119,0)</f>
        <v>0</v>
      </c>
      <c r="N210" s="713">
        <f t="shared" si="99"/>
        <v>0</v>
      </c>
      <c r="O210" s="713">
        <f t="shared" si="99"/>
        <v>0</v>
      </c>
      <c r="P210" s="713">
        <f t="shared" si="99"/>
        <v>0</v>
      </c>
      <c r="Q210" s="713">
        <f t="shared" si="99"/>
        <v>0</v>
      </c>
      <c r="R210" s="713">
        <f t="shared" si="99"/>
        <v>0</v>
      </c>
      <c r="S210" s="713">
        <f t="shared" si="99"/>
        <v>0</v>
      </c>
      <c r="T210" s="713">
        <f t="shared" si="99"/>
        <v>0</v>
      </c>
      <c r="U210" s="713">
        <f t="shared" si="99"/>
        <v>0</v>
      </c>
      <c r="V210" s="713">
        <f t="shared" si="99"/>
        <v>0</v>
      </c>
      <c r="W210" s="713">
        <f t="shared" si="99"/>
        <v>0</v>
      </c>
      <c r="X210" s="713">
        <f t="shared" si="99"/>
        <v>0</v>
      </c>
      <c r="Y210" s="713">
        <f t="shared" si="99"/>
        <v>0</v>
      </c>
    </row>
    <row r="211" spans="1:25">
      <c r="A211" s="415" t="s">
        <v>794</v>
      </c>
      <c r="B211" s="415" t="s">
        <v>797</v>
      </c>
      <c r="F211" s="713">
        <f t="shared" si="98"/>
        <v>0</v>
      </c>
      <c r="G211" s="713">
        <f t="shared" si="98"/>
        <v>0</v>
      </c>
      <c r="H211" s="713">
        <f t="shared" si="98"/>
        <v>0</v>
      </c>
      <c r="I211" s="713">
        <f t="shared" si="98"/>
        <v>0</v>
      </c>
      <c r="J211" s="713">
        <f t="shared" si="98"/>
        <v>0</v>
      </c>
      <c r="K211" s="713">
        <f t="shared" si="98"/>
        <v>0</v>
      </c>
      <c r="L211" s="713">
        <f t="shared" si="98"/>
        <v>0</v>
      </c>
      <c r="M211" s="713">
        <f t="shared" ref="M211:Y211" si="100">IF(ABS(M$119&gt;0),M115/M$119,0)</f>
        <v>0</v>
      </c>
      <c r="N211" s="713">
        <f t="shared" si="100"/>
        <v>0</v>
      </c>
      <c r="O211" s="713">
        <f t="shared" si="100"/>
        <v>0</v>
      </c>
      <c r="P211" s="713">
        <f t="shared" si="100"/>
        <v>0</v>
      </c>
      <c r="Q211" s="713">
        <f t="shared" si="100"/>
        <v>0</v>
      </c>
      <c r="R211" s="713">
        <f t="shared" si="100"/>
        <v>0</v>
      </c>
      <c r="S211" s="713">
        <f t="shared" si="100"/>
        <v>0</v>
      </c>
      <c r="T211" s="713">
        <f t="shared" si="100"/>
        <v>0</v>
      </c>
      <c r="U211" s="713">
        <f t="shared" si="100"/>
        <v>0</v>
      </c>
      <c r="V211" s="713">
        <f t="shared" si="100"/>
        <v>0</v>
      </c>
      <c r="W211" s="713">
        <f t="shared" si="100"/>
        <v>0</v>
      </c>
      <c r="X211" s="713">
        <f t="shared" si="100"/>
        <v>0</v>
      </c>
      <c r="Y211" s="713">
        <f t="shared" si="100"/>
        <v>0</v>
      </c>
    </row>
    <row r="212" spans="1:25">
      <c r="A212" s="415" t="s">
        <v>794</v>
      </c>
      <c r="B212" s="415" t="s">
        <v>798</v>
      </c>
      <c r="F212" s="713">
        <f t="shared" si="98"/>
        <v>0</v>
      </c>
      <c r="G212" s="713">
        <f t="shared" si="98"/>
        <v>0</v>
      </c>
      <c r="H212" s="713">
        <f t="shared" si="98"/>
        <v>0</v>
      </c>
      <c r="I212" s="713">
        <f t="shared" si="98"/>
        <v>0</v>
      </c>
      <c r="J212" s="713">
        <f t="shared" si="98"/>
        <v>0</v>
      </c>
      <c r="K212" s="713">
        <f t="shared" si="98"/>
        <v>0</v>
      </c>
      <c r="L212" s="713">
        <f t="shared" si="98"/>
        <v>0</v>
      </c>
      <c r="M212" s="713">
        <f t="shared" ref="M212:Y212" si="101">IF(ABS(M$119&gt;0),M116/M$119,0)</f>
        <v>0</v>
      </c>
      <c r="N212" s="713">
        <f t="shared" si="101"/>
        <v>0</v>
      </c>
      <c r="O212" s="713">
        <f t="shared" si="101"/>
        <v>0</v>
      </c>
      <c r="P212" s="713">
        <f t="shared" si="101"/>
        <v>0</v>
      </c>
      <c r="Q212" s="713">
        <f t="shared" si="101"/>
        <v>0</v>
      </c>
      <c r="R212" s="713">
        <f t="shared" si="101"/>
        <v>0</v>
      </c>
      <c r="S212" s="713">
        <f t="shared" si="101"/>
        <v>0</v>
      </c>
      <c r="T212" s="713">
        <f t="shared" si="101"/>
        <v>0</v>
      </c>
      <c r="U212" s="713">
        <f t="shared" si="101"/>
        <v>0</v>
      </c>
      <c r="V212" s="713">
        <f t="shared" si="101"/>
        <v>0</v>
      </c>
      <c r="W212" s="713">
        <f t="shared" si="101"/>
        <v>0</v>
      </c>
      <c r="X212" s="713">
        <f t="shared" si="101"/>
        <v>0</v>
      </c>
      <c r="Y212" s="713">
        <f t="shared" si="101"/>
        <v>0</v>
      </c>
    </row>
    <row r="213" spans="1:25">
      <c r="A213" s="415" t="s">
        <v>794</v>
      </c>
      <c r="B213" s="415" t="s">
        <v>273</v>
      </c>
      <c r="F213" s="713">
        <f t="shared" si="98"/>
        <v>0</v>
      </c>
      <c r="G213" s="713">
        <f t="shared" si="98"/>
        <v>0</v>
      </c>
      <c r="H213" s="713">
        <f t="shared" si="98"/>
        <v>0</v>
      </c>
      <c r="I213" s="713">
        <f t="shared" si="98"/>
        <v>0</v>
      </c>
      <c r="J213" s="713">
        <f t="shared" si="98"/>
        <v>0</v>
      </c>
      <c r="K213" s="713">
        <f t="shared" si="98"/>
        <v>0</v>
      </c>
      <c r="L213" s="713">
        <f t="shared" si="98"/>
        <v>0</v>
      </c>
      <c r="M213" s="713">
        <f t="shared" ref="M213:Y213" si="102">IF(ABS(M$119&gt;0),M117/M$119,0)</f>
        <v>0</v>
      </c>
      <c r="N213" s="713">
        <f t="shared" si="102"/>
        <v>0</v>
      </c>
      <c r="O213" s="713">
        <f t="shared" si="102"/>
        <v>0</v>
      </c>
      <c r="P213" s="713">
        <f t="shared" si="102"/>
        <v>0</v>
      </c>
      <c r="Q213" s="713">
        <f t="shared" si="102"/>
        <v>0</v>
      </c>
      <c r="R213" s="713">
        <f t="shared" si="102"/>
        <v>0</v>
      </c>
      <c r="S213" s="713">
        <f t="shared" si="102"/>
        <v>0</v>
      </c>
      <c r="T213" s="713">
        <f t="shared" si="102"/>
        <v>0</v>
      </c>
      <c r="U213" s="713">
        <f t="shared" si="102"/>
        <v>0</v>
      </c>
      <c r="V213" s="713">
        <f t="shared" si="102"/>
        <v>0</v>
      </c>
      <c r="W213" s="713">
        <f t="shared" si="102"/>
        <v>0</v>
      </c>
      <c r="X213" s="713">
        <f t="shared" si="102"/>
        <v>0</v>
      </c>
      <c r="Y213" s="713">
        <f t="shared" si="102"/>
        <v>0</v>
      </c>
    </row>
    <row r="214" spans="1:25">
      <c r="A214" s="415" t="s">
        <v>794</v>
      </c>
      <c r="B214" s="415" t="s">
        <v>865</v>
      </c>
      <c r="F214" s="713">
        <f t="shared" si="98"/>
        <v>0</v>
      </c>
      <c r="G214" s="713">
        <f t="shared" si="98"/>
        <v>0</v>
      </c>
      <c r="H214" s="713">
        <f t="shared" si="98"/>
        <v>0</v>
      </c>
      <c r="I214" s="713">
        <f t="shared" si="98"/>
        <v>0</v>
      </c>
      <c r="J214" s="713">
        <f t="shared" si="98"/>
        <v>0</v>
      </c>
      <c r="K214" s="713">
        <f t="shared" si="98"/>
        <v>0</v>
      </c>
      <c r="L214" s="713">
        <f t="shared" si="98"/>
        <v>0</v>
      </c>
      <c r="M214" s="713">
        <f t="shared" ref="M214:Y214" si="103">IF(ABS(M$119&gt;0),M118/M$119,0)</f>
        <v>0</v>
      </c>
      <c r="N214" s="713">
        <f t="shared" si="103"/>
        <v>0</v>
      </c>
      <c r="O214" s="713">
        <f t="shared" si="103"/>
        <v>0</v>
      </c>
      <c r="P214" s="713">
        <f t="shared" si="103"/>
        <v>0</v>
      </c>
      <c r="Q214" s="713">
        <f t="shared" si="103"/>
        <v>0</v>
      </c>
      <c r="R214" s="713">
        <f t="shared" si="103"/>
        <v>0</v>
      </c>
      <c r="S214" s="713">
        <f t="shared" si="103"/>
        <v>0</v>
      </c>
      <c r="T214" s="713">
        <f t="shared" si="103"/>
        <v>0</v>
      </c>
      <c r="U214" s="713">
        <f t="shared" si="103"/>
        <v>0</v>
      </c>
      <c r="V214" s="713">
        <f t="shared" si="103"/>
        <v>0</v>
      </c>
      <c r="W214" s="713">
        <f t="shared" si="103"/>
        <v>0</v>
      </c>
      <c r="X214" s="713">
        <f t="shared" si="103"/>
        <v>0</v>
      </c>
      <c r="Y214" s="713">
        <f t="shared" si="103"/>
        <v>0</v>
      </c>
    </row>
    <row r="215" spans="1:25">
      <c r="A215" s="415" t="s">
        <v>794</v>
      </c>
      <c r="B215" s="415" t="s">
        <v>44</v>
      </c>
      <c r="F215" s="713">
        <f>SUM(F209:F214)</f>
        <v>0</v>
      </c>
      <c r="G215" s="713">
        <f t="shared" ref="G215:L215" si="104">SUM(G209:G214)</f>
        <v>0</v>
      </c>
      <c r="H215" s="713">
        <f t="shared" si="104"/>
        <v>0</v>
      </c>
      <c r="I215" s="713">
        <f t="shared" si="104"/>
        <v>0</v>
      </c>
      <c r="J215" s="713">
        <f t="shared" si="104"/>
        <v>0</v>
      </c>
      <c r="K215" s="713">
        <f t="shared" si="104"/>
        <v>0</v>
      </c>
      <c r="L215" s="713">
        <f t="shared" si="104"/>
        <v>0</v>
      </c>
      <c r="M215" s="713">
        <f t="shared" ref="M215:Y215" si="105">SUM(M209:M214)</f>
        <v>0</v>
      </c>
      <c r="N215" s="713">
        <f t="shared" si="105"/>
        <v>0</v>
      </c>
      <c r="O215" s="713">
        <f t="shared" si="105"/>
        <v>0</v>
      </c>
      <c r="P215" s="713">
        <f t="shared" si="105"/>
        <v>0</v>
      </c>
      <c r="Q215" s="713">
        <f t="shared" si="105"/>
        <v>0</v>
      </c>
      <c r="R215" s="713">
        <f t="shared" si="105"/>
        <v>0</v>
      </c>
      <c r="S215" s="713">
        <f t="shared" si="105"/>
        <v>0</v>
      </c>
      <c r="T215" s="713">
        <f t="shared" si="105"/>
        <v>0</v>
      </c>
      <c r="U215" s="713">
        <f t="shared" si="105"/>
        <v>0</v>
      </c>
      <c r="V215" s="713">
        <f t="shared" si="105"/>
        <v>0</v>
      </c>
      <c r="W215" s="713">
        <f t="shared" si="105"/>
        <v>0</v>
      </c>
      <c r="X215" s="713">
        <f t="shared" si="105"/>
        <v>0</v>
      </c>
      <c r="Y215" s="713">
        <f t="shared" si="105"/>
        <v>0</v>
      </c>
    </row>
    <row r="217" spans="1:25">
      <c r="A217" s="712"/>
    </row>
    <row r="218" spans="1:25">
      <c r="A218" s="1" t="s">
        <v>1445</v>
      </c>
    </row>
    <row r="219" spans="1:25">
      <c r="A219" s="712"/>
    </row>
    <row r="220" spans="1:25">
      <c r="A220" s="415" t="s">
        <v>1439</v>
      </c>
      <c r="B220" s="415" t="s">
        <v>795</v>
      </c>
      <c r="F220" s="26">
        <f t="shared" ref="F220:F225" si="106">(F$125+F$134)*F145</f>
        <v>0</v>
      </c>
      <c r="G220" s="26">
        <f t="shared" ref="G220:H225" si="107">(G$125+G$134)*G145</f>
        <v>0</v>
      </c>
      <c r="H220" s="26">
        <f t="shared" si="107"/>
        <v>0</v>
      </c>
      <c r="I220" s="23"/>
      <c r="J220" s="23"/>
      <c r="K220" s="23"/>
      <c r="L220" s="23"/>
      <c r="M220" s="23"/>
      <c r="N220" s="23"/>
      <c r="O220" s="23"/>
      <c r="P220" s="23"/>
      <c r="Q220" s="23"/>
      <c r="R220" s="23"/>
      <c r="S220" s="23"/>
      <c r="T220" s="23"/>
      <c r="U220" s="23"/>
      <c r="V220" s="23"/>
      <c r="W220" s="23"/>
      <c r="X220" s="23"/>
      <c r="Y220" s="23"/>
    </row>
    <row r="221" spans="1:25">
      <c r="A221" s="415" t="s">
        <v>1439</v>
      </c>
      <c r="B221" s="415" t="s">
        <v>796</v>
      </c>
      <c r="F221" s="26">
        <f t="shared" si="106"/>
        <v>0</v>
      </c>
      <c r="G221" s="26">
        <f t="shared" si="107"/>
        <v>0</v>
      </c>
      <c r="H221" s="26">
        <f t="shared" si="107"/>
        <v>0</v>
      </c>
      <c r="I221" s="23"/>
      <c r="J221" s="23"/>
      <c r="K221" s="23"/>
      <c r="L221" s="23"/>
      <c r="M221" s="23"/>
      <c r="N221" s="23"/>
      <c r="O221" s="23"/>
      <c r="P221" s="23"/>
      <c r="Q221" s="23"/>
      <c r="R221" s="23"/>
      <c r="S221" s="23"/>
      <c r="T221" s="23"/>
      <c r="U221" s="23"/>
      <c r="V221" s="23"/>
      <c r="W221" s="23"/>
      <c r="X221" s="23"/>
      <c r="Y221" s="23"/>
    </row>
    <row r="222" spans="1:25">
      <c r="A222" s="415" t="s">
        <v>1439</v>
      </c>
      <c r="B222" s="415" t="s">
        <v>797</v>
      </c>
      <c r="F222" s="26">
        <f t="shared" si="106"/>
        <v>0</v>
      </c>
      <c r="G222" s="26">
        <f t="shared" si="107"/>
        <v>0</v>
      </c>
      <c r="H222" s="26">
        <f t="shared" si="107"/>
        <v>0</v>
      </c>
      <c r="I222" s="23"/>
      <c r="J222" s="23"/>
      <c r="K222" s="23"/>
      <c r="L222" s="23"/>
      <c r="M222" s="23"/>
      <c r="N222" s="23"/>
      <c r="O222" s="23"/>
      <c r="P222" s="23"/>
      <c r="Q222" s="23"/>
      <c r="R222" s="23"/>
      <c r="S222" s="23"/>
      <c r="T222" s="23"/>
      <c r="U222" s="23"/>
      <c r="V222" s="23"/>
      <c r="W222" s="23"/>
      <c r="X222" s="23"/>
      <c r="Y222" s="23"/>
    </row>
    <row r="223" spans="1:25">
      <c r="A223" s="415" t="s">
        <v>1439</v>
      </c>
      <c r="B223" s="415" t="s">
        <v>798</v>
      </c>
      <c r="F223" s="26">
        <f t="shared" si="106"/>
        <v>0</v>
      </c>
      <c r="G223" s="26">
        <f t="shared" si="107"/>
        <v>0</v>
      </c>
      <c r="H223" s="26">
        <f t="shared" si="107"/>
        <v>0</v>
      </c>
      <c r="I223" s="23"/>
      <c r="J223" s="23"/>
      <c r="K223" s="23"/>
      <c r="L223" s="23"/>
      <c r="M223" s="23"/>
      <c r="N223" s="23"/>
      <c r="O223" s="23"/>
      <c r="P223" s="23"/>
      <c r="Q223" s="23"/>
      <c r="R223" s="23"/>
      <c r="S223" s="23"/>
      <c r="T223" s="23"/>
      <c r="U223" s="23"/>
      <c r="V223" s="23"/>
      <c r="W223" s="23"/>
      <c r="X223" s="23"/>
      <c r="Y223" s="23"/>
    </row>
    <row r="224" spans="1:25">
      <c r="A224" s="415" t="s">
        <v>1439</v>
      </c>
      <c r="B224" s="415" t="s">
        <v>273</v>
      </c>
      <c r="F224" s="26">
        <f t="shared" si="106"/>
        <v>0</v>
      </c>
      <c r="G224" s="26">
        <f t="shared" si="107"/>
        <v>0</v>
      </c>
      <c r="H224" s="26">
        <f t="shared" si="107"/>
        <v>0</v>
      </c>
      <c r="I224" s="23"/>
      <c r="J224" s="23"/>
      <c r="K224" s="23"/>
      <c r="L224" s="23"/>
      <c r="M224" s="23"/>
      <c r="N224" s="23"/>
      <c r="O224" s="23"/>
      <c r="P224" s="23"/>
      <c r="Q224" s="23"/>
      <c r="R224" s="23"/>
      <c r="S224" s="23"/>
      <c r="T224" s="23"/>
      <c r="U224" s="23"/>
      <c r="V224" s="23"/>
      <c r="W224" s="23"/>
      <c r="X224" s="23"/>
      <c r="Y224" s="23"/>
    </row>
    <row r="225" spans="1:25">
      <c r="A225" s="415" t="s">
        <v>1439</v>
      </c>
      <c r="B225" s="415" t="s">
        <v>865</v>
      </c>
      <c r="F225" s="26">
        <f t="shared" si="106"/>
        <v>0</v>
      </c>
      <c r="G225" s="26">
        <f t="shared" si="107"/>
        <v>0</v>
      </c>
      <c r="H225" s="26">
        <f t="shared" si="107"/>
        <v>0</v>
      </c>
      <c r="I225" s="23"/>
      <c r="J225" s="23"/>
      <c r="K225" s="23"/>
      <c r="L225" s="23"/>
      <c r="M225" s="23"/>
      <c r="N225" s="23"/>
      <c r="O225" s="23"/>
      <c r="P225" s="23"/>
      <c r="Q225" s="23"/>
      <c r="R225" s="23"/>
      <c r="S225" s="23"/>
      <c r="T225" s="23"/>
      <c r="U225" s="23"/>
      <c r="V225" s="23"/>
      <c r="W225" s="23"/>
      <c r="X225" s="23"/>
      <c r="Y225" s="23"/>
    </row>
    <row r="226" spans="1:25">
      <c r="A226" s="415" t="s">
        <v>1439</v>
      </c>
      <c r="B226" s="415" t="s">
        <v>44</v>
      </c>
      <c r="F226" s="26">
        <f>SUM(F220:F225)</f>
        <v>0</v>
      </c>
      <c r="G226" s="26">
        <f>SUM(G220:G225)</f>
        <v>0</v>
      </c>
      <c r="H226" s="26">
        <f>SUM(H220:H225)</f>
        <v>0</v>
      </c>
      <c r="I226" s="26">
        <f>SUM(I220:I225)</f>
        <v>0</v>
      </c>
      <c r="J226" s="26">
        <f t="shared" ref="J226:Y226" si="108">SUM(J220:J225)</f>
        <v>0</v>
      </c>
      <c r="K226" s="26">
        <f t="shared" si="108"/>
        <v>0</v>
      </c>
      <c r="L226" s="26">
        <f t="shared" si="108"/>
        <v>0</v>
      </c>
      <c r="M226" s="26">
        <f t="shared" si="108"/>
        <v>0</v>
      </c>
      <c r="N226" s="26">
        <f t="shared" si="108"/>
        <v>0</v>
      </c>
      <c r="O226" s="26">
        <f t="shared" si="108"/>
        <v>0</v>
      </c>
      <c r="P226" s="26">
        <f t="shared" si="108"/>
        <v>0</v>
      </c>
      <c r="Q226" s="26">
        <f t="shared" si="108"/>
        <v>0</v>
      </c>
      <c r="R226" s="26">
        <f t="shared" si="108"/>
        <v>0</v>
      </c>
      <c r="S226" s="26">
        <f t="shared" si="108"/>
        <v>0</v>
      </c>
      <c r="T226" s="26">
        <f t="shared" si="108"/>
        <v>0</v>
      </c>
      <c r="U226" s="26">
        <f t="shared" si="108"/>
        <v>0</v>
      </c>
      <c r="V226" s="26">
        <f t="shared" si="108"/>
        <v>0</v>
      </c>
      <c r="W226" s="26">
        <f t="shared" si="108"/>
        <v>0</v>
      </c>
      <c r="X226" s="26">
        <f t="shared" si="108"/>
        <v>0</v>
      </c>
      <c r="Y226" s="26">
        <f t="shared" si="108"/>
        <v>0</v>
      </c>
    </row>
    <row r="227" spans="1:25">
      <c r="B227" s="74"/>
    </row>
    <row r="228" spans="1:25">
      <c r="A228" s="415" t="s">
        <v>788</v>
      </c>
      <c r="B228" s="415" t="s">
        <v>795</v>
      </c>
      <c r="F228" s="26">
        <f t="shared" ref="F228:F233" si="109">(F$126+F$135)*F154</f>
        <v>0</v>
      </c>
      <c r="G228" s="26">
        <f>(G$126+G$135)*G154</f>
        <v>0</v>
      </c>
      <c r="H228" s="26">
        <f>(H$126+H$135)*H154</f>
        <v>0</v>
      </c>
      <c r="I228" s="23"/>
      <c r="J228" s="23"/>
      <c r="K228" s="23"/>
      <c r="L228" s="23"/>
      <c r="M228" s="23"/>
      <c r="N228" s="23"/>
      <c r="O228" s="23"/>
      <c r="P228" s="23"/>
      <c r="Q228" s="23"/>
      <c r="R228" s="23"/>
      <c r="S228" s="23"/>
      <c r="T228" s="23"/>
      <c r="U228" s="23"/>
      <c r="V228" s="23"/>
      <c r="W228" s="23"/>
      <c r="X228" s="23"/>
      <c r="Y228" s="23"/>
    </row>
    <row r="229" spans="1:25">
      <c r="A229" s="415" t="s">
        <v>788</v>
      </c>
      <c r="B229" s="415" t="s">
        <v>796</v>
      </c>
      <c r="F229" s="26">
        <f t="shared" si="109"/>
        <v>0</v>
      </c>
      <c r="G229" s="26">
        <f t="shared" ref="G229:H233" si="110">(G$126+G$135)*G155</f>
        <v>0</v>
      </c>
      <c r="H229" s="26">
        <f t="shared" si="110"/>
        <v>0</v>
      </c>
      <c r="I229" s="23"/>
      <c r="J229" s="23"/>
      <c r="K229" s="23"/>
      <c r="L229" s="23"/>
      <c r="M229" s="23"/>
      <c r="N229" s="23"/>
      <c r="O229" s="23"/>
      <c r="P229" s="23"/>
      <c r="Q229" s="23"/>
      <c r="R229" s="23"/>
      <c r="S229" s="23"/>
      <c r="T229" s="23"/>
      <c r="U229" s="23"/>
      <c r="V229" s="23"/>
      <c r="W229" s="23"/>
      <c r="X229" s="23"/>
      <c r="Y229" s="23"/>
    </row>
    <row r="230" spans="1:25">
      <c r="A230" s="415" t="s">
        <v>788</v>
      </c>
      <c r="B230" s="415" t="s">
        <v>797</v>
      </c>
      <c r="F230" s="26">
        <f t="shared" si="109"/>
        <v>0</v>
      </c>
      <c r="G230" s="26">
        <f t="shared" si="110"/>
        <v>0</v>
      </c>
      <c r="H230" s="26">
        <f t="shared" si="110"/>
        <v>0</v>
      </c>
      <c r="I230" s="23"/>
      <c r="J230" s="23"/>
      <c r="K230" s="23"/>
      <c r="L230" s="23"/>
      <c r="M230" s="23"/>
      <c r="N230" s="23"/>
      <c r="O230" s="23"/>
      <c r="P230" s="23"/>
      <c r="Q230" s="23"/>
      <c r="R230" s="23"/>
      <c r="S230" s="23"/>
      <c r="T230" s="23"/>
      <c r="U230" s="23"/>
      <c r="V230" s="23"/>
      <c r="W230" s="23"/>
      <c r="X230" s="23"/>
      <c r="Y230" s="23"/>
    </row>
    <row r="231" spans="1:25">
      <c r="A231" s="415" t="s">
        <v>788</v>
      </c>
      <c r="B231" s="415" t="s">
        <v>798</v>
      </c>
      <c r="F231" s="26">
        <f t="shared" si="109"/>
        <v>0</v>
      </c>
      <c r="G231" s="26">
        <f t="shared" si="110"/>
        <v>0</v>
      </c>
      <c r="H231" s="26">
        <f t="shared" si="110"/>
        <v>0</v>
      </c>
      <c r="I231" s="23"/>
      <c r="J231" s="23"/>
      <c r="K231" s="23"/>
      <c r="L231" s="23"/>
      <c r="M231" s="23"/>
      <c r="N231" s="23"/>
      <c r="O231" s="23"/>
      <c r="P231" s="23"/>
      <c r="Q231" s="23"/>
      <c r="R231" s="23"/>
      <c r="S231" s="23"/>
      <c r="T231" s="23"/>
      <c r="U231" s="23"/>
      <c r="V231" s="23"/>
      <c r="W231" s="23"/>
      <c r="X231" s="23"/>
      <c r="Y231" s="23"/>
    </row>
    <row r="232" spans="1:25">
      <c r="A232" s="415" t="s">
        <v>788</v>
      </c>
      <c r="B232" s="415" t="s">
        <v>273</v>
      </c>
      <c r="F232" s="26">
        <f t="shared" si="109"/>
        <v>0</v>
      </c>
      <c r="G232" s="26">
        <f t="shared" si="110"/>
        <v>0</v>
      </c>
      <c r="H232" s="26">
        <f t="shared" si="110"/>
        <v>0</v>
      </c>
      <c r="I232" s="23"/>
      <c r="J232" s="23"/>
      <c r="K232" s="23"/>
      <c r="L232" s="23"/>
      <c r="M232" s="23"/>
      <c r="N232" s="23"/>
      <c r="O232" s="23"/>
      <c r="P232" s="23"/>
      <c r="Q232" s="23"/>
      <c r="R232" s="23"/>
      <c r="S232" s="23"/>
      <c r="T232" s="23"/>
      <c r="U232" s="23"/>
      <c r="V232" s="23"/>
      <c r="W232" s="23"/>
      <c r="X232" s="23"/>
      <c r="Y232" s="23"/>
    </row>
    <row r="233" spans="1:25">
      <c r="A233" s="415" t="s">
        <v>788</v>
      </c>
      <c r="B233" s="415" t="s">
        <v>865</v>
      </c>
      <c r="F233" s="26">
        <f t="shared" si="109"/>
        <v>0</v>
      </c>
      <c r="G233" s="26">
        <f t="shared" si="110"/>
        <v>0</v>
      </c>
      <c r="H233" s="26">
        <f t="shared" si="110"/>
        <v>0</v>
      </c>
      <c r="I233" s="23"/>
      <c r="J233" s="23"/>
      <c r="K233" s="23"/>
      <c r="L233" s="23"/>
      <c r="M233" s="23"/>
      <c r="N233" s="23"/>
      <c r="O233" s="23"/>
      <c r="P233" s="23"/>
      <c r="Q233" s="23"/>
      <c r="R233" s="23"/>
      <c r="S233" s="23"/>
      <c r="T233" s="23"/>
      <c r="U233" s="23"/>
      <c r="V233" s="23"/>
      <c r="W233" s="23"/>
      <c r="X233" s="23"/>
      <c r="Y233" s="23"/>
    </row>
    <row r="234" spans="1:25">
      <c r="A234" s="415" t="s">
        <v>788</v>
      </c>
      <c r="B234" s="415" t="s">
        <v>44</v>
      </c>
      <c r="F234" s="26">
        <f>SUM(F228:F233)</f>
        <v>0</v>
      </c>
      <c r="G234" s="26">
        <f>SUM(G228:G233)</f>
        <v>0</v>
      </c>
      <c r="H234" s="26">
        <f>SUM(H228:H233)</f>
        <v>0</v>
      </c>
      <c r="I234" s="26">
        <f>SUM(I228:I233)</f>
        <v>0</v>
      </c>
      <c r="J234" s="26">
        <f t="shared" ref="J234:Y234" si="111">SUM(J228:J233)</f>
        <v>0</v>
      </c>
      <c r="K234" s="26">
        <f t="shared" si="111"/>
        <v>0</v>
      </c>
      <c r="L234" s="26">
        <f t="shared" si="111"/>
        <v>0</v>
      </c>
      <c r="M234" s="26">
        <f t="shared" si="111"/>
        <v>0</v>
      </c>
      <c r="N234" s="26">
        <f t="shared" si="111"/>
        <v>0</v>
      </c>
      <c r="O234" s="26">
        <f t="shared" si="111"/>
        <v>0</v>
      </c>
      <c r="P234" s="26">
        <f t="shared" si="111"/>
        <v>0</v>
      </c>
      <c r="Q234" s="26">
        <f t="shared" si="111"/>
        <v>0</v>
      </c>
      <c r="R234" s="26">
        <f t="shared" si="111"/>
        <v>0</v>
      </c>
      <c r="S234" s="26">
        <f t="shared" si="111"/>
        <v>0</v>
      </c>
      <c r="T234" s="26">
        <f t="shared" si="111"/>
        <v>0</v>
      </c>
      <c r="U234" s="26">
        <f t="shared" si="111"/>
        <v>0</v>
      </c>
      <c r="V234" s="26">
        <f t="shared" si="111"/>
        <v>0</v>
      </c>
      <c r="W234" s="26">
        <f t="shared" si="111"/>
        <v>0</v>
      </c>
      <c r="X234" s="26">
        <f t="shared" si="111"/>
        <v>0</v>
      </c>
      <c r="Y234" s="26">
        <f t="shared" si="111"/>
        <v>0</v>
      </c>
    </row>
    <row r="235" spans="1:25">
      <c r="B235" s="74"/>
    </row>
    <row r="236" spans="1:25">
      <c r="A236" s="415" t="s">
        <v>1437</v>
      </c>
      <c r="B236" s="415" t="s">
        <v>795</v>
      </c>
      <c r="F236" s="26">
        <f t="shared" ref="F236:F241" si="112">(F$127+F$136)*F163</f>
        <v>0</v>
      </c>
      <c r="G236" s="26">
        <f>(G$127+G$136)*G163</f>
        <v>0</v>
      </c>
      <c r="H236" s="26">
        <f>(H$127+H$136)*H163</f>
        <v>0</v>
      </c>
      <c r="I236" s="23"/>
      <c r="J236" s="23"/>
      <c r="K236" s="23"/>
      <c r="L236" s="23"/>
      <c r="M236" s="23"/>
      <c r="N236" s="23"/>
      <c r="O236" s="23"/>
      <c r="P236" s="23"/>
      <c r="Q236" s="23"/>
      <c r="R236" s="23"/>
      <c r="S236" s="23"/>
      <c r="T236" s="23"/>
      <c r="U236" s="23"/>
      <c r="V236" s="23"/>
      <c r="W236" s="23"/>
      <c r="X236" s="23"/>
      <c r="Y236" s="23"/>
    </row>
    <row r="237" spans="1:25">
      <c r="A237" s="415" t="s">
        <v>1437</v>
      </c>
      <c r="B237" s="415" t="s">
        <v>796</v>
      </c>
      <c r="F237" s="26">
        <f t="shared" si="112"/>
        <v>0</v>
      </c>
      <c r="G237" s="26">
        <f t="shared" ref="G237:H241" si="113">(G$127+G$136)*G164</f>
        <v>0</v>
      </c>
      <c r="H237" s="26">
        <f t="shared" si="113"/>
        <v>0</v>
      </c>
      <c r="I237" s="23"/>
      <c r="J237" s="23"/>
      <c r="K237" s="23"/>
      <c r="L237" s="23"/>
      <c r="M237" s="23"/>
      <c r="N237" s="23"/>
      <c r="O237" s="23"/>
      <c r="P237" s="23"/>
      <c r="Q237" s="23"/>
      <c r="R237" s="23"/>
      <c r="S237" s="23"/>
      <c r="T237" s="23"/>
      <c r="U237" s="23"/>
      <c r="V237" s="23"/>
      <c r="W237" s="23"/>
      <c r="X237" s="23"/>
      <c r="Y237" s="23"/>
    </row>
    <row r="238" spans="1:25">
      <c r="A238" s="415" t="s">
        <v>1437</v>
      </c>
      <c r="B238" s="415" t="s">
        <v>797</v>
      </c>
      <c r="F238" s="26">
        <f t="shared" si="112"/>
        <v>0</v>
      </c>
      <c r="G238" s="26">
        <f t="shared" si="113"/>
        <v>0</v>
      </c>
      <c r="H238" s="26">
        <f t="shared" si="113"/>
        <v>0</v>
      </c>
      <c r="I238" s="23"/>
      <c r="J238" s="23"/>
      <c r="K238" s="23"/>
      <c r="L238" s="23"/>
      <c r="M238" s="23"/>
      <c r="N238" s="23"/>
      <c r="O238" s="23"/>
      <c r="P238" s="23"/>
      <c r="Q238" s="23"/>
      <c r="R238" s="23"/>
      <c r="S238" s="23"/>
      <c r="T238" s="23"/>
      <c r="U238" s="23"/>
      <c r="V238" s="23"/>
      <c r="W238" s="23"/>
      <c r="X238" s="23"/>
      <c r="Y238" s="23"/>
    </row>
    <row r="239" spans="1:25">
      <c r="A239" s="415" t="s">
        <v>1437</v>
      </c>
      <c r="B239" s="415" t="s">
        <v>798</v>
      </c>
      <c r="F239" s="26">
        <f t="shared" si="112"/>
        <v>0</v>
      </c>
      <c r="G239" s="26">
        <f t="shared" si="113"/>
        <v>0</v>
      </c>
      <c r="H239" s="26">
        <f t="shared" si="113"/>
        <v>0</v>
      </c>
      <c r="I239" s="23"/>
      <c r="J239" s="23"/>
      <c r="K239" s="23"/>
      <c r="L239" s="23"/>
      <c r="M239" s="23"/>
      <c r="N239" s="23"/>
      <c r="O239" s="23"/>
      <c r="P239" s="23"/>
      <c r="Q239" s="23"/>
      <c r="R239" s="23"/>
      <c r="S239" s="23"/>
      <c r="T239" s="23"/>
      <c r="U239" s="23"/>
      <c r="V239" s="23"/>
      <c r="W239" s="23"/>
      <c r="X239" s="23"/>
      <c r="Y239" s="23"/>
    </row>
    <row r="240" spans="1:25">
      <c r="A240" s="415" t="s">
        <v>1437</v>
      </c>
      <c r="B240" s="415" t="s">
        <v>273</v>
      </c>
      <c r="F240" s="26">
        <f t="shared" si="112"/>
        <v>0</v>
      </c>
      <c r="G240" s="26">
        <f t="shared" si="113"/>
        <v>0</v>
      </c>
      <c r="H240" s="26">
        <f t="shared" si="113"/>
        <v>0</v>
      </c>
      <c r="I240" s="23"/>
      <c r="J240" s="23"/>
      <c r="K240" s="23"/>
      <c r="L240" s="23"/>
      <c r="M240" s="23"/>
      <c r="N240" s="23"/>
      <c r="O240" s="23"/>
      <c r="P240" s="23"/>
      <c r="Q240" s="23"/>
      <c r="R240" s="23"/>
      <c r="S240" s="23"/>
      <c r="T240" s="23"/>
      <c r="U240" s="23"/>
      <c r="V240" s="23"/>
      <c r="W240" s="23"/>
      <c r="X240" s="23"/>
      <c r="Y240" s="23"/>
    </row>
    <row r="241" spans="1:30">
      <c r="A241" s="415" t="s">
        <v>1437</v>
      </c>
      <c r="B241" s="415" t="s">
        <v>865</v>
      </c>
      <c r="F241" s="26">
        <f t="shared" si="112"/>
        <v>0</v>
      </c>
      <c r="G241" s="26">
        <f t="shared" si="113"/>
        <v>0</v>
      </c>
      <c r="H241" s="26">
        <f t="shared" si="113"/>
        <v>0</v>
      </c>
      <c r="I241" s="23"/>
      <c r="J241" s="23"/>
      <c r="K241" s="23"/>
      <c r="L241" s="23"/>
      <c r="M241" s="23"/>
      <c r="N241" s="23"/>
      <c r="O241" s="23"/>
      <c r="P241" s="23"/>
      <c r="Q241" s="23"/>
      <c r="R241" s="23"/>
      <c r="S241" s="23"/>
      <c r="T241" s="23"/>
      <c r="U241" s="23"/>
      <c r="V241" s="23"/>
      <c r="W241" s="23"/>
      <c r="X241" s="23"/>
      <c r="Y241" s="23"/>
    </row>
    <row r="242" spans="1:30">
      <c r="A242" s="415" t="s">
        <v>1437</v>
      </c>
      <c r="B242" s="415" t="s">
        <v>44</v>
      </c>
      <c r="F242" s="26">
        <f>SUM(F236:F241)</f>
        <v>0</v>
      </c>
      <c r="G242" s="26">
        <f>SUM(G236:G241)</f>
        <v>0</v>
      </c>
      <c r="H242" s="26">
        <f>SUM(H236:H241)</f>
        <v>0</v>
      </c>
      <c r="I242" s="26">
        <f>SUM(I236:I241)</f>
        <v>0</v>
      </c>
      <c r="J242" s="26">
        <f t="shared" ref="J242:Y242" si="114">SUM(J236:J241)</f>
        <v>0</v>
      </c>
      <c r="K242" s="26">
        <f t="shared" si="114"/>
        <v>0</v>
      </c>
      <c r="L242" s="26">
        <f t="shared" si="114"/>
        <v>0</v>
      </c>
      <c r="M242" s="26">
        <f t="shared" si="114"/>
        <v>0</v>
      </c>
      <c r="N242" s="26">
        <f t="shared" si="114"/>
        <v>0</v>
      </c>
      <c r="O242" s="26">
        <f t="shared" si="114"/>
        <v>0</v>
      </c>
      <c r="P242" s="26">
        <f t="shared" si="114"/>
        <v>0</v>
      </c>
      <c r="Q242" s="26">
        <f t="shared" si="114"/>
        <v>0</v>
      </c>
      <c r="R242" s="26">
        <f t="shared" si="114"/>
        <v>0</v>
      </c>
      <c r="S242" s="26">
        <f t="shared" si="114"/>
        <v>0</v>
      </c>
      <c r="T242" s="26">
        <f t="shared" si="114"/>
        <v>0</v>
      </c>
      <c r="U242" s="26">
        <f t="shared" si="114"/>
        <v>0</v>
      </c>
      <c r="V242" s="26">
        <f t="shared" si="114"/>
        <v>0</v>
      </c>
      <c r="W242" s="26">
        <f t="shared" si="114"/>
        <v>0</v>
      </c>
      <c r="X242" s="26">
        <f t="shared" si="114"/>
        <v>0</v>
      </c>
      <c r="Y242" s="26">
        <f t="shared" si="114"/>
        <v>0</v>
      </c>
    </row>
    <row r="243" spans="1:30">
      <c r="B243" s="74"/>
    </row>
    <row r="244" spans="1:30">
      <c r="A244" s="415" t="s">
        <v>1440</v>
      </c>
      <c r="B244" s="415" t="s">
        <v>795</v>
      </c>
      <c r="F244" s="26">
        <f t="shared" ref="F244:F249" si="115">(F$128+F$137)*F182</f>
        <v>0</v>
      </c>
      <c r="G244" s="26">
        <f t="shared" ref="G244:H249" si="116">(G$128+G$137)*G182</f>
        <v>0</v>
      </c>
      <c r="H244" s="26">
        <f t="shared" si="116"/>
        <v>0</v>
      </c>
      <c r="I244" s="23"/>
      <c r="J244" s="23"/>
      <c r="K244" s="23"/>
      <c r="L244" s="23"/>
      <c r="M244" s="23"/>
      <c r="N244" s="23"/>
      <c r="O244" s="23"/>
      <c r="P244" s="23"/>
      <c r="Q244" s="23"/>
      <c r="R244" s="23"/>
      <c r="S244" s="23"/>
      <c r="T244" s="23"/>
      <c r="U244" s="23"/>
      <c r="V244" s="23"/>
      <c r="W244" s="23"/>
      <c r="X244" s="23"/>
      <c r="Y244" s="23"/>
    </row>
    <row r="245" spans="1:30">
      <c r="A245" s="415" t="s">
        <v>1440</v>
      </c>
      <c r="B245" s="415" t="s">
        <v>796</v>
      </c>
      <c r="F245" s="26">
        <f t="shared" si="115"/>
        <v>0</v>
      </c>
      <c r="G245" s="26">
        <f t="shared" si="116"/>
        <v>0</v>
      </c>
      <c r="H245" s="26">
        <f t="shared" si="116"/>
        <v>0</v>
      </c>
      <c r="I245" s="23"/>
      <c r="J245" s="23"/>
      <c r="K245" s="23"/>
      <c r="L245" s="23"/>
      <c r="M245" s="23"/>
      <c r="N245" s="23"/>
      <c r="O245" s="23"/>
      <c r="P245" s="23"/>
      <c r="Q245" s="23"/>
      <c r="R245" s="23"/>
      <c r="S245" s="23"/>
      <c r="T245" s="23"/>
      <c r="U245" s="23"/>
      <c r="V245" s="23"/>
      <c r="W245" s="23"/>
      <c r="X245" s="23"/>
      <c r="Y245" s="23"/>
    </row>
    <row r="246" spans="1:30">
      <c r="A246" s="415" t="s">
        <v>1440</v>
      </c>
      <c r="B246" s="415" t="s">
        <v>797</v>
      </c>
      <c r="F246" s="26">
        <f t="shared" si="115"/>
        <v>0</v>
      </c>
      <c r="G246" s="26">
        <f t="shared" si="116"/>
        <v>0</v>
      </c>
      <c r="H246" s="26">
        <f t="shared" si="116"/>
        <v>0</v>
      </c>
      <c r="I246" s="23"/>
      <c r="J246" s="23"/>
      <c r="K246" s="23"/>
      <c r="L246" s="23"/>
      <c r="M246" s="23"/>
      <c r="N246" s="23"/>
      <c r="O246" s="23"/>
      <c r="P246" s="23"/>
      <c r="Q246" s="23"/>
      <c r="R246" s="23"/>
      <c r="S246" s="23"/>
      <c r="T246" s="23"/>
      <c r="U246" s="23"/>
      <c r="V246" s="23"/>
      <c r="W246" s="23"/>
      <c r="X246" s="23"/>
      <c r="Y246" s="23"/>
    </row>
    <row r="247" spans="1:30">
      <c r="A247" s="415" t="s">
        <v>1440</v>
      </c>
      <c r="B247" s="415" t="s">
        <v>798</v>
      </c>
      <c r="F247" s="26">
        <f t="shared" si="115"/>
        <v>0</v>
      </c>
      <c r="G247" s="26">
        <f t="shared" si="116"/>
        <v>0</v>
      </c>
      <c r="H247" s="26">
        <f t="shared" si="116"/>
        <v>0</v>
      </c>
      <c r="I247" s="23"/>
      <c r="J247" s="23"/>
      <c r="K247" s="23"/>
      <c r="L247" s="23"/>
      <c r="M247" s="23"/>
      <c r="N247" s="23"/>
      <c r="O247" s="23"/>
      <c r="P247" s="23"/>
      <c r="Q247" s="23"/>
      <c r="R247" s="23"/>
      <c r="S247" s="23"/>
      <c r="T247" s="23"/>
      <c r="U247" s="23"/>
      <c r="V247" s="23"/>
      <c r="W247" s="23"/>
      <c r="X247" s="23"/>
      <c r="Y247" s="23"/>
    </row>
    <row r="248" spans="1:30">
      <c r="A248" s="415" t="s">
        <v>1440</v>
      </c>
      <c r="B248" s="415" t="s">
        <v>273</v>
      </c>
      <c r="F248" s="26">
        <f t="shared" si="115"/>
        <v>0</v>
      </c>
      <c r="G248" s="26">
        <f t="shared" si="116"/>
        <v>0</v>
      </c>
      <c r="H248" s="26">
        <f t="shared" si="116"/>
        <v>0</v>
      </c>
      <c r="I248" s="23"/>
      <c r="J248" s="23"/>
      <c r="K248" s="23"/>
      <c r="L248" s="23"/>
      <c r="M248" s="23"/>
      <c r="N248" s="23"/>
      <c r="O248" s="23"/>
      <c r="P248" s="23"/>
      <c r="Q248" s="23"/>
      <c r="R248" s="23"/>
      <c r="S248" s="23"/>
      <c r="T248" s="23"/>
      <c r="U248" s="23"/>
      <c r="V248" s="23"/>
      <c r="W248" s="23"/>
      <c r="X248" s="23"/>
      <c r="Y248" s="23"/>
    </row>
    <row r="249" spans="1:30">
      <c r="A249" s="415" t="s">
        <v>1440</v>
      </c>
      <c r="B249" s="415" t="s">
        <v>865</v>
      </c>
      <c r="F249" s="26">
        <f t="shared" si="115"/>
        <v>0</v>
      </c>
      <c r="G249" s="26">
        <f t="shared" si="116"/>
        <v>0</v>
      </c>
      <c r="H249" s="26">
        <f t="shared" si="116"/>
        <v>0</v>
      </c>
      <c r="I249" s="23"/>
      <c r="J249" s="23"/>
      <c r="K249" s="23"/>
      <c r="L249" s="23"/>
      <c r="M249" s="23"/>
      <c r="N249" s="23"/>
      <c r="O249" s="23"/>
      <c r="P249" s="23"/>
      <c r="Q249" s="23"/>
      <c r="R249" s="23"/>
      <c r="S249" s="23"/>
      <c r="T249" s="23"/>
      <c r="U249" s="23"/>
      <c r="V249" s="23"/>
      <c r="W249" s="23"/>
      <c r="X249" s="23"/>
      <c r="Y249" s="23"/>
    </row>
    <row r="250" spans="1:30">
      <c r="A250" s="415" t="s">
        <v>1440</v>
      </c>
      <c r="B250" s="415" t="s">
        <v>44</v>
      </c>
      <c r="F250" s="26">
        <f>SUM(F244:F249)</f>
        <v>0</v>
      </c>
      <c r="G250" s="26">
        <f>SUM(G244:G249)</f>
        <v>0</v>
      </c>
      <c r="H250" s="26">
        <f>SUM(H244:H249)</f>
        <v>0</v>
      </c>
      <c r="I250" s="26">
        <f>SUM(I244:I249)</f>
        <v>0</v>
      </c>
      <c r="J250" s="26">
        <f t="shared" ref="J250:Y250" si="117">SUM(J244:J249)</f>
        <v>0</v>
      </c>
      <c r="K250" s="26">
        <f t="shared" si="117"/>
        <v>0</v>
      </c>
      <c r="L250" s="26">
        <f t="shared" si="117"/>
        <v>0</v>
      </c>
      <c r="M250" s="26">
        <f t="shared" si="117"/>
        <v>0</v>
      </c>
      <c r="N250" s="26">
        <f t="shared" si="117"/>
        <v>0</v>
      </c>
      <c r="O250" s="26">
        <f t="shared" si="117"/>
        <v>0</v>
      </c>
      <c r="P250" s="26">
        <f t="shared" si="117"/>
        <v>0</v>
      </c>
      <c r="Q250" s="26">
        <f t="shared" si="117"/>
        <v>0</v>
      </c>
      <c r="R250" s="26">
        <f t="shared" si="117"/>
        <v>0</v>
      </c>
      <c r="S250" s="26">
        <f t="shared" si="117"/>
        <v>0</v>
      </c>
      <c r="T250" s="26">
        <f t="shared" si="117"/>
        <v>0</v>
      </c>
      <c r="U250" s="26">
        <f t="shared" si="117"/>
        <v>0</v>
      </c>
      <c r="V250" s="26">
        <f t="shared" si="117"/>
        <v>0</v>
      </c>
      <c r="W250" s="26">
        <f t="shared" si="117"/>
        <v>0</v>
      </c>
      <c r="X250" s="26">
        <f t="shared" si="117"/>
        <v>0</v>
      </c>
      <c r="Y250" s="26">
        <f t="shared" si="117"/>
        <v>0</v>
      </c>
    </row>
    <row r="252" spans="1:30">
      <c r="A252" s="381" t="s">
        <v>1545</v>
      </c>
      <c r="B252" s="74"/>
      <c r="F252" s="26">
        <f>F226+F234+F242+F250</f>
        <v>0</v>
      </c>
      <c r="G252" s="26">
        <f>G226+G234+G242+G250</f>
        <v>0</v>
      </c>
      <c r="H252" s="26">
        <f>H226+H234+H242+H250</f>
        <v>0</v>
      </c>
      <c r="I252" s="26">
        <f>I226+I234+I242+I250</f>
        <v>0</v>
      </c>
      <c r="J252" s="26">
        <f t="shared" ref="J252:Y252" si="118">J226+J234+J242+J250</f>
        <v>0</v>
      </c>
      <c r="K252" s="26">
        <f t="shared" si="118"/>
        <v>0</v>
      </c>
      <c r="L252" s="26">
        <f t="shared" si="118"/>
        <v>0</v>
      </c>
      <c r="M252" s="26">
        <f t="shared" si="118"/>
        <v>0</v>
      </c>
      <c r="N252" s="26">
        <f t="shared" si="118"/>
        <v>0</v>
      </c>
      <c r="O252" s="26">
        <f t="shared" si="118"/>
        <v>0</v>
      </c>
      <c r="P252" s="26">
        <f t="shared" si="118"/>
        <v>0</v>
      </c>
      <c r="Q252" s="26">
        <f t="shared" si="118"/>
        <v>0</v>
      </c>
      <c r="R252" s="26">
        <f t="shared" si="118"/>
        <v>0</v>
      </c>
      <c r="S252" s="26">
        <f t="shared" si="118"/>
        <v>0</v>
      </c>
      <c r="T252" s="26">
        <f t="shared" si="118"/>
        <v>0</v>
      </c>
      <c r="U252" s="26">
        <f t="shared" si="118"/>
        <v>0</v>
      </c>
      <c r="V252" s="26">
        <f t="shared" si="118"/>
        <v>0</v>
      </c>
      <c r="W252" s="26">
        <f t="shared" si="118"/>
        <v>0</v>
      </c>
      <c r="X252" s="26">
        <f t="shared" si="118"/>
        <v>0</v>
      </c>
      <c r="Y252" s="26">
        <f t="shared" si="118"/>
        <v>0</v>
      </c>
    </row>
    <row r="253" spans="1:30">
      <c r="A253" s="381" t="s">
        <v>366</v>
      </c>
      <c r="B253" s="74"/>
      <c r="F253" s="754" t="str">
        <f>IF(ROUND(F252,1)-ROUND(F131+F140-F129-F138,1)&lt;&gt;0,"ERROR","OK")</f>
        <v>OK</v>
      </c>
      <c r="G253" s="754" t="str">
        <f>IF(ROUND(G252,1)-ROUND(G131+G140-G129-G138,1)&lt;&gt;0,"ERROR","OK")</f>
        <v>OK</v>
      </c>
      <c r="H253" s="754" t="str">
        <f>IF(ROUND(H252,1)-ROUND(H131+H140-H129-H138,1)&lt;&gt;0,"ERROR","OK")</f>
        <v>OK</v>
      </c>
      <c r="I253" s="754" t="str">
        <f>IF(ROUND(I252,1)-ROUND(I131+I140-I129-I138,1)&lt;&gt;0,"ERROR","OK")</f>
        <v>OK</v>
      </c>
      <c r="J253" s="754" t="str">
        <f>IF(ROUND(J252,1)-ROUND(J131+J140-J129-J138,1)&lt;&gt;0,"ERROR","OK")</f>
        <v>OK</v>
      </c>
      <c r="K253" s="754" t="str">
        <f t="shared" ref="K253:Y253" si="119">IF(ROUND(K252,1)-ROUND(K131+K140-K129-K138,1)&lt;&gt;0,"ERROR","OK")</f>
        <v>OK</v>
      </c>
      <c r="L253" s="754" t="str">
        <f t="shared" si="119"/>
        <v>OK</v>
      </c>
      <c r="M253" s="754" t="str">
        <f t="shared" si="119"/>
        <v>OK</v>
      </c>
      <c r="N253" s="754" t="str">
        <f t="shared" si="119"/>
        <v>OK</v>
      </c>
      <c r="O253" s="754" t="str">
        <f t="shared" si="119"/>
        <v>OK</v>
      </c>
      <c r="P253" s="754" t="str">
        <f t="shared" si="119"/>
        <v>OK</v>
      </c>
      <c r="Q253" s="754" t="str">
        <f t="shared" si="119"/>
        <v>OK</v>
      </c>
      <c r="R253" s="754" t="str">
        <f t="shared" si="119"/>
        <v>OK</v>
      </c>
      <c r="S253" s="754" t="str">
        <f t="shared" si="119"/>
        <v>OK</v>
      </c>
      <c r="T253" s="754" t="str">
        <f t="shared" si="119"/>
        <v>OK</v>
      </c>
      <c r="U253" s="754" t="str">
        <f t="shared" si="119"/>
        <v>OK</v>
      </c>
      <c r="V253" s="754" t="str">
        <f t="shared" si="119"/>
        <v>OK</v>
      </c>
      <c r="W253" s="754" t="str">
        <f t="shared" si="119"/>
        <v>OK</v>
      </c>
      <c r="X253" s="754" t="str">
        <f t="shared" si="119"/>
        <v>OK</v>
      </c>
      <c r="Y253" s="754" t="str">
        <f t="shared" si="119"/>
        <v>OK</v>
      </c>
      <c r="AA253" s="885"/>
      <c r="AB253" s="885"/>
      <c r="AC253" s="885"/>
      <c r="AD253" s="885"/>
    </row>
    <row r="255" spans="1:30">
      <c r="A255" s="1" t="s">
        <v>1834</v>
      </c>
    </row>
    <row r="256" spans="1:30">
      <c r="A256" s="415" t="s">
        <v>1443</v>
      </c>
      <c r="B256" s="415" t="s">
        <v>795</v>
      </c>
      <c r="F256" s="26">
        <f t="shared" ref="F256:H261" si="120">F6+F16+F29+F90+F70+F80+F113+F220+F236+F102+F228+F200</f>
        <v>0</v>
      </c>
      <c r="G256" s="26">
        <f t="shared" si="120"/>
        <v>0</v>
      </c>
      <c r="H256" s="26">
        <f t="shared" si="120"/>
        <v>0</v>
      </c>
      <c r="I256" s="26">
        <f t="shared" ref="I256:Y256" si="121">I6+I16+I29+I90+I70+I80+I113+I220+I236+I102+I228+I244</f>
        <v>0</v>
      </c>
      <c r="J256" s="26">
        <f t="shared" si="121"/>
        <v>0</v>
      </c>
      <c r="K256" s="26">
        <f t="shared" si="121"/>
        <v>0</v>
      </c>
      <c r="L256" s="26">
        <f t="shared" si="121"/>
        <v>0</v>
      </c>
      <c r="M256" s="26">
        <f t="shared" si="121"/>
        <v>0</v>
      </c>
      <c r="N256" s="26">
        <f t="shared" si="121"/>
        <v>0</v>
      </c>
      <c r="O256" s="26">
        <f t="shared" si="121"/>
        <v>0</v>
      </c>
      <c r="P256" s="26">
        <f t="shared" si="121"/>
        <v>0</v>
      </c>
      <c r="Q256" s="26">
        <f t="shared" si="121"/>
        <v>0</v>
      </c>
      <c r="R256" s="26">
        <f t="shared" si="121"/>
        <v>0</v>
      </c>
      <c r="S256" s="26">
        <f t="shared" si="121"/>
        <v>0</v>
      </c>
      <c r="T256" s="26">
        <f t="shared" si="121"/>
        <v>0</v>
      </c>
      <c r="U256" s="26">
        <f t="shared" si="121"/>
        <v>0</v>
      </c>
      <c r="V256" s="26">
        <f t="shared" si="121"/>
        <v>0</v>
      </c>
      <c r="W256" s="26">
        <f t="shared" si="121"/>
        <v>0</v>
      </c>
      <c r="X256" s="26">
        <f t="shared" si="121"/>
        <v>0</v>
      </c>
      <c r="Y256" s="26">
        <f t="shared" si="121"/>
        <v>0</v>
      </c>
    </row>
    <row r="257" spans="1:25">
      <c r="A257" s="415" t="s">
        <v>1443</v>
      </c>
      <c r="B257" s="415" t="s">
        <v>796</v>
      </c>
      <c r="F257" s="26">
        <f t="shared" si="120"/>
        <v>0</v>
      </c>
      <c r="G257" s="26">
        <f t="shared" si="120"/>
        <v>0</v>
      </c>
      <c r="H257" s="26">
        <f t="shared" si="120"/>
        <v>0</v>
      </c>
      <c r="I257" s="26">
        <f t="shared" ref="I257:Y257" si="122">I7+I17+I30+I91+I71+I81+I114+I221+I237+I103+I229+I245</f>
        <v>0</v>
      </c>
      <c r="J257" s="26">
        <f t="shared" si="122"/>
        <v>0</v>
      </c>
      <c r="K257" s="26">
        <f t="shared" si="122"/>
        <v>0</v>
      </c>
      <c r="L257" s="26">
        <f t="shared" si="122"/>
        <v>0</v>
      </c>
      <c r="M257" s="26">
        <f t="shared" si="122"/>
        <v>0</v>
      </c>
      <c r="N257" s="26">
        <f t="shared" si="122"/>
        <v>0</v>
      </c>
      <c r="O257" s="26">
        <f t="shared" si="122"/>
        <v>0</v>
      </c>
      <c r="P257" s="26">
        <f t="shared" si="122"/>
        <v>0</v>
      </c>
      <c r="Q257" s="26">
        <f t="shared" si="122"/>
        <v>0</v>
      </c>
      <c r="R257" s="26">
        <f t="shared" si="122"/>
        <v>0</v>
      </c>
      <c r="S257" s="26">
        <f t="shared" si="122"/>
        <v>0</v>
      </c>
      <c r="T257" s="26">
        <f t="shared" si="122"/>
        <v>0</v>
      </c>
      <c r="U257" s="26">
        <f t="shared" si="122"/>
        <v>0</v>
      </c>
      <c r="V257" s="26">
        <f t="shared" si="122"/>
        <v>0</v>
      </c>
      <c r="W257" s="26">
        <f t="shared" si="122"/>
        <v>0</v>
      </c>
      <c r="X257" s="26">
        <f t="shared" si="122"/>
        <v>0</v>
      </c>
      <c r="Y257" s="26">
        <f t="shared" si="122"/>
        <v>0</v>
      </c>
    </row>
    <row r="258" spans="1:25">
      <c r="A258" s="415" t="s">
        <v>1443</v>
      </c>
      <c r="B258" s="415" t="s">
        <v>797</v>
      </c>
      <c r="F258" s="26">
        <f t="shared" si="120"/>
        <v>0</v>
      </c>
      <c r="G258" s="26">
        <f t="shared" si="120"/>
        <v>0</v>
      </c>
      <c r="H258" s="26">
        <f t="shared" si="120"/>
        <v>0</v>
      </c>
      <c r="I258" s="26">
        <f t="shared" ref="I258:Y258" si="123">I8+I18+I31+I92+I72+I82+I115+I222+I238+I104+I230+I246</f>
        <v>0</v>
      </c>
      <c r="J258" s="26">
        <f t="shared" si="123"/>
        <v>0</v>
      </c>
      <c r="K258" s="26">
        <f t="shared" si="123"/>
        <v>0</v>
      </c>
      <c r="L258" s="26">
        <f t="shared" si="123"/>
        <v>0</v>
      </c>
      <c r="M258" s="26">
        <f t="shared" si="123"/>
        <v>0</v>
      </c>
      <c r="N258" s="26">
        <f t="shared" si="123"/>
        <v>0</v>
      </c>
      <c r="O258" s="26">
        <f t="shared" si="123"/>
        <v>0</v>
      </c>
      <c r="P258" s="26">
        <f t="shared" si="123"/>
        <v>0</v>
      </c>
      <c r="Q258" s="26">
        <f t="shared" si="123"/>
        <v>0</v>
      </c>
      <c r="R258" s="26">
        <f t="shared" si="123"/>
        <v>0</v>
      </c>
      <c r="S258" s="26">
        <f t="shared" si="123"/>
        <v>0</v>
      </c>
      <c r="T258" s="26">
        <f t="shared" si="123"/>
        <v>0</v>
      </c>
      <c r="U258" s="26">
        <f t="shared" si="123"/>
        <v>0</v>
      </c>
      <c r="V258" s="26">
        <f t="shared" si="123"/>
        <v>0</v>
      </c>
      <c r="W258" s="26">
        <f t="shared" si="123"/>
        <v>0</v>
      </c>
      <c r="X258" s="26">
        <f t="shared" si="123"/>
        <v>0</v>
      </c>
      <c r="Y258" s="26">
        <f t="shared" si="123"/>
        <v>0</v>
      </c>
    </row>
    <row r="259" spans="1:25">
      <c r="A259" s="415" t="s">
        <v>1443</v>
      </c>
      <c r="B259" s="415" t="s">
        <v>798</v>
      </c>
      <c r="F259" s="26">
        <f t="shared" si="120"/>
        <v>0</v>
      </c>
      <c r="G259" s="26">
        <f t="shared" si="120"/>
        <v>0</v>
      </c>
      <c r="H259" s="26">
        <f t="shared" si="120"/>
        <v>0</v>
      </c>
      <c r="I259" s="26">
        <f t="shared" ref="I259:Y259" si="124">I9+I19+I32+I93+I73+I83+I116+I223+I239+I105+I231+I247</f>
        <v>0</v>
      </c>
      <c r="J259" s="26">
        <f t="shared" si="124"/>
        <v>0</v>
      </c>
      <c r="K259" s="26">
        <f t="shared" si="124"/>
        <v>0</v>
      </c>
      <c r="L259" s="26">
        <f t="shared" si="124"/>
        <v>0</v>
      </c>
      <c r="M259" s="26">
        <f t="shared" si="124"/>
        <v>0</v>
      </c>
      <c r="N259" s="26">
        <f t="shared" si="124"/>
        <v>0</v>
      </c>
      <c r="O259" s="26">
        <f t="shared" si="124"/>
        <v>0</v>
      </c>
      <c r="P259" s="26">
        <f t="shared" si="124"/>
        <v>0</v>
      </c>
      <c r="Q259" s="26">
        <f t="shared" si="124"/>
        <v>0</v>
      </c>
      <c r="R259" s="26">
        <f t="shared" si="124"/>
        <v>0</v>
      </c>
      <c r="S259" s="26">
        <f t="shared" si="124"/>
        <v>0</v>
      </c>
      <c r="T259" s="26">
        <f t="shared" si="124"/>
        <v>0</v>
      </c>
      <c r="U259" s="26">
        <f t="shared" si="124"/>
        <v>0</v>
      </c>
      <c r="V259" s="26">
        <f t="shared" si="124"/>
        <v>0</v>
      </c>
      <c r="W259" s="26">
        <f t="shared" si="124"/>
        <v>0</v>
      </c>
      <c r="X259" s="26">
        <f t="shared" si="124"/>
        <v>0</v>
      </c>
      <c r="Y259" s="26">
        <f t="shared" si="124"/>
        <v>0</v>
      </c>
    </row>
    <row r="260" spans="1:25">
      <c r="A260" s="415" t="s">
        <v>1443</v>
      </c>
      <c r="B260" s="415" t="s">
        <v>273</v>
      </c>
      <c r="F260" s="26">
        <f t="shared" si="120"/>
        <v>0</v>
      </c>
      <c r="G260" s="26">
        <f t="shared" si="120"/>
        <v>0</v>
      </c>
      <c r="H260" s="26">
        <f t="shared" si="120"/>
        <v>0</v>
      </c>
      <c r="I260" s="26">
        <f t="shared" ref="I260:Y260" si="125">I10+I20+I33+I94+I74+I84+I117+I224+I240+I106+I232+I248</f>
        <v>0</v>
      </c>
      <c r="J260" s="26">
        <f t="shared" si="125"/>
        <v>0</v>
      </c>
      <c r="K260" s="26">
        <f t="shared" si="125"/>
        <v>0</v>
      </c>
      <c r="L260" s="26">
        <f t="shared" si="125"/>
        <v>0</v>
      </c>
      <c r="M260" s="26">
        <f t="shared" si="125"/>
        <v>0</v>
      </c>
      <c r="N260" s="26">
        <f t="shared" si="125"/>
        <v>0</v>
      </c>
      <c r="O260" s="26">
        <f t="shared" si="125"/>
        <v>0</v>
      </c>
      <c r="P260" s="26">
        <f t="shared" si="125"/>
        <v>0</v>
      </c>
      <c r="Q260" s="26">
        <f t="shared" si="125"/>
        <v>0</v>
      </c>
      <c r="R260" s="26">
        <f t="shared" si="125"/>
        <v>0</v>
      </c>
      <c r="S260" s="26">
        <f t="shared" si="125"/>
        <v>0</v>
      </c>
      <c r="T260" s="26">
        <f t="shared" si="125"/>
        <v>0</v>
      </c>
      <c r="U260" s="26">
        <f t="shared" si="125"/>
        <v>0</v>
      </c>
      <c r="V260" s="26">
        <f t="shared" si="125"/>
        <v>0</v>
      </c>
      <c r="W260" s="26">
        <f t="shared" si="125"/>
        <v>0</v>
      </c>
      <c r="X260" s="26">
        <f t="shared" si="125"/>
        <v>0</v>
      </c>
      <c r="Y260" s="26">
        <f t="shared" si="125"/>
        <v>0</v>
      </c>
    </row>
    <row r="261" spans="1:25">
      <c r="A261" s="415" t="s">
        <v>1443</v>
      </c>
      <c r="B261" s="415" t="s">
        <v>865</v>
      </c>
      <c r="F261" s="26">
        <f t="shared" si="120"/>
        <v>0</v>
      </c>
      <c r="G261" s="26">
        <f t="shared" si="120"/>
        <v>0</v>
      </c>
      <c r="H261" s="26">
        <f t="shared" si="120"/>
        <v>0</v>
      </c>
      <c r="I261" s="26">
        <f t="shared" ref="I261:Y261" si="126">I11+I21+I34+I95+I75+I85+I118+I225+I241+I107+I233+I249+I25</f>
        <v>0</v>
      </c>
      <c r="J261" s="26">
        <f t="shared" si="126"/>
        <v>0</v>
      </c>
      <c r="K261" s="26">
        <f t="shared" si="126"/>
        <v>0</v>
      </c>
      <c r="L261" s="26">
        <f t="shared" si="126"/>
        <v>0</v>
      </c>
      <c r="M261" s="26">
        <f t="shared" si="126"/>
        <v>0</v>
      </c>
      <c r="N261" s="26">
        <f t="shared" si="126"/>
        <v>0</v>
      </c>
      <c r="O261" s="26">
        <f t="shared" si="126"/>
        <v>0</v>
      </c>
      <c r="P261" s="26">
        <f t="shared" si="126"/>
        <v>0</v>
      </c>
      <c r="Q261" s="26">
        <f t="shared" si="126"/>
        <v>0</v>
      </c>
      <c r="R261" s="26">
        <f t="shared" si="126"/>
        <v>0</v>
      </c>
      <c r="S261" s="26">
        <f t="shared" si="126"/>
        <v>0</v>
      </c>
      <c r="T261" s="26">
        <f t="shared" si="126"/>
        <v>0</v>
      </c>
      <c r="U261" s="26">
        <f t="shared" si="126"/>
        <v>0</v>
      </c>
      <c r="V261" s="26">
        <f t="shared" si="126"/>
        <v>0</v>
      </c>
      <c r="W261" s="26">
        <f t="shared" si="126"/>
        <v>0</v>
      </c>
      <c r="X261" s="26">
        <f t="shared" si="126"/>
        <v>0</v>
      </c>
      <c r="Y261" s="26">
        <f t="shared" si="126"/>
        <v>0</v>
      </c>
    </row>
    <row r="262" spans="1:25">
      <c r="A262" s="415" t="s">
        <v>1443</v>
      </c>
      <c r="B262" s="415" t="s">
        <v>44</v>
      </c>
      <c r="F262" s="26">
        <f t="shared" ref="F262:L262" si="127">SUM(F256:F261)</f>
        <v>0</v>
      </c>
      <c r="G262" s="26">
        <f t="shared" si="127"/>
        <v>0</v>
      </c>
      <c r="H262" s="26">
        <f t="shared" si="127"/>
        <v>0</v>
      </c>
      <c r="I262" s="26">
        <f t="shared" si="127"/>
        <v>0</v>
      </c>
      <c r="J262" s="26">
        <f t="shared" si="127"/>
        <v>0</v>
      </c>
      <c r="K262" s="26">
        <f t="shared" si="127"/>
        <v>0</v>
      </c>
      <c r="L262" s="26">
        <f t="shared" si="127"/>
        <v>0</v>
      </c>
      <c r="M262" s="26">
        <f t="shared" ref="M262:Y262" si="128">SUM(M256:M261)</f>
        <v>0</v>
      </c>
      <c r="N262" s="26">
        <f t="shared" si="128"/>
        <v>0</v>
      </c>
      <c r="O262" s="26">
        <f t="shared" si="128"/>
        <v>0</v>
      </c>
      <c r="P262" s="26">
        <f t="shared" si="128"/>
        <v>0</v>
      </c>
      <c r="Q262" s="26">
        <f t="shared" si="128"/>
        <v>0</v>
      </c>
      <c r="R262" s="26">
        <f t="shared" si="128"/>
        <v>0</v>
      </c>
      <c r="S262" s="26">
        <f t="shared" si="128"/>
        <v>0</v>
      </c>
      <c r="T262" s="26">
        <f t="shared" si="128"/>
        <v>0</v>
      </c>
      <c r="U262" s="26">
        <f t="shared" si="128"/>
        <v>0</v>
      </c>
      <c r="V262" s="26">
        <f t="shared" si="128"/>
        <v>0</v>
      </c>
      <c r="W262" s="26">
        <f t="shared" si="128"/>
        <v>0</v>
      </c>
      <c r="X262" s="26">
        <f t="shared" si="128"/>
        <v>0</v>
      </c>
      <c r="Y262" s="26">
        <f t="shared" si="128"/>
        <v>0</v>
      </c>
    </row>
    <row r="265" spans="1:25">
      <c r="A265" s="1" t="s">
        <v>1835</v>
      </c>
    </row>
    <row r="267" spans="1:25">
      <c r="A267" s="415" t="s">
        <v>1541</v>
      </c>
      <c r="B267" s="415" t="s">
        <v>795</v>
      </c>
      <c r="I267" s="23"/>
      <c r="J267" s="23"/>
      <c r="K267" s="23"/>
      <c r="L267" s="23"/>
      <c r="M267" s="23"/>
      <c r="N267" s="23"/>
      <c r="O267" s="23"/>
      <c r="P267" s="23"/>
      <c r="Q267" s="23"/>
      <c r="R267" s="23"/>
      <c r="S267" s="23"/>
      <c r="T267" s="23"/>
      <c r="U267" s="23"/>
      <c r="V267" s="23"/>
      <c r="W267" s="23"/>
      <c r="X267" s="23"/>
      <c r="Y267" s="23"/>
    </row>
    <row r="268" spans="1:25">
      <c r="A268" s="415" t="s">
        <v>1541</v>
      </c>
      <c r="B268" s="415" t="s">
        <v>796</v>
      </c>
      <c r="I268" s="23"/>
      <c r="J268" s="23"/>
      <c r="K268" s="23"/>
      <c r="L268" s="23"/>
      <c r="M268" s="23"/>
      <c r="N268" s="23"/>
      <c r="O268" s="23"/>
      <c r="P268" s="23"/>
      <c r="Q268" s="23"/>
      <c r="R268" s="23"/>
      <c r="S268" s="23"/>
      <c r="T268" s="23"/>
      <c r="U268" s="23"/>
      <c r="V268" s="23"/>
      <c r="W268" s="23"/>
      <c r="X268" s="23"/>
      <c r="Y268" s="23"/>
    </row>
    <row r="269" spans="1:25">
      <c r="A269" s="415" t="s">
        <v>1541</v>
      </c>
      <c r="B269" s="415" t="s">
        <v>797</v>
      </c>
      <c r="I269" s="23"/>
      <c r="J269" s="23"/>
      <c r="K269" s="23"/>
      <c r="L269" s="23"/>
      <c r="M269" s="23"/>
      <c r="N269" s="23"/>
      <c r="O269" s="23"/>
      <c r="P269" s="23"/>
      <c r="Q269" s="23"/>
      <c r="R269" s="23"/>
      <c r="S269" s="23"/>
      <c r="T269" s="23"/>
      <c r="U269" s="23"/>
      <c r="V269" s="23"/>
      <c r="W269" s="23"/>
      <c r="X269" s="23"/>
      <c r="Y269" s="23"/>
    </row>
    <row r="270" spans="1:25">
      <c r="A270" s="415" t="s">
        <v>1541</v>
      </c>
      <c r="B270" s="415" t="s">
        <v>798</v>
      </c>
      <c r="I270" s="23"/>
      <c r="J270" s="23"/>
      <c r="K270" s="23"/>
      <c r="L270" s="23"/>
      <c r="M270" s="23"/>
      <c r="N270" s="23"/>
      <c r="O270" s="23"/>
      <c r="P270" s="23"/>
      <c r="Q270" s="23"/>
      <c r="R270" s="23"/>
      <c r="S270" s="23"/>
      <c r="T270" s="23"/>
      <c r="U270" s="23"/>
      <c r="V270" s="23"/>
      <c r="W270" s="23"/>
      <c r="X270" s="23"/>
      <c r="Y270" s="23"/>
    </row>
    <row r="271" spans="1:25">
      <c r="A271" s="415" t="s">
        <v>1541</v>
      </c>
      <c r="B271" s="415" t="s">
        <v>273</v>
      </c>
      <c r="I271" s="23"/>
      <c r="J271" s="23"/>
      <c r="K271" s="23"/>
      <c r="L271" s="23"/>
      <c r="M271" s="23"/>
      <c r="N271" s="23"/>
      <c r="O271" s="23"/>
      <c r="P271" s="23"/>
      <c r="Q271" s="23"/>
      <c r="R271" s="23"/>
      <c r="S271" s="23"/>
      <c r="T271" s="23"/>
      <c r="U271" s="23"/>
      <c r="V271" s="23"/>
      <c r="W271" s="23"/>
      <c r="X271" s="23"/>
      <c r="Y271" s="23"/>
    </row>
    <row r="272" spans="1:25">
      <c r="A272" s="415" t="s">
        <v>1541</v>
      </c>
      <c r="B272" s="415" t="s">
        <v>865</v>
      </c>
      <c r="I272" s="23"/>
      <c r="J272" s="23"/>
      <c r="K272" s="23"/>
      <c r="L272" s="23"/>
      <c r="M272" s="23"/>
      <c r="N272" s="23"/>
      <c r="O272" s="23"/>
      <c r="P272" s="23"/>
      <c r="Q272" s="23"/>
      <c r="R272" s="23"/>
      <c r="S272" s="23"/>
      <c r="T272" s="23"/>
      <c r="U272" s="23"/>
      <c r="V272" s="23"/>
      <c r="W272" s="23"/>
      <c r="X272" s="23"/>
      <c r="Y272" s="23"/>
    </row>
    <row r="273" spans="1:25">
      <c r="A273" s="415" t="s">
        <v>1541</v>
      </c>
      <c r="B273" s="415" t="s">
        <v>44</v>
      </c>
      <c r="I273" s="26">
        <f>SUM(I267:I272)</f>
        <v>0</v>
      </c>
      <c r="J273" s="26">
        <f t="shared" ref="J273:Y273" si="129">SUM(J267:J272)</f>
        <v>0</v>
      </c>
      <c r="K273" s="26">
        <f t="shared" si="129"/>
        <v>0</v>
      </c>
      <c r="L273" s="26">
        <f t="shared" si="129"/>
        <v>0</v>
      </c>
      <c r="M273" s="26">
        <f t="shared" si="129"/>
        <v>0</v>
      </c>
      <c r="N273" s="26">
        <f t="shared" si="129"/>
        <v>0</v>
      </c>
      <c r="O273" s="26">
        <f t="shared" si="129"/>
        <v>0</v>
      </c>
      <c r="P273" s="26">
        <f t="shared" si="129"/>
        <v>0</v>
      </c>
      <c r="Q273" s="26">
        <f t="shared" si="129"/>
        <v>0</v>
      </c>
      <c r="R273" s="26">
        <f t="shared" si="129"/>
        <v>0</v>
      </c>
      <c r="S273" s="26">
        <f t="shared" si="129"/>
        <v>0</v>
      </c>
      <c r="T273" s="26">
        <f t="shared" si="129"/>
        <v>0</v>
      </c>
      <c r="U273" s="26">
        <f t="shared" si="129"/>
        <v>0</v>
      </c>
      <c r="V273" s="26">
        <f t="shared" si="129"/>
        <v>0</v>
      </c>
      <c r="W273" s="26">
        <f t="shared" si="129"/>
        <v>0</v>
      </c>
      <c r="X273" s="26">
        <f t="shared" si="129"/>
        <v>0</v>
      </c>
      <c r="Y273" s="26">
        <f t="shared" si="129"/>
        <v>0</v>
      </c>
    </row>
    <row r="275" spans="1:25">
      <c r="A275" s="415" t="s">
        <v>1547</v>
      </c>
      <c r="B275" s="415" t="s">
        <v>795</v>
      </c>
      <c r="I275" s="23"/>
      <c r="J275" s="23"/>
      <c r="K275" s="23"/>
      <c r="L275" s="23"/>
      <c r="M275" s="23"/>
      <c r="N275" s="23"/>
      <c r="O275" s="23"/>
      <c r="P275" s="23"/>
      <c r="Q275" s="23"/>
      <c r="R275" s="23"/>
      <c r="S275" s="23"/>
      <c r="T275" s="23"/>
      <c r="U275" s="23"/>
      <c r="V275" s="23"/>
      <c r="W275" s="23"/>
      <c r="X275" s="23"/>
      <c r="Y275" s="23"/>
    </row>
    <row r="276" spans="1:25">
      <c r="A276" s="415" t="s">
        <v>1547</v>
      </c>
      <c r="B276" s="415" t="s">
        <v>796</v>
      </c>
      <c r="I276" s="23"/>
      <c r="J276" s="23"/>
      <c r="K276" s="23"/>
      <c r="L276" s="23"/>
      <c r="M276" s="23"/>
      <c r="N276" s="23"/>
      <c r="O276" s="23"/>
      <c r="P276" s="23"/>
      <c r="Q276" s="23"/>
      <c r="R276" s="23"/>
      <c r="S276" s="23"/>
      <c r="T276" s="23"/>
      <c r="U276" s="23"/>
      <c r="V276" s="23"/>
      <c r="W276" s="23"/>
      <c r="X276" s="23"/>
      <c r="Y276" s="23"/>
    </row>
    <row r="277" spans="1:25">
      <c r="A277" s="415" t="s">
        <v>1547</v>
      </c>
      <c r="B277" s="415" t="s">
        <v>797</v>
      </c>
      <c r="I277" s="23"/>
      <c r="J277" s="23"/>
      <c r="K277" s="23"/>
      <c r="L277" s="23"/>
      <c r="M277" s="23"/>
      <c r="N277" s="23"/>
      <c r="O277" s="23"/>
      <c r="P277" s="23"/>
      <c r="Q277" s="23"/>
      <c r="R277" s="23"/>
      <c r="S277" s="23"/>
      <c r="T277" s="23"/>
      <c r="U277" s="23"/>
      <c r="V277" s="23"/>
      <c r="W277" s="23"/>
      <c r="X277" s="23"/>
      <c r="Y277" s="23"/>
    </row>
    <row r="278" spans="1:25">
      <c r="A278" s="415" t="s">
        <v>1547</v>
      </c>
      <c r="B278" s="415" t="s">
        <v>798</v>
      </c>
      <c r="I278" s="23"/>
      <c r="J278" s="23"/>
      <c r="K278" s="23"/>
      <c r="L278" s="23"/>
      <c r="M278" s="23"/>
      <c r="N278" s="23"/>
      <c r="O278" s="23"/>
      <c r="P278" s="23"/>
      <c r="Q278" s="23"/>
      <c r="R278" s="23"/>
      <c r="S278" s="23"/>
      <c r="T278" s="23"/>
      <c r="U278" s="23"/>
      <c r="V278" s="23"/>
      <c r="W278" s="23"/>
      <c r="X278" s="23"/>
      <c r="Y278" s="23"/>
    </row>
    <row r="279" spans="1:25">
      <c r="A279" s="415" t="s">
        <v>1547</v>
      </c>
      <c r="B279" s="415" t="s">
        <v>273</v>
      </c>
      <c r="I279" s="23"/>
      <c r="J279" s="23"/>
      <c r="K279" s="23"/>
      <c r="L279" s="23"/>
      <c r="M279" s="23"/>
      <c r="N279" s="23"/>
      <c r="O279" s="23"/>
      <c r="P279" s="23"/>
      <c r="Q279" s="23"/>
      <c r="R279" s="23"/>
      <c r="S279" s="23"/>
      <c r="T279" s="23"/>
      <c r="U279" s="23"/>
      <c r="V279" s="23"/>
      <c r="W279" s="23"/>
      <c r="X279" s="23"/>
      <c r="Y279" s="23"/>
    </row>
    <row r="280" spans="1:25">
      <c r="A280" s="415" t="s">
        <v>1547</v>
      </c>
      <c r="B280" s="415" t="s">
        <v>865</v>
      </c>
      <c r="I280" s="23"/>
      <c r="J280" s="23"/>
      <c r="K280" s="23"/>
      <c r="L280" s="23"/>
      <c r="M280" s="23"/>
      <c r="N280" s="23"/>
      <c r="O280" s="23"/>
      <c r="P280" s="23"/>
      <c r="Q280" s="23"/>
      <c r="R280" s="23"/>
      <c r="S280" s="23"/>
      <c r="T280" s="23"/>
      <c r="U280" s="23"/>
      <c r="V280" s="23"/>
      <c r="W280" s="23"/>
      <c r="X280" s="23"/>
      <c r="Y280" s="23"/>
    </row>
    <row r="281" spans="1:25">
      <c r="A281" s="415" t="s">
        <v>1547</v>
      </c>
      <c r="B281" s="415" t="s">
        <v>44</v>
      </c>
      <c r="I281" s="26">
        <f>SUM(I275:I280)</f>
        <v>0</v>
      </c>
      <c r="J281" s="26">
        <f t="shared" ref="J281:Y281" si="130">SUM(J275:J280)</f>
        <v>0</v>
      </c>
      <c r="K281" s="26">
        <f t="shared" si="130"/>
        <v>0</v>
      </c>
      <c r="L281" s="26">
        <f t="shared" si="130"/>
        <v>0</v>
      </c>
      <c r="M281" s="26">
        <f t="shared" si="130"/>
        <v>0</v>
      </c>
      <c r="N281" s="26">
        <f t="shared" si="130"/>
        <v>0</v>
      </c>
      <c r="O281" s="26">
        <f t="shared" si="130"/>
        <v>0</v>
      </c>
      <c r="P281" s="26">
        <f t="shared" si="130"/>
        <v>0</v>
      </c>
      <c r="Q281" s="26">
        <f t="shared" si="130"/>
        <v>0</v>
      </c>
      <c r="R281" s="26">
        <f t="shared" si="130"/>
        <v>0</v>
      </c>
      <c r="S281" s="26">
        <f t="shared" si="130"/>
        <v>0</v>
      </c>
      <c r="T281" s="26">
        <f t="shared" si="130"/>
        <v>0</v>
      </c>
      <c r="U281" s="26">
        <f t="shared" si="130"/>
        <v>0</v>
      </c>
      <c r="V281" s="26">
        <f t="shared" si="130"/>
        <v>0</v>
      </c>
      <c r="W281" s="26">
        <f t="shared" si="130"/>
        <v>0</v>
      </c>
      <c r="X281" s="26">
        <f t="shared" si="130"/>
        <v>0</v>
      </c>
      <c r="Y281" s="26">
        <f t="shared" si="130"/>
        <v>0</v>
      </c>
    </row>
    <row r="283" spans="1:25">
      <c r="A283" s="415" t="s">
        <v>44</v>
      </c>
      <c r="B283" s="415" t="s">
        <v>795</v>
      </c>
      <c r="I283" s="26">
        <f t="shared" ref="I283:I288" si="131">I267+I275</f>
        <v>0</v>
      </c>
      <c r="J283" s="26">
        <f t="shared" ref="J283:Y288" si="132">J267+J275</f>
        <v>0</v>
      </c>
      <c r="K283" s="26">
        <f t="shared" si="132"/>
        <v>0</v>
      </c>
      <c r="L283" s="26">
        <f t="shared" si="132"/>
        <v>0</v>
      </c>
      <c r="M283" s="26">
        <f t="shared" si="132"/>
        <v>0</v>
      </c>
      <c r="N283" s="26">
        <f t="shared" si="132"/>
        <v>0</v>
      </c>
      <c r="O283" s="26">
        <f t="shared" si="132"/>
        <v>0</v>
      </c>
      <c r="P283" s="26">
        <f t="shared" si="132"/>
        <v>0</v>
      </c>
      <c r="Q283" s="26">
        <f t="shared" si="132"/>
        <v>0</v>
      </c>
      <c r="R283" s="26">
        <f t="shared" si="132"/>
        <v>0</v>
      </c>
      <c r="S283" s="26">
        <f t="shared" si="132"/>
        <v>0</v>
      </c>
      <c r="T283" s="26">
        <f t="shared" si="132"/>
        <v>0</v>
      </c>
      <c r="U283" s="26">
        <f t="shared" si="132"/>
        <v>0</v>
      </c>
      <c r="V283" s="26">
        <f t="shared" si="132"/>
        <v>0</v>
      </c>
      <c r="W283" s="26">
        <f t="shared" si="132"/>
        <v>0</v>
      </c>
      <c r="X283" s="26">
        <f t="shared" si="132"/>
        <v>0</v>
      </c>
      <c r="Y283" s="26">
        <f t="shared" si="132"/>
        <v>0</v>
      </c>
    </row>
    <row r="284" spans="1:25">
      <c r="A284" s="415" t="s">
        <v>44</v>
      </c>
      <c r="B284" s="415" t="s">
        <v>796</v>
      </c>
      <c r="I284" s="26">
        <f t="shared" si="131"/>
        <v>0</v>
      </c>
      <c r="J284" s="26">
        <f t="shared" ref="J284:X284" si="133">J268+J276</f>
        <v>0</v>
      </c>
      <c r="K284" s="26">
        <f t="shared" si="133"/>
        <v>0</v>
      </c>
      <c r="L284" s="26">
        <f t="shared" si="133"/>
        <v>0</v>
      </c>
      <c r="M284" s="26">
        <f t="shared" si="133"/>
        <v>0</v>
      </c>
      <c r="N284" s="26">
        <f t="shared" si="133"/>
        <v>0</v>
      </c>
      <c r="O284" s="26">
        <f t="shared" si="133"/>
        <v>0</v>
      </c>
      <c r="P284" s="26">
        <f t="shared" si="133"/>
        <v>0</v>
      </c>
      <c r="Q284" s="26">
        <f t="shared" si="133"/>
        <v>0</v>
      </c>
      <c r="R284" s="26">
        <f t="shared" si="133"/>
        <v>0</v>
      </c>
      <c r="S284" s="26">
        <f t="shared" si="133"/>
        <v>0</v>
      </c>
      <c r="T284" s="26">
        <f t="shared" si="133"/>
        <v>0</v>
      </c>
      <c r="U284" s="26">
        <f t="shared" si="133"/>
        <v>0</v>
      </c>
      <c r="V284" s="26">
        <f t="shared" si="133"/>
        <v>0</v>
      </c>
      <c r="W284" s="26">
        <f t="shared" si="133"/>
        <v>0</v>
      </c>
      <c r="X284" s="26">
        <f t="shared" si="133"/>
        <v>0</v>
      </c>
      <c r="Y284" s="26">
        <f t="shared" si="132"/>
        <v>0</v>
      </c>
    </row>
    <row r="285" spans="1:25">
      <c r="A285" s="415" t="s">
        <v>44</v>
      </c>
      <c r="B285" s="415" t="s">
        <v>797</v>
      </c>
      <c r="I285" s="26">
        <f t="shared" si="131"/>
        <v>0</v>
      </c>
      <c r="J285" s="26">
        <f t="shared" si="132"/>
        <v>0</v>
      </c>
      <c r="K285" s="26">
        <f t="shared" si="132"/>
        <v>0</v>
      </c>
      <c r="L285" s="26">
        <f t="shared" si="132"/>
        <v>0</v>
      </c>
      <c r="M285" s="26">
        <f t="shared" si="132"/>
        <v>0</v>
      </c>
      <c r="N285" s="26">
        <f t="shared" si="132"/>
        <v>0</v>
      </c>
      <c r="O285" s="26">
        <f t="shared" si="132"/>
        <v>0</v>
      </c>
      <c r="P285" s="26">
        <f t="shared" si="132"/>
        <v>0</v>
      </c>
      <c r="Q285" s="26">
        <f t="shared" si="132"/>
        <v>0</v>
      </c>
      <c r="R285" s="26">
        <f t="shared" si="132"/>
        <v>0</v>
      </c>
      <c r="S285" s="26">
        <f t="shared" si="132"/>
        <v>0</v>
      </c>
      <c r="T285" s="26">
        <f t="shared" si="132"/>
        <v>0</v>
      </c>
      <c r="U285" s="26">
        <f t="shared" si="132"/>
        <v>0</v>
      </c>
      <c r="V285" s="26">
        <f t="shared" si="132"/>
        <v>0</v>
      </c>
      <c r="W285" s="26">
        <f t="shared" si="132"/>
        <v>0</v>
      </c>
      <c r="X285" s="26">
        <f t="shared" si="132"/>
        <v>0</v>
      </c>
      <c r="Y285" s="26">
        <f t="shared" si="132"/>
        <v>0</v>
      </c>
    </row>
    <row r="286" spans="1:25">
      <c r="A286" s="415" t="s">
        <v>44</v>
      </c>
      <c r="B286" s="415" t="s">
        <v>798</v>
      </c>
      <c r="I286" s="26">
        <f t="shared" si="131"/>
        <v>0</v>
      </c>
      <c r="J286" s="26">
        <f t="shared" si="132"/>
        <v>0</v>
      </c>
      <c r="K286" s="26">
        <f t="shared" si="132"/>
        <v>0</v>
      </c>
      <c r="L286" s="26">
        <f t="shared" si="132"/>
        <v>0</v>
      </c>
      <c r="M286" s="26">
        <f t="shared" si="132"/>
        <v>0</v>
      </c>
      <c r="N286" s="26">
        <f t="shared" si="132"/>
        <v>0</v>
      </c>
      <c r="O286" s="26">
        <f t="shared" si="132"/>
        <v>0</v>
      </c>
      <c r="P286" s="26">
        <f t="shared" si="132"/>
        <v>0</v>
      </c>
      <c r="Q286" s="26">
        <f t="shared" si="132"/>
        <v>0</v>
      </c>
      <c r="R286" s="26">
        <f t="shared" si="132"/>
        <v>0</v>
      </c>
      <c r="S286" s="26">
        <f t="shared" si="132"/>
        <v>0</v>
      </c>
      <c r="T286" s="26">
        <f t="shared" si="132"/>
        <v>0</v>
      </c>
      <c r="U286" s="26">
        <f t="shared" si="132"/>
        <v>0</v>
      </c>
      <c r="V286" s="26">
        <f t="shared" si="132"/>
        <v>0</v>
      </c>
      <c r="W286" s="26">
        <f t="shared" si="132"/>
        <v>0</v>
      </c>
      <c r="X286" s="26">
        <f t="shared" si="132"/>
        <v>0</v>
      </c>
      <c r="Y286" s="26">
        <f t="shared" si="132"/>
        <v>0</v>
      </c>
    </row>
    <row r="287" spans="1:25">
      <c r="A287" s="415" t="s">
        <v>44</v>
      </c>
      <c r="B287" s="415" t="s">
        <v>273</v>
      </c>
      <c r="I287" s="26">
        <f t="shared" si="131"/>
        <v>0</v>
      </c>
      <c r="J287" s="26">
        <f t="shared" si="132"/>
        <v>0</v>
      </c>
      <c r="K287" s="26">
        <f t="shared" si="132"/>
        <v>0</v>
      </c>
      <c r="L287" s="26">
        <f t="shared" si="132"/>
        <v>0</v>
      </c>
      <c r="M287" s="26">
        <f t="shared" si="132"/>
        <v>0</v>
      </c>
      <c r="N287" s="26">
        <f t="shared" si="132"/>
        <v>0</v>
      </c>
      <c r="O287" s="26">
        <f t="shared" si="132"/>
        <v>0</v>
      </c>
      <c r="P287" s="26">
        <f t="shared" si="132"/>
        <v>0</v>
      </c>
      <c r="Q287" s="26">
        <f t="shared" si="132"/>
        <v>0</v>
      </c>
      <c r="R287" s="26">
        <f t="shared" si="132"/>
        <v>0</v>
      </c>
      <c r="S287" s="26">
        <f t="shared" si="132"/>
        <v>0</v>
      </c>
      <c r="T287" s="26">
        <f t="shared" si="132"/>
        <v>0</v>
      </c>
      <c r="U287" s="26">
        <f t="shared" si="132"/>
        <v>0</v>
      </c>
      <c r="V287" s="26">
        <f t="shared" si="132"/>
        <v>0</v>
      </c>
      <c r="W287" s="26">
        <f t="shared" si="132"/>
        <v>0</v>
      </c>
      <c r="X287" s="26">
        <f t="shared" si="132"/>
        <v>0</v>
      </c>
      <c r="Y287" s="26">
        <f t="shared" si="132"/>
        <v>0</v>
      </c>
    </row>
    <row r="288" spans="1:25">
      <c r="A288" s="415" t="s">
        <v>44</v>
      </c>
      <c r="B288" s="415" t="s">
        <v>865</v>
      </c>
      <c r="I288" s="26">
        <f t="shared" si="131"/>
        <v>0</v>
      </c>
      <c r="J288" s="26">
        <f t="shared" si="132"/>
        <v>0</v>
      </c>
      <c r="K288" s="26">
        <f t="shared" si="132"/>
        <v>0</v>
      </c>
      <c r="L288" s="26">
        <f t="shared" si="132"/>
        <v>0</v>
      </c>
      <c r="M288" s="26">
        <f t="shared" si="132"/>
        <v>0</v>
      </c>
      <c r="N288" s="26">
        <f t="shared" si="132"/>
        <v>0</v>
      </c>
      <c r="O288" s="26">
        <f t="shared" si="132"/>
        <v>0</v>
      </c>
      <c r="P288" s="26">
        <f t="shared" si="132"/>
        <v>0</v>
      </c>
      <c r="Q288" s="26">
        <f t="shared" si="132"/>
        <v>0</v>
      </c>
      <c r="R288" s="26">
        <f t="shared" si="132"/>
        <v>0</v>
      </c>
      <c r="S288" s="26">
        <f t="shared" si="132"/>
        <v>0</v>
      </c>
      <c r="T288" s="26">
        <f t="shared" si="132"/>
        <v>0</v>
      </c>
      <c r="U288" s="26">
        <f t="shared" si="132"/>
        <v>0</v>
      </c>
      <c r="V288" s="26">
        <f t="shared" si="132"/>
        <v>0</v>
      </c>
      <c r="W288" s="26">
        <f t="shared" si="132"/>
        <v>0</v>
      </c>
      <c r="X288" s="26">
        <f t="shared" si="132"/>
        <v>0</v>
      </c>
      <c r="Y288" s="26">
        <f t="shared" si="132"/>
        <v>0</v>
      </c>
    </row>
    <row r="289" spans="1:25">
      <c r="A289" s="415" t="s">
        <v>44</v>
      </c>
      <c r="B289" s="415" t="s">
        <v>44</v>
      </c>
      <c r="I289" s="26">
        <f>SUM(I283:I288)</f>
        <v>0</v>
      </c>
      <c r="J289" s="26">
        <f t="shared" ref="J289:Y289" si="134">SUM(J283:J288)</f>
        <v>0</v>
      </c>
      <c r="K289" s="26">
        <f t="shared" si="134"/>
        <v>0</v>
      </c>
      <c r="L289" s="26">
        <f t="shared" si="134"/>
        <v>0</v>
      </c>
      <c r="M289" s="26">
        <f t="shared" si="134"/>
        <v>0</v>
      </c>
      <c r="N289" s="26">
        <f t="shared" si="134"/>
        <v>0</v>
      </c>
      <c r="O289" s="26">
        <f t="shared" si="134"/>
        <v>0</v>
      </c>
      <c r="P289" s="26">
        <f t="shared" si="134"/>
        <v>0</v>
      </c>
      <c r="Q289" s="26">
        <f t="shared" si="134"/>
        <v>0</v>
      </c>
      <c r="R289" s="26">
        <f t="shared" si="134"/>
        <v>0</v>
      </c>
      <c r="S289" s="26">
        <f t="shared" si="134"/>
        <v>0</v>
      </c>
      <c r="T289" s="26">
        <f t="shared" si="134"/>
        <v>0</v>
      </c>
      <c r="U289" s="26">
        <f t="shared" si="134"/>
        <v>0</v>
      </c>
      <c r="V289" s="26">
        <f t="shared" si="134"/>
        <v>0</v>
      </c>
      <c r="W289" s="26">
        <f t="shared" si="134"/>
        <v>0</v>
      </c>
      <c r="X289" s="26">
        <f t="shared" si="134"/>
        <v>0</v>
      </c>
      <c r="Y289" s="26">
        <f t="shared" si="134"/>
        <v>0</v>
      </c>
    </row>
    <row r="291" spans="1:25">
      <c r="A291" s="1" t="s">
        <v>1836</v>
      </c>
    </row>
    <row r="292" spans="1:25">
      <c r="A292" s="415" t="s">
        <v>1443</v>
      </c>
      <c r="B292" s="415" t="s">
        <v>795</v>
      </c>
      <c r="F292" s="26">
        <f t="shared" ref="F292:H297" si="135">F256+F283</f>
        <v>0</v>
      </c>
      <c r="G292" s="26">
        <f t="shared" si="135"/>
        <v>0</v>
      </c>
      <c r="H292" s="26">
        <f t="shared" si="135"/>
        <v>0</v>
      </c>
      <c r="I292" s="26">
        <f t="shared" ref="I292:I297" si="136">I256+I283</f>
        <v>0</v>
      </c>
      <c r="J292" s="26">
        <f t="shared" ref="J292:Y297" si="137">J256+J283</f>
        <v>0</v>
      </c>
      <c r="K292" s="26">
        <f t="shared" si="137"/>
        <v>0</v>
      </c>
      <c r="L292" s="26">
        <f t="shared" si="137"/>
        <v>0</v>
      </c>
      <c r="M292" s="26">
        <f t="shared" si="137"/>
        <v>0</v>
      </c>
      <c r="N292" s="26">
        <f t="shared" si="137"/>
        <v>0</v>
      </c>
      <c r="O292" s="26">
        <f t="shared" si="137"/>
        <v>0</v>
      </c>
      <c r="P292" s="26">
        <f t="shared" si="137"/>
        <v>0</v>
      </c>
      <c r="Q292" s="26">
        <f t="shared" si="137"/>
        <v>0</v>
      </c>
      <c r="R292" s="26">
        <f t="shared" si="137"/>
        <v>0</v>
      </c>
      <c r="S292" s="26">
        <f t="shared" si="137"/>
        <v>0</v>
      </c>
      <c r="T292" s="26">
        <f t="shared" si="137"/>
        <v>0</v>
      </c>
      <c r="U292" s="26">
        <f t="shared" si="137"/>
        <v>0</v>
      </c>
      <c r="V292" s="26">
        <f t="shared" si="137"/>
        <v>0</v>
      </c>
      <c r="W292" s="26">
        <f t="shared" si="137"/>
        <v>0</v>
      </c>
      <c r="X292" s="26">
        <f t="shared" si="137"/>
        <v>0</v>
      </c>
      <c r="Y292" s="26">
        <f t="shared" si="137"/>
        <v>0</v>
      </c>
    </row>
    <row r="293" spans="1:25">
      <c r="A293" s="415" t="s">
        <v>1443</v>
      </c>
      <c r="B293" s="415" t="s">
        <v>796</v>
      </c>
      <c r="F293" s="26">
        <f t="shared" si="135"/>
        <v>0</v>
      </c>
      <c r="G293" s="26">
        <f t="shared" si="135"/>
        <v>0</v>
      </c>
      <c r="H293" s="26">
        <f t="shared" si="135"/>
        <v>0</v>
      </c>
      <c r="I293" s="26">
        <f t="shared" si="136"/>
        <v>0</v>
      </c>
      <c r="J293" s="26">
        <f t="shared" ref="J293:X293" si="138">J257+J284</f>
        <v>0</v>
      </c>
      <c r="K293" s="26">
        <f t="shared" si="138"/>
        <v>0</v>
      </c>
      <c r="L293" s="26">
        <f t="shared" si="138"/>
        <v>0</v>
      </c>
      <c r="M293" s="26">
        <f t="shared" si="138"/>
        <v>0</v>
      </c>
      <c r="N293" s="26">
        <f t="shared" si="138"/>
        <v>0</v>
      </c>
      <c r="O293" s="26">
        <f t="shared" si="138"/>
        <v>0</v>
      </c>
      <c r="P293" s="26">
        <f t="shared" si="138"/>
        <v>0</v>
      </c>
      <c r="Q293" s="26">
        <f t="shared" si="138"/>
        <v>0</v>
      </c>
      <c r="R293" s="26">
        <f t="shared" si="138"/>
        <v>0</v>
      </c>
      <c r="S293" s="26">
        <f t="shared" si="138"/>
        <v>0</v>
      </c>
      <c r="T293" s="26">
        <f t="shared" si="138"/>
        <v>0</v>
      </c>
      <c r="U293" s="26">
        <f t="shared" si="138"/>
        <v>0</v>
      </c>
      <c r="V293" s="26">
        <f t="shared" si="138"/>
        <v>0</v>
      </c>
      <c r="W293" s="26">
        <f t="shared" si="138"/>
        <v>0</v>
      </c>
      <c r="X293" s="26">
        <f t="shared" si="138"/>
        <v>0</v>
      </c>
      <c r="Y293" s="26">
        <f t="shared" si="137"/>
        <v>0</v>
      </c>
    </row>
    <row r="294" spans="1:25">
      <c r="A294" s="415" t="s">
        <v>1443</v>
      </c>
      <c r="B294" s="415" t="s">
        <v>797</v>
      </c>
      <c r="F294" s="26">
        <f t="shared" si="135"/>
        <v>0</v>
      </c>
      <c r="G294" s="26">
        <f t="shared" si="135"/>
        <v>0</v>
      </c>
      <c r="H294" s="26">
        <f t="shared" si="135"/>
        <v>0</v>
      </c>
      <c r="I294" s="26">
        <f t="shared" si="136"/>
        <v>0</v>
      </c>
      <c r="J294" s="26">
        <f t="shared" si="137"/>
        <v>0</v>
      </c>
      <c r="K294" s="26">
        <f t="shared" si="137"/>
        <v>0</v>
      </c>
      <c r="L294" s="26">
        <f t="shared" si="137"/>
        <v>0</v>
      </c>
      <c r="M294" s="26">
        <f t="shared" si="137"/>
        <v>0</v>
      </c>
      <c r="N294" s="26">
        <f t="shared" si="137"/>
        <v>0</v>
      </c>
      <c r="O294" s="26">
        <f t="shared" si="137"/>
        <v>0</v>
      </c>
      <c r="P294" s="26">
        <f t="shared" si="137"/>
        <v>0</v>
      </c>
      <c r="Q294" s="26">
        <f t="shared" si="137"/>
        <v>0</v>
      </c>
      <c r="R294" s="26">
        <f t="shared" si="137"/>
        <v>0</v>
      </c>
      <c r="S294" s="26">
        <f t="shared" si="137"/>
        <v>0</v>
      </c>
      <c r="T294" s="26">
        <f t="shared" si="137"/>
        <v>0</v>
      </c>
      <c r="U294" s="26">
        <f t="shared" si="137"/>
        <v>0</v>
      </c>
      <c r="V294" s="26">
        <f t="shared" si="137"/>
        <v>0</v>
      </c>
      <c r="W294" s="26">
        <f t="shared" si="137"/>
        <v>0</v>
      </c>
      <c r="X294" s="26">
        <f t="shared" si="137"/>
        <v>0</v>
      </c>
      <c r="Y294" s="26">
        <f t="shared" si="137"/>
        <v>0</v>
      </c>
    </row>
    <row r="295" spans="1:25">
      <c r="A295" s="415" t="s">
        <v>1443</v>
      </c>
      <c r="B295" s="415" t="s">
        <v>798</v>
      </c>
      <c r="F295" s="26">
        <f t="shared" si="135"/>
        <v>0</v>
      </c>
      <c r="G295" s="26">
        <f t="shared" si="135"/>
        <v>0</v>
      </c>
      <c r="H295" s="26">
        <f t="shared" si="135"/>
        <v>0</v>
      </c>
      <c r="I295" s="26">
        <f t="shared" si="136"/>
        <v>0</v>
      </c>
      <c r="J295" s="26">
        <f t="shared" si="137"/>
        <v>0</v>
      </c>
      <c r="K295" s="26">
        <f t="shared" si="137"/>
        <v>0</v>
      </c>
      <c r="L295" s="26">
        <f t="shared" si="137"/>
        <v>0</v>
      </c>
      <c r="M295" s="26">
        <f t="shared" si="137"/>
        <v>0</v>
      </c>
      <c r="N295" s="26">
        <f t="shared" si="137"/>
        <v>0</v>
      </c>
      <c r="O295" s="26">
        <f t="shared" si="137"/>
        <v>0</v>
      </c>
      <c r="P295" s="26">
        <f t="shared" si="137"/>
        <v>0</v>
      </c>
      <c r="Q295" s="26">
        <f t="shared" si="137"/>
        <v>0</v>
      </c>
      <c r="R295" s="26">
        <f t="shared" si="137"/>
        <v>0</v>
      </c>
      <c r="S295" s="26">
        <f t="shared" si="137"/>
        <v>0</v>
      </c>
      <c r="T295" s="26">
        <f t="shared" si="137"/>
        <v>0</v>
      </c>
      <c r="U295" s="26">
        <f t="shared" si="137"/>
        <v>0</v>
      </c>
      <c r="V295" s="26">
        <f t="shared" si="137"/>
        <v>0</v>
      </c>
      <c r="W295" s="26">
        <f t="shared" si="137"/>
        <v>0</v>
      </c>
      <c r="X295" s="26">
        <f t="shared" si="137"/>
        <v>0</v>
      </c>
      <c r="Y295" s="26">
        <f t="shared" si="137"/>
        <v>0</v>
      </c>
    </row>
    <row r="296" spans="1:25">
      <c r="A296" s="415" t="s">
        <v>1443</v>
      </c>
      <c r="B296" s="415" t="s">
        <v>273</v>
      </c>
      <c r="F296" s="26">
        <f t="shared" si="135"/>
        <v>0</v>
      </c>
      <c r="G296" s="26">
        <f t="shared" si="135"/>
        <v>0</v>
      </c>
      <c r="H296" s="26">
        <f t="shared" si="135"/>
        <v>0</v>
      </c>
      <c r="I296" s="26">
        <f t="shared" si="136"/>
        <v>0</v>
      </c>
      <c r="J296" s="26">
        <f t="shared" si="137"/>
        <v>0</v>
      </c>
      <c r="K296" s="26">
        <f t="shared" si="137"/>
        <v>0</v>
      </c>
      <c r="L296" s="26">
        <f t="shared" si="137"/>
        <v>0</v>
      </c>
      <c r="M296" s="26">
        <f t="shared" si="137"/>
        <v>0</v>
      </c>
      <c r="N296" s="26">
        <f t="shared" si="137"/>
        <v>0</v>
      </c>
      <c r="O296" s="26">
        <f t="shared" si="137"/>
        <v>0</v>
      </c>
      <c r="P296" s="26">
        <f t="shared" si="137"/>
        <v>0</v>
      </c>
      <c r="Q296" s="26">
        <f t="shared" si="137"/>
        <v>0</v>
      </c>
      <c r="R296" s="26">
        <f t="shared" si="137"/>
        <v>0</v>
      </c>
      <c r="S296" s="26">
        <f t="shared" si="137"/>
        <v>0</v>
      </c>
      <c r="T296" s="26">
        <f t="shared" si="137"/>
        <v>0</v>
      </c>
      <c r="U296" s="26">
        <f t="shared" si="137"/>
        <v>0</v>
      </c>
      <c r="V296" s="26">
        <f t="shared" si="137"/>
        <v>0</v>
      </c>
      <c r="W296" s="26">
        <f t="shared" si="137"/>
        <v>0</v>
      </c>
      <c r="X296" s="26">
        <f t="shared" si="137"/>
        <v>0</v>
      </c>
      <c r="Y296" s="26">
        <f t="shared" si="137"/>
        <v>0</v>
      </c>
    </row>
    <row r="297" spans="1:25">
      <c r="A297" s="415" t="s">
        <v>1443</v>
      </c>
      <c r="B297" s="415" t="s">
        <v>865</v>
      </c>
      <c r="F297" s="26">
        <f t="shared" si="135"/>
        <v>0</v>
      </c>
      <c r="G297" s="26">
        <f t="shared" si="135"/>
        <v>0</v>
      </c>
      <c r="H297" s="26">
        <f t="shared" si="135"/>
        <v>0</v>
      </c>
      <c r="I297" s="26">
        <f t="shared" si="136"/>
        <v>0</v>
      </c>
      <c r="J297" s="26">
        <f t="shared" si="137"/>
        <v>0</v>
      </c>
      <c r="K297" s="26">
        <f t="shared" si="137"/>
        <v>0</v>
      </c>
      <c r="L297" s="26">
        <f t="shared" si="137"/>
        <v>0</v>
      </c>
      <c r="M297" s="26">
        <f t="shared" si="137"/>
        <v>0</v>
      </c>
      <c r="N297" s="26">
        <f t="shared" si="137"/>
        <v>0</v>
      </c>
      <c r="O297" s="26">
        <f t="shared" si="137"/>
        <v>0</v>
      </c>
      <c r="P297" s="26">
        <f t="shared" si="137"/>
        <v>0</v>
      </c>
      <c r="Q297" s="26">
        <f t="shared" si="137"/>
        <v>0</v>
      </c>
      <c r="R297" s="26">
        <f t="shared" si="137"/>
        <v>0</v>
      </c>
      <c r="S297" s="26">
        <f t="shared" si="137"/>
        <v>0</v>
      </c>
      <c r="T297" s="26">
        <f t="shared" si="137"/>
        <v>0</v>
      </c>
      <c r="U297" s="26">
        <f t="shared" si="137"/>
        <v>0</v>
      </c>
      <c r="V297" s="26">
        <f t="shared" si="137"/>
        <v>0</v>
      </c>
      <c r="W297" s="26">
        <f t="shared" si="137"/>
        <v>0</v>
      </c>
      <c r="X297" s="26">
        <f t="shared" si="137"/>
        <v>0</v>
      </c>
      <c r="Y297" s="26">
        <f t="shared" si="137"/>
        <v>0</v>
      </c>
    </row>
    <row r="298" spans="1:25">
      <c r="A298" s="415" t="s">
        <v>1443</v>
      </c>
      <c r="B298" s="415" t="s">
        <v>44</v>
      </c>
      <c r="F298" s="26">
        <f t="shared" ref="F298:H298" si="139">SUM(F292:F297)</f>
        <v>0</v>
      </c>
      <c r="G298" s="26">
        <f t="shared" si="139"/>
        <v>0</v>
      </c>
      <c r="H298" s="26">
        <f t="shared" si="139"/>
        <v>0</v>
      </c>
      <c r="I298" s="26">
        <f t="shared" ref="I298:L298" si="140">SUM(I292:I297)</f>
        <v>0</v>
      </c>
      <c r="J298" s="26">
        <f t="shared" si="140"/>
        <v>0</v>
      </c>
      <c r="K298" s="26">
        <f t="shared" si="140"/>
        <v>0</v>
      </c>
      <c r="L298" s="26">
        <f t="shared" si="140"/>
        <v>0</v>
      </c>
      <c r="M298" s="26">
        <f t="shared" ref="M298:Y298" si="141">SUM(M292:M297)</f>
        <v>0</v>
      </c>
      <c r="N298" s="26">
        <f t="shared" si="141"/>
        <v>0</v>
      </c>
      <c r="O298" s="26">
        <f t="shared" si="141"/>
        <v>0</v>
      </c>
      <c r="P298" s="26">
        <f t="shared" si="141"/>
        <v>0</v>
      </c>
      <c r="Q298" s="26">
        <f t="shared" si="141"/>
        <v>0</v>
      </c>
      <c r="R298" s="26">
        <f t="shared" si="141"/>
        <v>0</v>
      </c>
      <c r="S298" s="26">
        <f t="shared" si="141"/>
        <v>0</v>
      </c>
      <c r="T298" s="26">
        <f t="shared" si="141"/>
        <v>0</v>
      </c>
      <c r="U298" s="26">
        <f t="shared" si="141"/>
        <v>0</v>
      </c>
      <c r="V298" s="26">
        <f t="shared" si="141"/>
        <v>0</v>
      </c>
      <c r="W298" s="26">
        <f t="shared" si="141"/>
        <v>0</v>
      </c>
      <c r="X298" s="26">
        <f t="shared" si="141"/>
        <v>0</v>
      </c>
      <c r="Y298" s="26">
        <f t="shared" si="141"/>
        <v>0</v>
      </c>
    </row>
  </sheetData>
  <pageMargins left="0.15748031496062992" right="0.15748031496062992" top="0.35433070866141736" bottom="0.47244094488188981" header="0.15748031496062992" footer="0.15748031496062992"/>
  <pageSetup paperSize="9" scale="75" orientation="portrait" r:id="rId1"/>
  <headerFooter>
    <oddHeader>&amp;C&amp;A</oddHeader>
    <oddFooter>&amp;L&amp;T
&amp;D&amp;C&amp;Z&amp;R
&amp;F</oddFooter>
  </headerFooter>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O50"/>
  <sheetViews>
    <sheetView topLeftCell="A7" workbookViewId="0">
      <selection activeCell="B32" sqref="B32"/>
    </sheetView>
  </sheetViews>
  <sheetFormatPr defaultRowHeight="12.75"/>
  <cols>
    <col min="1" max="1" width="3.75" style="18" customWidth="1"/>
    <col min="2" max="2" width="35.625" style="18" customWidth="1"/>
    <col min="3" max="3" width="27.75" style="18" customWidth="1"/>
    <col min="4" max="4" width="63.875" style="18" customWidth="1"/>
    <col min="5" max="9" width="16" style="18" customWidth="1"/>
    <col min="10" max="16384" width="9" style="18"/>
  </cols>
  <sheetData>
    <row r="1" spans="1:15" s="52" customFormat="1" ht="15">
      <c r="A1" s="49" t="s">
        <v>124</v>
      </c>
      <c r="G1" s="49"/>
      <c r="H1" s="49"/>
      <c r="I1" s="49"/>
      <c r="J1" s="49"/>
      <c r="O1" s="49" t="s">
        <v>53</v>
      </c>
    </row>
    <row r="2" spans="1:15" s="52" customFormat="1" ht="15">
      <c r="A2" s="49" t="str">
        <f>VLOOKUP(B31,B33:C47,2)</f>
        <v>LPN</v>
      </c>
      <c r="B2" s="49"/>
      <c r="C2" s="49"/>
      <c r="D2" s="49"/>
    </row>
    <row r="3" spans="1:15" s="70" customFormat="1" ht="15">
      <c r="A3" s="889">
        <f>+'FI Pack cover'!D15</f>
        <v>2012</v>
      </c>
      <c r="B3" s="890"/>
    </row>
    <row r="6" spans="1:15">
      <c r="B6" s="1" t="s">
        <v>125</v>
      </c>
      <c r="F6" s="22"/>
      <c r="G6" s="22"/>
    </row>
    <row r="8" spans="1:15">
      <c r="B8" s="63" t="str">
        <f>A2</f>
        <v>LPN</v>
      </c>
    </row>
    <row r="10" spans="1:15">
      <c r="B10" s="1" t="s">
        <v>126</v>
      </c>
    </row>
    <row r="12" spans="1:15">
      <c r="B12" s="64" t="s">
        <v>127</v>
      </c>
      <c r="C12" s="64" t="s">
        <v>128</v>
      </c>
      <c r="D12" s="65" t="s">
        <v>129</v>
      </c>
    </row>
    <row r="13" spans="1:15">
      <c r="B13" s="66" t="s">
        <v>130</v>
      </c>
      <c r="C13" s="19"/>
      <c r="D13" s="67"/>
    </row>
    <row r="14" spans="1:15">
      <c r="B14" s="66" t="s">
        <v>1672</v>
      </c>
      <c r="C14" s="19"/>
      <c r="D14" s="67"/>
    </row>
    <row r="15" spans="1:15">
      <c r="B15" s="66" t="s">
        <v>1673</v>
      </c>
      <c r="C15" s="19"/>
      <c r="D15" s="67"/>
    </row>
    <row r="16" spans="1:15">
      <c r="B16" s="66" t="s">
        <v>1674</v>
      </c>
      <c r="C16" s="19"/>
      <c r="D16" s="67"/>
    </row>
    <row r="17" spans="2:4">
      <c r="B17" s="66" t="s">
        <v>1675</v>
      </c>
      <c r="C17" s="19"/>
      <c r="D17" s="67"/>
    </row>
    <row r="18" spans="2:4">
      <c r="B18" s="66" t="s">
        <v>1676</v>
      </c>
      <c r="C18" s="19"/>
      <c r="D18" s="67"/>
    </row>
    <row r="19" spans="2:4">
      <c r="B19" s="66" t="s">
        <v>1677</v>
      </c>
      <c r="C19" s="19"/>
      <c r="D19" s="67"/>
    </row>
    <row r="20" spans="2:4">
      <c r="B20" s="66" t="s">
        <v>1678</v>
      </c>
      <c r="C20" s="19"/>
      <c r="D20" s="67"/>
    </row>
    <row r="21" spans="2:4">
      <c r="B21" s="66" t="s">
        <v>1679</v>
      </c>
      <c r="C21" s="19"/>
      <c r="D21" s="67"/>
    </row>
    <row r="22" spans="2:4">
      <c r="B22" s="66" t="s">
        <v>1680</v>
      </c>
      <c r="C22" s="19"/>
      <c r="D22" s="67"/>
    </row>
    <row r="25" spans="2:4">
      <c r="B25" s="1" t="s">
        <v>131</v>
      </c>
    </row>
    <row r="27" spans="2:4">
      <c r="B27" s="68"/>
      <c r="C27" s="69" t="s">
        <v>132</v>
      </c>
    </row>
    <row r="31" spans="2:4">
      <c r="B31" s="19">
        <v>8</v>
      </c>
      <c r="C31" s="18" t="s">
        <v>133</v>
      </c>
    </row>
    <row r="32" spans="2:4" s="480" customFormat="1"/>
    <row r="33" spans="2:3">
      <c r="B33" s="18">
        <v>0</v>
      </c>
      <c r="C33" t="s">
        <v>1639</v>
      </c>
    </row>
    <row r="34" spans="2:3">
      <c r="B34" s="18">
        <v>1</v>
      </c>
      <c r="C34" s="883" t="s">
        <v>1654</v>
      </c>
    </row>
    <row r="35" spans="2:3">
      <c r="B35" s="18">
        <v>2</v>
      </c>
      <c r="C35" s="883" t="s">
        <v>1655</v>
      </c>
    </row>
    <row r="36" spans="2:3">
      <c r="B36" s="18">
        <v>3</v>
      </c>
      <c r="C36" s="883" t="s">
        <v>1637</v>
      </c>
    </row>
    <row r="37" spans="2:3">
      <c r="B37" s="18">
        <v>4</v>
      </c>
      <c r="C37" s="883" t="s">
        <v>1667</v>
      </c>
    </row>
    <row r="38" spans="2:3">
      <c r="B38" s="18">
        <v>5</v>
      </c>
      <c r="C38" s="883" t="s">
        <v>1668</v>
      </c>
    </row>
    <row r="39" spans="2:3">
      <c r="B39" s="18">
        <v>6</v>
      </c>
      <c r="C39" s="883" t="s">
        <v>1656</v>
      </c>
    </row>
    <row r="40" spans="2:3">
      <c r="B40" s="18">
        <v>7</v>
      </c>
      <c r="C40" s="883" t="s">
        <v>1657</v>
      </c>
    </row>
    <row r="41" spans="2:3">
      <c r="B41" s="18">
        <v>8</v>
      </c>
      <c r="C41" s="883" t="s">
        <v>1658</v>
      </c>
    </row>
    <row r="42" spans="2:3">
      <c r="B42" s="18">
        <v>9</v>
      </c>
      <c r="C42" s="883" t="s">
        <v>1659</v>
      </c>
    </row>
    <row r="43" spans="2:3">
      <c r="B43" s="18">
        <v>10</v>
      </c>
      <c r="C43" s="883" t="s">
        <v>1660</v>
      </c>
    </row>
    <row r="44" spans="2:3">
      <c r="B44" s="18">
        <v>11</v>
      </c>
      <c r="C44" s="883" t="s">
        <v>1661</v>
      </c>
    </row>
    <row r="45" spans="2:3">
      <c r="B45" s="18">
        <v>12</v>
      </c>
      <c r="C45" s="883" t="s">
        <v>1662</v>
      </c>
    </row>
    <row r="46" spans="2:3">
      <c r="B46" s="18">
        <v>13</v>
      </c>
      <c r="C46" s="883" t="s">
        <v>1663</v>
      </c>
    </row>
    <row r="47" spans="2:3">
      <c r="B47" s="18">
        <v>14</v>
      </c>
      <c r="C47" s="883" t="s">
        <v>1664</v>
      </c>
    </row>
    <row r="50" spans="4:4">
      <c r="D50" s="1"/>
    </row>
  </sheetData>
  <pageMargins left="0.70866141732283472" right="0.70866141732283472" top="0.74803149606299213" bottom="0.74803149606299213" header="0.31496062992125984" footer="0.31496062992125984"/>
  <pageSetup paperSize="9" scale="78" orientation="landscape" r:id="rId1"/>
  <headerFooter>
    <oddHeader>&amp;C&amp;A&amp;R&amp;A</oddHeader>
  </headerFooter>
  <drawing r:id="rId2"/>
</worksheet>
</file>

<file path=xl/worksheets/sheet20.xml><?xml version="1.0" encoding="utf-8"?>
<worksheet xmlns="http://schemas.openxmlformats.org/spreadsheetml/2006/main" xmlns:r="http://schemas.openxmlformats.org/officeDocument/2006/relationships">
  <dimension ref="A1:Z297"/>
  <sheetViews>
    <sheetView workbookViewId="0">
      <selection activeCell="J35" sqref="J35"/>
    </sheetView>
  </sheetViews>
  <sheetFormatPr defaultRowHeight="12.75" outlineLevelCol="1"/>
  <cols>
    <col min="1" max="1" width="46.5" customWidth="1"/>
    <col min="2" max="2" width="24.375" customWidth="1"/>
    <col min="3" max="3" width="2.625" customWidth="1"/>
    <col min="4" max="4" width="2.5" customWidth="1"/>
    <col min="5" max="5" width="4.125" customWidth="1"/>
    <col min="6" max="6" width="10.5" hidden="1" customWidth="1"/>
    <col min="7" max="7" width="10.625" hidden="1" customWidth="1"/>
    <col min="8" max="8" width="9.875" hidden="1" customWidth="1"/>
    <col min="9" max="9" width="10.125" hidden="1" customWidth="1"/>
    <col min="10" max="10" width="10.125" customWidth="1"/>
    <col min="11" max="11" width="9.625" customWidth="1"/>
    <col min="12" max="12" width="9.75" customWidth="1"/>
    <col min="13" max="15" width="8.25" customWidth="1"/>
    <col min="16" max="16" width="8.25" hidden="1" customWidth="1" outlineLevel="1"/>
    <col min="17" max="17" width="8" hidden="1" customWidth="1" outlineLevel="1"/>
    <col min="18" max="25" width="7.875" hidden="1" customWidth="1" outlineLevel="1"/>
    <col min="26" max="26" width="9" collapsed="1"/>
  </cols>
  <sheetData>
    <row r="1" spans="1:25" ht="15.75">
      <c r="A1" s="13" t="s">
        <v>1356</v>
      </c>
      <c r="J1" s="514"/>
    </row>
    <row r="2" spans="1:25" ht="15">
      <c r="A2" s="55" t="str">
        <f>'Version control'!A2</f>
        <v>LPN</v>
      </c>
    </row>
    <row r="3" spans="1:25" ht="15">
      <c r="A3" s="706">
        <f>'Version control'!A3</f>
        <v>2012</v>
      </c>
      <c r="F3" s="25">
        <v>2006</v>
      </c>
      <c r="G3" s="25">
        <f t="shared" ref="G3:Y3" si="0">+F3+1</f>
        <v>2007</v>
      </c>
      <c r="H3" s="25">
        <f t="shared" si="0"/>
        <v>2008</v>
      </c>
      <c r="I3" s="25">
        <f t="shared" si="0"/>
        <v>2009</v>
      </c>
      <c r="J3" s="25">
        <f t="shared" si="0"/>
        <v>2010</v>
      </c>
      <c r="K3" s="25">
        <f t="shared" si="0"/>
        <v>2011</v>
      </c>
      <c r="L3" s="25">
        <f t="shared" si="0"/>
        <v>2012</v>
      </c>
      <c r="M3" s="25">
        <f t="shared" si="0"/>
        <v>2013</v>
      </c>
      <c r="N3" s="25">
        <f t="shared" si="0"/>
        <v>2014</v>
      </c>
      <c r="O3" s="25">
        <f t="shared" si="0"/>
        <v>2015</v>
      </c>
      <c r="P3" s="25">
        <f t="shared" si="0"/>
        <v>2016</v>
      </c>
      <c r="Q3" s="25">
        <f t="shared" si="0"/>
        <v>2017</v>
      </c>
      <c r="R3" s="25">
        <f t="shared" si="0"/>
        <v>2018</v>
      </c>
      <c r="S3" s="25">
        <f t="shared" si="0"/>
        <v>2019</v>
      </c>
      <c r="T3" s="25">
        <f t="shared" si="0"/>
        <v>2020</v>
      </c>
      <c r="U3" s="25">
        <f t="shared" si="0"/>
        <v>2021</v>
      </c>
      <c r="V3" s="25">
        <f t="shared" si="0"/>
        <v>2022</v>
      </c>
      <c r="W3" s="25">
        <f t="shared" si="0"/>
        <v>2023</v>
      </c>
      <c r="X3" s="25">
        <f t="shared" si="0"/>
        <v>2024</v>
      </c>
      <c r="Y3" s="25">
        <f t="shared" si="0"/>
        <v>2025</v>
      </c>
    </row>
    <row r="4" spans="1:25" ht="14.25" customHeight="1">
      <c r="A4" s="1" t="s">
        <v>1455</v>
      </c>
      <c r="E4" s="726" t="s">
        <v>1434</v>
      </c>
      <c r="F4" s="709"/>
      <c r="G4" s="709"/>
      <c r="H4" s="709"/>
      <c r="I4" s="709"/>
      <c r="J4" s="709"/>
      <c r="K4" s="788"/>
      <c r="L4" s="788"/>
      <c r="M4" s="788"/>
      <c r="N4" s="788"/>
      <c r="O4" s="788"/>
      <c r="P4" s="788"/>
      <c r="Q4" s="788"/>
      <c r="R4" s="788"/>
      <c r="S4" s="788"/>
      <c r="T4" s="788"/>
      <c r="U4" s="788"/>
      <c r="V4" s="788"/>
      <c r="W4" s="788"/>
      <c r="X4" s="709"/>
      <c r="Y4" s="709"/>
    </row>
    <row r="5" spans="1:25">
      <c r="A5" s="1"/>
      <c r="K5" s="773"/>
      <c r="L5" s="799"/>
      <c r="M5" s="799"/>
      <c r="N5" s="799"/>
      <c r="O5" s="771"/>
      <c r="P5" s="812"/>
      <c r="Q5" s="813"/>
      <c r="R5" s="813"/>
      <c r="S5" s="813"/>
      <c r="T5" s="813"/>
      <c r="U5" s="813"/>
      <c r="V5" s="813"/>
      <c r="W5" s="814"/>
    </row>
    <row r="6" spans="1:25">
      <c r="A6" s="415" t="s">
        <v>1455</v>
      </c>
      <c r="B6" s="415" t="s">
        <v>795</v>
      </c>
      <c r="E6" s="78" t="s">
        <v>5</v>
      </c>
      <c r="F6" s="23"/>
      <c r="G6" s="23"/>
      <c r="H6" s="23"/>
      <c r="I6" s="23"/>
      <c r="J6" s="23"/>
      <c r="K6" s="288"/>
      <c r="L6" s="288"/>
      <c r="M6" s="288"/>
      <c r="N6" s="288"/>
      <c r="O6" s="288"/>
      <c r="P6" s="288"/>
      <c r="Q6" s="288"/>
      <c r="R6" s="288"/>
      <c r="S6" s="288"/>
      <c r="T6" s="288"/>
      <c r="U6" s="288"/>
      <c r="V6" s="288"/>
      <c r="W6" s="288"/>
      <c r="X6" s="23"/>
      <c r="Y6" s="23"/>
    </row>
    <row r="7" spans="1:25">
      <c r="A7" s="415" t="s">
        <v>1455</v>
      </c>
      <c r="B7" s="415" t="s">
        <v>796</v>
      </c>
      <c r="F7" s="23"/>
      <c r="G7" s="23"/>
      <c r="H7" s="23"/>
      <c r="I7" s="23"/>
      <c r="J7" s="23"/>
      <c r="K7" s="23"/>
      <c r="L7" s="23"/>
      <c r="M7" s="23"/>
      <c r="N7" s="23"/>
      <c r="O7" s="23"/>
      <c r="P7" s="23"/>
      <c r="Q7" s="23"/>
      <c r="R7" s="23"/>
      <c r="S7" s="23"/>
      <c r="T7" s="23"/>
      <c r="U7" s="23"/>
      <c r="V7" s="23"/>
      <c r="W7" s="23"/>
      <c r="X7" s="23"/>
      <c r="Y7" s="23"/>
    </row>
    <row r="8" spans="1:25">
      <c r="A8" s="415" t="s">
        <v>1455</v>
      </c>
      <c r="B8" s="415" t="s">
        <v>797</v>
      </c>
      <c r="F8" s="23"/>
      <c r="G8" s="23"/>
      <c r="H8" s="23"/>
      <c r="I8" s="23"/>
      <c r="J8" s="23"/>
      <c r="K8" s="23"/>
      <c r="L8" s="23"/>
      <c r="M8" s="23"/>
      <c r="N8" s="23"/>
      <c r="O8" s="23"/>
      <c r="P8" s="23"/>
      <c r="Q8" s="23"/>
      <c r="R8" s="23"/>
      <c r="S8" s="23"/>
      <c r="T8" s="23"/>
      <c r="U8" s="23"/>
      <c r="V8" s="23"/>
      <c r="W8" s="23"/>
      <c r="X8" s="23"/>
      <c r="Y8" s="23"/>
    </row>
    <row r="9" spans="1:25">
      <c r="A9" s="415" t="s">
        <v>1455</v>
      </c>
      <c r="B9" s="415" t="s">
        <v>798</v>
      </c>
      <c r="F9" s="23"/>
      <c r="G9" s="23"/>
      <c r="H9" s="23"/>
      <c r="I9" s="23"/>
      <c r="J9" s="23"/>
      <c r="K9" s="23"/>
      <c r="L9" s="23"/>
      <c r="M9" s="23"/>
      <c r="N9" s="23"/>
      <c r="O9" s="23"/>
      <c r="P9" s="23"/>
      <c r="Q9" s="23"/>
      <c r="R9" s="23"/>
      <c r="S9" s="23"/>
      <c r="T9" s="23"/>
      <c r="U9" s="23"/>
      <c r="V9" s="23"/>
      <c r="W9" s="23"/>
      <c r="X9" s="23"/>
      <c r="Y9" s="23"/>
    </row>
    <row r="10" spans="1:25">
      <c r="A10" s="415" t="s">
        <v>1455</v>
      </c>
      <c r="B10" s="415" t="s">
        <v>273</v>
      </c>
      <c r="F10" s="23"/>
      <c r="G10" s="23"/>
      <c r="H10" s="23"/>
      <c r="I10" s="23"/>
      <c r="J10" s="23"/>
      <c r="K10" s="23"/>
      <c r="L10" s="23"/>
      <c r="M10" s="23"/>
      <c r="N10" s="23"/>
      <c r="O10" s="23"/>
      <c r="P10" s="23"/>
      <c r="Q10" s="23"/>
      <c r="R10" s="23"/>
      <c r="S10" s="23"/>
      <c r="T10" s="23"/>
      <c r="U10" s="23"/>
      <c r="V10" s="23"/>
      <c r="W10" s="23"/>
      <c r="X10" s="23"/>
      <c r="Y10" s="23"/>
    </row>
    <row r="11" spans="1:25">
      <c r="A11" s="415" t="s">
        <v>1455</v>
      </c>
      <c r="B11" s="415" t="s">
        <v>865</v>
      </c>
      <c r="F11" s="23"/>
      <c r="G11" s="23"/>
      <c r="H11" s="23"/>
      <c r="I11" s="23"/>
      <c r="J11" s="23"/>
      <c r="K11" s="23"/>
      <c r="L11" s="23"/>
      <c r="M11" s="23"/>
      <c r="N11" s="23"/>
      <c r="O11" s="23"/>
      <c r="P11" s="23"/>
      <c r="Q11" s="23"/>
      <c r="R11" s="23"/>
      <c r="S11" s="23"/>
      <c r="T11" s="23"/>
      <c r="U11" s="23"/>
      <c r="V11" s="23"/>
      <c r="W11" s="23"/>
      <c r="X11" s="23"/>
      <c r="Y11" s="23"/>
    </row>
    <row r="12" spans="1:25" s="1" customFormat="1">
      <c r="A12" s="64" t="s">
        <v>1455</v>
      </c>
      <c r="B12" s="64" t="s">
        <v>44</v>
      </c>
      <c r="F12" s="359">
        <f>SUM(F6:F11)</f>
        <v>0</v>
      </c>
      <c r="G12" s="359">
        <f t="shared" ref="G12:Y12" si="1">SUM(G6:G11)</f>
        <v>0</v>
      </c>
      <c r="H12" s="359">
        <f t="shared" si="1"/>
        <v>0</v>
      </c>
      <c r="I12" s="359">
        <f t="shared" si="1"/>
        <v>0</v>
      </c>
      <c r="J12" s="359">
        <f t="shared" si="1"/>
        <v>0</v>
      </c>
      <c r="K12" s="359">
        <f t="shared" si="1"/>
        <v>0</v>
      </c>
      <c r="L12" s="359">
        <f t="shared" si="1"/>
        <v>0</v>
      </c>
      <c r="M12" s="359">
        <f t="shared" si="1"/>
        <v>0</v>
      </c>
      <c r="N12" s="359">
        <f t="shared" si="1"/>
        <v>0</v>
      </c>
      <c r="O12" s="359">
        <f t="shared" si="1"/>
        <v>0</v>
      </c>
      <c r="P12" s="359">
        <f t="shared" si="1"/>
        <v>0</v>
      </c>
      <c r="Q12" s="359">
        <f t="shared" si="1"/>
        <v>0</v>
      </c>
      <c r="R12" s="359">
        <f t="shared" si="1"/>
        <v>0</v>
      </c>
      <c r="S12" s="359">
        <f t="shared" si="1"/>
        <v>0</v>
      </c>
      <c r="T12" s="359">
        <f t="shared" si="1"/>
        <v>0</v>
      </c>
      <c r="U12" s="359">
        <f t="shared" si="1"/>
        <v>0</v>
      </c>
      <c r="V12" s="359">
        <f t="shared" si="1"/>
        <v>0</v>
      </c>
      <c r="W12" s="359">
        <f t="shared" si="1"/>
        <v>0</v>
      </c>
      <c r="X12" s="359">
        <f t="shared" si="1"/>
        <v>0</v>
      </c>
      <c r="Y12" s="359">
        <f t="shared" si="1"/>
        <v>0</v>
      </c>
    </row>
    <row r="15" spans="1:25">
      <c r="A15" s="1" t="s">
        <v>787</v>
      </c>
    </row>
    <row r="16" spans="1:25">
      <c r="A16" s="415" t="s">
        <v>788</v>
      </c>
      <c r="B16" s="415" t="s">
        <v>795</v>
      </c>
      <c r="F16" s="23"/>
      <c r="G16" s="23"/>
      <c r="H16" s="23"/>
      <c r="I16" s="23"/>
      <c r="J16" s="23"/>
      <c r="K16" s="23"/>
      <c r="L16" s="23"/>
      <c r="M16" s="23"/>
      <c r="N16" s="23"/>
      <c r="O16" s="23"/>
      <c r="P16" s="23"/>
      <c r="Q16" s="23"/>
      <c r="R16" s="23"/>
      <c r="S16" s="23"/>
      <c r="T16" s="23"/>
      <c r="U16" s="23"/>
      <c r="V16" s="23"/>
      <c r="W16" s="23"/>
      <c r="X16" s="23"/>
      <c r="Y16" s="23"/>
    </row>
    <row r="17" spans="1:25">
      <c r="A17" s="415" t="s">
        <v>788</v>
      </c>
      <c r="B17" s="415" t="s">
        <v>796</v>
      </c>
      <c r="F17" s="23"/>
      <c r="G17" s="23"/>
      <c r="H17" s="23"/>
      <c r="I17" s="23"/>
      <c r="J17" s="23"/>
      <c r="K17" s="23"/>
      <c r="L17" s="23"/>
      <c r="M17" s="23"/>
      <c r="N17" s="23"/>
      <c r="O17" s="23"/>
      <c r="P17" s="23"/>
      <c r="Q17" s="23"/>
      <c r="R17" s="23"/>
      <c r="S17" s="23"/>
      <c r="T17" s="23"/>
      <c r="U17" s="23"/>
      <c r="V17" s="23"/>
      <c r="W17" s="23"/>
      <c r="X17" s="23"/>
      <c r="Y17" s="23"/>
    </row>
    <row r="18" spans="1:25">
      <c r="A18" s="415" t="s">
        <v>788</v>
      </c>
      <c r="B18" s="415" t="s">
        <v>797</v>
      </c>
      <c r="F18" s="23"/>
      <c r="G18" s="23"/>
      <c r="H18" s="23"/>
      <c r="I18" s="23"/>
      <c r="J18" s="23"/>
      <c r="K18" s="23"/>
      <c r="L18" s="23"/>
      <c r="M18" s="23"/>
      <c r="N18" s="23"/>
      <c r="O18" s="23"/>
      <c r="P18" s="23"/>
      <c r="Q18" s="23"/>
      <c r="R18" s="23"/>
      <c r="S18" s="23"/>
      <c r="T18" s="23"/>
      <c r="U18" s="23"/>
      <c r="V18" s="23"/>
      <c r="W18" s="23"/>
      <c r="X18" s="23"/>
      <c r="Y18" s="23"/>
    </row>
    <row r="19" spans="1:25">
      <c r="A19" s="415" t="s">
        <v>788</v>
      </c>
      <c r="B19" s="415" t="s">
        <v>798</v>
      </c>
      <c r="F19" s="23"/>
      <c r="G19" s="23"/>
      <c r="H19" s="23"/>
      <c r="I19" s="23"/>
      <c r="J19" s="23"/>
      <c r="K19" s="23"/>
      <c r="L19" s="23"/>
      <c r="M19" s="23"/>
      <c r="N19" s="23"/>
      <c r="O19" s="23"/>
      <c r="P19" s="23"/>
      <c r="Q19" s="23"/>
      <c r="R19" s="23"/>
      <c r="S19" s="23"/>
      <c r="T19" s="23"/>
      <c r="U19" s="23"/>
      <c r="V19" s="23"/>
      <c r="W19" s="23"/>
      <c r="X19" s="23"/>
      <c r="Y19" s="23"/>
    </row>
    <row r="20" spans="1:25">
      <c r="A20" s="415" t="s">
        <v>788</v>
      </c>
      <c r="B20" s="415" t="s">
        <v>273</v>
      </c>
      <c r="F20" s="23"/>
      <c r="G20" s="23"/>
      <c r="H20" s="23"/>
      <c r="I20" s="23"/>
      <c r="J20" s="23"/>
      <c r="K20" s="23"/>
      <c r="L20" s="23"/>
      <c r="M20" s="23"/>
      <c r="N20" s="23"/>
      <c r="O20" s="23"/>
      <c r="P20" s="23"/>
      <c r="Q20" s="23"/>
      <c r="R20" s="23"/>
      <c r="S20" s="23"/>
      <c r="T20" s="23"/>
      <c r="U20" s="23"/>
      <c r="V20" s="23"/>
      <c r="W20" s="23"/>
      <c r="X20" s="23"/>
      <c r="Y20" s="23"/>
    </row>
    <row r="21" spans="1:25">
      <c r="A21" s="415" t="s">
        <v>788</v>
      </c>
      <c r="B21" s="415" t="s">
        <v>865</v>
      </c>
      <c r="F21" s="23"/>
      <c r="G21" s="23"/>
      <c r="H21" s="23"/>
      <c r="I21" s="23"/>
      <c r="J21" s="23"/>
      <c r="K21" s="23"/>
      <c r="L21" s="23"/>
      <c r="M21" s="23"/>
      <c r="N21" s="23"/>
      <c r="O21" s="23"/>
      <c r="P21" s="23"/>
      <c r="Q21" s="23"/>
      <c r="R21" s="23"/>
      <c r="S21" s="23"/>
      <c r="T21" s="23"/>
      <c r="U21" s="23"/>
      <c r="V21" s="23"/>
      <c r="W21" s="23"/>
      <c r="X21" s="23"/>
      <c r="Y21" s="23"/>
    </row>
    <row r="22" spans="1:25" s="1" customFormat="1">
      <c r="A22" s="64" t="s">
        <v>788</v>
      </c>
      <c r="B22" s="64" t="s">
        <v>44</v>
      </c>
      <c r="F22" s="359">
        <f>SUM(F16:F21)</f>
        <v>0</v>
      </c>
      <c r="G22" s="359">
        <f t="shared" ref="G22:U22" si="2">SUM(G16:G21)</f>
        <v>0</v>
      </c>
      <c r="H22" s="359">
        <f t="shared" si="2"/>
        <v>0</v>
      </c>
      <c r="I22" s="359">
        <f t="shared" si="2"/>
        <v>0</v>
      </c>
      <c r="J22" s="359">
        <f t="shared" si="2"/>
        <v>0</v>
      </c>
      <c r="K22" s="359">
        <f t="shared" si="2"/>
        <v>0</v>
      </c>
      <c r="L22" s="359">
        <f t="shared" si="2"/>
        <v>0</v>
      </c>
      <c r="M22" s="359">
        <f t="shared" si="2"/>
        <v>0</v>
      </c>
      <c r="N22" s="359">
        <f t="shared" si="2"/>
        <v>0</v>
      </c>
      <c r="O22" s="359">
        <f t="shared" si="2"/>
        <v>0</v>
      </c>
      <c r="P22" s="359">
        <f t="shared" si="2"/>
        <v>0</v>
      </c>
      <c r="Q22" s="359">
        <f t="shared" si="2"/>
        <v>0</v>
      </c>
      <c r="R22" s="359">
        <f t="shared" si="2"/>
        <v>0</v>
      </c>
      <c r="S22" s="359">
        <f t="shared" si="2"/>
        <v>0</v>
      </c>
      <c r="T22" s="359">
        <f t="shared" si="2"/>
        <v>0</v>
      </c>
      <c r="U22" s="359">
        <f t="shared" si="2"/>
        <v>0</v>
      </c>
      <c r="V22" s="359">
        <f>SUM(V16:V21)</f>
        <v>0</v>
      </c>
      <c r="W22" s="359">
        <f>SUM(W16:W21)</f>
        <v>0</v>
      </c>
      <c r="X22" s="359">
        <f>SUM(X16:X21)</f>
        <v>0</v>
      </c>
      <c r="Y22" s="359">
        <f>SUM(Y16:Y21)</f>
        <v>0</v>
      </c>
    </row>
    <row r="25" spans="1:25">
      <c r="A25" s="415" t="s">
        <v>864</v>
      </c>
      <c r="B25" s="415" t="s">
        <v>865</v>
      </c>
      <c r="F25" s="23"/>
      <c r="G25" s="23"/>
      <c r="H25" s="23"/>
      <c r="I25" s="23"/>
      <c r="J25" s="23"/>
      <c r="K25" s="23"/>
      <c r="L25" s="23"/>
      <c r="M25" s="23"/>
      <c r="N25" s="23"/>
      <c r="O25" s="23"/>
      <c r="P25" s="23"/>
      <c r="Q25" s="23"/>
      <c r="R25" s="23"/>
      <c r="S25" s="23"/>
      <c r="T25" s="23"/>
      <c r="U25" s="23"/>
      <c r="V25" s="23"/>
      <c r="W25" s="23"/>
      <c r="X25" s="23"/>
      <c r="Y25" s="23"/>
    </row>
    <row r="29" spans="1:25">
      <c r="A29" s="415" t="s">
        <v>1543</v>
      </c>
      <c r="B29" s="415" t="s">
        <v>795</v>
      </c>
      <c r="F29" s="23"/>
      <c r="G29" s="23"/>
      <c r="H29" s="23"/>
      <c r="I29" s="23"/>
      <c r="J29" s="23"/>
      <c r="K29" s="23"/>
      <c r="L29" s="23"/>
      <c r="M29" s="23"/>
      <c r="N29" s="23"/>
      <c r="O29" s="23"/>
      <c r="P29" s="23"/>
      <c r="Q29" s="23"/>
      <c r="R29" s="23"/>
      <c r="S29" s="23"/>
      <c r="T29" s="23"/>
      <c r="U29" s="23"/>
      <c r="V29" s="23"/>
      <c r="W29" s="23"/>
      <c r="X29" s="23"/>
      <c r="Y29" s="23"/>
    </row>
    <row r="30" spans="1:25">
      <c r="A30" s="415" t="s">
        <v>1543</v>
      </c>
      <c r="B30" s="415" t="s">
        <v>796</v>
      </c>
      <c r="F30" s="23"/>
      <c r="G30" s="23"/>
      <c r="H30" s="23"/>
      <c r="I30" s="23"/>
      <c r="J30" s="23"/>
      <c r="K30" s="23"/>
      <c r="L30" s="23"/>
      <c r="M30" s="23"/>
      <c r="N30" s="23"/>
      <c r="O30" s="23"/>
      <c r="P30" s="23"/>
      <c r="Q30" s="23"/>
      <c r="R30" s="23"/>
      <c r="S30" s="23"/>
      <c r="T30" s="23"/>
      <c r="U30" s="23"/>
      <c r="V30" s="23"/>
      <c r="W30" s="23"/>
      <c r="X30" s="23"/>
      <c r="Y30" s="23"/>
    </row>
    <row r="31" spans="1:25">
      <c r="A31" s="415" t="s">
        <v>1543</v>
      </c>
      <c r="B31" s="415" t="s">
        <v>797</v>
      </c>
      <c r="F31" s="23"/>
      <c r="G31" s="23"/>
      <c r="H31" s="23"/>
      <c r="I31" s="23"/>
      <c r="J31" s="23"/>
      <c r="K31" s="23"/>
      <c r="L31" s="23"/>
      <c r="M31" s="23"/>
      <c r="N31" s="23"/>
      <c r="O31" s="23"/>
      <c r="P31" s="23"/>
      <c r="Q31" s="23"/>
      <c r="R31" s="23"/>
      <c r="S31" s="23"/>
      <c r="T31" s="23"/>
      <c r="U31" s="23"/>
      <c r="V31" s="23"/>
      <c r="W31" s="23"/>
      <c r="X31" s="23"/>
      <c r="Y31" s="23"/>
    </row>
    <row r="32" spans="1:25">
      <c r="A32" s="415" t="s">
        <v>1543</v>
      </c>
      <c r="B32" s="415" t="s">
        <v>798</v>
      </c>
      <c r="F32" s="23"/>
      <c r="G32" s="23"/>
      <c r="H32" s="23"/>
      <c r="I32" s="23"/>
      <c r="J32" s="23"/>
      <c r="K32" s="23"/>
      <c r="L32" s="23"/>
      <c r="M32" s="23"/>
      <c r="N32" s="23"/>
      <c r="O32" s="23"/>
      <c r="P32" s="23"/>
      <c r="Q32" s="23"/>
      <c r="R32" s="23"/>
      <c r="S32" s="23"/>
      <c r="T32" s="23"/>
      <c r="U32" s="23"/>
      <c r="V32" s="23"/>
      <c r="W32" s="23"/>
      <c r="X32" s="23"/>
      <c r="Y32" s="23"/>
    </row>
    <row r="33" spans="1:26">
      <c r="A33" s="415" t="s">
        <v>1543</v>
      </c>
      <c r="B33" s="415" t="s">
        <v>273</v>
      </c>
      <c r="F33" s="23"/>
      <c r="G33" s="23"/>
      <c r="H33" s="23"/>
      <c r="I33" s="23"/>
      <c r="J33" s="23"/>
      <c r="K33" s="23"/>
      <c r="L33" s="23"/>
      <c r="M33" s="23"/>
      <c r="N33" s="23"/>
      <c r="O33" s="23"/>
      <c r="P33" s="23"/>
      <c r="Q33" s="23"/>
      <c r="R33" s="23"/>
      <c r="S33" s="23"/>
      <c r="T33" s="23"/>
      <c r="U33" s="23"/>
      <c r="V33" s="23"/>
      <c r="W33" s="23"/>
      <c r="X33" s="23"/>
      <c r="Y33" s="23"/>
    </row>
    <row r="34" spans="1:26">
      <c r="A34" s="415" t="s">
        <v>1543</v>
      </c>
      <c r="B34" s="415" t="s">
        <v>865</v>
      </c>
      <c r="F34" s="23"/>
      <c r="G34" s="23"/>
      <c r="H34" s="23"/>
      <c r="I34" s="23"/>
      <c r="J34" s="23"/>
      <c r="K34" s="23"/>
      <c r="L34" s="23"/>
      <c r="M34" s="23"/>
      <c r="N34" s="23"/>
      <c r="O34" s="23"/>
      <c r="P34" s="23"/>
      <c r="Q34" s="23"/>
      <c r="R34" s="23"/>
      <c r="S34" s="23"/>
      <c r="T34" s="23"/>
      <c r="U34" s="23"/>
      <c r="V34" s="23"/>
      <c r="W34" s="23"/>
      <c r="X34" s="23"/>
      <c r="Y34" s="23"/>
    </row>
    <row r="35" spans="1:26" s="1" customFormat="1">
      <c r="A35" s="64" t="s">
        <v>1543</v>
      </c>
      <c r="B35" s="64" t="s">
        <v>44</v>
      </c>
      <c r="F35" s="359">
        <f>SUM(F29:F34)</f>
        <v>0</v>
      </c>
      <c r="G35" s="359">
        <f t="shared" ref="G35:U35" si="3">SUM(G29:G34)</f>
        <v>0</v>
      </c>
      <c r="H35" s="359">
        <f t="shared" si="3"/>
        <v>0</v>
      </c>
      <c r="I35" s="359">
        <f t="shared" si="3"/>
        <v>0</v>
      </c>
      <c r="J35" s="359">
        <f t="shared" si="3"/>
        <v>0</v>
      </c>
      <c r="K35" s="359">
        <f t="shared" si="3"/>
        <v>0</v>
      </c>
      <c r="L35" s="359">
        <f t="shared" si="3"/>
        <v>0</v>
      </c>
      <c r="M35" s="359">
        <f t="shared" si="3"/>
        <v>0</v>
      </c>
      <c r="N35" s="359">
        <f t="shared" si="3"/>
        <v>0</v>
      </c>
      <c r="O35" s="359">
        <f t="shared" si="3"/>
        <v>0</v>
      </c>
      <c r="P35" s="359">
        <f t="shared" si="3"/>
        <v>0</v>
      </c>
      <c r="Q35" s="359">
        <f t="shared" si="3"/>
        <v>0</v>
      </c>
      <c r="R35" s="359">
        <f t="shared" si="3"/>
        <v>0</v>
      </c>
      <c r="S35" s="359">
        <f t="shared" si="3"/>
        <v>0</v>
      </c>
      <c r="T35" s="359">
        <f t="shared" si="3"/>
        <v>0</v>
      </c>
      <c r="U35" s="359">
        <f t="shared" si="3"/>
        <v>0</v>
      </c>
      <c r="V35" s="359">
        <f>SUM(V29:V34)</f>
        <v>0</v>
      </c>
      <c r="W35" s="359">
        <f>SUM(W29:W34)</f>
        <v>0</v>
      </c>
      <c r="X35" s="359">
        <f>SUM(X29:X34)</f>
        <v>0</v>
      </c>
      <c r="Y35" s="359">
        <f>SUM(Y29:Y34)</f>
        <v>0</v>
      </c>
    </row>
    <row r="36" spans="1:26" s="1" customForma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row r="39" spans="1:26" s="1" customFormat="1">
      <c r="A39" s="1" t="s">
        <v>1450</v>
      </c>
      <c r="F39" s="359">
        <f t="shared" ref="F39:Y39" si="4">F22+F35</f>
        <v>0</v>
      </c>
      <c r="G39" s="359">
        <f t="shared" si="4"/>
        <v>0</v>
      </c>
      <c r="H39" s="359">
        <f t="shared" si="4"/>
        <v>0</v>
      </c>
      <c r="I39" s="359">
        <f t="shared" si="4"/>
        <v>0</v>
      </c>
      <c r="J39" s="359">
        <f t="shared" si="4"/>
        <v>0</v>
      </c>
      <c r="K39" s="359">
        <f t="shared" si="4"/>
        <v>0</v>
      </c>
      <c r="L39" s="359">
        <f t="shared" si="4"/>
        <v>0</v>
      </c>
      <c r="M39" s="359">
        <f t="shared" si="4"/>
        <v>0</v>
      </c>
      <c r="N39" s="359">
        <f t="shared" si="4"/>
        <v>0</v>
      </c>
      <c r="O39" s="359">
        <f t="shared" si="4"/>
        <v>0</v>
      </c>
      <c r="P39" s="359">
        <f t="shared" si="4"/>
        <v>0</v>
      </c>
      <c r="Q39" s="359">
        <f t="shared" si="4"/>
        <v>0</v>
      </c>
      <c r="R39" s="359">
        <f t="shared" si="4"/>
        <v>0</v>
      </c>
      <c r="S39" s="359">
        <f t="shared" si="4"/>
        <v>0</v>
      </c>
      <c r="T39" s="359">
        <f t="shared" si="4"/>
        <v>0</v>
      </c>
      <c r="U39" s="359">
        <f t="shared" si="4"/>
        <v>0</v>
      </c>
      <c r="V39" s="359">
        <f t="shared" si="4"/>
        <v>0</v>
      </c>
      <c r="W39" s="359">
        <f t="shared" si="4"/>
        <v>0</v>
      </c>
      <c r="X39" s="359">
        <f t="shared" si="4"/>
        <v>0</v>
      </c>
      <c r="Y39" s="359">
        <f t="shared" si="4"/>
        <v>0</v>
      </c>
    </row>
    <row r="41" spans="1:26">
      <c r="A41" s="1" t="s">
        <v>789</v>
      </c>
    </row>
    <row r="42" spans="1:26">
      <c r="A42" s="415" t="s">
        <v>790</v>
      </c>
      <c r="B42" s="415" t="s">
        <v>795</v>
      </c>
      <c r="F42" s="23"/>
      <c r="G42" s="23"/>
      <c r="H42" s="23"/>
      <c r="I42" s="23"/>
      <c r="J42" s="23"/>
      <c r="K42" s="23"/>
      <c r="L42" s="23"/>
      <c r="M42" s="23"/>
      <c r="N42" s="23"/>
      <c r="O42" s="23"/>
      <c r="P42" s="23"/>
      <c r="Q42" s="23"/>
      <c r="R42" s="23"/>
      <c r="S42" s="23"/>
      <c r="T42" s="23"/>
      <c r="U42" s="23"/>
      <c r="V42" s="23"/>
      <c r="W42" s="23"/>
      <c r="X42" s="23"/>
      <c r="Y42" s="23"/>
    </row>
    <row r="43" spans="1:26">
      <c r="A43" s="415" t="s">
        <v>790</v>
      </c>
      <c r="B43" s="415" t="s">
        <v>796</v>
      </c>
      <c r="F43" s="23"/>
      <c r="G43" s="23"/>
      <c r="H43" s="23"/>
      <c r="I43" s="23"/>
      <c r="J43" s="23"/>
      <c r="K43" s="23"/>
      <c r="L43" s="23"/>
      <c r="M43" s="23"/>
      <c r="N43" s="23"/>
      <c r="O43" s="23"/>
      <c r="P43" s="23"/>
      <c r="Q43" s="23"/>
      <c r="R43" s="23"/>
      <c r="S43" s="23"/>
      <c r="T43" s="23"/>
      <c r="U43" s="23"/>
      <c r="V43" s="23"/>
      <c r="W43" s="23"/>
      <c r="X43" s="23"/>
      <c r="Y43" s="23"/>
    </row>
    <row r="44" spans="1:26">
      <c r="A44" s="415" t="s">
        <v>790</v>
      </c>
      <c r="B44" s="415" t="s">
        <v>797</v>
      </c>
      <c r="F44" s="23"/>
      <c r="G44" s="23"/>
      <c r="H44" s="23"/>
      <c r="I44" s="23"/>
      <c r="J44" s="23"/>
      <c r="K44" s="23"/>
      <c r="L44" s="23"/>
      <c r="M44" s="23"/>
      <c r="N44" s="23"/>
      <c r="O44" s="23"/>
      <c r="P44" s="23"/>
      <c r="Q44" s="23"/>
      <c r="R44" s="23"/>
      <c r="S44" s="23"/>
      <c r="T44" s="23"/>
      <c r="U44" s="23"/>
      <c r="V44" s="23"/>
      <c r="W44" s="23"/>
      <c r="X44" s="23"/>
      <c r="Y44" s="23"/>
    </row>
    <row r="45" spans="1:26">
      <c r="A45" s="415" t="s">
        <v>790</v>
      </c>
      <c r="B45" s="415" t="s">
        <v>798</v>
      </c>
      <c r="F45" s="23"/>
      <c r="G45" s="23"/>
      <c r="H45" s="23"/>
      <c r="I45" s="23"/>
      <c r="J45" s="23"/>
      <c r="K45" s="23"/>
      <c r="L45" s="23"/>
      <c r="M45" s="23"/>
      <c r="N45" s="23"/>
      <c r="O45" s="23"/>
      <c r="P45" s="23"/>
      <c r="Q45" s="23"/>
      <c r="R45" s="23"/>
      <c r="S45" s="23"/>
      <c r="T45" s="23"/>
      <c r="U45" s="23"/>
      <c r="V45" s="23"/>
      <c r="W45" s="23"/>
      <c r="X45" s="23"/>
      <c r="Y45" s="23"/>
    </row>
    <row r="46" spans="1:26">
      <c r="A46" s="415" t="s">
        <v>790</v>
      </c>
      <c r="B46" s="415" t="s">
        <v>273</v>
      </c>
      <c r="F46" s="23"/>
      <c r="G46" s="23"/>
      <c r="H46" s="23"/>
      <c r="I46" s="23"/>
      <c r="J46" s="23"/>
      <c r="K46" s="23"/>
      <c r="L46" s="23"/>
      <c r="M46" s="23"/>
      <c r="N46" s="23"/>
      <c r="O46" s="23"/>
      <c r="P46" s="23"/>
      <c r="Q46" s="23"/>
      <c r="R46" s="23"/>
      <c r="S46" s="23"/>
      <c r="T46" s="23"/>
      <c r="U46" s="23"/>
      <c r="V46" s="23"/>
      <c r="W46" s="23"/>
      <c r="X46" s="23"/>
      <c r="Y46" s="23"/>
    </row>
    <row r="47" spans="1:26">
      <c r="A47" s="415" t="s">
        <v>790</v>
      </c>
      <c r="B47" s="415" t="s">
        <v>865</v>
      </c>
      <c r="F47" s="23"/>
      <c r="G47" s="23"/>
      <c r="H47" s="23"/>
      <c r="I47" s="23"/>
      <c r="J47" s="23"/>
      <c r="K47" s="23"/>
      <c r="L47" s="23"/>
      <c r="M47" s="23"/>
      <c r="N47" s="23"/>
      <c r="O47" s="23"/>
      <c r="P47" s="23"/>
      <c r="Q47" s="23"/>
      <c r="R47" s="23"/>
      <c r="S47" s="23"/>
      <c r="T47" s="23"/>
      <c r="U47" s="23"/>
      <c r="V47" s="23"/>
      <c r="W47" s="23"/>
      <c r="X47" s="23"/>
      <c r="Y47" s="23"/>
    </row>
    <row r="48" spans="1:26" s="1" customFormat="1">
      <c r="A48" s="64" t="s">
        <v>790</v>
      </c>
      <c r="B48" s="64" t="s">
        <v>44</v>
      </c>
      <c r="F48" s="359">
        <f>SUM(F42:F47)</f>
        <v>0</v>
      </c>
      <c r="G48" s="359">
        <f t="shared" ref="G48:Y48" si="5">SUM(G42:G47)</f>
        <v>0</v>
      </c>
      <c r="H48" s="359">
        <f t="shared" si="5"/>
        <v>0</v>
      </c>
      <c r="I48" s="359">
        <f t="shared" si="5"/>
        <v>0</v>
      </c>
      <c r="J48" s="359">
        <f t="shared" si="5"/>
        <v>0</v>
      </c>
      <c r="K48" s="359">
        <f t="shared" si="5"/>
        <v>0</v>
      </c>
      <c r="L48" s="359">
        <f t="shared" si="5"/>
        <v>0</v>
      </c>
      <c r="M48" s="359">
        <f t="shared" si="5"/>
        <v>0</v>
      </c>
      <c r="N48" s="359">
        <f t="shared" si="5"/>
        <v>0</v>
      </c>
      <c r="O48" s="359">
        <f t="shared" si="5"/>
        <v>0</v>
      </c>
      <c r="P48" s="359">
        <f t="shared" si="5"/>
        <v>0</v>
      </c>
      <c r="Q48" s="359">
        <f t="shared" si="5"/>
        <v>0</v>
      </c>
      <c r="R48" s="359">
        <f t="shared" si="5"/>
        <v>0</v>
      </c>
      <c r="S48" s="359">
        <f t="shared" si="5"/>
        <v>0</v>
      </c>
      <c r="T48" s="359">
        <f t="shared" si="5"/>
        <v>0</v>
      </c>
      <c r="U48" s="359">
        <f t="shared" si="5"/>
        <v>0</v>
      </c>
      <c r="V48" s="359">
        <f t="shared" si="5"/>
        <v>0</v>
      </c>
      <c r="W48" s="359">
        <f t="shared" si="5"/>
        <v>0</v>
      </c>
      <c r="X48" s="359">
        <f t="shared" si="5"/>
        <v>0</v>
      </c>
      <c r="Y48" s="359">
        <f t="shared" si="5"/>
        <v>0</v>
      </c>
    </row>
    <row r="49" spans="1:26" s="1" customForma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spans="1:26" s="1" customForma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row>
    <row r="52" spans="1:26">
      <c r="A52" s="415" t="s">
        <v>791</v>
      </c>
      <c r="B52" s="415" t="s">
        <v>795</v>
      </c>
      <c r="F52" s="23"/>
      <c r="G52" s="23"/>
      <c r="H52" s="23"/>
      <c r="I52" s="23"/>
      <c r="J52" s="23"/>
      <c r="K52" s="23"/>
      <c r="L52" s="23"/>
      <c r="M52" s="23"/>
      <c r="N52" s="23"/>
      <c r="O52" s="23"/>
      <c r="P52" s="23"/>
      <c r="Q52" s="23"/>
      <c r="R52" s="23"/>
      <c r="S52" s="23"/>
      <c r="T52" s="23"/>
      <c r="U52" s="23"/>
      <c r="V52" s="23"/>
      <c r="W52" s="23"/>
      <c r="X52" s="23"/>
      <c r="Y52" s="23"/>
    </row>
    <row r="53" spans="1:26">
      <c r="A53" s="415" t="s">
        <v>791</v>
      </c>
      <c r="B53" s="415" t="s">
        <v>796</v>
      </c>
      <c r="F53" s="23"/>
      <c r="G53" s="23"/>
      <c r="H53" s="23"/>
      <c r="I53" s="23"/>
      <c r="J53" s="23"/>
      <c r="K53" s="23"/>
      <c r="L53" s="23"/>
      <c r="M53" s="23"/>
      <c r="N53" s="23"/>
      <c r="O53" s="23"/>
      <c r="P53" s="23"/>
      <c r="Q53" s="23"/>
      <c r="R53" s="23"/>
      <c r="S53" s="23"/>
      <c r="T53" s="23"/>
      <c r="U53" s="23"/>
      <c r="V53" s="23"/>
      <c r="W53" s="23"/>
      <c r="X53" s="23"/>
      <c r="Y53" s="23"/>
    </row>
    <row r="54" spans="1:26">
      <c r="A54" s="415" t="s">
        <v>791</v>
      </c>
      <c r="B54" s="415" t="s">
        <v>797</v>
      </c>
      <c r="F54" s="23"/>
      <c r="G54" s="23"/>
      <c r="H54" s="23"/>
      <c r="I54" s="23"/>
      <c r="J54" s="23"/>
      <c r="K54" s="23"/>
      <c r="L54" s="23"/>
      <c r="M54" s="23"/>
      <c r="N54" s="23"/>
      <c r="O54" s="23"/>
      <c r="P54" s="23"/>
      <c r="Q54" s="23"/>
      <c r="R54" s="23"/>
      <c r="S54" s="23"/>
      <c r="T54" s="23"/>
      <c r="U54" s="23"/>
      <c r="V54" s="23"/>
      <c r="W54" s="23"/>
      <c r="X54" s="23"/>
      <c r="Y54" s="23"/>
    </row>
    <row r="55" spans="1:26">
      <c r="A55" s="415" t="s">
        <v>791</v>
      </c>
      <c r="B55" s="415" t="s">
        <v>798</v>
      </c>
      <c r="F55" s="23"/>
      <c r="G55" s="23"/>
      <c r="H55" s="23"/>
      <c r="I55" s="23"/>
      <c r="J55" s="23"/>
      <c r="K55" s="23"/>
      <c r="L55" s="23"/>
      <c r="M55" s="23"/>
      <c r="N55" s="23"/>
      <c r="O55" s="23"/>
      <c r="P55" s="23"/>
      <c r="Q55" s="23"/>
      <c r="R55" s="23"/>
      <c r="S55" s="23"/>
      <c r="T55" s="23"/>
      <c r="U55" s="23"/>
      <c r="V55" s="23"/>
      <c r="W55" s="23"/>
      <c r="X55" s="23"/>
      <c r="Y55" s="23"/>
    </row>
    <row r="56" spans="1:26">
      <c r="A56" s="415" t="s">
        <v>791</v>
      </c>
      <c r="B56" s="415" t="s">
        <v>273</v>
      </c>
      <c r="F56" s="23"/>
      <c r="G56" s="23"/>
      <c r="H56" s="23"/>
      <c r="I56" s="23"/>
      <c r="J56" s="23"/>
      <c r="K56" s="23"/>
      <c r="L56" s="23"/>
      <c r="M56" s="23"/>
      <c r="N56" s="23"/>
      <c r="O56" s="23"/>
      <c r="P56" s="23"/>
      <c r="Q56" s="23"/>
      <c r="R56" s="23"/>
      <c r="S56" s="23"/>
      <c r="T56" s="23"/>
      <c r="U56" s="23"/>
      <c r="V56" s="23"/>
      <c r="W56" s="23"/>
      <c r="X56" s="23"/>
      <c r="Y56" s="23"/>
    </row>
    <row r="57" spans="1:26">
      <c r="A57" s="415" t="s">
        <v>791</v>
      </c>
      <c r="B57" s="415" t="s">
        <v>865</v>
      </c>
      <c r="F57" s="23"/>
      <c r="G57" s="23"/>
      <c r="H57" s="23"/>
      <c r="I57" s="23"/>
      <c r="J57" s="23"/>
      <c r="K57" s="23"/>
      <c r="L57" s="23"/>
      <c r="M57" s="23"/>
      <c r="N57" s="23"/>
      <c r="O57" s="23"/>
      <c r="P57" s="23"/>
      <c r="Q57" s="23"/>
      <c r="R57" s="23"/>
      <c r="S57" s="23"/>
      <c r="T57" s="23"/>
      <c r="U57" s="23"/>
      <c r="V57" s="23"/>
      <c r="W57" s="23"/>
      <c r="X57" s="23"/>
      <c r="Y57" s="23"/>
    </row>
    <row r="58" spans="1:26" s="1" customFormat="1">
      <c r="A58" s="64" t="s">
        <v>791</v>
      </c>
      <c r="B58" s="64" t="s">
        <v>44</v>
      </c>
      <c r="F58" s="359">
        <f>SUM(F52:F57)</f>
        <v>0</v>
      </c>
      <c r="G58" s="359">
        <f t="shared" ref="G58:Y58" si="6">SUM(G52:G57)</f>
        <v>0</v>
      </c>
      <c r="H58" s="359">
        <f t="shared" si="6"/>
        <v>0</v>
      </c>
      <c r="I58" s="359">
        <f t="shared" si="6"/>
        <v>0</v>
      </c>
      <c r="J58" s="359">
        <f t="shared" si="6"/>
        <v>0</v>
      </c>
      <c r="K58" s="359">
        <f t="shared" si="6"/>
        <v>0</v>
      </c>
      <c r="L58" s="359">
        <f t="shared" si="6"/>
        <v>0</v>
      </c>
      <c r="M58" s="359">
        <f t="shared" si="6"/>
        <v>0</v>
      </c>
      <c r="N58" s="359">
        <f t="shared" si="6"/>
        <v>0</v>
      </c>
      <c r="O58" s="359">
        <f t="shared" si="6"/>
        <v>0</v>
      </c>
      <c r="P58" s="359">
        <f t="shared" si="6"/>
        <v>0</v>
      </c>
      <c r="Q58" s="359">
        <f t="shared" si="6"/>
        <v>0</v>
      </c>
      <c r="R58" s="359">
        <f t="shared" si="6"/>
        <v>0</v>
      </c>
      <c r="S58" s="359">
        <f t="shared" si="6"/>
        <v>0</v>
      </c>
      <c r="T58" s="359">
        <f t="shared" si="6"/>
        <v>0</v>
      </c>
      <c r="U58" s="359">
        <f t="shared" si="6"/>
        <v>0</v>
      </c>
      <c r="V58" s="359">
        <f t="shared" si="6"/>
        <v>0</v>
      </c>
      <c r="W58" s="359">
        <f t="shared" si="6"/>
        <v>0</v>
      </c>
      <c r="X58" s="359">
        <f t="shared" si="6"/>
        <v>0</v>
      </c>
      <c r="Y58" s="359">
        <f t="shared" si="6"/>
        <v>0</v>
      </c>
    </row>
    <row r="59" spans="1:26" s="1" customForma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row r="60" spans="1:26" s="1" customForma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row>
    <row r="62" spans="1:26">
      <c r="A62" s="415" t="s">
        <v>1544</v>
      </c>
      <c r="B62" s="415" t="s">
        <v>795</v>
      </c>
      <c r="F62" s="23"/>
      <c r="G62" s="23"/>
      <c r="H62" s="23"/>
      <c r="I62" s="23"/>
      <c r="J62" s="23"/>
      <c r="K62" s="23"/>
      <c r="L62" s="23"/>
      <c r="M62" s="23"/>
      <c r="N62" s="23"/>
      <c r="O62" s="23"/>
      <c r="P62" s="23"/>
      <c r="Q62" s="23"/>
      <c r="R62" s="23"/>
      <c r="S62" s="23"/>
      <c r="T62" s="23"/>
      <c r="U62" s="23"/>
      <c r="V62" s="23"/>
      <c r="W62" s="23"/>
      <c r="X62" s="23"/>
      <c r="Y62" s="23"/>
    </row>
    <row r="63" spans="1:26">
      <c r="A63" s="415" t="s">
        <v>1544</v>
      </c>
      <c r="B63" s="415" t="s">
        <v>796</v>
      </c>
      <c r="F63" s="23"/>
      <c r="G63" s="23"/>
      <c r="H63" s="23"/>
      <c r="I63" s="23"/>
      <c r="J63" s="23"/>
      <c r="K63" s="23"/>
      <c r="L63" s="23"/>
      <c r="M63" s="23"/>
      <c r="N63" s="23"/>
      <c r="O63" s="23"/>
      <c r="P63" s="23"/>
      <c r="Q63" s="23"/>
      <c r="R63" s="23"/>
      <c r="S63" s="23"/>
      <c r="T63" s="23"/>
      <c r="U63" s="23"/>
      <c r="V63" s="23"/>
      <c r="W63" s="23"/>
      <c r="X63" s="23"/>
      <c r="Y63" s="23"/>
    </row>
    <row r="64" spans="1:26">
      <c r="A64" s="415" t="s">
        <v>1544</v>
      </c>
      <c r="B64" s="415" t="s">
        <v>797</v>
      </c>
      <c r="F64" s="23"/>
      <c r="G64" s="23"/>
      <c r="H64" s="23"/>
      <c r="I64" s="23"/>
      <c r="J64" s="23"/>
      <c r="K64" s="23"/>
      <c r="L64" s="23"/>
      <c r="M64" s="23"/>
      <c r="N64" s="23"/>
      <c r="O64" s="23"/>
      <c r="P64" s="23"/>
      <c r="Q64" s="23"/>
      <c r="R64" s="23"/>
      <c r="S64" s="23"/>
      <c r="T64" s="23"/>
      <c r="U64" s="23"/>
      <c r="V64" s="23"/>
      <c r="W64" s="23"/>
      <c r="X64" s="23"/>
      <c r="Y64" s="23"/>
    </row>
    <row r="65" spans="1:26">
      <c r="A65" s="415" t="s">
        <v>1544</v>
      </c>
      <c r="B65" s="415" t="s">
        <v>798</v>
      </c>
      <c r="F65" s="23"/>
      <c r="G65" s="23"/>
      <c r="H65" s="23"/>
      <c r="I65" s="23"/>
      <c r="J65" s="23"/>
      <c r="K65" s="23"/>
      <c r="L65" s="23"/>
      <c r="M65" s="23"/>
      <c r="N65" s="23"/>
      <c r="O65" s="23"/>
      <c r="P65" s="23"/>
      <c r="Q65" s="23"/>
      <c r="R65" s="23"/>
      <c r="S65" s="23"/>
      <c r="T65" s="23"/>
      <c r="U65" s="23"/>
      <c r="V65" s="23"/>
      <c r="W65" s="23"/>
      <c r="X65" s="23"/>
      <c r="Y65" s="23"/>
    </row>
    <row r="66" spans="1:26">
      <c r="A66" s="415" t="s">
        <v>1544</v>
      </c>
      <c r="B66" s="415" t="s">
        <v>273</v>
      </c>
      <c r="F66" s="23"/>
      <c r="G66" s="23"/>
      <c r="H66" s="23"/>
      <c r="I66" s="23"/>
      <c r="J66" s="23"/>
      <c r="K66" s="23"/>
      <c r="L66" s="23"/>
      <c r="M66" s="23"/>
      <c r="N66" s="23"/>
      <c r="O66" s="23"/>
      <c r="P66" s="23"/>
      <c r="Q66" s="23"/>
      <c r="R66" s="23"/>
      <c r="S66" s="23"/>
      <c r="T66" s="23"/>
      <c r="U66" s="23"/>
      <c r="V66" s="23"/>
      <c r="W66" s="23"/>
      <c r="X66" s="23"/>
      <c r="Y66" s="23"/>
    </row>
    <row r="67" spans="1:26">
      <c r="A67" s="415" t="s">
        <v>1544</v>
      </c>
      <c r="B67" s="415" t="s">
        <v>865</v>
      </c>
      <c r="F67" s="23"/>
      <c r="G67" s="23"/>
      <c r="H67" s="23"/>
      <c r="I67" s="23"/>
      <c r="J67" s="23"/>
      <c r="K67" s="23"/>
      <c r="L67" s="23"/>
      <c r="M67" s="23"/>
      <c r="N67" s="23"/>
      <c r="O67" s="23"/>
      <c r="P67" s="23"/>
      <c r="Q67" s="23"/>
      <c r="R67" s="23"/>
      <c r="S67" s="23"/>
      <c r="T67" s="23"/>
      <c r="U67" s="23"/>
      <c r="V67" s="23"/>
      <c r="W67" s="23"/>
      <c r="X67" s="23"/>
      <c r="Y67" s="23"/>
    </row>
    <row r="68" spans="1:26" s="1" customFormat="1">
      <c r="A68" s="64" t="s">
        <v>792</v>
      </c>
      <c r="B68" s="64" t="s">
        <v>44</v>
      </c>
      <c r="F68" s="359">
        <f>SUM(F62:F67)</f>
        <v>0</v>
      </c>
      <c r="G68" s="359">
        <f t="shared" ref="G68:Y68" si="7">SUM(G62:G67)</f>
        <v>0</v>
      </c>
      <c r="H68" s="359">
        <f t="shared" si="7"/>
        <v>0</v>
      </c>
      <c r="I68" s="359">
        <f t="shared" si="7"/>
        <v>0</v>
      </c>
      <c r="J68" s="359">
        <f t="shared" si="7"/>
        <v>0</v>
      </c>
      <c r="K68" s="359">
        <f t="shared" si="7"/>
        <v>0</v>
      </c>
      <c r="L68" s="359">
        <f t="shared" si="7"/>
        <v>0</v>
      </c>
      <c r="M68" s="359">
        <f t="shared" si="7"/>
        <v>0</v>
      </c>
      <c r="N68" s="359">
        <f t="shared" si="7"/>
        <v>0</v>
      </c>
      <c r="O68" s="359">
        <f t="shared" si="7"/>
        <v>0</v>
      </c>
      <c r="P68" s="359">
        <f t="shared" si="7"/>
        <v>0</v>
      </c>
      <c r="Q68" s="359">
        <f t="shared" si="7"/>
        <v>0</v>
      </c>
      <c r="R68" s="359">
        <f t="shared" si="7"/>
        <v>0</v>
      </c>
      <c r="S68" s="359">
        <f t="shared" si="7"/>
        <v>0</v>
      </c>
      <c r="T68" s="359">
        <f t="shared" si="7"/>
        <v>0</v>
      </c>
      <c r="U68" s="359">
        <f t="shared" si="7"/>
        <v>0</v>
      </c>
      <c r="V68" s="359">
        <f t="shared" si="7"/>
        <v>0</v>
      </c>
      <c r="W68" s="359">
        <f t="shared" si="7"/>
        <v>0</v>
      </c>
      <c r="X68" s="359">
        <f t="shared" si="7"/>
        <v>0</v>
      </c>
      <c r="Y68" s="359">
        <f t="shared" si="7"/>
        <v>0</v>
      </c>
    </row>
    <row r="69" spans="1:26">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1" customFormat="1">
      <c r="A71" s="3" t="s">
        <v>1459</v>
      </c>
      <c r="B71" s="75"/>
      <c r="C71" s="75"/>
      <c r="D71" s="75"/>
      <c r="E71" s="75"/>
      <c r="F71" s="359">
        <f t="shared" ref="F71:Y71" si="8">F48+F58+F68</f>
        <v>0</v>
      </c>
      <c r="G71" s="359">
        <f t="shared" si="8"/>
        <v>0</v>
      </c>
      <c r="H71" s="359">
        <f t="shared" si="8"/>
        <v>0</v>
      </c>
      <c r="I71" s="359">
        <f t="shared" si="8"/>
        <v>0</v>
      </c>
      <c r="J71" s="359">
        <f t="shared" si="8"/>
        <v>0</v>
      </c>
      <c r="K71" s="359">
        <f t="shared" si="8"/>
        <v>0</v>
      </c>
      <c r="L71" s="359">
        <f t="shared" si="8"/>
        <v>0</v>
      </c>
      <c r="M71" s="359">
        <f t="shared" si="8"/>
        <v>0</v>
      </c>
      <c r="N71" s="359">
        <f t="shared" si="8"/>
        <v>0</v>
      </c>
      <c r="O71" s="359">
        <f t="shared" si="8"/>
        <v>0</v>
      </c>
      <c r="P71" s="359">
        <f t="shared" si="8"/>
        <v>0</v>
      </c>
      <c r="Q71" s="359">
        <f t="shared" si="8"/>
        <v>0</v>
      </c>
      <c r="R71" s="359">
        <f t="shared" si="8"/>
        <v>0</v>
      </c>
      <c r="S71" s="359">
        <f t="shared" si="8"/>
        <v>0</v>
      </c>
      <c r="T71" s="359">
        <f t="shared" si="8"/>
        <v>0</v>
      </c>
      <c r="U71" s="359">
        <f t="shared" si="8"/>
        <v>0</v>
      </c>
      <c r="V71" s="359">
        <f t="shared" si="8"/>
        <v>0</v>
      </c>
      <c r="W71" s="359">
        <f t="shared" si="8"/>
        <v>0</v>
      </c>
      <c r="X71" s="359">
        <f t="shared" si="8"/>
        <v>0</v>
      </c>
      <c r="Y71" s="359">
        <f t="shared" si="8"/>
        <v>0</v>
      </c>
      <c r="Z71" s="75"/>
    </row>
    <row r="72" spans="1:26">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c r="A73" s="1" t="s">
        <v>1519</v>
      </c>
    </row>
    <row r="74" spans="1:26">
      <c r="A74" s="415" t="s">
        <v>1518</v>
      </c>
      <c r="B74" s="415" t="s">
        <v>795</v>
      </c>
      <c r="F74" s="23"/>
      <c r="G74" s="23"/>
      <c r="H74" s="23"/>
      <c r="I74" s="23"/>
      <c r="J74" s="23"/>
      <c r="K74" s="23"/>
      <c r="L74" s="23"/>
      <c r="M74" s="23"/>
      <c r="N74" s="23"/>
      <c r="O74" s="23"/>
      <c r="P74" s="23"/>
      <c r="Q74" s="23"/>
      <c r="R74" s="23"/>
      <c r="S74" s="23"/>
      <c r="T74" s="23"/>
      <c r="U74" s="23"/>
      <c r="V74" s="23"/>
      <c r="W74" s="23"/>
      <c r="X74" s="23"/>
      <c r="Y74" s="23"/>
    </row>
    <row r="75" spans="1:26">
      <c r="A75" s="415" t="s">
        <v>1518</v>
      </c>
      <c r="B75" s="415" t="s">
        <v>796</v>
      </c>
      <c r="F75" s="23"/>
      <c r="G75" s="23"/>
      <c r="H75" s="23"/>
      <c r="I75" s="23"/>
      <c r="J75" s="23"/>
      <c r="K75" s="23"/>
      <c r="L75" s="23"/>
      <c r="M75" s="23"/>
      <c r="N75" s="23"/>
      <c r="O75" s="23"/>
      <c r="P75" s="23"/>
      <c r="Q75" s="23"/>
      <c r="R75" s="23"/>
      <c r="S75" s="23"/>
      <c r="T75" s="23"/>
      <c r="U75" s="23"/>
      <c r="V75" s="23"/>
      <c r="W75" s="23"/>
      <c r="X75" s="23"/>
      <c r="Y75" s="23"/>
    </row>
    <row r="76" spans="1:26">
      <c r="A76" s="415" t="s">
        <v>1518</v>
      </c>
      <c r="B76" s="415" t="s">
        <v>797</v>
      </c>
      <c r="F76" s="23"/>
      <c r="G76" s="23"/>
      <c r="H76" s="23"/>
      <c r="I76" s="23"/>
      <c r="J76" s="23"/>
      <c r="K76" s="23"/>
      <c r="L76" s="23"/>
      <c r="M76" s="23"/>
      <c r="N76" s="23"/>
      <c r="O76" s="23"/>
      <c r="P76" s="23"/>
      <c r="Q76" s="23"/>
      <c r="R76" s="23"/>
      <c r="S76" s="23"/>
      <c r="T76" s="23"/>
      <c r="U76" s="23"/>
      <c r="V76" s="23"/>
      <c r="W76" s="23"/>
      <c r="X76" s="23"/>
      <c r="Y76" s="23"/>
    </row>
    <row r="77" spans="1:26">
      <c r="A77" s="415" t="s">
        <v>1518</v>
      </c>
      <c r="B77" s="415" t="s">
        <v>798</v>
      </c>
      <c r="F77" s="23"/>
      <c r="G77" s="23"/>
      <c r="H77" s="23"/>
      <c r="I77" s="23"/>
      <c r="J77" s="23"/>
      <c r="K77" s="23"/>
      <c r="L77" s="23"/>
      <c r="M77" s="23"/>
      <c r="N77" s="23"/>
      <c r="O77" s="23"/>
      <c r="P77" s="23"/>
      <c r="Q77" s="23"/>
      <c r="R77" s="23"/>
      <c r="S77" s="23"/>
      <c r="T77" s="23"/>
      <c r="U77" s="23"/>
      <c r="V77" s="23"/>
      <c r="W77" s="23"/>
      <c r="X77" s="23"/>
      <c r="Y77" s="23"/>
    </row>
    <row r="78" spans="1:26">
      <c r="A78" s="415" t="s">
        <v>1518</v>
      </c>
      <c r="B78" s="415" t="s">
        <v>273</v>
      </c>
      <c r="F78" s="23"/>
      <c r="G78" s="23"/>
      <c r="H78" s="23"/>
      <c r="I78" s="23"/>
      <c r="J78" s="23"/>
      <c r="K78" s="23"/>
      <c r="L78" s="23"/>
      <c r="M78" s="23"/>
      <c r="N78" s="23"/>
      <c r="O78" s="23"/>
      <c r="P78" s="23"/>
      <c r="Q78" s="23"/>
      <c r="R78" s="23"/>
      <c r="S78" s="23"/>
      <c r="T78" s="23"/>
      <c r="U78" s="23"/>
      <c r="V78" s="23"/>
      <c r="W78" s="23"/>
      <c r="X78" s="23"/>
      <c r="Y78" s="23"/>
    </row>
    <row r="79" spans="1:26">
      <c r="A79" s="415" t="s">
        <v>1518</v>
      </c>
      <c r="B79" s="415" t="s">
        <v>865</v>
      </c>
      <c r="F79" s="23"/>
      <c r="G79" s="23"/>
      <c r="H79" s="23"/>
      <c r="I79" s="23"/>
      <c r="J79" s="23"/>
      <c r="K79" s="23"/>
      <c r="L79" s="23"/>
      <c r="M79" s="23"/>
      <c r="N79" s="23"/>
      <c r="O79" s="23"/>
      <c r="P79" s="23"/>
      <c r="Q79" s="23"/>
      <c r="R79" s="23"/>
      <c r="S79" s="23"/>
      <c r="T79" s="23"/>
      <c r="U79" s="23"/>
      <c r="V79" s="23"/>
      <c r="W79" s="23"/>
      <c r="X79" s="23"/>
      <c r="Y79" s="23"/>
    </row>
    <row r="80" spans="1:26">
      <c r="A80" s="64" t="s">
        <v>1518</v>
      </c>
      <c r="B80" s="64" t="s">
        <v>44</v>
      </c>
      <c r="F80" s="26">
        <f>SUM(F74:F79)</f>
        <v>0</v>
      </c>
      <c r="G80" s="26">
        <f t="shared" ref="G80:Y80" si="9">SUM(G74:G79)</f>
        <v>0</v>
      </c>
      <c r="H80" s="26">
        <f t="shared" si="9"/>
        <v>0</v>
      </c>
      <c r="I80" s="26">
        <f t="shared" si="9"/>
        <v>0</v>
      </c>
      <c r="J80" s="26">
        <f t="shared" si="9"/>
        <v>0</v>
      </c>
      <c r="K80" s="26">
        <f t="shared" si="9"/>
        <v>0</v>
      </c>
      <c r="L80" s="26">
        <f t="shared" si="9"/>
        <v>0</v>
      </c>
      <c r="M80" s="26">
        <f t="shared" si="9"/>
        <v>0</v>
      </c>
      <c r="N80" s="26">
        <f t="shared" si="9"/>
        <v>0</v>
      </c>
      <c r="O80" s="26">
        <f t="shared" si="9"/>
        <v>0</v>
      </c>
      <c r="P80" s="26">
        <f t="shared" si="9"/>
        <v>0</v>
      </c>
      <c r="Q80" s="26">
        <f t="shared" si="9"/>
        <v>0</v>
      </c>
      <c r="R80" s="26">
        <f t="shared" si="9"/>
        <v>0</v>
      </c>
      <c r="S80" s="26">
        <f t="shared" si="9"/>
        <v>0</v>
      </c>
      <c r="T80" s="26">
        <f t="shared" si="9"/>
        <v>0</v>
      </c>
      <c r="U80" s="26">
        <f t="shared" si="9"/>
        <v>0</v>
      </c>
      <c r="V80" s="26">
        <f t="shared" si="9"/>
        <v>0</v>
      </c>
      <c r="W80" s="26">
        <f t="shared" si="9"/>
        <v>0</v>
      </c>
      <c r="X80" s="26">
        <f t="shared" si="9"/>
        <v>0</v>
      </c>
      <c r="Y80" s="26">
        <f t="shared" si="9"/>
        <v>0</v>
      </c>
    </row>
    <row r="81" spans="1:26">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row>
    <row r="82" spans="1:26">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row>
    <row r="84" spans="1:26">
      <c r="A84" s="1" t="s">
        <v>794</v>
      </c>
      <c r="B84" s="463"/>
    </row>
    <row r="85" spans="1:26">
      <c r="A85" s="415" t="s">
        <v>794</v>
      </c>
      <c r="B85" s="415" t="s">
        <v>795</v>
      </c>
      <c r="F85" s="23"/>
      <c r="G85" s="23"/>
      <c r="H85" s="23"/>
      <c r="I85" s="23"/>
      <c r="J85" s="23"/>
      <c r="K85" s="23"/>
      <c r="L85" s="23"/>
      <c r="M85" s="23"/>
      <c r="N85" s="23"/>
      <c r="O85" s="23"/>
      <c r="P85" s="23"/>
      <c r="Q85" s="23"/>
      <c r="R85" s="23"/>
      <c r="S85" s="23"/>
      <c r="T85" s="23"/>
      <c r="U85" s="23"/>
      <c r="V85" s="23"/>
      <c r="W85" s="23"/>
      <c r="X85" s="23"/>
      <c r="Y85" s="23"/>
    </row>
    <row r="86" spans="1:26">
      <c r="A86" s="415" t="s">
        <v>794</v>
      </c>
      <c r="B86" s="415" t="s">
        <v>796</v>
      </c>
      <c r="F86" s="23"/>
      <c r="G86" s="23"/>
      <c r="H86" s="23"/>
      <c r="I86" s="23"/>
      <c r="J86" s="23"/>
      <c r="K86" s="23"/>
      <c r="L86" s="23"/>
      <c r="M86" s="23"/>
      <c r="N86" s="23"/>
      <c r="O86" s="23"/>
      <c r="P86" s="23"/>
      <c r="Q86" s="23"/>
      <c r="R86" s="23"/>
      <c r="S86" s="23"/>
      <c r="T86" s="23"/>
      <c r="U86" s="23"/>
      <c r="V86" s="23"/>
      <c r="W86" s="23"/>
      <c r="X86" s="23"/>
      <c r="Y86" s="23"/>
    </row>
    <row r="87" spans="1:26">
      <c r="A87" s="415" t="s">
        <v>794</v>
      </c>
      <c r="B87" s="415" t="s">
        <v>797</v>
      </c>
      <c r="F87" s="23"/>
      <c r="G87" s="23"/>
      <c r="H87" s="23"/>
      <c r="I87" s="23"/>
      <c r="J87" s="23"/>
      <c r="K87" s="23"/>
      <c r="L87" s="23"/>
      <c r="M87" s="23"/>
      <c r="N87" s="23"/>
      <c r="O87" s="23"/>
      <c r="P87" s="23"/>
      <c r="Q87" s="23"/>
      <c r="R87" s="23"/>
      <c r="S87" s="23"/>
      <c r="T87" s="23"/>
      <c r="U87" s="23"/>
      <c r="V87" s="23"/>
      <c r="W87" s="23"/>
      <c r="X87" s="23"/>
      <c r="Y87" s="23"/>
    </row>
    <row r="88" spans="1:26">
      <c r="A88" s="415" t="s">
        <v>794</v>
      </c>
      <c r="B88" s="415" t="s">
        <v>798</v>
      </c>
      <c r="F88" s="23"/>
      <c r="G88" s="23"/>
      <c r="H88" s="23"/>
      <c r="I88" s="23"/>
      <c r="J88" s="23"/>
      <c r="K88" s="23"/>
      <c r="L88" s="23"/>
      <c r="M88" s="23"/>
      <c r="N88" s="23"/>
      <c r="O88" s="23"/>
      <c r="P88" s="23"/>
      <c r="Q88" s="23"/>
      <c r="R88" s="23"/>
      <c r="S88" s="23"/>
      <c r="T88" s="23"/>
      <c r="U88" s="23"/>
      <c r="V88" s="23"/>
      <c r="W88" s="23"/>
      <c r="X88" s="23"/>
      <c r="Y88" s="23"/>
    </row>
    <row r="89" spans="1:26">
      <c r="A89" s="415" t="s">
        <v>794</v>
      </c>
      <c r="B89" s="415" t="s">
        <v>273</v>
      </c>
      <c r="F89" s="23"/>
      <c r="G89" s="23"/>
      <c r="H89" s="23"/>
      <c r="I89" s="23"/>
      <c r="J89" s="23"/>
      <c r="K89" s="23"/>
      <c r="L89" s="23"/>
      <c r="M89" s="23"/>
      <c r="N89" s="23"/>
      <c r="O89" s="23"/>
      <c r="P89" s="23"/>
      <c r="Q89" s="23"/>
      <c r="R89" s="23"/>
      <c r="S89" s="23"/>
      <c r="T89" s="23"/>
      <c r="U89" s="23"/>
      <c r="V89" s="23"/>
      <c r="W89" s="23"/>
      <c r="X89" s="23"/>
      <c r="Y89" s="23"/>
    </row>
    <row r="90" spans="1:26">
      <c r="A90" s="415" t="s">
        <v>794</v>
      </c>
      <c r="B90" s="415" t="s">
        <v>865</v>
      </c>
      <c r="F90" s="23"/>
      <c r="G90" s="23"/>
      <c r="H90" s="23"/>
      <c r="I90" s="23"/>
      <c r="J90" s="23"/>
      <c r="K90" s="23"/>
      <c r="L90" s="23"/>
      <c r="M90" s="23"/>
      <c r="N90" s="23"/>
      <c r="O90" s="23"/>
      <c r="P90" s="23"/>
      <c r="Q90" s="23"/>
      <c r="R90" s="23"/>
      <c r="S90" s="23"/>
      <c r="T90" s="23"/>
      <c r="U90" s="23"/>
      <c r="V90" s="23"/>
      <c r="W90" s="23"/>
      <c r="X90" s="23"/>
      <c r="Y90" s="23"/>
    </row>
    <row r="91" spans="1:26" s="1" customFormat="1">
      <c r="A91" s="64" t="s">
        <v>794</v>
      </c>
      <c r="B91" s="64" t="s">
        <v>44</v>
      </c>
      <c r="F91" s="359">
        <f>SUM(F85:F90)</f>
        <v>0</v>
      </c>
      <c r="G91" s="359">
        <f t="shared" ref="G91:Y91" si="10">SUM(G85:G90)</f>
        <v>0</v>
      </c>
      <c r="H91" s="359">
        <f t="shared" si="10"/>
        <v>0</v>
      </c>
      <c r="I91" s="359">
        <f t="shared" si="10"/>
        <v>0</v>
      </c>
      <c r="J91" s="359">
        <f t="shared" si="10"/>
        <v>0</v>
      </c>
      <c r="K91" s="359">
        <f t="shared" si="10"/>
        <v>0</v>
      </c>
      <c r="L91" s="359">
        <f t="shared" si="10"/>
        <v>0</v>
      </c>
      <c r="M91" s="359">
        <f t="shared" si="10"/>
        <v>0</v>
      </c>
      <c r="N91" s="359">
        <f t="shared" si="10"/>
        <v>0</v>
      </c>
      <c r="O91" s="359">
        <f t="shared" si="10"/>
        <v>0</v>
      </c>
      <c r="P91" s="359">
        <f t="shared" si="10"/>
        <v>0</v>
      </c>
      <c r="Q91" s="359">
        <f t="shared" si="10"/>
        <v>0</v>
      </c>
      <c r="R91" s="359">
        <f t="shared" si="10"/>
        <v>0</v>
      </c>
      <c r="S91" s="359">
        <f t="shared" si="10"/>
        <v>0</v>
      </c>
      <c r="T91" s="359">
        <f t="shared" si="10"/>
        <v>0</v>
      </c>
      <c r="U91" s="359">
        <f t="shared" si="10"/>
        <v>0</v>
      </c>
      <c r="V91" s="359">
        <f t="shared" si="10"/>
        <v>0</v>
      </c>
      <c r="W91" s="359">
        <f t="shared" si="10"/>
        <v>0</v>
      </c>
      <c r="X91" s="359">
        <f t="shared" si="10"/>
        <v>0</v>
      </c>
      <c r="Y91" s="359">
        <f t="shared" si="10"/>
        <v>0</v>
      </c>
    </row>
    <row r="95" spans="1:26" ht="14.25" customHeight="1">
      <c r="A95" s="71" t="s">
        <v>793</v>
      </c>
    </row>
    <row r="96" spans="1:26">
      <c r="A96" s="1" t="s">
        <v>1446</v>
      </c>
    </row>
    <row r="97" spans="1:25">
      <c r="A97" s="415" t="s">
        <v>1439</v>
      </c>
      <c r="F97" s="23"/>
      <c r="G97" s="23"/>
      <c r="H97" s="23"/>
      <c r="I97" s="23"/>
      <c r="J97" s="23"/>
      <c r="K97" s="23"/>
      <c r="L97" s="23"/>
      <c r="M97" s="23"/>
      <c r="N97" s="23"/>
      <c r="O97" s="23"/>
      <c r="P97" s="23"/>
      <c r="Q97" s="23"/>
      <c r="R97" s="23"/>
      <c r="S97" s="23"/>
      <c r="T97" s="23"/>
      <c r="U97" s="23"/>
      <c r="V97" s="23"/>
      <c r="W97" s="23"/>
      <c r="X97" s="23"/>
      <c r="Y97" s="23"/>
    </row>
    <row r="98" spans="1:25">
      <c r="A98" s="415" t="s">
        <v>788</v>
      </c>
      <c r="F98" s="23"/>
      <c r="G98" s="23"/>
      <c r="H98" s="23"/>
      <c r="I98" s="23"/>
      <c r="J98" s="23"/>
      <c r="K98" s="23"/>
      <c r="L98" s="23"/>
      <c r="M98" s="23"/>
      <c r="N98" s="23"/>
      <c r="O98" s="23"/>
      <c r="P98" s="23"/>
      <c r="Q98" s="23"/>
      <c r="R98" s="23"/>
      <c r="S98" s="23"/>
      <c r="T98" s="23"/>
      <c r="U98" s="23"/>
      <c r="V98" s="23"/>
      <c r="W98" s="23"/>
      <c r="X98" s="23"/>
      <c r="Y98" s="23"/>
    </row>
    <row r="99" spans="1:25">
      <c r="A99" s="415" t="s">
        <v>1447</v>
      </c>
      <c r="F99" s="23"/>
      <c r="G99" s="23"/>
      <c r="H99" s="23"/>
      <c r="I99" s="23"/>
      <c r="J99" s="23"/>
      <c r="K99" s="23"/>
      <c r="L99" s="23"/>
      <c r="M99" s="23"/>
      <c r="N99" s="23"/>
      <c r="O99" s="23"/>
      <c r="P99" s="23"/>
      <c r="Q99" s="23"/>
      <c r="R99" s="23"/>
      <c r="S99" s="23"/>
      <c r="T99" s="23"/>
      <c r="U99" s="23"/>
      <c r="V99" s="23"/>
      <c r="W99" s="23"/>
      <c r="X99" s="23"/>
      <c r="Y99" s="23"/>
    </row>
    <row r="100" spans="1:25">
      <c r="A100" s="415" t="s">
        <v>1440</v>
      </c>
      <c r="F100" s="23"/>
      <c r="G100" s="23"/>
      <c r="H100" s="23"/>
      <c r="I100" s="23"/>
      <c r="J100" s="23"/>
      <c r="K100" s="23"/>
      <c r="L100" s="23"/>
      <c r="M100" s="23"/>
      <c r="N100" s="23"/>
      <c r="O100" s="23"/>
      <c r="P100" s="23"/>
      <c r="Q100" s="23"/>
      <c r="R100" s="23"/>
      <c r="S100" s="23"/>
      <c r="T100" s="23"/>
      <c r="U100" s="23"/>
      <c r="V100" s="23"/>
      <c r="W100" s="23"/>
      <c r="X100" s="23"/>
      <c r="Y100" s="23"/>
    </row>
    <row r="101" spans="1:25">
      <c r="A101" s="415" t="s">
        <v>1442</v>
      </c>
      <c r="F101" s="23"/>
      <c r="G101" s="23"/>
      <c r="H101" s="23"/>
      <c r="I101" s="23"/>
      <c r="J101" s="23"/>
      <c r="K101" s="23"/>
      <c r="L101" s="23"/>
      <c r="M101" s="23"/>
      <c r="N101" s="23"/>
      <c r="O101" s="23"/>
      <c r="P101" s="23"/>
      <c r="Q101" s="23"/>
      <c r="R101" s="23"/>
      <c r="S101" s="23"/>
      <c r="T101" s="23"/>
      <c r="U101" s="23"/>
      <c r="V101" s="23"/>
      <c r="W101" s="23"/>
      <c r="X101" s="23"/>
      <c r="Y101" s="23"/>
    </row>
    <row r="102" spans="1:25">
      <c r="A102" s="64" t="s">
        <v>44</v>
      </c>
      <c r="F102" s="26">
        <f>SUM(F97:F101)</f>
        <v>0</v>
      </c>
      <c r="G102" s="26">
        <f t="shared" ref="G102:Y102" si="11">SUM(G97:G101)</f>
        <v>0</v>
      </c>
      <c r="H102" s="26">
        <f t="shared" si="11"/>
        <v>0</v>
      </c>
      <c r="I102" s="26">
        <f t="shared" si="11"/>
        <v>0</v>
      </c>
      <c r="J102" s="26">
        <f t="shared" si="11"/>
        <v>0</v>
      </c>
      <c r="K102" s="26">
        <f t="shared" si="11"/>
        <v>0</v>
      </c>
      <c r="L102" s="26">
        <f t="shared" si="11"/>
        <v>0</v>
      </c>
      <c r="M102" s="26">
        <f t="shared" si="11"/>
        <v>0</v>
      </c>
      <c r="N102" s="26">
        <f t="shared" si="11"/>
        <v>0</v>
      </c>
      <c r="O102" s="26">
        <f t="shared" si="11"/>
        <v>0</v>
      </c>
      <c r="P102" s="26">
        <f t="shared" si="11"/>
        <v>0</v>
      </c>
      <c r="Q102" s="26">
        <f t="shared" si="11"/>
        <v>0</v>
      </c>
      <c r="R102" s="26">
        <f t="shared" si="11"/>
        <v>0</v>
      </c>
      <c r="S102" s="26">
        <f t="shared" si="11"/>
        <v>0</v>
      </c>
      <c r="T102" s="26">
        <f t="shared" si="11"/>
        <v>0</v>
      </c>
      <c r="U102" s="26">
        <f t="shared" si="11"/>
        <v>0</v>
      </c>
      <c r="V102" s="26">
        <f t="shared" si="11"/>
        <v>0</v>
      </c>
      <c r="W102" s="26">
        <f t="shared" si="11"/>
        <v>0</v>
      </c>
      <c r="X102" s="26">
        <f t="shared" si="11"/>
        <v>0</v>
      </c>
      <c r="Y102" s="26">
        <f t="shared" si="11"/>
        <v>0</v>
      </c>
    </row>
    <row r="103" spans="1:25">
      <c r="A103" s="712"/>
    </row>
    <row r="104" spans="1:25">
      <c r="A104" s="712"/>
    </row>
    <row r="105" spans="1:25">
      <c r="A105" s="1" t="s">
        <v>1441</v>
      </c>
    </row>
    <row r="106" spans="1:25">
      <c r="A106" s="415" t="s">
        <v>1439</v>
      </c>
      <c r="F106" s="23"/>
      <c r="G106" s="23"/>
      <c r="H106" s="23"/>
      <c r="I106" s="23"/>
      <c r="J106" s="23"/>
      <c r="K106" s="23"/>
      <c r="L106" s="23"/>
      <c r="M106" s="23"/>
      <c r="N106" s="23"/>
      <c r="O106" s="23"/>
      <c r="P106" s="23"/>
      <c r="Q106" s="23"/>
      <c r="R106" s="23"/>
      <c r="S106" s="23"/>
      <c r="T106" s="23"/>
      <c r="U106" s="23"/>
      <c r="V106" s="23"/>
      <c r="W106" s="23"/>
      <c r="X106" s="23"/>
      <c r="Y106" s="23"/>
    </row>
    <row r="107" spans="1:25">
      <c r="A107" s="415" t="s">
        <v>788</v>
      </c>
      <c r="F107" s="23"/>
      <c r="G107" s="23"/>
      <c r="H107" s="23"/>
      <c r="I107" s="23"/>
      <c r="J107" s="23"/>
      <c r="K107" s="23"/>
      <c r="L107" s="23"/>
      <c r="M107" s="23"/>
      <c r="N107" s="23"/>
      <c r="O107" s="23"/>
      <c r="P107" s="23"/>
      <c r="Q107" s="23"/>
      <c r="R107" s="23"/>
      <c r="S107" s="23"/>
      <c r="T107" s="23"/>
      <c r="U107" s="23"/>
      <c r="V107" s="23"/>
      <c r="W107" s="23"/>
      <c r="X107" s="23"/>
      <c r="Y107" s="23"/>
    </row>
    <row r="108" spans="1:25">
      <c r="A108" s="415" t="s">
        <v>1447</v>
      </c>
      <c r="F108" s="23"/>
      <c r="G108" s="23"/>
      <c r="H108" s="23"/>
      <c r="I108" s="23"/>
      <c r="J108" s="23"/>
      <c r="K108" s="23"/>
      <c r="L108" s="23"/>
      <c r="M108" s="23"/>
      <c r="N108" s="23"/>
      <c r="O108" s="23"/>
      <c r="P108" s="23"/>
      <c r="Q108" s="23"/>
      <c r="R108" s="23"/>
      <c r="S108" s="23"/>
      <c r="T108" s="23"/>
      <c r="U108" s="23"/>
      <c r="V108" s="23"/>
      <c r="W108" s="23"/>
      <c r="X108" s="23"/>
      <c r="Y108" s="23"/>
    </row>
    <row r="109" spans="1:25">
      <c r="A109" s="415" t="s">
        <v>1440</v>
      </c>
      <c r="F109" s="23"/>
      <c r="G109" s="23"/>
      <c r="H109" s="23"/>
      <c r="I109" s="23"/>
      <c r="J109" s="23"/>
      <c r="K109" s="23"/>
      <c r="L109" s="23"/>
      <c r="M109" s="23"/>
      <c r="N109" s="23"/>
      <c r="O109" s="23"/>
      <c r="P109" s="23"/>
      <c r="Q109" s="23"/>
      <c r="R109" s="23"/>
      <c r="S109" s="23"/>
      <c r="T109" s="23"/>
      <c r="U109" s="23"/>
      <c r="V109" s="23"/>
      <c r="W109" s="23"/>
      <c r="X109" s="23"/>
      <c r="Y109" s="23"/>
    </row>
    <row r="110" spans="1:25">
      <c r="A110" s="415" t="s">
        <v>1442</v>
      </c>
      <c r="F110" s="23"/>
      <c r="G110" s="23"/>
      <c r="H110" s="23"/>
      <c r="I110" s="23"/>
      <c r="J110" s="23"/>
      <c r="K110" s="23"/>
      <c r="L110" s="23"/>
      <c r="M110" s="23"/>
      <c r="N110" s="23"/>
      <c r="O110" s="23"/>
      <c r="P110" s="23"/>
      <c r="Q110" s="23"/>
      <c r="R110" s="23"/>
      <c r="S110" s="23"/>
      <c r="T110" s="23"/>
      <c r="U110" s="23"/>
      <c r="V110" s="23"/>
      <c r="W110" s="23"/>
      <c r="X110" s="23"/>
      <c r="Y110" s="23"/>
    </row>
    <row r="111" spans="1:25">
      <c r="A111" s="64" t="s">
        <v>44</v>
      </c>
      <c r="F111" s="26">
        <f>SUM(F106:F110)</f>
        <v>0</v>
      </c>
      <c r="G111" s="26">
        <f t="shared" ref="G111:Y111" si="12">SUM(G106:G110)</f>
        <v>0</v>
      </c>
      <c r="H111" s="26">
        <f t="shared" si="12"/>
        <v>0</v>
      </c>
      <c r="I111" s="26">
        <f t="shared" si="12"/>
        <v>0</v>
      </c>
      <c r="J111" s="26">
        <f t="shared" si="12"/>
        <v>0</v>
      </c>
      <c r="K111" s="26">
        <f t="shared" si="12"/>
        <v>0</v>
      </c>
      <c r="L111" s="26">
        <f t="shared" si="12"/>
        <v>0</v>
      </c>
      <c r="M111" s="26">
        <f t="shared" si="12"/>
        <v>0</v>
      </c>
      <c r="N111" s="26">
        <f t="shared" si="12"/>
        <v>0</v>
      </c>
      <c r="O111" s="26">
        <f t="shared" si="12"/>
        <v>0</v>
      </c>
      <c r="P111" s="26">
        <f t="shared" si="12"/>
        <v>0</v>
      </c>
      <c r="Q111" s="26">
        <f t="shared" si="12"/>
        <v>0</v>
      </c>
      <c r="R111" s="26">
        <f t="shared" si="12"/>
        <v>0</v>
      </c>
      <c r="S111" s="26">
        <f t="shared" si="12"/>
        <v>0</v>
      </c>
      <c r="T111" s="26">
        <f t="shared" si="12"/>
        <v>0</v>
      </c>
      <c r="U111" s="26">
        <f t="shared" si="12"/>
        <v>0</v>
      </c>
      <c r="V111" s="26">
        <f t="shared" si="12"/>
        <v>0</v>
      </c>
      <c r="W111" s="26">
        <f t="shared" si="12"/>
        <v>0</v>
      </c>
      <c r="X111" s="26">
        <f t="shared" si="12"/>
        <v>0</v>
      </c>
      <c r="Y111" s="26">
        <f t="shared" si="12"/>
        <v>0</v>
      </c>
    </row>
    <row r="112" spans="1:25">
      <c r="A112" s="710"/>
    </row>
    <row r="114" spans="1:25" ht="15">
      <c r="A114" s="71" t="s">
        <v>1444</v>
      </c>
    </row>
    <row r="115" spans="1:25">
      <c r="A115" s="712"/>
    </row>
    <row r="116" spans="1:25">
      <c r="A116" s="1" t="s">
        <v>786</v>
      </c>
    </row>
    <row r="117" spans="1:25">
      <c r="A117" s="415" t="s">
        <v>1460</v>
      </c>
      <c r="B117" s="415" t="s">
        <v>795</v>
      </c>
      <c r="F117" s="713">
        <f t="shared" ref="F117:L122" si="13">IF(ABS(F$12&gt;0),F6/F$12,0)</f>
        <v>0</v>
      </c>
      <c r="G117" s="713">
        <f t="shared" si="13"/>
        <v>0</v>
      </c>
      <c r="H117" s="713">
        <f t="shared" si="13"/>
        <v>0</v>
      </c>
      <c r="I117" s="713">
        <f>IF(ABS(I$12&gt;0),I6/I$12,0)</f>
        <v>0</v>
      </c>
      <c r="J117" s="713">
        <f>IF(ABS(J$12&gt;0),J6/J$12,0)</f>
        <v>0</v>
      </c>
      <c r="K117" s="713">
        <f>IF(ABS(K$12&gt;0),K6/K$12,0)</f>
        <v>0</v>
      </c>
      <c r="L117" s="713">
        <f>IF(ABS(L$12&gt;0),L6/L$12,0)</f>
        <v>0</v>
      </c>
      <c r="M117" s="713">
        <f t="shared" ref="M117:Y122" si="14">IF(ABS(M$12&gt;0),M6/M$12,0)</f>
        <v>0</v>
      </c>
      <c r="N117" s="713">
        <f t="shared" si="14"/>
        <v>0</v>
      </c>
      <c r="O117" s="713">
        <f t="shared" si="14"/>
        <v>0</v>
      </c>
      <c r="P117" s="713">
        <f t="shared" si="14"/>
        <v>0</v>
      </c>
      <c r="Q117" s="713">
        <f t="shared" si="14"/>
        <v>0</v>
      </c>
      <c r="R117" s="713">
        <f t="shared" si="14"/>
        <v>0</v>
      </c>
      <c r="S117" s="713">
        <f t="shared" si="14"/>
        <v>0</v>
      </c>
      <c r="T117" s="713">
        <f t="shared" si="14"/>
        <v>0</v>
      </c>
      <c r="U117" s="713">
        <f t="shared" si="14"/>
        <v>0</v>
      </c>
      <c r="V117" s="713">
        <f t="shared" si="14"/>
        <v>0</v>
      </c>
      <c r="W117" s="713">
        <f t="shared" si="14"/>
        <v>0</v>
      </c>
      <c r="X117" s="713">
        <f t="shared" si="14"/>
        <v>0</v>
      </c>
      <c r="Y117" s="713">
        <f t="shared" si="14"/>
        <v>0</v>
      </c>
    </row>
    <row r="118" spans="1:25">
      <c r="A118" s="415" t="s">
        <v>1460</v>
      </c>
      <c r="B118" s="415" t="s">
        <v>796</v>
      </c>
      <c r="F118" s="713">
        <f t="shared" si="13"/>
        <v>0</v>
      </c>
      <c r="G118" s="713">
        <f t="shared" si="13"/>
        <v>0</v>
      </c>
      <c r="H118" s="713">
        <f t="shared" si="13"/>
        <v>0</v>
      </c>
      <c r="I118" s="713">
        <f t="shared" si="13"/>
        <v>0</v>
      </c>
      <c r="J118" s="713">
        <f t="shared" si="13"/>
        <v>0</v>
      </c>
      <c r="K118" s="713">
        <f t="shared" si="13"/>
        <v>0</v>
      </c>
      <c r="L118" s="713">
        <f t="shared" si="13"/>
        <v>0</v>
      </c>
      <c r="M118" s="713">
        <f t="shared" si="14"/>
        <v>0</v>
      </c>
      <c r="N118" s="713">
        <f t="shared" si="14"/>
        <v>0</v>
      </c>
      <c r="O118" s="713">
        <f t="shared" si="14"/>
        <v>0</v>
      </c>
      <c r="P118" s="713">
        <f t="shared" si="14"/>
        <v>0</v>
      </c>
      <c r="Q118" s="713">
        <f t="shared" si="14"/>
        <v>0</v>
      </c>
      <c r="R118" s="713">
        <f t="shared" si="14"/>
        <v>0</v>
      </c>
      <c r="S118" s="713">
        <f t="shared" si="14"/>
        <v>0</v>
      </c>
      <c r="T118" s="713">
        <f t="shared" si="14"/>
        <v>0</v>
      </c>
      <c r="U118" s="713">
        <f t="shared" si="14"/>
        <v>0</v>
      </c>
      <c r="V118" s="713">
        <f t="shared" si="14"/>
        <v>0</v>
      </c>
      <c r="W118" s="713">
        <f t="shared" si="14"/>
        <v>0</v>
      </c>
      <c r="X118" s="713">
        <f t="shared" si="14"/>
        <v>0</v>
      </c>
      <c r="Y118" s="713">
        <f t="shared" si="14"/>
        <v>0</v>
      </c>
    </row>
    <row r="119" spans="1:25">
      <c r="A119" s="415" t="s">
        <v>1460</v>
      </c>
      <c r="B119" s="415" t="s">
        <v>797</v>
      </c>
      <c r="F119" s="713">
        <f t="shared" si="13"/>
        <v>0</v>
      </c>
      <c r="G119" s="713">
        <f t="shared" si="13"/>
        <v>0</v>
      </c>
      <c r="H119" s="713">
        <f t="shared" si="13"/>
        <v>0</v>
      </c>
      <c r="I119" s="713">
        <f t="shared" si="13"/>
        <v>0</v>
      </c>
      <c r="J119" s="713">
        <f t="shared" si="13"/>
        <v>0</v>
      </c>
      <c r="K119" s="713">
        <f t="shared" si="13"/>
        <v>0</v>
      </c>
      <c r="L119" s="713">
        <f t="shared" si="13"/>
        <v>0</v>
      </c>
      <c r="M119" s="713">
        <f t="shared" si="14"/>
        <v>0</v>
      </c>
      <c r="N119" s="713">
        <f t="shared" si="14"/>
        <v>0</v>
      </c>
      <c r="O119" s="713">
        <f t="shared" si="14"/>
        <v>0</v>
      </c>
      <c r="P119" s="713">
        <f t="shared" si="14"/>
        <v>0</v>
      </c>
      <c r="Q119" s="713">
        <f t="shared" si="14"/>
        <v>0</v>
      </c>
      <c r="R119" s="713">
        <f t="shared" si="14"/>
        <v>0</v>
      </c>
      <c r="S119" s="713">
        <f t="shared" si="14"/>
        <v>0</v>
      </c>
      <c r="T119" s="713">
        <f t="shared" si="14"/>
        <v>0</v>
      </c>
      <c r="U119" s="713">
        <f t="shared" si="14"/>
        <v>0</v>
      </c>
      <c r="V119" s="713">
        <f t="shared" si="14"/>
        <v>0</v>
      </c>
      <c r="W119" s="713">
        <f t="shared" si="14"/>
        <v>0</v>
      </c>
      <c r="X119" s="713">
        <f t="shared" si="14"/>
        <v>0</v>
      </c>
      <c r="Y119" s="713">
        <f t="shared" si="14"/>
        <v>0</v>
      </c>
    </row>
    <row r="120" spans="1:25">
      <c r="A120" s="415" t="s">
        <v>1460</v>
      </c>
      <c r="B120" s="415" t="s">
        <v>798</v>
      </c>
      <c r="F120" s="713">
        <f t="shared" si="13"/>
        <v>0</v>
      </c>
      <c r="G120" s="713">
        <f t="shared" si="13"/>
        <v>0</v>
      </c>
      <c r="H120" s="713">
        <f t="shared" si="13"/>
        <v>0</v>
      </c>
      <c r="I120" s="713">
        <f t="shared" si="13"/>
        <v>0</v>
      </c>
      <c r="J120" s="713">
        <f t="shared" si="13"/>
        <v>0</v>
      </c>
      <c r="K120" s="713">
        <f t="shared" si="13"/>
        <v>0</v>
      </c>
      <c r="L120" s="713">
        <f t="shared" si="13"/>
        <v>0</v>
      </c>
      <c r="M120" s="713">
        <f t="shared" si="14"/>
        <v>0</v>
      </c>
      <c r="N120" s="713">
        <f t="shared" si="14"/>
        <v>0</v>
      </c>
      <c r="O120" s="713">
        <f t="shared" si="14"/>
        <v>0</v>
      </c>
      <c r="P120" s="713">
        <f t="shared" si="14"/>
        <v>0</v>
      </c>
      <c r="Q120" s="713">
        <f t="shared" si="14"/>
        <v>0</v>
      </c>
      <c r="R120" s="713">
        <f t="shared" si="14"/>
        <v>0</v>
      </c>
      <c r="S120" s="713">
        <f t="shared" si="14"/>
        <v>0</v>
      </c>
      <c r="T120" s="713">
        <f t="shared" si="14"/>
        <v>0</v>
      </c>
      <c r="U120" s="713">
        <f t="shared" si="14"/>
        <v>0</v>
      </c>
      <c r="V120" s="713">
        <f t="shared" si="14"/>
        <v>0</v>
      </c>
      <c r="W120" s="713">
        <f t="shared" si="14"/>
        <v>0</v>
      </c>
      <c r="X120" s="713">
        <f t="shared" si="14"/>
        <v>0</v>
      </c>
      <c r="Y120" s="713">
        <f t="shared" si="14"/>
        <v>0</v>
      </c>
    </row>
    <row r="121" spans="1:25">
      <c r="A121" s="415" t="s">
        <v>1460</v>
      </c>
      <c r="B121" s="415" t="s">
        <v>273</v>
      </c>
      <c r="F121" s="713">
        <f t="shared" si="13"/>
        <v>0</v>
      </c>
      <c r="G121" s="713">
        <f t="shared" si="13"/>
        <v>0</v>
      </c>
      <c r="H121" s="713">
        <f t="shared" si="13"/>
        <v>0</v>
      </c>
      <c r="I121" s="713">
        <f t="shared" si="13"/>
        <v>0</v>
      </c>
      <c r="J121" s="713">
        <f t="shared" si="13"/>
        <v>0</v>
      </c>
      <c r="K121" s="713">
        <f t="shared" si="13"/>
        <v>0</v>
      </c>
      <c r="L121" s="713">
        <f t="shared" si="13"/>
        <v>0</v>
      </c>
      <c r="M121" s="713">
        <f t="shared" si="14"/>
        <v>0</v>
      </c>
      <c r="N121" s="713">
        <f t="shared" si="14"/>
        <v>0</v>
      </c>
      <c r="O121" s="713">
        <f t="shared" si="14"/>
        <v>0</v>
      </c>
      <c r="P121" s="713">
        <f t="shared" si="14"/>
        <v>0</v>
      </c>
      <c r="Q121" s="713">
        <f t="shared" si="14"/>
        <v>0</v>
      </c>
      <c r="R121" s="713">
        <f t="shared" si="14"/>
        <v>0</v>
      </c>
      <c r="S121" s="713">
        <f t="shared" si="14"/>
        <v>0</v>
      </c>
      <c r="T121" s="713">
        <f t="shared" si="14"/>
        <v>0</v>
      </c>
      <c r="U121" s="713">
        <f t="shared" si="14"/>
        <v>0</v>
      </c>
      <c r="V121" s="713">
        <f t="shared" si="14"/>
        <v>0</v>
      </c>
      <c r="W121" s="713">
        <f t="shared" si="14"/>
        <v>0</v>
      </c>
      <c r="X121" s="713">
        <f t="shared" si="14"/>
        <v>0</v>
      </c>
      <c r="Y121" s="713">
        <f t="shared" si="14"/>
        <v>0</v>
      </c>
    </row>
    <row r="122" spans="1:25">
      <c r="A122" s="415" t="s">
        <v>1460</v>
      </c>
      <c r="B122" s="415" t="s">
        <v>865</v>
      </c>
      <c r="F122" s="713">
        <f t="shared" si="13"/>
        <v>0</v>
      </c>
      <c r="G122" s="713">
        <f t="shared" si="13"/>
        <v>0</v>
      </c>
      <c r="H122" s="713">
        <f t="shared" si="13"/>
        <v>0</v>
      </c>
      <c r="I122" s="713">
        <f t="shared" si="13"/>
        <v>0</v>
      </c>
      <c r="J122" s="713">
        <f t="shared" si="13"/>
        <v>0</v>
      </c>
      <c r="K122" s="713">
        <f t="shared" si="13"/>
        <v>0</v>
      </c>
      <c r="L122" s="713">
        <f t="shared" si="13"/>
        <v>0</v>
      </c>
      <c r="M122" s="713">
        <f t="shared" si="14"/>
        <v>0</v>
      </c>
      <c r="N122" s="713">
        <f t="shared" si="14"/>
        <v>0</v>
      </c>
      <c r="O122" s="713">
        <f t="shared" si="14"/>
        <v>0</v>
      </c>
      <c r="P122" s="713">
        <f t="shared" si="14"/>
        <v>0</v>
      </c>
      <c r="Q122" s="713">
        <f t="shared" si="14"/>
        <v>0</v>
      </c>
      <c r="R122" s="713">
        <f t="shared" si="14"/>
        <v>0</v>
      </c>
      <c r="S122" s="713">
        <f t="shared" si="14"/>
        <v>0</v>
      </c>
      <c r="T122" s="713">
        <f t="shared" si="14"/>
        <v>0</v>
      </c>
      <c r="U122" s="713">
        <f t="shared" si="14"/>
        <v>0</v>
      </c>
      <c r="V122" s="713">
        <f t="shared" si="14"/>
        <v>0</v>
      </c>
      <c r="W122" s="713">
        <f t="shared" si="14"/>
        <v>0</v>
      </c>
      <c r="X122" s="713">
        <f t="shared" si="14"/>
        <v>0</v>
      </c>
      <c r="Y122" s="713">
        <f t="shared" si="14"/>
        <v>0</v>
      </c>
    </row>
    <row r="123" spans="1:25">
      <c r="A123" s="415" t="s">
        <v>1460</v>
      </c>
      <c r="B123" s="415" t="s">
        <v>44</v>
      </c>
      <c r="F123" s="713">
        <f>SUM(F117:F122)</f>
        <v>0</v>
      </c>
      <c r="G123" s="713">
        <f>SUM(G117:G122)</f>
        <v>0</v>
      </c>
      <c r="H123" s="713">
        <f>SUM(H117:H122)</f>
        <v>0</v>
      </c>
      <c r="I123" s="713">
        <f t="shared" ref="I123:Y123" si="15">SUM(I117:I122)</f>
        <v>0</v>
      </c>
      <c r="J123" s="713">
        <f t="shared" si="15"/>
        <v>0</v>
      </c>
      <c r="K123" s="713">
        <f t="shared" si="15"/>
        <v>0</v>
      </c>
      <c r="L123" s="713">
        <f t="shared" si="15"/>
        <v>0</v>
      </c>
      <c r="M123" s="713">
        <f t="shared" si="15"/>
        <v>0</v>
      </c>
      <c r="N123" s="713">
        <f t="shared" si="15"/>
        <v>0</v>
      </c>
      <c r="O123" s="713">
        <f t="shared" si="15"/>
        <v>0</v>
      </c>
      <c r="P123" s="713">
        <f t="shared" si="15"/>
        <v>0</v>
      </c>
      <c r="Q123" s="713">
        <f t="shared" si="15"/>
        <v>0</v>
      </c>
      <c r="R123" s="713">
        <f t="shared" si="15"/>
        <v>0</v>
      </c>
      <c r="S123" s="713">
        <f t="shared" si="15"/>
        <v>0</v>
      </c>
      <c r="T123" s="713">
        <f t="shared" si="15"/>
        <v>0</v>
      </c>
      <c r="U123" s="713">
        <f t="shared" si="15"/>
        <v>0</v>
      </c>
      <c r="V123" s="713">
        <f t="shared" si="15"/>
        <v>0</v>
      </c>
      <c r="W123" s="713">
        <f t="shared" si="15"/>
        <v>0</v>
      </c>
      <c r="X123" s="713">
        <f t="shared" si="15"/>
        <v>0</v>
      </c>
      <c r="Y123" s="713">
        <f t="shared" si="15"/>
        <v>0</v>
      </c>
    </row>
    <row r="125" spans="1:25">
      <c r="A125" s="1" t="s">
        <v>788</v>
      </c>
    </row>
    <row r="126" spans="1:25">
      <c r="A126" s="415" t="s">
        <v>788</v>
      </c>
      <c r="B126" s="415" t="s">
        <v>795</v>
      </c>
      <c r="F126" s="713">
        <f t="shared" ref="F126:L131" si="16">IF(ABS(F$22&gt;0),F16/F$22,0)</f>
        <v>0</v>
      </c>
      <c r="G126" s="713">
        <f t="shared" si="16"/>
        <v>0</v>
      </c>
      <c r="H126" s="713">
        <f t="shared" si="16"/>
        <v>0</v>
      </c>
      <c r="I126" s="713">
        <f>IF(ABS(I$22&gt;0),I16/I$22,0)</f>
        <v>0</v>
      </c>
      <c r="J126" s="713">
        <f>IF(ABS(J$22&gt;0),J16/J$22,0)</f>
        <v>0</v>
      </c>
      <c r="K126" s="713">
        <f>IF(ABS(K$22&gt;0),K16/K$22,0)</f>
        <v>0</v>
      </c>
      <c r="L126" s="713">
        <f>IF(ABS(L$22&gt;0),L16/L$22,0)</f>
        <v>0</v>
      </c>
      <c r="M126" s="713">
        <f t="shared" ref="M126:Y131" si="17">IF(ABS(M$22&gt;0),M16/M$22,0)</f>
        <v>0</v>
      </c>
      <c r="N126" s="713">
        <f t="shared" si="17"/>
        <v>0</v>
      </c>
      <c r="O126" s="713">
        <f t="shared" si="17"/>
        <v>0</v>
      </c>
      <c r="P126" s="713">
        <f t="shared" si="17"/>
        <v>0</v>
      </c>
      <c r="Q126" s="713">
        <f t="shared" si="17"/>
        <v>0</v>
      </c>
      <c r="R126" s="713">
        <f t="shared" si="17"/>
        <v>0</v>
      </c>
      <c r="S126" s="713">
        <f t="shared" si="17"/>
        <v>0</v>
      </c>
      <c r="T126" s="713">
        <f t="shared" si="17"/>
        <v>0</v>
      </c>
      <c r="U126" s="713">
        <f t="shared" si="17"/>
        <v>0</v>
      </c>
      <c r="V126" s="713">
        <f t="shared" si="17"/>
        <v>0</v>
      </c>
      <c r="W126" s="713">
        <f t="shared" si="17"/>
        <v>0</v>
      </c>
      <c r="X126" s="713">
        <f t="shared" si="17"/>
        <v>0</v>
      </c>
      <c r="Y126" s="713">
        <f t="shared" si="17"/>
        <v>0</v>
      </c>
    </row>
    <row r="127" spans="1:25">
      <c r="A127" s="415" t="s">
        <v>788</v>
      </c>
      <c r="B127" s="415" t="s">
        <v>796</v>
      </c>
      <c r="F127" s="713">
        <f t="shared" si="16"/>
        <v>0</v>
      </c>
      <c r="G127" s="713">
        <f t="shared" si="16"/>
        <v>0</v>
      </c>
      <c r="H127" s="713">
        <f t="shared" si="16"/>
        <v>0</v>
      </c>
      <c r="I127" s="713">
        <f t="shared" si="16"/>
        <v>0</v>
      </c>
      <c r="J127" s="713">
        <f t="shared" si="16"/>
        <v>0</v>
      </c>
      <c r="K127" s="713">
        <f t="shared" si="16"/>
        <v>0</v>
      </c>
      <c r="L127" s="713">
        <f t="shared" si="16"/>
        <v>0</v>
      </c>
      <c r="M127" s="713">
        <f t="shared" si="17"/>
        <v>0</v>
      </c>
      <c r="N127" s="713">
        <f t="shared" si="17"/>
        <v>0</v>
      </c>
      <c r="O127" s="713">
        <f t="shared" si="17"/>
        <v>0</v>
      </c>
      <c r="P127" s="713">
        <f t="shared" si="17"/>
        <v>0</v>
      </c>
      <c r="Q127" s="713">
        <f t="shared" si="17"/>
        <v>0</v>
      </c>
      <c r="R127" s="713">
        <f t="shared" si="17"/>
        <v>0</v>
      </c>
      <c r="S127" s="713">
        <f t="shared" si="17"/>
        <v>0</v>
      </c>
      <c r="T127" s="713">
        <f t="shared" si="17"/>
        <v>0</v>
      </c>
      <c r="U127" s="713">
        <f t="shared" si="17"/>
        <v>0</v>
      </c>
      <c r="V127" s="713">
        <f t="shared" si="17"/>
        <v>0</v>
      </c>
      <c r="W127" s="713">
        <f t="shared" si="17"/>
        <v>0</v>
      </c>
      <c r="X127" s="713">
        <f t="shared" si="17"/>
        <v>0</v>
      </c>
      <c r="Y127" s="713">
        <f t="shared" si="17"/>
        <v>0</v>
      </c>
    </row>
    <row r="128" spans="1:25">
      <c r="A128" s="415" t="s">
        <v>788</v>
      </c>
      <c r="B128" s="415" t="s">
        <v>797</v>
      </c>
      <c r="F128" s="713">
        <f t="shared" si="16"/>
        <v>0</v>
      </c>
      <c r="G128" s="713">
        <f t="shared" si="16"/>
        <v>0</v>
      </c>
      <c r="H128" s="713">
        <f t="shared" si="16"/>
        <v>0</v>
      </c>
      <c r="I128" s="713">
        <f t="shared" si="16"/>
        <v>0</v>
      </c>
      <c r="J128" s="713">
        <f t="shared" si="16"/>
        <v>0</v>
      </c>
      <c r="K128" s="713">
        <f t="shared" si="16"/>
        <v>0</v>
      </c>
      <c r="L128" s="713">
        <f t="shared" si="16"/>
        <v>0</v>
      </c>
      <c r="M128" s="713">
        <f t="shared" si="17"/>
        <v>0</v>
      </c>
      <c r="N128" s="713">
        <f t="shared" si="17"/>
        <v>0</v>
      </c>
      <c r="O128" s="713">
        <f t="shared" si="17"/>
        <v>0</v>
      </c>
      <c r="P128" s="713">
        <f t="shared" si="17"/>
        <v>0</v>
      </c>
      <c r="Q128" s="713">
        <f t="shared" si="17"/>
        <v>0</v>
      </c>
      <c r="R128" s="713">
        <f t="shared" si="17"/>
        <v>0</v>
      </c>
      <c r="S128" s="713">
        <f t="shared" si="17"/>
        <v>0</v>
      </c>
      <c r="T128" s="713">
        <f t="shared" si="17"/>
        <v>0</v>
      </c>
      <c r="U128" s="713">
        <f t="shared" si="17"/>
        <v>0</v>
      </c>
      <c r="V128" s="713">
        <f t="shared" si="17"/>
        <v>0</v>
      </c>
      <c r="W128" s="713">
        <f t="shared" si="17"/>
        <v>0</v>
      </c>
      <c r="X128" s="713">
        <f t="shared" si="17"/>
        <v>0</v>
      </c>
      <c r="Y128" s="713">
        <f t="shared" si="17"/>
        <v>0</v>
      </c>
    </row>
    <row r="129" spans="1:25">
      <c r="A129" s="415" t="s">
        <v>788</v>
      </c>
      <c r="B129" s="415" t="s">
        <v>798</v>
      </c>
      <c r="F129" s="713">
        <f t="shared" si="16"/>
        <v>0</v>
      </c>
      <c r="G129" s="713">
        <f t="shared" si="16"/>
        <v>0</v>
      </c>
      <c r="H129" s="713">
        <f t="shared" si="16"/>
        <v>0</v>
      </c>
      <c r="I129" s="713">
        <f t="shared" si="16"/>
        <v>0</v>
      </c>
      <c r="J129" s="713">
        <f t="shared" si="16"/>
        <v>0</v>
      </c>
      <c r="K129" s="713">
        <f t="shared" si="16"/>
        <v>0</v>
      </c>
      <c r="L129" s="713">
        <f t="shared" si="16"/>
        <v>0</v>
      </c>
      <c r="M129" s="713">
        <f t="shared" si="17"/>
        <v>0</v>
      </c>
      <c r="N129" s="713">
        <f t="shared" si="17"/>
        <v>0</v>
      </c>
      <c r="O129" s="713">
        <f t="shared" si="17"/>
        <v>0</v>
      </c>
      <c r="P129" s="713">
        <f t="shared" si="17"/>
        <v>0</v>
      </c>
      <c r="Q129" s="713">
        <f t="shared" si="17"/>
        <v>0</v>
      </c>
      <c r="R129" s="713">
        <f t="shared" si="17"/>
        <v>0</v>
      </c>
      <c r="S129" s="713">
        <f t="shared" si="17"/>
        <v>0</v>
      </c>
      <c r="T129" s="713">
        <f t="shared" si="17"/>
        <v>0</v>
      </c>
      <c r="U129" s="713">
        <f t="shared" si="17"/>
        <v>0</v>
      </c>
      <c r="V129" s="713">
        <f t="shared" si="17"/>
        <v>0</v>
      </c>
      <c r="W129" s="713">
        <f t="shared" si="17"/>
        <v>0</v>
      </c>
      <c r="X129" s="713">
        <f t="shared" si="17"/>
        <v>0</v>
      </c>
      <c r="Y129" s="713">
        <f t="shared" si="17"/>
        <v>0</v>
      </c>
    </row>
    <row r="130" spans="1:25">
      <c r="A130" s="415" t="s">
        <v>788</v>
      </c>
      <c r="B130" s="415" t="s">
        <v>273</v>
      </c>
      <c r="F130" s="713">
        <f t="shared" si="16"/>
        <v>0</v>
      </c>
      <c r="G130" s="713">
        <f t="shared" si="16"/>
        <v>0</v>
      </c>
      <c r="H130" s="713">
        <f t="shared" si="16"/>
        <v>0</v>
      </c>
      <c r="I130" s="713">
        <f t="shared" si="16"/>
        <v>0</v>
      </c>
      <c r="J130" s="713">
        <f t="shared" si="16"/>
        <v>0</v>
      </c>
      <c r="K130" s="713">
        <f t="shared" si="16"/>
        <v>0</v>
      </c>
      <c r="L130" s="713">
        <f t="shared" si="16"/>
        <v>0</v>
      </c>
      <c r="M130" s="713">
        <f t="shared" si="17"/>
        <v>0</v>
      </c>
      <c r="N130" s="713">
        <f t="shared" si="17"/>
        <v>0</v>
      </c>
      <c r="O130" s="713">
        <f t="shared" si="17"/>
        <v>0</v>
      </c>
      <c r="P130" s="713">
        <f t="shared" si="17"/>
        <v>0</v>
      </c>
      <c r="Q130" s="713">
        <f t="shared" si="17"/>
        <v>0</v>
      </c>
      <c r="R130" s="713">
        <f t="shared" si="17"/>
        <v>0</v>
      </c>
      <c r="S130" s="713">
        <f t="shared" si="17"/>
        <v>0</v>
      </c>
      <c r="T130" s="713">
        <f t="shared" si="17"/>
        <v>0</v>
      </c>
      <c r="U130" s="713">
        <f t="shared" si="17"/>
        <v>0</v>
      </c>
      <c r="V130" s="713">
        <f t="shared" si="17"/>
        <v>0</v>
      </c>
      <c r="W130" s="713">
        <f t="shared" si="17"/>
        <v>0</v>
      </c>
      <c r="X130" s="713">
        <f t="shared" si="17"/>
        <v>0</v>
      </c>
      <c r="Y130" s="713">
        <f t="shared" si="17"/>
        <v>0</v>
      </c>
    </row>
    <row r="131" spans="1:25">
      <c r="A131" s="415" t="s">
        <v>788</v>
      </c>
      <c r="B131" s="415" t="s">
        <v>865</v>
      </c>
      <c r="F131" s="713">
        <f t="shared" si="16"/>
        <v>0</v>
      </c>
      <c r="G131" s="713">
        <f t="shared" si="16"/>
        <v>0</v>
      </c>
      <c r="H131" s="713">
        <f t="shared" si="16"/>
        <v>0</v>
      </c>
      <c r="I131" s="713">
        <f t="shared" si="16"/>
        <v>0</v>
      </c>
      <c r="J131" s="713">
        <f t="shared" si="16"/>
        <v>0</v>
      </c>
      <c r="K131" s="713">
        <f t="shared" si="16"/>
        <v>0</v>
      </c>
      <c r="L131" s="713">
        <f t="shared" si="16"/>
        <v>0</v>
      </c>
      <c r="M131" s="713">
        <f t="shared" si="17"/>
        <v>0</v>
      </c>
      <c r="N131" s="713">
        <f t="shared" si="17"/>
        <v>0</v>
      </c>
      <c r="O131" s="713">
        <f t="shared" si="17"/>
        <v>0</v>
      </c>
      <c r="P131" s="713">
        <f t="shared" si="17"/>
        <v>0</v>
      </c>
      <c r="Q131" s="713">
        <f t="shared" si="17"/>
        <v>0</v>
      </c>
      <c r="R131" s="713">
        <f t="shared" si="17"/>
        <v>0</v>
      </c>
      <c r="S131" s="713">
        <f t="shared" si="17"/>
        <v>0</v>
      </c>
      <c r="T131" s="713">
        <f t="shared" si="17"/>
        <v>0</v>
      </c>
      <c r="U131" s="713">
        <f t="shared" si="17"/>
        <v>0</v>
      </c>
      <c r="V131" s="713">
        <f t="shared" si="17"/>
        <v>0</v>
      </c>
      <c r="W131" s="713">
        <f t="shared" si="17"/>
        <v>0</v>
      </c>
      <c r="X131" s="713">
        <f t="shared" si="17"/>
        <v>0</v>
      </c>
      <c r="Y131" s="713">
        <f t="shared" si="17"/>
        <v>0</v>
      </c>
    </row>
    <row r="132" spans="1:25">
      <c r="A132" s="415" t="s">
        <v>788</v>
      </c>
      <c r="B132" s="415" t="s">
        <v>44</v>
      </c>
      <c r="F132" s="713">
        <f t="shared" ref="F132:L132" si="18">SUM(F126:F131)</f>
        <v>0</v>
      </c>
      <c r="G132" s="713">
        <f t="shared" si="18"/>
        <v>0</v>
      </c>
      <c r="H132" s="713">
        <f t="shared" si="18"/>
        <v>0</v>
      </c>
      <c r="I132" s="713">
        <f t="shared" si="18"/>
        <v>0</v>
      </c>
      <c r="J132" s="713">
        <f t="shared" si="18"/>
        <v>0</v>
      </c>
      <c r="K132" s="713">
        <f t="shared" si="18"/>
        <v>0</v>
      </c>
      <c r="L132" s="713">
        <f t="shared" si="18"/>
        <v>0</v>
      </c>
      <c r="M132" s="713">
        <f t="shared" ref="M132:Y132" si="19">SUM(M126:M131)</f>
        <v>0</v>
      </c>
      <c r="N132" s="713">
        <f t="shared" si="19"/>
        <v>0</v>
      </c>
      <c r="O132" s="713">
        <f t="shared" si="19"/>
        <v>0</v>
      </c>
      <c r="P132" s="713">
        <f t="shared" si="19"/>
        <v>0</v>
      </c>
      <c r="Q132" s="713">
        <f t="shared" si="19"/>
        <v>0</v>
      </c>
      <c r="R132" s="713">
        <f t="shared" si="19"/>
        <v>0</v>
      </c>
      <c r="S132" s="713">
        <f t="shared" si="19"/>
        <v>0</v>
      </c>
      <c r="T132" s="713">
        <f t="shared" si="19"/>
        <v>0</v>
      </c>
      <c r="U132" s="713">
        <f t="shared" si="19"/>
        <v>0</v>
      </c>
      <c r="V132" s="713">
        <f t="shared" si="19"/>
        <v>0</v>
      </c>
      <c r="W132" s="713">
        <f t="shared" si="19"/>
        <v>0</v>
      </c>
      <c r="X132" s="713">
        <f t="shared" si="19"/>
        <v>0</v>
      </c>
      <c r="Y132" s="713">
        <f t="shared" si="19"/>
        <v>0</v>
      </c>
    </row>
    <row r="134" spans="1:25">
      <c r="A134" s="1" t="s">
        <v>1437</v>
      </c>
    </row>
    <row r="135" spans="1:25">
      <c r="A135" s="415" t="s">
        <v>1437</v>
      </c>
      <c r="B135" s="415" t="s">
        <v>795</v>
      </c>
      <c r="F135" s="713">
        <f t="shared" ref="F135:L140" si="20">IF(ABS(F$35&gt;0),F29/F$35,0)</f>
        <v>0</v>
      </c>
      <c r="G135" s="713">
        <f t="shared" si="20"/>
        <v>0</v>
      </c>
      <c r="H135" s="713">
        <f t="shared" si="20"/>
        <v>0</v>
      </c>
      <c r="I135" s="713">
        <f>IF(ABS(I$35&gt;0),I29/I$35,0)</f>
        <v>0</v>
      </c>
      <c r="J135" s="713">
        <f>IF(ABS(J$35&gt;0),J29/J$35,0)</f>
        <v>0</v>
      </c>
      <c r="K135" s="713">
        <f>IF(ABS(K$35&gt;0),K29/K$35,0)</f>
        <v>0</v>
      </c>
      <c r="L135" s="713">
        <f>IF(ABS(L$35&gt;0),L29/L$35,0)</f>
        <v>0</v>
      </c>
      <c r="M135" s="713">
        <f t="shared" ref="M135:Y140" si="21">IF(ABS(M$35&gt;0),M29/M$35,0)</f>
        <v>0</v>
      </c>
      <c r="N135" s="713">
        <f t="shared" si="21"/>
        <v>0</v>
      </c>
      <c r="O135" s="713">
        <f t="shared" si="21"/>
        <v>0</v>
      </c>
      <c r="P135" s="713">
        <f t="shared" si="21"/>
        <v>0</v>
      </c>
      <c r="Q135" s="713">
        <f t="shared" si="21"/>
        <v>0</v>
      </c>
      <c r="R135" s="713">
        <f t="shared" si="21"/>
        <v>0</v>
      </c>
      <c r="S135" s="713">
        <f t="shared" si="21"/>
        <v>0</v>
      </c>
      <c r="T135" s="713">
        <f t="shared" si="21"/>
        <v>0</v>
      </c>
      <c r="U135" s="713">
        <f t="shared" si="21"/>
        <v>0</v>
      </c>
      <c r="V135" s="713">
        <f t="shared" si="21"/>
        <v>0</v>
      </c>
      <c r="W135" s="713">
        <f t="shared" si="21"/>
        <v>0</v>
      </c>
      <c r="X135" s="713">
        <f t="shared" si="21"/>
        <v>0</v>
      </c>
      <c r="Y135" s="713">
        <f t="shared" si="21"/>
        <v>0</v>
      </c>
    </row>
    <row r="136" spans="1:25">
      <c r="A136" s="415" t="s">
        <v>1437</v>
      </c>
      <c r="B136" s="415" t="s">
        <v>796</v>
      </c>
      <c r="F136" s="713">
        <f t="shared" si="20"/>
        <v>0</v>
      </c>
      <c r="G136" s="713">
        <f t="shared" si="20"/>
        <v>0</v>
      </c>
      <c r="H136" s="713">
        <f t="shared" si="20"/>
        <v>0</v>
      </c>
      <c r="I136" s="713">
        <f t="shared" si="20"/>
        <v>0</v>
      </c>
      <c r="J136" s="713">
        <f t="shared" si="20"/>
        <v>0</v>
      </c>
      <c r="K136" s="713">
        <f t="shared" si="20"/>
        <v>0</v>
      </c>
      <c r="L136" s="713">
        <f t="shared" si="20"/>
        <v>0</v>
      </c>
      <c r="M136" s="713">
        <f t="shared" si="21"/>
        <v>0</v>
      </c>
      <c r="N136" s="713">
        <f t="shared" si="21"/>
        <v>0</v>
      </c>
      <c r="O136" s="713">
        <f t="shared" si="21"/>
        <v>0</v>
      </c>
      <c r="P136" s="713">
        <f t="shared" si="21"/>
        <v>0</v>
      </c>
      <c r="Q136" s="713">
        <f t="shared" si="21"/>
        <v>0</v>
      </c>
      <c r="R136" s="713">
        <f t="shared" si="21"/>
        <v>0</v>
      </c>
      <c r="S136" s="713">
        <f t="shared" si="21"/>
        <v>0</v>
      </c>
      <c r="T136" s="713">
        <f t="shared" si="21"/>
        <v>0</v>
      </c>
      <c r="U136" s="713">
        <f t="shared" si="21"/>
        <v>0</v>
      </c>
      <c r="V136" s="713">
        <f t="shared" si="21"/>
        <v>0</v>
      </c>
      <c r="W136" s="713">
        <f t="shared" si="21"/>
        <v>0</v>
      </c>
      <c r="X136" s="713">
        <f t="shared" si="21"/>
        <v>0</v>
      </c>
      <c r="Y136" s="713">
        <f t="shared" si="21"/>
        <v>0</v>
      </c>
    </row>
    <row r="137" spans="1:25">
      <c r="A137" s="415" t="s">
        <v>1437</v>
      </c>
      <c r="B137" s="415" t="s">
        <v>797</v>
      </c>
      <c r="F137" s="713">
        <f t="shared" si="20"/>
        <v>0</v>
      </c>
      <c r="G137" s="713">
        <f t="shared" si="20"/>
        <v>0</v>
      </c>
      <c r="H137" s="713">
        <f t="shared" si="20"/>
        <v>0</v>
      </c>
      <c r="I137" s="713">
        <f t="shared" si="20"/>
        <v>0</v>
      </c>
      <c r="J137" s="713">
        <f t="shared" si="20"/>
        <v>0</v>
      </c>
      <c r="K137" s="713">
        <f t="shared" si="20"/>
        <v>0</v>
      </c>
      <c r="L137" s="713">
        <f t="shared" si="20"/>
        <v>0</v>
      </c>
      <c r="M137" s="713">
        <f t="shared" si="21"/>
        <v>0</v>
      </c>
      <c r="N137" s="713">
        <f t="shared" si="21"/>
        <v>0</v>
      </c>
      <c r="O137" s="713">
        <f t="shared" si="21"/>
        <v>0</v>
      </c>
      <c r="P137" s="713">
        <f t="shared" si="21"/>
        <v>0</v>
      </c>
      <c r="Q137" s="713">
        <f t="shared" si="21"/>
        <v>0</v>
      </c>
      <c r="R137" s="713">
        <f t="shared" si="21"/>
        <v>0</v>
      </c>
      <c r="S137" s="713">
        <f t="shared" si="21"/>
        <v>0</v>
      </c>
      <c r="T137" s="713">
        <f t="shared" si="21"/>
        <v>0</v>
      </c>
      <c r="U137" s="713">
        <f t="shared" si="21"/>
        <v>0</v>
      </c>
      <c r="V137" s="713">
        <f t="shared" si="21"/>
        <v>0</v>
      </c>
      <c r="W137" s="713">
        <f t="shared" si="21"/>
        <v>0</v>
      </c>
      <c r="X137" s="713">
        <f t="shared" si="21"/>
        <v>0</v>
      </c>
      <c r="Y137" s="713">
        <f t="shared" si="21"/>
        <v>0</v>
      </c>
    </row>
    <row r="138" spans="1:25">
      <c r="A138" s="415" t="s">
        <v>1437</v>
      </c>
      <c r="B138" s="415" t="s">
        <v>798</v>
      </c>
      <c r="F138" s="713">
        <f t="shared" si="20"/>
        <v>0</v>
      </c>
      <c r="G138" s="713">
        <f t="shared" si="20"/>
        <v>0</v>
      </c>
      <c r="H138" s="713">
        <f t="shared" si="20"/>
        <v>0</v>
      </c>
      <c r="I138" s="713">
        <f t="shared" si="20"/>
        <v>0</v>
      </c>
      <c r="J138" s="713">
        <f t="shared" si="20"/>
        <v>0</v>
      </c>
      <c r="K138" s="713">
        <f t="shared" si="20"/>
        <v>0</v>
      </c>
      <c r="L138" s="713">
        <f t="shared" si="20"/>
        <v>0</v>
      </c>
      <c r="M138" s="713">
        <f t="shared" si="21"/>
        <v>0</v>
      </c>
      <c r="N138" s="713">
        <f t="shared" si="21"/>
        <v>0</v>
      </c>
      <c r="O138" s="713">
        <f t="shared" si="21"/>
        <v>0</v>
      </c>
      <c r="P138" s="713">
        <f t="shared" si="21"/>
        <v>0</v>
      </c>
      <c r="Q138" s="713">
        <f t="shared" si="21"/>
        <v>0</v>
      </c>
      <c r="R138" s="713">
        <f t="shared" si="21"/>
        <v>0</v>
      </c>
      <c r="S138" s="713">
        <f t="shared" si="21"/>
        <v>0</v>
      </c>
      <c r="T138" s="713">
        <f t="shared" si="21"/>
        <v>0</v>
      </c>
      <c r="U138" s="713">
        <f t="shared" si="21"/>
        <v>0</v>
      </c>
      <c r="V138" s="713">
        <f t="shared" si="21"/>
        <v>0</v>
      </c>
      <c r="W138" s="713">
        <f t="shared" si="21"/>
        <v>0</v>
      </c>
      <c r="X138" s="713">
        <f t="shared" si="21"/>
        <v>0</v>
      </c>
      <c r="Y138" s="713">
        <f t="shared" si="21"/>
        <v>0</v>
      </c>
    </row>
    <row r="139" spans="1:25">
      <c r="A139" s="415" t="s">
        <v>1437</v>
      </c>
      <c r="B139" s="415" t="s">
        <v>273</v>
      </c>
      <c r="F139" s="713">
        <f t="shared" si="20"/>
        <v>0</v>
      </c>
      <c r="G139" s="713">
        <f t="shared" si="20"/>
        <v>0</v>
      </c>
      <c r="H139" s="713">
        <f t="shared" si="20"/>
        <v>0</v>
      </c>
      <c r="I139" s="713">
        <f t="shared" si="20"/>
        <v>0</v>
      </c>
      <c r="J139" s="713">
        <f t="shared" si="20"/>
        <v>0</v>
      </c>
      <c r="K139" s="713">
        <f t="shared" si="20"/>
        <v>0</v>
      </c>
      <c r="L139" s="713">
        <f t="shared" si="20"/>
        <v>0</v>
      </c>
      <c r="M139" s="713">
        <f t="shared" si="21"/>
        <v>0</v>
      </c>
      <c r="N139" s="713">
        <f t="shared" si="21"/>
        <v>0</v>
      </c>
      <c r="O139" s="713">
        <f t="shared" si="21"/>
        <v>0</v>
      </c>
      <c r="P139" s="713">
        <f t="shared" si="21"/>
        <v>0</v>
      </c>
      <c r="Q139" s="713">
        <f t="shared" si="21"/>
        <v>0</v>
      </c>
      <c r="R139" s="713">
        <f t="shared" si="21"/>
        <v>0</v>
      </c>
      <c r="S139" s="713">
        <f t="shared" si="21"/>
        <v>0</v>
      </c>
      <c r="T139" s="713">
        <f t="shared" si="21"/>
        <v>0</v>
      </c>
      <c r="U139" s="713">
        <f t="shared" si="21"/>
        <v>0</v>
      </c>
      <c r="V139" s="713">
        <f t="shared" si="21"/>
        <v>0</v>
      </c>
      <c r="W139" s="713">
        <f t="shared" si="21"/>
        <v>0</v>
      </c>
      <c r="X139" s="713">
        <f t="shared" si="21"/>
        <v>0</v>
      </c>
      <c r="Y139" s="713">
        <f t="shared" si="21"/>
        <v>0</v>
      </c>
    </row>
    <row r="140" spans="1:25">
      <c r="A140" s="415" t="s">
        <v>1437</v>
      </c>
      <c r="B140" s="415" t="s">
        <v>865</v>
      </c>
      <c r="F140" s="713">
        <f t="shared" si="20"/>
        <v>0</v>
      </c>
      <c r="G140" s="713">
        <f t="shared" si="20"/>
        <v>0</v>
      </c>
      <c r="H140" s="713">
        <f t="shared" si="20"/>
        <v>0</v>
      </c>
      <c r="I140" s="713">
        <f t="shared" si="20"/>
        <v>0</v>
      </c>
      <c r="J140" s="713">
        <f t="shared" si="20"/>
        <v>0</v>
      </c>
      <c r="K140" s="713">
        <f t="shared" si="20"/>
        <v>0</v>
      </c>
      <c r="L140" s="713">
        <f t="shared" si="20"/>
        <v>0</v>
      </c>
      <c r="M140" s="713">
        <f t="shared" si="21"/>
        <v>0</v>
      </c>
      <c r="N140" s="713">
        <f t="shared" si="21"/>
        <v>0</v>
      </c>
      <c r="O140" s="713">
        <f t="shared" si="21"/>
        <v>0</v>
      </c>
      <c r="P140" s="713">
        <f t="shared" si="21"/>
        <v>0</v>
      </c>
      <c r="Q140" s="713">
        <f t="shared" si="21"/>
        <v>0</v>
      </c>
      <c r="R140" s="713">
        <f t="shared" si="21"/>
        <v>0</v>
      </c>
      <c r="S140" s="713">
        <f t="shared" si="21"/>
        <v>0</v>
      </c>
      <c r="T140" s="713">
        <f t="shared" si="21"/>
        <v>0</v>
      </c>
      <c r="U140" s="713">
        <f t="shared" si="21"/>
        <v>0</v>
      </c>
      <c r="V140" s="713">
        <f t="shared" si="21"/>
        <v>0</v>
      </c>
      <c r="W140" s="713">
        <f t="shared" si="21"/>
        <v>0</v>
      </c>
      <c r="X140" s="713">
        <f t="shared" si="21"/>
        <v>0</v>
      </c>
      <c r="Y140" s="713">
        <f t="shared" si="21"/>
        <v>0</v>
      </c>
    </row>
    <row r="141" spans="1:25">
      <c r="A141" s="415" t="s">
        <v>1437</v>
      </c>
      <c r="B141" s="415" t="s">
        <v>44</v>
      </c>
      <c r="F141" s="713">
        <f t="shared" ref="F141:L141" si="22">SUM(F135:F140)</f>
        <v>0</v>
      </c>
      <c r="G141" s="713">
        <f t="shared" si="22"/>
        <v>0</v>
      </c>
      <c r="H141" s="713">
        <f t="shared" si="22"/>
        <v>0</v>
      </c>
      <c r="I141" s="713">
        <f t="shared" si="22"/>
        <v>0</v>
      </c>
      <c r="J141" s="713">
        <f t="shared" si="22"/>
        <v>0</v>
      </c>
      <c r="K141" s="713">
        <f t="shared" si="22"/>
        <v>0</v>
      </c>
      <c r="L141" s="713">
        <f t="shared" si="22"/>
        <v>0</v>
      </c>
      <c r="M141" s="713">
        <f t="shared" ref="M141:Y141" si="23">SUM(M135:M140)</f>
        <v>0</v>
      </c>
      <c r="N141" s="713">
        <f t="shared" si="23"/>
        <v>0</v>
      </c>
      <c r="O141" s="713">
        <f t="shared" si="23"/>
        <v>0</v>
      </c>
      <c r="P141" s="713">
        <f t="shared" si="23"/>
        <v>0</v>
      </c>
      <c r="Q141" s="713">
        <f t="shared" si="23"/>
        <v>0</v>
      </c>
      <c r="R141" s="713">
        <f t="shared" si="23"/>
        <v>0</v>
      </c>
      <c r="S141" s="713">
        <f t="shared" si="23"/>
        <v>0</v>
      </c>
      <c r="T141" s="713">
        <f t="shared" si="23"/>
        <v>0</v>
      </c>
      <c r="U141" s="713">
        <f t="shared" si="23"/>
        <v>0</v>
      </c>
      <c r="V141" s="713">
        <f t="shared" si="23"/>
        <v>0</v>
      </c>
      <c r="W141" s="713">
        <f t="shared" si="23"/>
        <v>0</v>
      </c>
      <c r="X141" s="713">
        <f t="shared" si="23"/>
        <v>0</v>
      </c>
      <c r="Y141" s="713">
        <f t="shared" si="23"/>
        <v>0</v>
      </c>
    </row>
    <row r="144" spans="1:25">
      <c r="A144" s="1" t="s">
        <v>1452</v>
      </c>
    </row>
    <row r="145" spans="1:25">
      <c r="A145" s="415" t="s">
        <v>1452</v>
      </c>
      <c r="B145" s="415" t="s">
        <v>795</v>
      </c>
      <c r="F145" s="713">
        <f t="shared" ref="F145:Y145" si="24">IF(ABS(F$39&gt;0),(F16+F29)/F$39,0)</f>
        <v>0</v>
      </c>
      <c r="G145" s="713">
        <f t="shared" si="24"/>
        <v>0</v>
      </c>
      <c r="H145" s="713">
        <f t="shared" si="24"/>
        <v>0</v>
      </c>
      <c r="I145" s="713">
        <f t="shared" si="24"/>
        <v>0</v>
      </c>
      <c r="J145" s="713">
        <f t="shared" si="24"/>
        <v>0</v>
      </c>
      <c r="K145" s="713">
        <f t="shared" si="24"/>
        <v>0</v>
      </c>
      <c r="L145" s="713">
        <f t="shared" si="24"/>
        <v>0</v>
      </c>
      <c r="M145" s="713">
        <f t="shared" si="24"/>
        <v>0</v>
      </c>
      <c r="N145" s="713">
        <f t="shared" si="24"/>
        <v>0</v>
      </c>
      <c r="O145" s="713">
        <f t="shared" si="24"/>
        <v>0</v>
      </c>
      <c r="P145" s="713">
        <f t="shared" si="24"/>
        <v>0</v>
      </c>
      <c r="Q145" s="713">
        <f t="shared" si="24"/>
        <v>0</v>
      </c>
      <c r="R145" s="713">
        <f t="shared" si="24"/>
        <v>0</v>
      </c>
      <c r="S145" s="713">
        <f t="shared" si="24"/>
        <v>0</v>
      </c>
      <c r="T145" s="713">
        <f t="shared" si="24"/>
        <v>0</v>
      </c>
      <c r="U145" s="713">
        <f t="shared" si="24"/>
        <v>0</v>
      </c>
      <c r="V145" s="713">
        <f t="shared" si="24"/>
        <v>0</v>
      </c>
      <c r="W145" s="713">
        <f t="shared" si="24"/>
        <v>0</v>
      </c>
      <c r="X145" s="713">
        <f t="shared" si="24"/>
        <v>0</v>
      </c>
      <c r="Y145" s="713">
        <f t="shared" si="24"/>
        <v>0</v>
      </c>
    </row>
    <row r="146" spans="1:25">
      <c r="A146" s="415" t="s">
        <v>1452</v>
      </c>
      <c r="B146" s="415" t="s">
        <v>796</v>
      </c>
      <c r="F146" s="713">
        <f t="shared" ref="F146:Y146" si="25">IF(ABS(F$39&gt;0),(F17+F30)/F$39,0)</f>
        <v>0</v>
      </c>
      <c r="G146" s="713">
        <f t="shared" si="25"/>
        <v>0</v>
      </c>
      <c r="H146" s="713">
        <f t="shared" si="25"/>
        <v>0</v>
      </c>
      <c r="I146" s="713">
        <f t="shared" si="25"/>
        <v>0</v>
      </c>
      <c r="J146" s="713">
        <f t="shared" si="25"/>
        <v>0</v>
      </c>
      <c r="K146" s="713">
        <f t="shared" si="25"/>
        <v>0</v>
      </c>
      <c r="L146" s="713">
        <f t="shared" si="25"/>
        <v>0</v>
      </c>
      <c r="M146" s="713">
        <f t="shared" si="25"/>
        <v>0</v>
      </c>
      <c r="N146" s="713">
        <f t="shared" si="25"/>
        <v>0</v>
      </c>
      <c r="O146" s="713">
        <f t="shared" si="25"/>
        <v>0</v>
      </c>
      <c r="P146" s="713">
        <f t="shared" si="25"/>
        <v>0</v>
      </c>
      <c r="Q146" s="713">
        <f t="shared" si="25"/>
        <v>0</v>
      </c>
      <c r="R146" s="713">
        <f t="shared" si="25"/>
        <v>0</v>
      </c>
      <c r="S146" s="713">
        <f t="shared" si="25"/>
        <v>0</v>
      </c>
      <c r="T146" s="713">
        <f t="shared" si="25"/>
        <v>0</v>
      </c>
      <c r="U146" s="713">
        <f t="shared" si="25"/>
        <v>0</v>
      </c>
      <c r="V146" s="713">
        <f t="shared" si="25"/>
        <v>0</v>
      </c>
      <c r="W146" s="713">
        <f t="shared" si="25"/>
        <v>0</v>
      </c>
      <c r="X146" s="713">
        <f t="shared" si="25"/>
        <v>0</v>
      </c>
      <c r="Y146" s="713">
        <f t="shared" si="25"/>
        <v>0</v>
      </c>
    </row>
    <row r="147" spans="1:25">
      <c r="A147" s="415" t="s">
        <v>1452</v>
      </c>
      <c r="B147" s="415" t="s">
        <v>797</v>
      </c>
      <c r="F147" s="713">
        <f t="shared" ref="F147:Y147" si="26">IF(ABS(F$39&gt;0),(F18+F31)/F$39,0)</f>
        <v>0</v>
      </c>
      <c r="G147" s="713">
        <f t="shared" si="26"/>
        <v>0</v>
      </c>
      <c r="H147" s="713">
        <f t="shared" si="26"/>
        <v>0</v>
      </c>
      <c r="I147" s="713">
        <f t="shared" si="26"/>
        <v>0</v>
      </c>
      <c r="J147" s="713">
        <f t="shared" si="26"/>
        <v>0</v>
      </c>
      <c r="K147" s="713">
        <f t="shared" si="26"/>
        <v>0</v>
      </c>
      <c r="L147" s="713">
        <f t="shared" si="26"/>
        <v>0</v>
      </c>
      <c r="M147" s="713">
        <f t="shared" si="26"/>
        <v>0</v>
      </c>
      <c r="N147" s="713">
        <f t="shared" si="26"/>
        <v>0</v>
      </c>
      <c r="O147" s="713">
        <f t="shared" si="26"/>
        <v>0</v>
      </c>
      <c r="P147" s="713">
        <f t="shared" si="26"/>
        <v>0</v>
      </c>
      <c r="Q147" s="713">
        <f t="shared" si="26"/>
        <v>0</v>
      </c>
      <c r="R147" s="713">
        <f t="shared" si="26"/>
        <v>0</v>
      </c>
      <c r="S147" s="713">
        <f t="shared" si="26"/>
        <v>0</v>
      </c>
      <c r="T147" s="713">
        <f t="shared" si="26"/>
        <v>0</v>
      </c>
      <c r="U147" s="713">
        <f t="shared" si="26"/>
        <v>0</v>
      </c>
      <c r="V147" s="713">
        <f t="shared" si="26"/>
        <v>0</v>
      </c>
      <c r="W147" s="713">
        <f t="shared" si="26"/>
        <v>0</v>
      </c>
      <c r="X147" s="713">
        <f t="shared" si="26"/>
        <v>0</v>
      </c>
      <c r="Y147" s="713">
        <f t="shared" si="26"/>
        <v>0</v>
      </c>
    </row>
    <row r="148" spans="1:25">
      <c r="A148" s="415" t="s">
        <v>1452</v>
      </c>
      <c r="B148" s="415" t="s">
        <v>798</v>
      </c>
      <c r="F148" s="713">
        <f t="shared" ref="F148:Y148" si="27">IF(ABS(F$39&gt;0),(F19+F32)/F$39,0)</f>
        <v>0</v>
      </c>
      <c r="G148" s="713">
        <f t="shared" si="27"/>
        <v>0</v>
      </c>
      <c r="H148" s="713">
        <f t="shared" si="27"/>
        <v>0</v>
      </c>
      <c r="I148" s="713">
        <f t="shared" si="27"/>
        <v>0</v>
      </c>
      <c r="J148" s="713">
        <f t="shared" si="27"/>
        <v>0</v>
      </c>
      <c r="K148" s="713">
        <f t="shared" si="27"/>
        <v>0</v>
      </c>
      <c r="L148" s="713">
        <f t="shared" si="27"/>
        <v>0</v>
      </c>
      <c r="M148" s="713">
        <f t="shared" si="27"/>
        <v>0</v>
      </c>
      <c r="N148" s="713">
        <f t="shared" si="27"/>
        <v>0</v>
      </c>
      <c r="O148" s="713">
        <f t="shared" si="27"/>
        <v>0</v>
      </c>
      <c r="P148" s="713">
        <f t="shared" si="27"/>
        <v>0</v>
      </c>
      <c r="Q148" s="713">
        <f t="shared" si="27"/>
        <v>0</v>
      </c>
      <c r="R148" s="713">
        <f t="shared" si="27"/>
        <v>0</v>
      </c>
      <c r="S148" s="713">
        <f t="shared" si="27"/>
        <v>0</v>
      </c>
      <c r="T148" s="713">
        <f t="shared" si="27"/>
        <v>0</v>
      </c>
      <c r="U148" s="713">
        <f t="shared" si="27"/>
        <v>0</v>
      </c>
      <c r="V148" s="713">
        <f t="shared" si="27"/>
        <v>0</v>
      </c>
      <c r="W148" s="713">
        <f t="shared" si="27"/>
        <v>0</v>
      </c>
      <c r="X148" s="713">
        <f t="shared" si="27"/>
        <v>0</v>
      </c>
      <c r="Y148" s="713">
        <f t="shared" si="27"/>
        <v>0</v>
      </c>
    </row>
    <row r="149" spans="1:25">
      <c r="A149" s="415" t="s">
        <v>1452</v>
      </c>
      <c r="B149" s="415" t="s">
        <v>273</v>
      </c>
      <c r="F149" s="713">
        <f t="shared" ref="F149:Y149" si="28">IF(ABS(F$39&gt;0),(F20+F33)/F$39,0)</f>
        <v>0</v>
      </c>
      <c r="G149" s="713">
        <f t="shared" si="28"/>
        <v>0</v>
      </c>
      <c r="H149" s="713">
        <f t="shared" si="28"/>
        <v>0</v>
      </c>
      <c r="I149" s="713">
        <f t="shared" si="28"/>
        <v>0</v>
      </c>
      <c r="J149" s="713">
        <f t="shared" si="28"/>
        <v>0</v>
      </c>
      <c r="K149" s="713">
        <f t="shared" si="28"/>
        <v>0</v>
      </c>
      <c r="L149" s="713">
        <f t="shared" si="28"/>
        <v>0</v>
      </c>
      <c r="M149" s="713">
        <f t="shared" si="28"/>
        <v>0</v>
      </c>
      <c r="N149" s="713">
        <f t="shared" si="28"/>
        <v>0</v>
      </c>
      <c r="O149" s="713">
        <f t="shared" si="28"/>
        <v>0</v>
      </c>
      <c r="P149" s="713">
        <f t="shared" si="28"/>
        <v>0</v>
      </c>
      <c r="Q149" s="713">
        <f t="shared" si="28"/>
        <v>0</v>
      </c>
      <c r="R149" s="713">
        <f t="shared" si="28"/>
        <v>0</v>
      </c>
      <c r="S149" s="713">
        <f t="shared" si="28"/>
        <v>0</v>
      </c>
      <c r="T149" s="713">
        <f t="shared" si="28"/>
        <v>0</v>
      </c>
      <c r="U149" s="713">
        <f t="shared" si="28"/>
        <v>0</v>
      </c>
      <c r="V149" s="713">
        <f t="shared" si="28"/>
        <v>0</v>
      </c>
      <c r="W149" s="713">
        <f t="shared" si="28"/>
        <v>0</v>
      </c>
      <c r="X149" s="713">
        <f t="shared" si="28"/>
        <v>0</v>
      </c>
      <c r="Y149" s="713">
        <f t="shared" si="28"/>
        <v>0</v>
      </c>
    </row>
    <row r="150" spans="1:25">
      <c r="A150" s="415" t="s">
        <v>1452</v>
      </c>
      <c r="B150" s="415" t="s">
        <v>865</v>
      </c>
      <c r="F150" s="713">
        <f t="shared" ref="F150:Y150" si="29">IF(ABS(F$39&gt;0),(F21+F34)/F$39,0)</f>
        <v>0</v>
      </c>
      <c r="G150" s="713">
        <f t="shared" si="29"/>
        <v>0</v>
      </c>
      <c r="H150" s="713">
        <f t="shared" si="29"/>
        <v>0</v>
      </c>
      <c r="I150" s="713">
        <f t="shared" si="29"/>
        <v>0</v>
      </c>
      <c r="J150" s="713">
        <f t="shared" si="29"/>
        <v>0</v>
      </c>
      <c r="K150" s="713">
        <f t="shared" si="29"/>
        <v>0</v>
      </c>
      <c r="L150" s="713">
        <f t="shared" si="29"/>
        <v>0</v>
      </c>
      <c r="M150" s="713">
        <f t="shared" si="29"/>
        <v>0</v>
      </c>
      <c r="N150" s="713">
        <f t="shared" si="29"/>
        <v>0</v>
      </c>
      <c r="O150" s="713">
        <f t="shared" si="29"/>
        <v>0</v>
      </c>
      <c r="P150" s="713">
        <f t="shared" si="29"/>
        <v>0</v>
      </c>
      <c r="Q150" s="713">
        <f t="shared" si="29"/>
        <v>0</v>
      </c>
      <c r="R150" s="713">
        <f t="shared" si="29"/>
        <v>0</v>
      </c>
      <c r="S150" s="713">
        <f t="shared" si="29"/>
        <v>0</v>
      </c>
      <c r="T150" s="713">
        <f t="shared" si="29"/>
        <v>0</v>
      </c>
      <c r="U150" s="713">
        <f t="shared" si="29"/>
        <v>0</v>
      </c>
      <c r="V150" s="713">
        <f t="shared" si="29"/>
        <v>0</v>
      </c>
      <c r="W150" s="713">
        <f t="shared" si="29"/>
        <v>0</v>
      </c>
      <c r="X150" s="713">
        <f t="shared" si="29"/>
        <v>0</v>
      </c>
      <c r="Y150" s="713">
        <f t="shared" si="29"/>
        <v>0</v>
      </c>
    </row>
    <row r="151" spans="1:25">
      <c r="A151" s="415" t="s">
        <v>1452</v>
      </c>
      <c r="B151" s="415" t="s">
        <v>44</v>
      </c>
      <c r="F151" s="713">
        <f>SUM(F145:F150)</f>
        <v>0</v>
      </c>
      <c r="G151" s="713">
        <f t="shared" ref="G151:Y151" si="30">SUM(G145:G150)</f>
        <v>0</v>
      </c>
      <c r="H151" s="713">
        <f t="shared" si="30"/>
        <v>0</v>
      </c>
      <c r="I151" s="713">
        <f t="shared" si="30"/>
        <v>0</v>
      </c>
      <c r="J151" s="713">
        <f t="shared" si="30"/>
        <v>0</v>
      </c>
      <c r="K151" s="713">
        <f t="shared" si="30"/>
        <v>0</v>
      </c>
      <c r="L151" s="713">
        <f t="shared" si="30"/>
        <v>0</v>
      </c>
      <c r="M151" s="713">
        <f t="shared" si="30"/>
        <v>0</v>
      </c>
      <c r="N151" s="713">
        <f t="shared" si="30"/>
        <v>0</v>
      </c>
      <c r="O151" s="713">
        <f t="shared" si="30"/>
        <v>0</v>
      </c>
      <c r="P151" s="713">
        <f t="shared" si="30"/>
        <v>0</v>
      </c>
      <c r="Q151" s="713">
        <f t="shared" si="30"/>
        <v>0</v>
      </c>
      <c r="R151" s="713">
        <f t="shared" si="30"/>
        <v>0</v>
      </c>
      <c r="S151" s="713">
        <f t="shared" si="30"/>
        <v>0</v>
      </c>
      <c r="T151" s="713">
        <f t="shared" si="30"/>
        <v>0</v>
      </c>
      <c r="U151" s="713">
        <f t="shared" si="30"/>
        <v>0</v>
      </c>
      <c r="V151" s="713">
        <f t="shared" si="30"/>
        <v>0</v>
      </c>
      <c r="W151" s="713">
        <f t="shared" si="30"/>
        <v>0</v>
      </c>
      <c r="X151" s="713">
        <f t="shared" si="30"/>
        <v>0</v>
      </c>
      <c r="Y151" s="713">
        <f t="shared" si="30"/>
        <v>0</v>
      </c>
    </row>
    <row r="153" spans="1:25">
      <c r="A153" s="1" t="s">
        <v>1461</v>
      </c>
    </row>
    <row r="154" spans="1:25">
      <c r="A154" s="1" t="s">
        <v>790</v>
      </c>
    </row>
    <row r="155" spans="1:25">
      <c r="A155" s="415" t="s">
        <v>790</v>
      </c>
      <c r="B155" s="415" t="s">
        <v>795</v>
      </c>
      <c r="F155" s="713">
        <f t="shared" ref="F155:L160" si="31">IF(ABS(F$48&gt;0),F42/F$48,0)</f>
        <v>0</v>
      </c>
      <c r="G155" s="713">
        <f t="shared" si="31"/>
        <v>0</v>
      </c>
      <c r="H155" s="713">
        <f t="shared" si="31"/>
        <v>0</v>
      </c>
      <c r="I155" s="713">
        <f>IF(ABS(I$48&gt;0),I42/I$48,0)</f>
        <v>0</v>
      </c>
      <c r="J155" s="713">
        <f>IF(ABS(J$48&gt;0),J42/J$48,0)</f>
        <v>0</v>
      </c>
      <c r="K155" s="713">
        <f>IF(ABS(K$48&gt;0),K42/K$48,0)</f>
        <v>0</v>
      </c>
      <c r="L155" s="713">
        <f>IF(ABS(L$48&gt;0),L42/L$48,0)</f>
        <v>0</v>
      </c>
      <c r="M155" s="713">
        <f t="shared" ref="M155:Y160" si="32">IF(ABS(M$48&gt;0),M42/M$48,0)</f>
        <v>0</v>
      </c>
      <c r="N155" s="713">
        <f t="shared" si="32"/>
        <v>0</v>
      </c>
      <c r="O155" s="713">
        <f t="shared" si="32"/>
        <v>0</v>
      </c>
      <c r="P155" s="713">
        <f t="shared" si="32"/>
        <v>0</v>
      </c>
      <c r="Q155" s="713">
        <f t="shared" si="32"/>
        <v>0</v>
      </c>
      <c r="R155" s="713">
        <f t="shared" si="32"/>
        <v>0</v>
      </c>
      <c r="S155" s="713">
        <f t="shared" si="32"/>
        <v>0</v>
      </c>
      <c r="T155" s="713">
        <f t="shared" si="32"/>
        <v>0</v>
      </c>
      <c r="U155" s="713">
        <f t="shared" si="32"/>
        <v>0</v>
      </c>
      <c r="V155" s="713">
        <f t="shared" si="32"/>
        <v>0</v>
      </c>
      <c r="W155" s="713">
        <f t="shared" si="32"/>
        <v>0</v>
      </c>
      <c r="X155" s="713">
        <f t="shared" si="32"/>
        <v>0</v>
      </c>
      <c r="Y155" s="713">
        <f t="shared" si="32"/>
        <v>0</v>
      </c>
    </row>
    <row r="156" spans="1:25">
      <c r="A156" s="415" t="s">
        <v>790</v>
      </c>
      <c r="B156" s="415" t="s">
        <v>796</v>
      </c>
      <c r="F156" s="713">
        <f t="shared" si="31"/>
        <v>0</v>
      </c>
      <c r="G156" s="713">
        <f t="shared" si="31"/>
        <v>0</v>
      </c>
      <c r="H156" s="713">
        <f t="shared" si="31"/>
        <v>0</v>
      </c>
      <c r="I156" s="713">
        <f t="shared" si="31"/>
        <v>0</v>
      </c>
      <c r="J156" s="713">
        <f t="shared" si="31"/>
        <v>0</v>
      </c>
      <c r="K156" s="713">
        <f t="shared" si="31"/>
        <v>0</v>
      </c>
      <c r="L156" s="713">
        <f t="shared" si="31"/>
        <v>0</v>
      </c>
      <c r="M156" s="713">
        <f t="shared" si="32"/>
        <v>0</v>
      </c>
      <c r="N156" s="713">
        <f t="shared" si="32"/>
        <v>0</v>
      </c>
      <c r="O156" s="713">
        <f t="shared" si="32"/>
        <v>0</v>
      </c>
      <c r="P156" s="713">
        <f t="shared" si="32"/>
        <v>0</v>
      </c>
      <c r="Q156" s="713">
        <f t="shared" si="32"/>
        <v>0</v>
      </c>
      <c r="R156" s="713">
        <f t="shared" si="32"/>
        <v>0</v>
      </c>
      <c r="S156" s="713">
        <f t="shared" si="32"/>
        <v>0</v>
      </c>
      <c r="T156" s="713">
        <f t="shared" si="32"/>
        <v>0</v>
      </c>
      <c r="U156" s="713">
        <f t="shared" si="32"/>
        <v>0</v>
      </c>
      <c r="V156" s="713">
        <f t="shared" si="32"/>
        <v>0</v>
      </c>
      <c r="W156" s="713">
        <f t="shared" si="32"/>
        <v>0</v>
      </c>
      <c r="X156" s="713">
        <f t="shared" si="32"/>
        <v>0</v>
      </c>
      <c r="Y156" s="713">
        <f t="shared" si="32"/>
        <v>0</v>
      </c>
    </row>
    <row r="157" spans="1:25">
      <c r="A157" s="415" t="s">
        <v>790</v>
      </c>
      <c r="B157" s="415" t="s">
        <v>797</v>
      </c>
      <c r="F157" s="713">
        <f t="shared" si="31"/>
        <v>0</v>
      </c>
      <c r="G157" s="713">
        <f t="shared" si="31"/>
        <v>0</v>
      </c>
      <c r="H157" s="713">
        <f t="shared" si="31"/>
        <v>0</v>
      </c>
      <c r="I157" s="713">
        <f t="shared" si="31"/>
        <v>0</v>
      </c>
      <c r="J157" s="713">
        <f t="shared" si="31"/>
        <v>0</v>
      </c>
      <c r="K157" s="713">
        <f t="shared" si="31"/>
        <v>0</v>
      </c>
      <c r="L157" s="713">
        <f t="shared" si="31"/>
        <v>0</v>
      </c>
      <c r="M157" s="713">
        <f t="shared" si="32"/>
        <v>0</v>
      </c>
      <c r="N157" s="713">
        <f t="shared" si="32"/>
        <v>0</v>
      </c>
      <c r="O157" s="713">
        <f t="shared" si="32"/>
        <v>0</v>
      </c>
      <c r="P157" s="713">
        <f t="shared" si="32"/>
        <v>0</v>
      </c>
      <c r="Q157" s="713">
        <f t="shared" si="32"/>
        <v>0</v>
      </c>
      <c r="R157" s="713">
        <f t="shared" si="32"/>
        <v>0</v>
      </c>
      <c r="S157" s="713">
        <f t="shared" si="32"/>
        <v>0</v>
      </c>
      <c r="T157" s="713">
        <f t="shared" si="32"/>
        <v>0</v>
      </c>
      <c r="U157" s="713">
        <f t="shared" si="32"/>
        <v>0</v>
      </c>
      <c r="V157" s="713">
        <f t="shared" si="32"/>
        <v>0</v>
      </c>
      <c r="W157" s="713">
        <f t="shared" si="32"/>
        <v>0</v>
      </c>
      <c r="X157" s="713">
        <f t="shared" si="32"/>
        <v>0</v>
      </c>
      <c r="Y157" s="713">
        <f t="shared" si="32"/>
        <v>0</v>
      </c>
    </row>
    <row r="158" spans="1:25">
      <c r="A158" s="415" t="s">
        <v>790</v>
      </c>
      <c r="B158" s="415" t="s">
        <v>798</v>
      </c>
      <c r="F158" s="713">
        <f t="shared" si="31"/>
        <v>0</v>
      </c>
      <c r="G158" s="713">
        <f t="shared" si="31"/>
        <v>0</v>
      </c>
      <c r="H158" s="713">
        <f t="shared" si="31"/>
        <v>0</v>
      </c>
      <c r="I158" s="713">
        <f t="shared" si="31"/>
        <v>0</v>
      </c>
      <c r="J158" s="713">
        <f t="shared" si="31"/>
        <v>0</v>
      </c>
      <c r="K158" s="713">
        <f t="shared" si="31"/>
        <v>0</v>
      </c>
      <c r="L158" s="713">
        <f t="shared" si="31"/>
        <v>0</v>
      </c>
      <c r="M158" s="713">
        <f t="shared" si="32"/>
        <v>0</v>
      </c>
      <c r="N158" s="713">
        <f t="shared" si="32"/>
        <v>0</v>
      </c>
      <c r="O158" s="713">
        <f t="shared" si="32"/>
        <v>0</v>
      </c>
      <c r="P158" s="713">
        <f t="shared" si="32"/>
        <v>0</v>
      </c>
      <c r="Q158" s="713">
        <f t="shared" si="32"/>
        <v>0</v>
      </c>
      <c r="R158" s="713">
        <f t="shared" si="32"/>
        <v>0</v>
      </c>
      <c r="S158" s="713">
        <f t="shared" si="32"/>
        <v>0</v>
      </c>
      <c r="T158" s="713">
        <f t="shared" si="32"/>
        <v>0</v>
      </c>
      <c r="U158" s="713">
        <f t="shared" si="32"/>
        <v>0</v>
      </c>
      <c r="V158" s="713">
        <f t="shared" si="32"/>
        <v>0</v>
      </c>
      <c r="W158" s="713">
        <f t="shared" si="32"/>
        <v>0</v>
      </c>
      <c r="X158" s="713">
        <f t="shared" si="32"/>
        <v>0</v>
      </c>
      <c r="Y158" s="713">
        <f t="shared" si="32"/>
        <v>0</v>
      </c>
    </row>
    <row r="159" spans="1:25">
      <c r="A159" s="415" t="s">
        <v>790</v>
      </c>
      <c r="B159" s="415" t="s">
        <v>273</v>
      </c>
      <c r="F159" s="713">
        <f t="shared" si="31"/>
        <v>0</v>
      </c>
      <c r="G159" s="713">
        <f t="shared" si="31"/>
        <v>0</v>
      </c>
      <c r="H159" s="713">
        <f t="shared" si="31"/>
        <v>0</v>
      </c>
      <c r="I159" s="713">
        <f t="shared" si="31"/>
        <v>0</v>
      </c>
      <c r="J159" s="713">
        <f t="shared" si="31"/>
        <v>0</v>
      </c>
      <c r="K159" s="713">
        <f t="shared" si="31"/>
        <v>0</v>
      </c>
      <c r="L159" s="713">
        <f t="shared" si="31"/>
        <v>0</v>
      </c>
      <c r="M159" s="713">
        <f t="shared" si="32"/>
        <v>0</v>
      </c>
      <c r="N159" s="713">
        <f t="shared" si="32"/>
        <v>0</v>
      </c>
      <c r="O159" s="713">
        <f t="shared" si="32"/>
        <v>0</v>
      </c>
      <c r="P159" s="713">
        <f t="shared" si="32"/>
        <v>0</v>
      </c>
      <c r="Q159" s="713">
        <f t="shared" si="32"/>
        <v>0</v>
      </c>
      <c r="R159" s="713">
        <f t="shared" si="32"/>
        <v>0</v>
      </c>
      <c r="S159" s="713">
        <f t="shared" si="32"/>
        <v>0</v>
      </c>
      <c r="T159" s="713">
        <f t="shared" si="32"/>
        <v>0</v>
      </c>
      <c r="U159" s="713">
        <f t="shared" si="32"/>
        <v>0</v>
      </c>
      <c r="V159" s="713">
        <f t="shared" si="32"/>
        <v>0</v>
      </c>
      <c r="W159" s="713">
        <f t="shared" si="32"/>
        <v>0</v>
      </c>
      <c r="X159" s="713">
        <f t="shared" si="32"/>
        <v>0</v>
      </c>
      <c r="Y159" s="713">
        <f t="shared" si="32"/>
        <v>0</v>
      </c>
    </row>
    <row r="160" spans="1:25">
      <c r="A160" s="415" t="s">
        <v>790</v>
      </c>
      <c r="B160" s="415" t="s">
        <v>865</v>
      </c>
      <c r="F160" s="713">
        <f t="shared" si="31"/>
        <v>0</v>
      </c>
      <c r="G160" s="713">
        <f t="shared" si="31"/>
        <v>0</v>
      </c>
      <c r="H160" s="713">
        <f t="shared" si="31"/>
        <v>0</v>
      </c>
      <c r="I160" s="713">
        <f t="shared" si="31"/>
        <v>0</v>
      </c>
      <c r="J160" s="713">
        <f t="shared" si="31"/>
        <v>0</v>
      </c>
      <c r="K160" s="713">
        <f t="shared" si="31"/>
        <v>0</v>
      </c>
      <c r="L160" s="713">
        <f t="shared" si="31"/>
        <v>0</v>
      </c>
      <c r="M160" s="713">
        <f t="shared" si="32"/>
        <v>0</v>
      </c>
      <c r="N160" s="713">
        <f t="shared" si="32"/>
        <v>0</v>
      </c>
      <c r="O160" s="713">
        <f t="shared" si="32"/>
        <v>0</v>
      </c>
      <c r="P160" s="713">
        <f t="shared" si="32"/>
        <v>0</v>
      </c>
      <c r="Q160" s="713">
        <f t="shared" si="32"/>
        <v>0</v>
      </c>
      <c r="R160" s="713">
        <f t="shared" si="32"/>
        <v>0</v>
      </c>
      <c r="S160" s="713">
        <f t="shared" si="32"/>
        <v>0</v>
      </c>
      <c r="T160" s="713">
        <f t="shared" si="32"/>
        <v>0</v>
      </c>
      <c r="U160" s="713">
        <f t="shared" si="32"/>
        <v>0</v>
      </c>
      <c r="V160" s="713">
        <f t="shared" si="32"/>
        <v>0</v>
      </c>
      <c r="W160" s="713">
        <f t="shared" si="32"/>
        <v>0</v>
      </c>
      <c r="X160" s="713">
        <f t="shared" si="32"/>
        <v>0</v>
      </c>
      <c r="Y160" s="713">
        <f t="shared" si="32"/>
        <v>0</v>
      </c>
    </row>
    <row r="161" spans="1:26">
      <c r="A161" s="415" t="s">
        <v>790</v>
      </c>
      <c r="B161" s="415" t="s">
        <v>44</v>
      </c>
      <c r="F161" s="713">
        <f>SUM(F155:F160)</f>
        <v>0</v>
      </c>
      <c r="G161" s="713">
        <f t="shared" ref="G161:Y161" si="33">SUM(G155:G160)</f>
        <v>0</v>
      </c>
      <c r="H161" s="713">
        <f t="shared" si="33"/>
        <v>0</v>
      </c>
      <c r="I161" s="713">
        <f t="shared" si="33"/>
        <v>0</v>
      </c>
      <c r="J161" s="713">
        <f t="shared" si="33"/>
        <v>0</v>
      </c>
      <c r="K161" s="713">
        <f t="shared" si="33"/>
        <v>0</v>
      </c>
      <c r="L161" s="713">
        <f t="shared" si="33"/>
        <v>0</v>
      </c>
      <c r="M161" s="713">
        <f t="shared" si="33"/>
        <v>0</v>
      </c>
      <c r="N161" s="713">
        <f t="shared" si="33"/>
        <v>0</v>
      </c>
      <c r="O161" s="713">
        <f t="shared" si="33"/>
        <v>0</v>
      </c>
      <c r="P161" s="713">
        <f t="shared" si="33"/>
        <v>0</v>
      </c>
      <c r="Q161" s="713">
        <f t="shared" si="33"/>
        <v>0</v>
      </c>
      <c r="R161" s="713">
        <f t="shared" si="33"/>
        <v>0</v>
      </c>
      <c r="S161" s="713">
        <f t="shared" si="33"/>
        <v>0</v>
      </c>
      <c r="T161" s="713">
        <f t="shared" si="33"/>
        <v>0</v>
      </c>
      <c r="U161" s="713">
        <f t="shared" si="33"/>
        <v>0</v>
      </c>
      <c r="V161" s="713">
        <f t="shared" si="33"/>
        <v>0</v>
      </c>
      <c r="W161" s="713">
        <f t="shared" si="33"/>
        <v>0</v>
      </c>
      <c r="X161" s="713">
        <f t="shared" si="33"/>
        <v>0</v>
      </c>
      <c r="Y161" s="713">
        <f t="shared" si="33"/>
        <v>0</v>
      </c>
    </row>
    <row r="162" spans="1:26">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c r="A163" s="3" t="s">
        <v>791</v>
      </c>
    </row>
    <row r="164" spans="1:26">
      <c r="A164" s="415" t="s">
        <v>791</v>
      </c>
      <c r="B164" s="415" t="s">
        <v>795</v>
      </c>
      <c r="F164" s="713">
        <f t="shared" ref="F164:F169" si="34">IF(ABS(F$58&gt;0),F52/F$58,0)</f>
        <v>0</v>
      </c>
      <c r="G164" s="713">
        <f t="shared" ref="G164:Y169" si="35">IF(ABS(G$58&gt;0),G52/G$58,0)</f>
        <v>0</v>
      </c>
      <c r="H164" s="713">
        <f t="shared" si="35"/>
        <v>0</v>
      </c>
      <c r="I164" s="713">
        <f t="shared" si="35"/>
        <v>0</v>
      </c>
      <c r="J164" s="713">
        <f t="shared" si="35"/>
        <v>0</v>
      </c>
      <c r="K164" s="713">
        <f t="shared" si="35"/>
        <v>0</v>
      </c>
      <c r="L164" s="713">
        <f t="shared" si="35"/>
        <v>0</v>
      </c>
      <c r="M164" s="713">
        <f t="shared" si="35"/>
        <v>0</v>
      </c>
      <c r="N164" s="713">
        <f t="shared" si="35"/>
        <v>0</v>
      </c>
      <c r="O164" s="713">
        <f t="shared" si="35"/>
        <v>0</v>
      </c>
      <c r="P164" s="713">
        <f t="shared" si="35"/>
        <v>0</v>
      </c>
      <c r="Q164" s="713">
        <f t="shared" si="35"/>
        <v>0</v>
      </c>
      <c r="R164" s="713">
        <f t="shared" si="35"/>
        <v>0</v>
      </c>
      <c r="S164" s="713">
        <f t="shared" si="35"/>
        <v>0</v>
      </c>
      <c r="T164" s="713">
        <f t="shared" si="35"/>
        <v>0</v>
      </c>
      <c r="U164" s="713">
        <f t="shared" si="35"/>
        <v>0</v>
      </c>
      <c r="V164" s="713">
        <f t="shared" si="35"/>
        <v>0</v>
      </c>
      <c r="W164" s="713">
        <f t="shared" si="35"/>
        <v>0</v>
      </c>
      <c r="X164" s="713">
        <f t="shared" si="35"/>
        <v>0</v>
      </c>
      <c r="Y164" s="713">
        <f t="shared" si="35"/>
        <v>0</v>
      </c>
    </row>
    <row r="165" spans="1:26">
      <c r="A165" s="415" t="s">
        <v>791</v>
      </c>
      <c r="B165" s="415" t="s">
        <v>796</v>
      </c>
      <c r="F165" s="713">
        <f t="shared" si="34"/>
        <v>0</v>
      </c>
      <c r="G165" s="713">
        <f t="shared" ref="G165:U165" si="36">IF(ABS(G$58&gt;0),G53/G$58,0)</f>
        <v>0</v>
      </c>
      <c r="H165" s="713">
        <f t="shared" si="36"/>
        <v>0</v>
      </c>
      <c r="I165" s="713">
        <f t="shared" si="36"/>
        <v>0</v>
      </c>
      <c r="J165" s="713">
        <f t="shared" si="36"/>
        <v>0</v>
      </c>
      <c r="K165" s="713">
        <f t="shared" si="36"/>
        <v>0</v>
      </c>
      <c r="L165" s="713">
        <f t="shared" si="36"/>
        <v>0</v>
      </c>
      <c r="M165" s="713">
        <f t="shared" si="36"/>
        <v>0</v>
      </c>
      <c r="N165" s="713">
        <f t="shared" si="36"/>
        <v>0</v>
      </c>
      <c r="O165" s="713">
        <f t="shared" si="36"/>
        <v>0</v>
      </c>
      <c r="P165" s="713">
        <f t="shared" si="36"/>
        <v>0</v>
      </c>
      <c r="Q165" s="713">
        <f t="shared" si="36"/>
        <v>0</v>
      </c>
      <c r="R165" s="713">
        <f t="shared" si="36"/>
        <v>0</v>
      </c>
      <c r="S165" s="713">
        <f t="shared" si="36"/>
        <v>0</v>
      </c>
      <c r="T165" s="713">
        <f t="shared" si="36"/>
        <v>0</v>
      </c>
      <c r="U165" s="713">
        <f t="shared" si="36"/>
        <v>0</v>
      </c>
      <c r="V165" s="713">
        <f t="shared" si="35"/>
        <v>0</v>
      </c>
      <c r="W165" s="713">
        <f t="shared" si="35"/>
        <v>0</v>
      </c>
      <c r="X165" s="713">
        <f t="shared" si="35"/>
        <v>0</v>
      </c>
      <c r="Y165" s="713">
        <f t="shared" si="35"/>
        <v>0</v>
      </c>
    </row>
    <row r="166" spans="1:26">
      <c r="A166" s="415" t="s">
        <v>791</v>
      </c>
      <c r="B166" s="415" t="s">
        <v>797</v>
      </c>
      <c r="F166" s="713">
        <f t="shared" si="34"/>
        <v>0</v>
      </c>
      <c r="G166" s="713">
        <f t="shared" si="35"/>
        <v>0</v>
      </c>
      <c r="H166" s="713">
        <f t="shared" si="35"/>
        <v>0</v>
      </c>
      <c r="I166" s="713">
        <f t="shared" si="35"/>
        <v>0</v>
      </c>
      <c r="J166" s="713">
        <f t="shared" si="35"/>
        <v>0</v>
      </c>
      <c r="K166" s="713">
        <f t="shared" si="35"/>
        <v>0</v>
      </c>
      <c r="L166" s="713">
        <f t="shared" si="35"/>
        <v>0</v>
      </c>
      <c r="M166" s="713">
        <f t="shared" si="35"/>
        <v>0</v>
      </c>
      <c r="N166" s="713">
        <f t="shared" si="35"/>
        <v>0</v>
      </c>
      <c r="O166" s="713">
        <f t="shared" si="35"/>
        <v>0</v>
      </c>
      <c r="P166" s="713">
        <f t="shared" si="35"/>
        <v>0</v>
      </c>
      <c r="Q166" s="713">
        <f t="shared" si="35"/>
        <v>0</v>
      </c>
      <c r="R166" s="713">
        <f t="shared" si="35"/>
        <v>0</v>
      </c>
      <c r="S166" s="713">
        <f t="shared" si="35"/>
        <v>0</v>
      </c>
      <c r="T166" s="713">
        <f t="shared" si="35"/>
        <v>0</v>
      </c>
      <c r="U166" s="713">
        <f t="shared" si="35"/>
        <v>0</v>
      </c>
      <c r="V166" s="713">
        <f t="shared" si="35"/>
        <v>0</v>
      </c>
      <c r="W166" s="713">
        <f t="shared" si="35"/>
        <v>0</v>
      </c>
      <c r="X166" s="713">
        <f t="shared" si="35"/>
        <v>0</v>
      </c>
      <c r="Y166" s="713">
        <f t="shared" si="35"/>
        <v>0</v>
      </c>
    </row>
    <row r="167" spans="1:26">
      <c r="A167" s="415" t="s">
        <v>791</v>
      </c>
      <c r="B167" s="415" t="s">
        <v>798</v>
      </c>
      <c r="F167" s="713">
        <f t="shared" si="34"/>
        <v>0</v>
      </c>
      <c r="G167" s="713">
        <f t="shared" si="35"/>
        <v>0</v>
      </c>
      <c r="H167" s="713">
        <f t="shared" si="35"/>
        <v>0</v>
      </c>
      <c r="I167" s="713">
        <f t="shared" si="35"/>
        <v>0</v>
      </c>
      <c r="J167" s="713">
        <f t="shared" si="35"/>
        <v>0</v>
      </c>
      <c r="K167" s="713">
        <f t="shared" si="35"/>
        <v>0</v>
      </c>
      <c r="L167" s="713">
        <f t="shared" si="35"/>
        <v>0</v>
      </c>
      <c r="M167" s="713">
        <f t="shared" si="35"/>
        <v>0</v>
      </c>
      <c r="N167" s="713">
        <f t="shared" si="35"/>
        <v>0</v>
      </c>
      <c r="O167" s="713">
        <f t="shared" si="35"/>
        <v>0</v>
      </c>
      <c r="P167" s="713">
        <f t="shared" si="35"/>
        <v>0</v>
      </c>
      <c r="Q167" s="713">
        <f t="shared" si="35"/>
        <v>0</v>
      </c>
      <c r="R167" s="713">
        <f t="shared" si="35"/>
        <v>0</v>
      </c>
      <c r="S167" s="713">
        <f t="shared" si="35"/>
        <v>0</v>
      </c>
      <c r="T167" s="713">
        <f t="shared" si="35"/>
        <v>0</v>
      </c>
      <c r="U167" s="713">
        <f t="shared" si="35"/>
        <v>0</v>
      </c>
      <c r="V167" s="713">
        <f t="shared" si="35"/>
        <v>0</v>
      </c>
      <c r="W167" s="713">
        <f t="shared" si="35"/>
        <v>0</v>
      </c>
      <c r="X167" s="713">
        <f t="shared" si="35"/>
        <v>0</v>
      </c>
      <c r="Y167" s="713">
        <f t="shared" si="35"/>
        <v>0</v>
      </c>
    </row>
    <row r="168" spans="1:26">
      <c r="A168" s="415" t="s">
        <v>791</v>
      </c>
      <c r="B168" s="415" t="s">
        <v>273</v>
      </c>
      <c r="F168" s="713">
        <f t="shared" si="34"/>
        <v>0</v>
      </c>
      <c r="G168" s="713">
        <f t="shared" si="35"/>
        <v>0</v>
      </c>
      <c r="H168" s="713">
        <f t="shared" si="35"/>
        <v>0</v>
      </c>
      <c r="I168" s="713">
        <f t="shared" si="35"/>
        <v>0</v>
      </c>
      <c r="J168" s="713">
        <f t="shared" si="35"/>
        <v>0</v>
      </c>
      <c r="K168" s="713">
        <f t="shared" si="35"/>
        <v>0</v>
      </c>
      <c r="L168" s="713">
        <f t="shared" si="35"/>
        <v>0</v>
      </c>
      <c r="M168" s="713">
        <f t="shared" si="35"/>
        <v>0</v>
      </c>
      <c r="N168" s="713">
        <f t="shared" si="35"/>
        <v>0</v>
      </c>
      <c r="O168" s="713">
        <f t="shared" si="35"/>
        <v>0</v>
      </c>
      <c r="P168" s="713">
        <f t="shared" si="35"/>
        <v>0</v>
      </c>
      <c r="Q168" s="713">
        <f t="shared" si="35"/>
        <v>0</v>
      </c>
      <c r="R168" s="713">
        <f t="shared" si="35"/>
        <v>0</v>
      </c>
      <c r="S168" s="713">
        <f t="shared" si="35"/>
        <v>0</v>
      </c>
      <c r="T168" s="713">
        <f t="shared" si="35"/>
        <v>0</v>
      </c>
      <c r="U168" s="713">
        <f t="shared" si="35"/>
        <v>0</v>
      </c>
      <c r="V168" s="713">
        <f t="shared" si="35"/>
        <v>0</v>
      </c>
      <c r="W168" s="713">
        <f t="shared" si="35"/>
        <v>0</v>
      </c>
      <c r="X168" s="713">
        <f t="shared" si="35"/>
        <v>0</v>
      </c>
      <c r="Y168" s="713">
        <f t="shared" si="35"/>
        <v>0</v>
      </c>
    </row>
    <row r="169" spans="1:26">
      <c r="A169" s="415" t="s">
        <v>791</v>
      </c>
      <c r="B169" s="415" t="s">
        <v>865</v>
      </c>
      <c r="F169" s="713">
        <f t="shared" si="34"/>
        <v>0</v>
      </c>
      <c r="G169" s="713">
        <f t="shared" si="35"/>
        <v>0</v>
      </c>
      <c r="H169" s="713">
        <f t="shared" si="35"/>
        <v>0</v>
      </c>
      <c r="I169" s="713">
        <f t="shared" si="35"/>
        <v>0</v>
      </c>
      <c r="J169" s="713">
        <f t="shared" si="35"/>
        <v>0</v>
      </c>
      <c r="K169" s="713">
        <f t="shared" si="35"/>
        <v>0</v>
      </c>
      <c r="L169" s="713">
        <f t="shared" si="35"/>
        <v>0</v>
      </c>
      <c r="M169" s="713">
        <f t="shared" si="35"/>
        <v>0</v>
      </c>
      <c r="N169" s="713">
        <f t="shared" si="35"/>
        <v>0</v>
      </c>
      <c r="O169" s="713">
        <f t="shared" si="35"/>
        <v>0</v>
      </c>
      <c r="P169" s="713">
        <f t="shared" si="35"/>
        <v>0</v>
      </c>
      <c r="Q169" s="713">
        <f t="shared" si="35"/>
        <v>0</v>
      </c>
      <c r="R169" s="713">
        <f t="shared" si="35"/>
        <v>0</v>
      </c>
      <c r="S169" s="713">
        <f t="shared" si="35"/>
        <v>0</v>
      </c>
      <c r="T169" s="713">
        <f t="shared" si="35"/>
        <v>0</v>
      </c>
      <c r="U169" s="713">
        <f t="shared" si="35"/>
        <v>0</v>
      </c>
      <c r="V169" s="713">
        <f t="shared" si="35"/>
        <v>0</v>
      </c>
      <c r="W169" s="713">
        <f t="shared" si="35"/>
        <v>0</v>
      </c>
      <c r="X169" s="713">
        <f t="shared" si="35"/>
        <v>0</v>
      </c>
      <c r="Y169" s="713">
        <f t="shared" si="35"/>
        <v>0</v>
      </c>
    </row>
    <row r="170" spans="1:26">
      <c r="A170" s="415" t="s">
        <v>791</v>
      </c>
      <c r="B170" s="415" t="s">
        <v>44</v>
      </c>
      <c r="F170" s="713">
        <f>SUM(F164:F169)</f>
        <v>0</v>
      </c>
      <c r="G170" s="713">
        <f t="shared" ref="G170:Y170" si="37">SUM(G164:G169)</f>
        <v>0</v>
      </c>
      <c r="H170" s="713">
        <f t="shared" si="37"/>
        <v>0</v>
      </c>
      <c r="I170" s="713">
        <f t="shared" si="37"/>
        <v>0</v>
      </c>
      <c r="J170" s="713">
        <f t="shared" si="37"/>
        <v>0</v>
      </c>
      <c r="K170" s="713">
        <f t="shared" si="37"/>
        <v>0</v>
      </c>
      <c r="L170" s="713">
        <f t="shared" si="37"/>
        <v>0</v>
      </c>
      <c r="M170" s="713">
        <f t="shared" si="37"/>
        <v>0</v>
      </c>
      <c r="N170" s="713">
        <f t="shared" si="37"/>
        <v>0</v>
      </c>
      <c r="O170" s="713">
        <f t="shared" si="37"/>
        <v>0</v>
      </c>
      <c r="P170" s="713">
        <f t="shared" si="37"/>
        <v>0</v>
      </c>
      <c r="Q170" s="713">
        <f t="shared" si="37"/>
        <v>0</v>
      </c>
      <c r="R170" s="713">
        <f t="shared" si="37"/>
        <v>0</v>
      </c>
      <c r="S170" s="713">
        <f t="shared" si="37"/>
        <v>0</v>
      </c>
      <c r="T170" s="713">
        <f t="shared" si="37"/>
        <v>0</v>
      </c>
      <c r="U170" s="713">
        <f t="shared" si="37"/>
        <v>0</v>
      </c>
      <c r="V170" s="713">
        <f t="shared" si="37"/>
        <v>0</v>
      </c>
      <c r="W170" s="713">
        <f t="shared" si="37"/>
        <v>0</v>
      </c>
      <c r="X170" s="713">
        <f t="shared" si="37"/>
        <v>0</v>
      </c>
      <c r="Y170" s="713">
        <f t="shared" si="37"/>
        <v>0</v>
      </c>
    </row>
    <row r="172" spans="1:26">
      <c r="A172" s="3" t="s">
        <v>792</v>
      </c>
    </row>
    <row r="173" spans="1:26">
      <c r="A173" s="415" t="s">
        <v>792</v>
      </c>
      <c r="B173" s="415" t="s">
        <v>795</v>
      </c>
      <c r="F173" s="713">
        <f t="shared" ref="F173:Y178" si="38">IF(ABS(F$68&gt;0),F62/F$68,0)</f>
        <v>0</v>
      </c>
      <c r="G173" s="713">
        <f t="shared" si="38"/>
        <v>0</v>
      </c>
      <c r="H173" s="713">
        <f t="shared" si="38"/>
        <v>0</v>
      </c>
      <c r="I173" s="713">
        <f t="shared" si="38"/>
        <v>0</v>
      </c>
      <c r="J173" s="713">
        <f t="shared" si="38"/>
        <v>0</v>
      </c>
      <c r="K173" s="713">
        <f t="shared" si="38"/>
        <v>0</v>
      </c>
      <c r="L173" s="713">
        <f t="shared" si="38"/>
        <v>0</v>
      </c>
      <c r="M173" s="713">
        <f t="shared" si="38"/>
        <v>0</v>
      </c>
      <c r="N173" s="713">
        <f t="shared" si="38"/>
        <v>0</v>
      </c>
      <c r="O173" s="713">
        <f t="shared" si="38"/>
        <v>0</v>
      </c>
      <c r="P173" s="713">
        <f t="shared" si="38"/>
        <v>0</v>
      </c>
      <c r="Q173" s="713">
        <f t="shared" si="38"/>
        <v>0</v>
      </c>
      <c r="R173" s="713">
        <f t="shared" si="38"/>
        <v>0</v>
      </c>
      <c r="S173" s="713">
        <f t="shared" si="38"/>
        <v>0</v>
      </c>
      <c r="T173" s="713">
        <f t="shared" si="38"/>
        <v>0</v>
      </c>
      <c r="U173" s="713">
        <f t="shared" si="38"/>
        <v>0</v>
      </c>
      <c r="V173" s="713">
        <f t="shared" si="38"/>
        <v>0</v>
      </c>
      <c r="W173" s="713">
        <f t="shared" si="38"/>
        <v>0</v>
      </c>
      <c r="X173" s="713">
        <f t="shared" si="38"/>
        <v>0</v>
      </c>
      <c r="Y173" s="713">
        <f t="shared" si="38"/>
        <v>0</v>
      </c>
    </row>
    <row r="174" spans="1:26">
      <c r="A174" s="415" t="s">
        <v>792</v>
      </c>
      <c r="B174" s="415" t="s">
        <v>796</v>
      </c>
      <c r="F174" s="713">
        <f t="shared" si="38"/>
        <v>0</v>
      </c>
      <c r="G174" s="713">
        <f t="shared" si="38"/>
        <v>0</v>
      </c>
      <c r="H174" s="713">
        <f t="shared" si="38"/>
        <v>0</v>
      </c>
      <c r="I174" s="713">
        <f t="shared" si="38"/>
        <v>0</v>
      </c>
      <c r="J174" s="713">
        <f t="shared" si="38"/>
        <v>0</v>
      </c>
      <c r="K174" s="713">
        <f t="shared" si="38"/>
        <v>0</v>
      </c>
      <c r="L174" s="713">
        <f t="shared" si="38"/>
        <v>0</v>
      </c>
      <c r="M174" s="713">
        <f t="shared" si="38"/>
        <v>0</v>
      </c>
      <c r="N174" s="713">
        <f t="shared" si="38"/>
        <v>0</v>
      </c>
      <c r="O174" s="713">
        <f t="shared" si="38"/>
        <v>0</v>
      </c>
      <c r="P174" s="713">
        <f t="shared" si="38"/>
        <v>0</v>
      </c>
      <c r="Q174" s="713">
        <f t="shared" si="38"/>
        <v>0</v>
      </c>
      <c r="R174" s="713">
        <f t="shared" si="38"/>
        <v>0</v>
      </c>
      <c r="S174" s="713">
        <f t="shared" si="38"/>
        <v>0</v>
      </c>
      <c r="T174" s="713">
        <f t="shared" si="38"/>
        <v>0</v>
      </c>
      <c r="U174" s="713">
        <f t="shared" si="38"/>
        <v>0</v>
      </c>
      <c r="V174" s="713">
        <f t="shared" si="38"/>
        <v>0</v>
      </c>
      <c r="W174" s="713">
        <f t="shared" si="38"/>
        <v>0</v>
      </c>
      <c r="X174" s="713">
        <f t="shared" si="38"/>
        <v>0</v>
      </c>
      <c r="Y174" s="713">
        <f t="shared" si="38"/>
        <v>0</v>
      </c>
    </row>
    <row r="175" spans="1:26">
      <c r="A175" s="415" t="s">
        <v>792</v>
      </c>
      <c r="B175" s="415" t="s">
        <v>797</v>
      </c>
      <c r="F175" s="713">
        <f t="shared" si="38"/>
        <v>0</v>
      </c>
      <c r="G175" s="713">
        <f t="shared" si="38"/>
        <v>0</v>
      </c>
      <c r="H175" s="713">
        <f t="shared" si="38"/>
        <v>0</v>
      </c>
      <c r="I175" s="713">
        <f t="shared" si="38"/>
        <v>0</v>
      </c>
      <c r="J175" s="713">
        <f t="shared" si="38"/>
        <v>0</v>
      </c>
      <c r="K175" s="713">
        <f t="shared" si="38"/>
        <v>0</v>
      </c>
      <c r="L175" s="713">
        <f t="shared" si="38"/>
        <v>0</v>
      </c>
      <c r="M175" s="713">
        <f t="shared" si="38"/>
        <v>0</v>
      </c>
      <c r="N175" s="713">
        <f t="shared" si="38"/>
        <v>0</v>
      </c>
      <c r="O175" s="713">
        <f t="shared" si="38"/>
        <v>0</v>
      </c>
      <c r="P175" s="713">
        <f t="shared" si="38"/>
        <v>0</v>
      </c>
      <c r="Q175" s="713">
        <f t="shared" si="38"/>
        <v>0</v>
      </c>
      <c r="R175" s="713">
        <f t="shared" si="38"/>
        <v>0</v>
      </c>
      <c r="S175" s="713">
        <f t="shared" si="38"/>
        <v>0</v>
      </c>
      <c r="T175" s="713">
        <f t="shared" si="38"/>
        <v>0</v>
      </c>
      <c r="U175" s="713">
        <f t="shared" si="38"/>
        <v>0</v>
      </c>
      <c r="V175" s="713">
        <f t="shared" si="38"/>
        <v>0</v>
      </c>
      <c r="W175" s="713">
        <f t="shared" si="38"/>
        <v>0</v>
      </c>
      <c r="X175" s="713">
        <f t="shared" si="38"/>
        <v>0</v>
      </c>
      <c r="Y175" s="713">
        <f t="shared" si="38"/>
        <v>0</v>
      </c>
    </row>
    <row r="176" spans="1:26">
      <c r="A176" s="415" t="s">
        <v>792</v>
      </c>
      <c r="B176" s="415" t="s">
        <v>798</v>
      </c>
      <c r="F176" s="713">
        <f t="shared" si="38"/>
        <v>0</v>
      </c>
      <c r="G176" s="713">
        <f t="shared" si="38"/>
        <v>0</v>
      </c>
      <c r="H176" s="713">
        <f t="shared" si="38"/>
        <v>0</v>
      </c>
      <c r="I176" s="713">
        <f t="shared" si="38"/>
        <v>0</v>
      </c>
      <c r="J176" s="713">
        <f t="shared" si="38"/>
        <v>0</v>
      </c>
      <c r="K176" s="713">
        <f t="shared" si="38"/>
        <v>0</v>
      </c>
      <c r="L176" s="713">
        <f t="shared" si="38"/>
        <v>0</v>
      </c>
      <c r="M176" s="713">
        <f t="shared" si="38"/>
        <v>0</v>
      </c>
      <c r="N176" s="713">
        <f t="shared" si="38"/>
        <v>0</v>
      </c>
      <c r="O176" s="713">
        <f t="shared" si="38"/>
        <v>0</v>
      </c>
      <c r="P176" s="713">
        <f t="shared" si="38"/>
        <v>0</v>
      </c>
      <c r="Q176" s="713">
        <f t="shared" si="38"/>
        <v>0</v>
      </c>
      <c r="R176" s="713">
        <f t="shared" si="38"/>
        <v>0</v>
      </c>
      <c r="S176" s="713">
        <f t="shared" si="38"/>
        <v>0</v>
      </c>
      <c r="T176" s="713">
        <f t="shared" si="38"/>
        <v>0</v>
      </c>
      <c r="U176" s="713">
        <f t="shared" si="38"/>
        <v>0</v>
      </c>
      <c r="V176" s="713">
        <f t="shared" si="38"/>
        <v>0</v>
      </c>
      <c r="W176" s="713">
        <f t="shared" si="38"/>
        <v>0</v>
      </c>
      <c r="X176" s="713">
        <f t="shared" si="38"/>
        <v>0</v>
      </c>
      <c r="Y176" s="713">
        <f t="shared" si="38"/>
        <v>0</v>
      </c>
    </row>
    <row r="177" spans="1:25">
      <c r="A177" s="415" t="s">
        <v>792</v>
      </c>
      <c r="B177" s="415" t="s">
        <v>273</v>
      </c>
      <c r="F177" s="713">
        <f t="shared" si="38"/>
        <v>0</v>
      </c>
      <c r="G177" s="713">
        <f t="shared" si="38"/>
        <v>0</v>
      </c>
      <c r="H177" s="713">
        <f t="shared" si="38"/>
        <v>0</v>
      </c>
      <c r="I177" s="713">
        <f t="shared" si="38"/>
        <v>0</v>
      </c>
      <c r="J177" s="713">
        <f t="shared" si="38"/>
        <v>0</v>
      </c>
      <c r="K177" s="713">
        <f t="shared" si="38"/>
        <v>0</v>
      </c>
      <c r="L177" s="713">
        <f t="shared" si="38"/>
        <v>0</v>
      </c>
      <c r="M177" s="713">
        <f t="shared" si="38"/>
        <v>0</v>
      </c>
      <c r="N177" s="713">
        <f t="shared" si="38"/>
        <v>0</v>
      </c>
      <c r="O177" s="713">
        <f t="shared" si="38"/>
        <v>0</v>
      </c>
      <c r="P177" s="713">
        <f t="shared" si="38"/>
        <v>0</v>
      </c>
      <c r="Q177" s="713">
        <f t="shared" si="38"/>
        <v>0</v>
      </c>
      <c r="R177" s="713">
        <f t="shared" si="38"/>
        <v>0</v>
      </c>
      <c r="S177" s="713">
        <f t="shared" si="38"/>
        <v>0</v>
      </c>
      <c r="T177" s="713">
        <f t="shared" si="38"/>
        <v>0</v>
      </c>
      <c r="U177" s="713">
        <f t="shared" si="38"/>
        <v>0</v>
      </c>
      <c r="V177" s="713">
        <f t="shared" si="38"/>
        <v>0</v>
      </c>
      <c r="W177" s="713">
        <f t="shared" si="38"/>
        <v>0</v>
      </c>
      <c r="X177" s="713">
        <f t="shared" si="38"/>
        <v>0</v>
      </c>
      <c r="Y177" s="713">
        <f t="shared" si="38"/>
        <v>0</v>
      </c>
    </row>
    <row r="178" spans="1:25">
      <c r="A178" s="415" t="s">
        <v>792</v>
      </c>
      <c r="B178" s="415" t="s">
        <v>865</v>
      </c>
      <c r="F178" s="713">
        <f t="shared" si="38"/>
        <v>0</v>
      </c>
      <c r="G178" s="713">
        <f t="shared" si="38"/>
        <v>0</v>
      </c>
      <c r="H178" s="713">
        <f t="shared" si="38"/>
        <v>0</v>
      </c>
      <c r="I178" s="713">
        <f t="shared" si="38"/>
        <v>0</v>
      </c>
      <c r="J178" s="713">
        <f t="shared" si="38"/>
        <v>0</v>
      </c>
      <c r="K178" s="713">
        <f t="shared" si="38"/>
        <v>0</v>
      </c>
      <c r="L178" s="713">
        <f t="shared" si="38"/>
        <v>0</v>
      </c>
      <c r="M178" s="713">
        <f t="shared" si="38"/>
        <v>0</v>
      </c>
      <c r="N178" s="713">
        <f t="shared" si="38"/>
        <v>0</v>
      </c>
      <c r="O178" s="713">
        <f t="shared" si="38"/>
        <v>0</v>
      </c>
      <c r="P178" s="713">
        <f t="shared" si="38"/>
        <v>0</v>
      </c>
      <c r="Q178" s="713">
        <f t="shared" si="38"/>
        <v>0</v>
      </c>
      <c r="R178" s="713">
        <f t="shared" si="38"/>
        <v>0</v>
      </c>
      <c r="S178" s="713">
        <f t="shared" si="38"/>
        <v>0</v>
      </c>
      <c r="T178" s="713">
        <f t="shared" si="38"/>
        <v>0</v>
      </c>
      <c r="U178" s="713">
        <f t="shared" si="38"/>
        <v>0</v>
      </c>
      <c r="V178" s="713">
        <f t="shared" si="38"/>
        <v>0</v>
      </c>
      <c r="W178" s="713">
        <f t="shared" si="38"/>
        <v>0</v>
      </c>
      <c r="X178" s="713">
        <f t="shared" si="38"/>
        <v>0</v>
      </c>
      <c r="Y178" s="713">
        <f t="shared" si="38"/>
        <v>0</v>
      </c>
    </row>
    <row r="179" spans="1:25">
      <c r="A179" s="415" t="s">
        <v>792</v>
      </c>
      <c r="B179" s="415" t="s">
        <v>44</v>
      </c>
      <c r="F179" s="713">
        <f>SUM(F173:F178)</f>
        <v>0</v>
      </c>
      <c r="G179" s="713">
        <f t="shared" ref="G179:Y179" si="39">SUM(G173:G178)</f>
        <v>0</v>
      </c>
      <c r="H179" s="713">
        <f t="shared" si="39"/>
        <v>0</v>
      </c>
      <c r="I179" s="713">
        <f t="shared" si="39"/>
        <v>0</v>
      </c>
      <c r="J179" s="713">
        <f t="shared" si="39"/>
        <v>0</v>
      </c>
      <c r="K179" s="713">
        <f t="shared" si="39"/>
        <v>0</v>
      </c>
      <c r="L179" s="713">
        <f t="shared" si="39"/>
        <v>0</v>
      </c>
      <c r="M179" s="713">
        <f t="shared" si="39"/>
        <v>0</v>
      </c>
      <c r="N179" s="713">
        <f t="shared" si="39"/>
        <v>0</v>
      </c>
      <c r="O179" s="713">
        <f t="shared" si="39"/>
        <v>0</v>
      </c>
      <c r="P179" s="713">
        <f t="shared" si="39"/>
        <v>0</v>
      </c>
      <c r="Q179" s="713">
        <f t="shared" si="39"/>
        <v>0</v>
      </c>
      <c r="R179" s="713">
        <f t="shared" si="39"/>
        <v>0</v>
      </c>
      <c r="S179" s="713">
        <f t="shared" si="39"/>
        <v>0</v>
      </c>
      <c r="T179" s="713">
        <f t="shared" si="39"/>
        <v>0</v>
      </c>
      <c r="U179" s="713">
        <f t="shared" si="39"/>
        <v>0</v>
      </c>
      <c r="V179" s="713">
        <f t="shared" si="39"/>
        <v>0</v>
      </c>
      <c r="W179" s="713">
        <f t="shared" si="39"/>
        <v>0</v>
      </c>
      <c r="X179" s="713">
        <f t="shared" si="39"/>
        <v>0</v>
      </c>
      <c r="Y179" s="713">
        <f t="shared" si="39"/>
        <v>0</v>
      </c>
    </row>
    <row r="181" spans="1:25">
      <c r="A181" s="64" t="s">
        <v>1462</v>
      </c>
      <c r="B181" s="415" t="s">
        <v>795</v>
      </c>
      <c r="D181" s="462"/>
      <c r="F181" s="713">
        <f t="shared" ref="F181:Y181" si="40">IF(ABS(F$71&gt;0),(F42+F52+F62)/F$71,0)</f>
        <v>0</v>
      </c>
      <c r="G181" s="713">
        <f t="shared" si="40"/>
        <v>0</v>
      </c>
      <c r="H181" s="713">
        <f t="shared" si="40"/>
        <v>0</v>
      </c>
      <c r="I181" s="713">
        <f t="shared" si="40"/>
        <v>0</v>
      </c>
      <c r="J181" s="713">
        <f t="shared" si="40"/>
        <v>0</v>
      </c>
      <c r="K181" s="713">
        <f t="shared" si="40"/>
        <v>0</v>
      </c>
      <c r="L181" s="713">
        <f t="shared" si="40"/>
        <v>0</v>
      </c>
      <c r="M181" s="713">
        <f t="shared" si="40"/>
        <v>0</v>
      </c>
      <c r="N181" s="713">
        <f t="shared" si="40"/>
        <v>0</v>
      </c>
      <c r="O181" s="713">
        <f t="shared" si="40"/>
        <v>0</v>
      </c>
      <c r="P181" s="713">
        <f t="shared" si="40"/>
        <v>0</v>
      </c>
      <c r="Q181" s="713">
        <f t="shared" si="40"/>
        <v>0</v>
      </c>
      <c r="R181" s="713">
        <f t="shared" si="40"/>
        <v>0</v>
      </c>
      <c r="S181" s="713">
        <f t="shared" si="40"/>
        <v>0</v>
      </c>
      <c r="T181" s="713">
        <f t="shared" si="40"/>
        <v>0</v>
      </c>
      <c r="U181" s="713">
        <f t="shared" si="40"/>
        <v>0</v>
      </c>
      <c r="V181" s="713">
        <f t="shared" si="40"/>
        <v>0</v>
      </c>
      <c r="W181" s="713">
        <f t="shared" si="40"/>
        <v>0</v>
      </c>
      <c r="X181" s="713">
        <f t="shared" si="40"/>
        <v>0</v>
      </c>
      <c r="Y181" s="713">
        <f t="shared" si="40"/>
        <v>0</v>
      </c>
    </row>
    <row r="182" spans="1:25">
      <c r="A182" s="64" t="s">
        <v>1462</v>
      </c>
      <c r="B182" s="415" t="s">
        <v>796</v>
      </c>
      <c r="F182" s="713">
        <f t="shared" ref="F182:Y182" si="41">IF(ABS(F$71&gt;0),(F43+F53+F63)/F$71,0)</f>
        <v>0</v>
      </c>
      <c r="G182" s="713">
        <f t="shared" si="41"/>
        <v>0</v>
      </c>
      <c r="H182" s="713">
        <f t="shared" si="41"/>
        <v>0</v>
      </c>
      <c r="I182" s="713">
        <f t="shared" si="41"/>
        <v>0</v>
      </c>
      <c r="J182" s="713">
        <f t="shared" si="41"/>
        <v>0</v>
      </c>
      <c r="K182" s="713">
        <f t="shared" si="41"/>
        <v>0</v>
      </c>
      <c r="L182" s="713">
        <f t="shared" si="41"/>
        <v>0</v>
      </c>
      <c r="M182" s="713">
        <f t="shared" si="41"/>
        <v>0</v>
      </c>
      <c r="N182" s="713">
        <f t="shared" si="41"/>
        <v>0</v>
      </c>
      <c r="O182" s="713">
        <f t="shared" si="41"/>
        <v>0</v>
      </c>
      <c r="P182" s="713">
        <f t="shared" si="41"/>
        <v>0</v>
      </c>
      <c r="Q182" s="713">
        <f t="shared" si="41"/>
        <v>0</v>
      </c>
      <c r="R182" s="713">
        <f t="shared" si="41"/>
        <v>0</v>
      </c>
      <c r="S182" s="713">
        <f t="shared" si="41"/>
        <v>0</v>
      </c>
      <c r="T182" s="713">
        <f t="shared" si="41"/>
        <v>0</v>
      </c>
      <c r="U182" s="713">
        <f t="shared" si="41"/>
        <v>0</v>
      </c>
      <c r="V182" s="713">
        <f t="shared" si="41"/>
        <v>0</v>
      </c>
      <c r="W182" s="713">
        <f t="shared" si="41"/>
        <v>0</v>
      </c>
      <c r="X182" s="713">
        <f t="shared" si="41"/>
        <v>0</v>
      </c>
      <c r="Y182" s="713">
        <f t="shared" si="41"/>
        <v>0</v>
      </c>
    </row>
    <row r="183" spans="1:25">
      <c r="A183" s="64" t="s">
        <v>1462</v>
      </c>
      <c r="B183" s="415" t="s">
        <v>797</v>
      </c>
      <c r="F183" s="713">
        <f t="shared" ref="F183:Y183" si="42">IF(ABS(F$71&gt;0),(F44+F54+F64)/F$71,0)</f>
        <v>0</v>
      </c>
      <c r="G183" s="713">
        <f t="shared" si="42"/>
        <v>0</v>
      </c>
      <c r="H183" s="713">
        <f t="shared" si="42"/>
        <v>0</v>
      </c>
      <c r="I183" s="713">
        <f t="shared" si="42"/>
        <v>0</v>
      </c>
      <c r="J183" s="713">
        <f t="shared" si="42"/>
        <v>0</v>
      </c>
      <c r="K183" s="713">
        <f t="shared" si="42"/>
        <v>0</v>
      </c>
      <c r="L183" s="713">
        <f t="shared" si="42"/>
        <v>0</v>
      </c>
      <c r="M183" s="713">
        <f t="shared" si="42"/>
        <v>0</v>
      </c>
      <c r="N183" s="713">
        <f t="shared" si="42"/>
        <v>0</v>
      </c>
      <c r="O183" s="713">
        <f t="shared" si="42"/>
        <v>0</v>
      </c>
      <c r="P183" s="713">
        <f t="shared" si="42"/>
        <v>0</v>
      </c>
      <c r="Q183" s="713">
        <f t="shared" si="42"/>
        <v>0</v>
      </c>
      <c r="R183" s="713">
        <f t="shared" si="42"/>
        <v>0</v>
      </c>
      <c r="S183" s="713">
        <f t="shared" si="42"/>
        <v>0</v>
      </c>
      <c r="T183" s="713">
        <f t="shared" si="42"/>
        <v>0</v>
      </c>
      <c r="U183" s="713">
        <f t="shared" si="42"/>
        <v>0</v>
      </c>
      <c r="V183" s="713">
        <f t="shared" si="42"/>
        <v>0</v>
      </c>
      <c r="W183" s="713">
        <f t="shared" si="42"/>
        <v>0</v>
      </c>
      <c r="X183" s="713">
        <f t="shared" si="42"/>
        <v>0</v>
      </c>
      <c r="Y183" s="713">
        <f t="shared" si="42"/>
        <v>0</v>
      </c>
    </row>
    <row r="184" spans="1:25">
      <c r="A184" s="64" t="s">
        <v>1462</v>
      </c>
      <c r="B184" s="415" t="s">
        <v>798</v>
      </c>
      <c r="F184" s="713">
        <f t="shared" ref="F184:Y184" si="43">IF(ABS(F$71&gt;0),(F45+F55+F65)/F$71,0)</f>
        <v>0</v>
      </c>
      <c r="G184" s="713">
        <f t="shared" si="43"/>
        <v>0</v>
      </c>
      <c r="H184" s="713">
        <f t="shared" si="43"/>
        <v>0</v>
      </c>
      <c r="I184" s="713">
        <f t="shared" si="43"/>
        <v>0</v>
      </c>
      <c r="J184" s="713">
        <f t="shared" si="43"/>
        <v>0</v>
      </c>
      <c r="K184" s="713">
        <f t="shared" si="43"/>
        <v>0</v>
      </c>
      <c r="L184" s="713">
        <f t="shared" si="43"/>
        <v>0</v>
      </c>
      <c r="M184" s="713">
        <f t="shared" si="43"/>
        <v>0</v>
      </c>
      <c r="N184" s="713">
        <f t="shared" si="43"/>
        <v>0</v>
      </c>
      <c r="O184" s="713">
        <f t="shared" si="43"/>
        <v>0</v>
      </c>
      <c r="P184" s="713">
        <f t="shared" si="43"/>
        <v>0</v>
      </c>
      <c r="Q184" s="713">
        <f t="shared" si="43"/>
        <v>0</v>
      </c>
      <c r="R184" s="713">
        <f t="shared" si="43"/>
        <v>0</v>
      </c>
      <c r="S184" s="713">
        <f t="shared" si="43"/>
        <v>0</v>
      </c>
      <c r="T184" s="713">
        <f t="shared" si="43"/>
        <v>0</v>
      </c>
      <c r="U184" s="713">
        <f t="shared" si="43"/>
        <v>0</v>
      </c>
      <c r="V184" s="713">
        <f t="shared" si="43"/>
        <v>0</v>
      </c>
      <c r="W184" s="713">
        <f t="shared" si="43"/>
        <v>0</v>
      </c>
      <c r="X184" s="713">
        <f t="shared" si="43"/>
        <v>0</v>
      </c>
      <c r="Y184" s="713">
        <f t="shared" si="43"/>
        <v>0</v>
      </c>
    </row>
    <row r="185" spans="1:25">
      <c r="A185" s="64" t="s">
        <v>1462</v>
      </c>
      <c r="B185" s="415" t="s">
        <v>273</v>
      </c>
      <c r="F185" s="713">
        <f t="shared" ref="F185:Y185" si="44">IF(ABS(F$71&gt;0),(F46+F56+F66)/F$71,0)</f>
        <v>0</v>
      </c>
      <c r="G185" s="713">
        <f t="shared" si="44"/>
        <v>0</v>
      </c>
      <c r="H185" s="713">
        <f t="shared" si="44"/>
        <v>0</v>
      </c>
      <c r="I185" s="713">
        <f t="shared" si="44"/>
        <v>0</v>
      </c>
      <c r="J185" s="713">
        <f t="shared" si="44"/>
        <v>0</v>
      </c>
      <c r="K185" s="713">
        <f t="shared" si="44"/>
        <v>0</v>
      </c>
      <c r="L185" s="713">
        <f t="shared" si="44"/>
        <v>0</v>
      </c>
      <c r="M185" s="713">
        <f t="shared" si="44"/>
        <v>0</v>
      </c>
      <c r="N185" s="713">
        <f t="shared" si="44"/>
        <v>0</v>
      </c>
      <c r="O185" s="713">
        <f t="shared" si="44"/>
        <v>0</v>
      </c>
      <c r="P185" s="713">
        <f t="shared" si="44"/>
        <v>0</v>
      </c>
      <c r="Q185" s="713">
        <f t="shared" si="44"/>
        <v>0</v>
      </c>
      <c r="R185" s="713">
        <f t="shared" si="44"/>
        <v>0</v>
      </c>
      <c r="S185" s="713">
        <f t="shared" si="44"/>
        <v>0</v>
      </c>
      <c r="T185" s="713">
        <f t="shared" si="44"/>
        <v>0</v>
      </c>
      <c r="U185" s="713">
        <f t="shared" si="44"/>
        <v>0</v>
      </c>
      <c r="V185" s="713">
        <f t="shared" si="44"/>
        <v>0</v>
      </c>
      <c r="W185" s="713">
        <f t="shared" si="44"/>
        <v>0</v>
      </c>
      <c r="X185" s="713">
        <f t="shared" si="44"/>
        <v>0</v>
      </c>
      <c r="Y185" s="713">
        <f t="shared" si="44"/>
        <v>0</v>
      </c>
    </row>
    <row r="186" spans="1:25">
      <c r="A186" s="64" t="s">
        <v>1462</v>
      </c>
      <c r="B186" s="415" t="s">
        <v>865</v>
      </c>
      <c r="F186" s="713">
        <f t="shared" ref="F186:Y186" si="45">IF(ABS(F$71&gt;0),(F47+F57+F67)/F$71,0)</f>
        <v>0</v>
      </c>
      <c r="G186" s="713">
        <f t="shared" si="45"/>
        <v>0</v>
      </c>
      <c r="H186" s="713">
        <f t="shared" si="45"/>
        <v>0</v>
      </c>
      <c r="I186" s="713">
        <f t="shared" si="45"/>
        <v>0</v>
      </c>
      <c r="J186" s="713">
        <f t="shared" si="45"/>
        <v>0</v>
      </c>
      <c r="K186" s="713">
        <f t="shared" si="45"/>
        <v>0</v>
      </c>
      <c r="L186" s="713">
        <f t="shared" si="45"/>
        <v>0</v>
      </c>
      <c r="M186" s="713">
        <f t="shared" si="45"/>
        <v>0</v>
      </c>
      <c r="N186" s="713">
        <f t="shared" si="45"/>
        <v>0</v>
      </c>
      <c r="O186" s="713">
        <f t="shared" si="45"/>
        <v>0</v>
      </c>
      <c r="P186" s="713">
        <f t="shared" si="45"/>
        <v>0</v>
      </c>
      <c r="Q186" s="713">
        <f t="shared" si="45"/>
        <v>0</v>
      </c>
      <c r="R186" s="713">
        <f t="shared" si="45"/>
        <v>0</v>
      </c>
      <c r="S186" s="713">
        <f t="shared" si="45"/>
        <v>0</v>
      </c>
      <c r="T186" s="713">
        <f t="shared" si="45"/>
        <v>0</v>
      </c>
      <c r="U186" s="713">
        <f t="shared" si="45"/>
        <v>0</v>
      </c>
      <c r="V186" s="713">
        <f t="shared" si="45"/>
        <v>0</v>
      </c>
      <c r="W186" s="713">
        <f t="shared" si="45"/>
        <v>0</v>
      </c>
      <c r="X186" s="713">
        <f t="shared" si="45"/>
        <v>0</v>
      </c>
      <c r="Y186" s="713">
        <f t="shared" si="45"/>
        <v>0</v>
      </c>
    </row>
    <row r="187" spans="1:25">
      <c r="A187" s="64" t="s">
        <v>1462</v>
      </c>
      <c r="B187" s="415" t="s">
        <v>44</v>
      </c>
      <c r="F187" s="713">
        <f>SUM(F181:F186)</f>
        <v>0</v>
      </c>
      <c r="G187" s="713">
        <f t="shared" ref="G187:Y187" si="46">SUM(G181:G186)</f>
        <v>0</v>
      </c>
      <c r="H187" s="713">
        <f t="shared" si="46"/>
        <v>0</v>
      </c>
      <c r="I187" s="713">
        <f t="shared" si="46"/>
        <v>0</v>
      </c>
      <c r="J187" s="713">
        <f t="shared" si="46"/>
        <v>0</v>
      </c>
      <c r="K187" s="713">
        <f t="shared" si="46"/>
        <v>0</v>
      </c>
      <c r="L187" s="713">
        <f t="shared" si="46"/>
        <v>0</v>
      </c>
      <c r="M187" s="713">
        <f t="shared" si="46"/>
        <v>0</v>
      </c>
      <c r="N187" s="713">
        <f t="shared" si="46"/>
        <v>0</v>
      </c>
      <c r="O187" s="713">
        <f t="shared" si="46"/>
        <v>0</v>
      </c>
      <c r="P187" s="713">
        <f t="shared" si="46"/>
        <v>0</v>
      </c>
      <c r="Q187" s="713">
        <f t="shared" si="46"/>
        <v>0</v>
      </c>
      <c r="R187" s="713">
        <f t="shared" si="46"/>
        <v>0</v>
      </c>
      <c r="S187" s="713">
        <f t="shared" si="46"/>
        <v>0</v>
      </c>
      <c r="T187" s="713">
        <f t="shared" si="46"/>
        <v>0</v>
      </c>
      <c r="U187" s="713">
        <f t="shared" si="46"/>
        <v>0</v>
      </c>
      <c r="V187" s="713">
        <f t="shared" si="46"/>
        <v>0</v>
      </c>
      <c r="W187" s="713">
        <f t="shared" si="46"/>
        <v>0</v>
      </c>
      <c r="X187" s="713">
        <f t="shared" si="46"/>
        <v>0</v>
      </c>
      <c r="Y187" s="713">
        <f t="shared" si="46"/>
        <v>0</v>
      </c>
    </row>
    <row r="190" spans="1:25">
      <c r="A190" s="1" t="s">
        <v>794</v>
      </c>
    </row>
    <row r="191" spans="1:25">
      <c r="A191" s="415" t="s">
        <v>794</v>
      </c>
      <c r="B191" s="415" t="s">
        <v>795</v>
      </c>
      <c r="F191" s="713">
        <f t="shared" ref="F191:Y191" si="47">IF(ABS(F$91&gt;0),F85/F$91,0)</f>
        <v>0</v>
      </c>
      <c r="G191" s="713">
        <f t="shared" si="47"/>
        <v>0</v>
      </c>
      <c r="H191" s="713">
        <f t="shared" si="47"/>
        <v>0</v>
      </c>
      <c r="I191" s="713">
        <f t="shared" si="47"/>
        <v>0</v>
      </c>
      <c r="J191" s="713">
        <f t="shared" si="47"/>
        <v>0</v>
      </c>
      <c r="K191" s="713">
        <f t="shared" si="47"/>
        <v>0</v>
      </c>
      <c r="L191" s="713">
        <f t="shared" si="47"/>
        <v>0</v>
      </c>
      <c r="M191" s="713">
        <f t="shared" si="47"/>
        <v>0</v>
      </c>
      <c r="N191" s="713">
        <f t="shared" si="47"/>
        <v>0</v>
      </c>
      <c r="O191" s="713">
        <f t="shared" si="47"/>
        <v>0</v>
      </c>
      <c r="P191" s="713">
        <f t="shared" si="47"/>
        <v>0</v>
      </c>
      <c r="Q191" s="713">
        <f t="shared" si="47"/>
        <v>0</v>
      </c>
      <c r="R191" s="713">
        <f t="shared" si="47"/>
        <v>0</v>
      </c>
      <c r="S191" s="713">
        <f t="shared" si="47"/>
        <v>0</v>
      </c>
      <c r="T191" s="713">
        <f t="shared" si="47"/>
        <v>0</v>
      </c>
      <c r="U191" s="713">
        <f t="shared" si="47"/>
        <v>0</v>
      </c>
      <c r="V191" s="713">
        <f t="shared" si="47"/>
        <v>0</v>
      </c>
      <c r="W191" s="713">
        <f t="shared" si="47"/>
        <v>0</v>
      </c>
      <c r="X191" s="713">
        <f t="shared" si="47"/>
        <v>0</v>
      </c>
      <c r="Y191" s="713">
        <f t="shared" si="47"/>
        <v>0</v>
      </c>
    </row>
    <row r="192" spans="1:25">
      <c r="A192" s="415" t="s">
        <v>794</v>
      </c>
      <c r="B192" s="415" t="s">
        <v>796</v>
      </c>
      <c r="F192" s="713">
        <f t="shared" ref="F192:Y192" si="48">IF(ABS(F$91&gt;0),F86/F$91,0)</f>
        <v>0</v>
      </c>
      <c r="G192" s="713">
        <f t="shared" si="48"/>
        <v>0</v>
      </c>
      <c r="H192" s="713">
        <f t="shared" si="48"/>
        <v>0</v>
      </c>
      <c r="I192" s="713">
        <f t="shared" si="48"/>
        <v>0</v>
      </c>
      <c r="J192" s="713">
        <f t="shared" si="48"/>
        <v>0</v>
      </c>
      <c r="K192" s="713">
        <f t="shared" si="48"/>
        <v>0</v>
      </c>
      <c r="L192" s="713">
        <f t="shared" si="48"/>
        <v>0</v>
      </c>
      <c r="M192" s="713">
        <f t="shared" si="48"/>
        <v>0</v>
      </c>
      <c r="N192" s="713">
        <f t="shared" si="48"/>
        <v>0</v>
      </c>
      <c r="O192" s="713">
        <f t="shared" si="48"/>
        <v>0</v>
      </c>
      <c r="P192" s="713">
        <f t="shared" si="48"/>
        <v>0</v>
      </c>
      <c r="Q192" s="713">
        <f t="shared" si="48"/>
        <v>0</v>
      </c>
      <c r="R192" s="713">
        <f t="shared" si="48"/>
        <v>0</v>
      </c>
      <c r="S192" s="713">
        <f t="shared" si="48"/>
        <v>0</v>
      </c>
      <c r="T192" s="713">
        <f t="shared" si="48"/>
        <v>0</v>
      </c>
      <c r="U192" s="713">
        <f t="shared" si="48"/>
        <v>0</v>
      </c>
      <c r="V192" s="713">
        <f t="shared" si="48"/>
        <v>0</v>
      </c>
      <c r="W192" s="713">
        <f t="shared" si="48"/>
        <v>0</v>
      </c>
      <c r="X192" s="713">
        <f t="shared" si="48"/>
        <v>0</v>
      </c>
      <c r="Y192" s="713">
        <f t="shared" si="48"/>
        <v>0</v>
      </c>
    </row>
    <row r="193" spans="1:25">
      <c r="A193" s="415" t="s">
        <v>794</v>
      </c>
      <c r="B193" s="415" t="s">
        <v>797</v>
      </c>
      <c r="F193" s="713">
        <f t="shared" ref="F193:Y193" si="49">IF(ABS(F$91&gt;0),F87/F$91,0)</f>
        <v>0</v>
      </c>
      <c r="G193" s="713">
        <f t="shared" si="49"/>
        <v>0</v>
      </c>
      <c r="H193" s="713">
        <f t="shared" si="49"/>
        <v>0</v>
      </c>
      <c r="I193" s="713">
        <f t="shared" si="49"/>
        <v>0</v>
      </c>
      <c r="J193" s="713">
        <f t="shared" si="49"/>
        <v>0</v>
      </c>
      <c r="K193" s="713">
        <f t="shared" si="49"/>
        <v>0</v>
      </c>
      <c r="L193" s="713">
        <f t="shared" si="49"/>
        <v>0</v>
      </c>
      <c r="M193" s="713">
        <f t="shared" si="49"/>
        <v>0</v>
      </c>
      <c r="N193" s="713">
        <f t="shared" si="49"/>
        <v>0</v>
      </c>
      <c r="O193" s="713">
        <f t="shared" si="49"/>
        <v>0</v>
      </c>
      <c r="P193" s="713">
        <f t="shared" si="49"/>
        <v>0</v>
      </c>
      <c r="Q193" s="713">
        <f t="shared" si="49"/>
        <v>0</v>
      </c>
      <c r="R193" s="713">
        <f t="shared" si="49"/>
        <v>0</v>
      </c>
      <c r="S193" s="713">
        <f t="shared" si="49"/>
        <v>0</v>
      </c>
      <c r="T193" s="713">
        <f t="shared" si="49"/>
        <v>0</v>
      </c>
      <c r="U193" s="713">
        <f t="shared" si="49"/>
        <v>0</v>
      </c>
      <c r="V193" s="713">
        <f t="shared" si="49"/>
        <v>0</v>
      </c>
      <c r="W193" s="713">
        <f t="shared" si="49"/>
        <v>0</v>
      </c>
      <c r="X193" s="713">
        <f t="shared" si="49"/>
        <v>0</v>
      </c>
      <c r="Y193" s="713">
        <f t="shared" si="49"/>
        <v>0</v>
      </c>
    </row>
    <row r="194" spans="1:25">
      <c r="A194" s="415" t="s">
        <v>794</v>
      </c>
      <c r="B194" s="415" t="s">
        <v>798</v>
      </c>
      <c r="F194" s="713">
        <f t="shared" ref="F194:Y194" si="50">IF(ABS(F$91&gt;0),F88/F$91,0)</f>
        <v>0</v>
      </c>
      <c r="G194" s="713">
        <f t="shared" si="50"/>
        <v>0</v>
      </c>
      <c r="H194" s="713">
        <f t="shared" si="50"/>
        <v>0</v>
      </c>
      <c r="I194" s="713">
        <f t="shared" si="50"/>
        <v>0</v>
      </c>
      <c r="J194" s="713">
        <f t="shared" si="50"/>
        <v>0</v>
      </c>
      <c r="K194" s="713">
        <f t="shared" si="50"/>
        <v>0</v>
      </c>
      <c r="L194" s="713">
        <f t="shared" si="50"/>
        <v>0</v>
      </c>
      <c r="M194" s="713">
        <f t="shared" si="50"/>
        <v>0</v>
      </c>
      <c r="N194" s="713">
        <f t="shared" si="50"/>
        <v>0</v>
      </c>
      <c r="O194" s="713">
        <f t="shared" si="50"/>
        <v>0</v>
      </c>
      <c r="P194" s="713">
        <f t="shared" si="50"/>
        <v>0</v>
      </c>
      <c r="Q194" s="713">
        <f t="shared" si="50"/>
        <v>0</v>
      </c>
      <c r="R194" s="713">
        <f t="shared" si="50"/>
        <v>0</v>
      </c>
      <c r="S194" s="713">
        <f t="shared" si="50"/>
        <v>0</v>
      </c>
      <c r="T194" s="713">
        <f t="shared" si="50"/>
        <v>0</v>
      </c>
      <c r="U194" s="713">
        <f t="shared" si="50"/>
        <v>0</v>
      </c>
      <c r="V194" s="713">
        <f t="shared" si="50"/>
        <v>0</v>
      </c>
      <c r="W194" s="713">
        <f t="shared" si="50"/>
        <v>0</v>
      </c>
      <c r="X194" s="713">
        <f t="shared" si="50"/>
        <v>0</v>
      </c>
      <c r="Y194" s="713">
        <f t="shared" si="50"/>
        <v>0</v>
      </c>
    </row>
    <row r="195" spans="1:25">
      <c r="A195" s="415" t="s">
        <v>794</v>
      </c>
      <c r="B195" s="415" t="s">
        <v>273</v>
      </c>
      <c r="F195" s="713">
        <f t="shared" ref="F195:Y195" si="51">IF(ABS(F$91&gt;0),F89/F$91,0)</f>
        <v>0</v>
      </c>
      <c r="G195" s="713">
        <f t="shared" si="51"/>
        <v>0</v>
      </c>
      <c r="H195" s="713">
        <f t="shared" si="51"/>
        <v>0</v>
      </c>
      <c r="I195" s="713">
        <f t="shared" si="51"/>
        <v>0</v>
      </c>
      <c r="J195" s="713">
        <f t="shared" si="51"/>
        <v>0</v>
      </c>
      <c r="K195" s="713">
        <f t="shared" si="51"/>
        <v>0</v>
      </c>
      <c r="L195" s="713">
        <f t="shared" si="51"/>
        <v>0</v>
      </c>
      <c r="M195" s="713">
        <f t="shared" si="51"/>
        <v>0</v>
      </c>
      <c r="N195" s="713">
        <f t="shared" si="51"/>
        <v>0</v>
      </c>
      <c r="O195" s="713">
        <f t="shared" si="51"/>
        <v>0</v>
      </c>
      <c r="P195" s="713">
        <f t="shared" si="51"/>
        <v>0</v>
      </c>
      <c r="Q195" s="713">
        <f t="shared" si="51"/>
        <v>0</v>
      </c>
      <c r="R195" s="713">
        <f t="shared" si="51"/>
        <v>0</v>
      </c>
      <c r="S195" s="713">
        <f t="shared" si="51"/>
        <v>0</v>
      </c>
      <c r="T195" s="713">
        <f t="shared" si="51"/>
        <v>0</v>
      </c>
      <c r="U195" s="713">
        <f t="shared" si="51"/>
        <v>0</v>
      </c>
      <c r="V195" s="713">
        <f t="shared" si="51"/>
        <v>0</v>
      </c>
      <c r="W195" s="713">
        <f t="shared" si="51"/>
        <v>0</v>
      </c>
      <c r="X195" s="713">
        <f t="shared" si="51"/>
        <v>0</v>
      </c>
      <c r="Y195" s="713">
        <f t="shared" si="51"/>
        <v>0</v>
      </c>
    </row>
    <row r="196" spans="1:25">
      <c r="A196" s="415" t="s">
        <v>794</v>
      </c>
      <c r="B196" s="415" t="s">
        <v>865</v>
      </c>
      <c r="F196" s="713">
        <f t="shared" ref="F196:Y196" si="52">IF(ABS(F$91&gt;0),F90/F$91,0)</f>
        <v>0</v>
      </c>
      <c r="G196" s="713">
        <f t="shared" si="52"/>
        <v>0</v>
      </c>
      <c r="H196" s="713">
        <f t="shared" si="52"/>
        <v>0</v>
      </c>
      <c r="I196" s="713">
        <f t="shared" si="52"/>
        <v>0</v>
      </c>
      <c r="J196" s="713">
        <f t="shared" si="52"/>
        <v>0</v>
      </c>
      <c r="K196" s="713">
        <f t="shared" si="52"/>
        <v>0</v>
      </c>
      <c r="L196" s="713">
        <f t="shared" si="52"/>
        <v>0</v>
      </c>
      <c r="M196" s="713">
        <f t="shared" si="52"/>
        <v>0</v>
      </c>
      <c r="N196" s="713">
        <f t="shared" si="52"/>
        <v>0</v>
      </c>
      <c r="O196" s="713">
        <f t="shared" si="52"/>
        <v>0</v>
      </c>
      <c r="P196" s="713">
        <f t="shared" si="52"/>
        <v>0</v>
      </c>
      <c r="Q196" s="713">
        <f t="shared" si="52"/>
        <v>0</v>
      </c>
      <c r="R196" s="713">
        <f t="shared" si="52"/>
        <v>0</v>
      </c>
      <c r="S196" s="713">
        <f t="shared" si="52"/>
        <v>0</v>
      </c>
      <c r="T196" s="713">
        <f t="shared" si="52"/>
        <v>0</v>
      </c>
      <c r="U196" s="713">
        <f t="shared" si="52"/>
        <v>0</v>
      </c>
      <c r="V196" s="713">
        <f t="shared" si="52"/>
        <v>0</v>
      </c>
      <c r="W196" s="713">
        <f t="shared" si="52"/>
        <v>0</v>
      </c>
      <c r="X196" s="713">
        <f t="shared" si="52"/>
        <v>0</v>
      </c>
      <c r="Y196" s="713">
        <f t="shared" si="52"/>
        <v>0</v>
      </c>
    </row>
    <row r="197" spans="1:25">
      <c r="A197" s="415" t="s">
        <v>794</v>
      </c>
      <c r="B197" s="415" t="s">
        <v>44</v>
      </c>
      <c r="F197" s="713">
        <f>SUM(F191:F196)</f>
        <v>0</v>
      </c>
      <c r="G197" s="713">
        <f t="shared" ref="G197:Y197" si="53">SUM(G191:G196)</f>
        <v>0</v>
      </c>
      <c r="H197" s="713">
        <f t="shared" si="53"/>
        <v>0</v>
      </c>
      <c r="I197" s="713">
        <f t="shared" si="53"/>
        <v>0</v>
      </c>
      <c r="J197" s="713">
        <f t="shared" si="53"/>
        <v>0</v>
      </c>
      <c r="K197" s="713">
        <f t="shared" si="53"/>
        <v>0</v>
      </c>
      <c r="L197" s="713">
        <f t="shared" si="53"/>
        <v>0</v>
      </c>
      <c r="M197" s="713">
        <f t="shared" si="53"/>
        <v>0</v>
      </c>
      <c r="N197" s="713">
        <f t="shared" si="53"/>
        <v>0</v>
      </c>
      <c r="O197" s="713">
        <f t="shared" si="53"/>
        <v>0</v>
      </c>
      <c r="P197" s="713">
        <f t="shared" si="53"/>
        <v>0</v>
      </c>
      <c r="Q197" s="713">
        <f t="shared" si="53"/>
        <v>0</v>
      </c>
      <c r="R197" s="713">
        <f t="shared" si="53"/>
        <v>0</v>
      </c>
      <c r="S197" s="713">
        <f t="shared" si="53"/>
        <v>0</v>
      </c>
      <c r="T197" s="713">
        <f t="shared" si="53"/>
        <v>0</v>
      </c>
      <c r="U197" s="713">
        <f t="shared" si="53"/>
        <v>0</v>
      </c>
      <c r="V197" s="713">
        <f t="shared" si="53"/>
        <v>0</v>
      </c>
      <c r="W197" s="713">
        <f t="shared" si="53"/>
        <v>0</v>
      </c>
      <c r="X197" s="713">
        <f t="shared" si="53"/>
        <v>0</v>
      </c>
      <c r="Y197" s="713">
        <f t="shared" si="53"/>
        <v>0</v>
      </c>
    </row>
    <row r="199" spans="1:25">
      <c r="A199" s="712"/>
    </row>
    <row r="200" spans="1:25" ht="15">
      <c r="A200" s="71" t="s">
        <v>1458</v>
      </c>
    </row>
    <row r="201" spans="1:25">
      <c r="A201" s="415" t="s">
        <v>1451</v>
      </c>
      <c r="F201" s="26">
        <f t="shared" ref="F201:Y201" si="54">F12</f>
        <v>0</v>
      </c>
      <c r="G201" s="26">
        <f t="shared" si="54"/>
        <v>0</v>
      </c>
      <c r="H201" s="26">
        <f t="shared" si="54"/>
        <v>0</v>
      </c>
      <c r="I201" s="26">
        <f t="shared" si="54"/>
        <v>0</v>
      </c>
      <c r="J201" s="26">
        <f t="shared" si="54"/>
        <v>0</v>
      </c>
      <c r="K201" s="26">
        <f t="shared" si="54"/>
        <v>0</v>
      </c>
      <c r="L201" s="26">
        <f t="shared" si="54"/>
        <v>0</v>
      </c>
      <c r="M201" s="26">
        <f t="shared" si="54"/>
        <v>0</v>
      </c>
      <c r="N201" s="26">
        <f t="shared" si="54"/>
        <v>0</v>
      </c>
      <c r="O201" s="26">
        <f t="shared" si="54"/>
        <v>0</v>
      </c>
      <c r="P201" s="26">
        <f t="shared" si="54"/>
        <v>0</v>
      </c>
      <c r="Q201" s="26">
        <f t="shared" si="54"/>
        <v>0</v>
      </c>
      <c r="R201" s="26">
        <f t="shared" si="54"/>
        <v>0</v>
      </c>
      <c r="S201" s="26">
        <f t="shared" si="54"/>
        <v>0</v>
      </c>
      <c r="T201" s="26">
        <f t="shared" si="54"/>
        <v>0</v>
      </c>
      <c r="U201" s="26">
        <f t="shared" si="54"/>
        <v>0</v>
      </c>
      <c r="V201" s="26">
        <f t="shared" si="54"/>
        <v>0</v>
      </c>
      <c r="W201" s="26">
        <f t="shared" si="54"/>
        <v>0</v>
      </c>
      <c r="X201" s="26">
        <f t="shared" si="54"/>
        <v>0</v>
      </c>
      <c r="Y201" s="26">
        <f t="shared" si="54"/>
        <v>0</v>
      </c>
    </row>
    <row r="202" spans="1:25">
      <c r="A202" s="415" t="s">
        <v>1435</v>
      </c>
      <c r="F202" s="26">
        <f t="shared" ref="F202:Y202" si="55">F25</f>
        <v>0</v>
      </c>
      <c r="G202" s="26">
        <f t="shared" si="55"/>
        <v>0</v>
      </c>
      <c r="H202" s="26">
        <f t="shared" si="55"/>
        <v>0</v>
      </c>
      <c r="I202" s="26">
        <f t="shared" si="55"/>
        <v>0</v>
      </c>
      <c r="J202" s="26">
        <f t="shared" si="55"/>
        <v>0</v>
      </c>
      <c r="K202" s="26">
        <f t="shared" si="55"/>
        <v>0</v>
      </c>
      <c r="L202" s="26">
        <f t="shared" si="55"/>
        <v>0</v>
      </c>
      <c r="M202" s="26">
        <f t="shared" si="55"/>
        <v>0</v>
      </c>
      <c r="N202" s="26">
        <f t="shared" si="55"/>
        <v>0</v>
      </c>
      <c r="O202" s="26">
        <f t="shared" si="55"/>
        <v>0</v>
      </c>
      <c r="P202" s="26">
        <f t="shared" si="55"/>
        <v>0</v>
      </c>
      <c r="Q202" s="26">
        <f t="shared" si="55"/>
        <v>0</v>
      </c>
      <c r="R202" s="26">
        <f t="shared" si="55"/>
        <v>0</v>
      </c>
      <c r="S202" s="26">
        <f t="shared" si="55"/>
        <v>0</v>
      </c>
      <c r="T202" s="26">
        <f t="shared" si="55"/>
        <v>0</v>
      </c>
      <c r="U202" s="26">
        <f t="shared" si="55"/>
        <v>0</v>
      </c>
      <c r="V202" s="26">
        <f t="shared" si="55"/>
        <v>0</v>
      </c>
      <c r="W202" s="26">
        <f t="shared" si="55"/>
        <v>0</v>
      </c>
      <c r="X202" s="26">
        <f t="shared" si="55"/>
        <v>0</v>
      </c>
      <c r="Y202" s="26">
        <f t="shared" si="55"/>
        <v>0</v>
      </c>
    </row>
    <row r="203" spans="1:25">
      <c r="A203" s="415" t="s">
        <v>1452</v>
      </c>
      <c r="F203" s="26">
        <f t="shared" ref="F203:Y203" si="56">F39</f>
        <v>0</v>
      </c>
      <c r="G203" s="26">
        <f t="shared" si="56"/>
        <v>0</v>
      </c>
      <c r="H203" s="26">
        <f t="shared" si="56"/>
        <v>0</v>
      </c>
      <c r="I203" s="26">
        <f t="shared" si="56"/>
        <v>0</v>
      </c>
      <c r="J203" s="26">
        <f t="shared" si="56"/>
        <v>0</v>
      </c>
      <c r="K203" s="26">
        <f t="shared" si="56"/>
        <v>0</v>
      </c>
      <c r="L203" s="26">
        <f t="shared" si="56"/>
        <v>0</v>
      </c>
      <c r="M203" s="26">
        <f t="shared" si="56"/>
        <v>0</v>
      </c>
      <c r="N203" s="26">
        <f t="shared" si="56"/>
        <v>0</v>
      </c>
      <c r="O203" s="26">
        <f t="shared" si="56"/>
        <v>0</v>
      </c>
      <c r="P203" s="26">
        <f t="shared" si="56"/>
        <v>0</v>
      </c>
      <c r="Q203" s="26">
        <f t="shared" si="56"/>
        <v>0</v>
      </c>
      <c r="R203" s="26">
        <f t="shared" si="56"/>
        <v>0</v>
      </c>
      <c r="S203" s="26">
        <f t="shared" si="56"/>
        <v>0</v>
      </c>
      <c r="T203" s="26">
        <f t="shared" si="56"/>
        <v>0</v>
      </c>
      <c r="U203" s="26">
        <f t="shared" si="56"/>
        <v>0</v>
      </c>
      <c r="V203" s="26">
        <f t="shared" si="56"/>
        <v>0</v>
      </c>
      <c r="W203" s="26">
        <f t="shared" si="56"/>
        <v>0</v>
      </c>
      <c r="X203" s="26">
        <f t="shared" si="56"/>
        <v>0</v>
      </c>
      <c r="Y203" s="26">
        <f t="shared" si="56"/>
        <v>0</v>
      </c>
    </row>
    <row r="204" spans="1:25">
      <c r="A204" s="415" t="s">
        <v>1454</v>
      </c>
      <c r="F204" s="26">
        <f t="shared" ref="F204:Y204" si="57">F71</f>
        <v>0</v>
      </c>
      <c r="G204" s="26">
        <f t="shared" si="57"/>
        <v>0</v>
      </c>
      <c r="H204" s="26">
        <f t="shared" si="57"/>
        <v>0</v>
      </c>
      <c r="I204" s="26">
        <f t="shared" si="57"/>
        <v>0</v>
      </c>
      <c r="J204" s="26">
        <f t="shared" si="57"/>
        <v>0</v>
      </c>
      <c r="K204" s="26">
        <f t="shared" si="57"/>
        <v>0</v>
      </c>
      <c r="L204" s="26">
        <f t="shared" si="57"/>
        <v>0</v>
      </c>
      <c r="M204" s="26">
        <f t="shared" si="57"/>
        <v>0</v>
      </c>
      <c r="N204" s="26">
        <f t="shared" si="57"/>
        <v>0</v>
      </c>
      <c r="O204" s="26">
        <f t="shared" si="57"/>
        <v>0</v>
      </c>
      <c r="P204" s="26">
        <f t="shared" si="57"/>
        <v>0</v>
      </c>
      <c r="Q204" s="26">
        <f t="shared" si="57"/>
        <v>0</v>
      </c>
      <c r="R204" s="26">
        <f t="shared" si="57"/>
        <v>0</v>
      </c>
      <c r="S204" s="26">
        <f t="shared" si="57"/>
        <v>0</v>
      </c>
      <c r="T204" s="26">
        <f t="shared" si="57"/>
        <v>0</v>
      </c>
      <c r="U204" s="26">
        <f t="shared" si="57"/>
        <v>0</v>
      </c>
      <c r="V204" s="26">
        <f t="shared" si="57"/>
        <v>0</v>
      </c>
      <c r="W204" s="26">
        <f t="shared" si="57"/>
        <v>0</v>
      </c>
      <c r="X204" s="26">
        <f t="shared" si="57"/>
        <v>0</v>
      </c>
      <c r="Y204" s="26">
        <f t="shared" si="57"/>
        <v>0</v>
      </c>
    </row>
    <row r="205" spans="1:25">
      <c r="A205" s="415" t="s">
        <v>1453</v>
      </c>
      <c r="F205" s="26">
        <f t="shared" ref="F205:Y205" si="58">F91</f>
        <v>0</v>
      </c>
      <c r="G205" s="26">
        <f t="shared" si="58"/>
        <v>0</v>
      </c>
      <c r="H205" s="26">
        <f t="shared" si="58"/>
        <v>0</v>
      </c>
      <c r="I205" s="26">
        <f t="shared" si="58"/>
        <v>0</v>
      </c>
      <c r="J205" s="26">
        <f t="shared" si="58"/>
        <v>0</v>
      </c>
      <c r="K205" s="26">
        <f t="shared" si="58"/>
        <v>0</v>
      </c>
      <c r="L205" s="26">
        <f t="shared" si="58"/>
        <v>0</v>
      </c>
      <c r="M205" s="26">
        <f t="shared" si="58"/>
        <v>0</v>
      </c>
      <c r="N205" s="26">
        <f t="shared" si="58"/>
        <v>0</v>
      </c>
      <c r="O205" s="26">
        <f t="shared" si="58"/>
        <v>0</v>
      </c>
      <c r="P205" s="26">
        <f t="shared" si="58"/>
        <v>0</v>
      </c>
      <c r="Q205" s="26">
        <f t="shared" si="58"/>
        <v>0</v>
      </c>
      <c r="R205" s="26">
        <f t="shared" si="58"/>
        <v>0</v>
      </c>
      <c r="S205" s="26">
        <f t="shared" si="58"/>
        <v>0</v>
      </c>
      <c r="T205" s="26">
        <f t="shared" si="58"/>
        <v>0</v>
      </c>
      <c r="U205" s="26">
        <f t="shared" si="58"/>
        <v>0</v>
      </c>
      <c r="V205" s="26">
        <f t="shared" si="58"/>
        <v>0</v>
      </c>
      <c r="W205" s="26">
        <f t="shared" si="58"/>
        <v>0</v>
      </c>
      <c r="X205" s="26">
        <f t="shared" si="58"/>
        <v>0</v>
      </c>
      <c r="Y205" s="26">
        <f t="shared" si="58"/>
        <v>0</v>
      </c>
    </row>
    <row r="206" spans="1:25">
      <c r="A206" s="415" t="s">
        <v>1456</v>
      </c>
      <c r="F206" s="26">
        <f t="shared" ref="F206:Y206" si="59">F102</f>
        <v>0</v>
      </c>
      <c r="G206" s="26">
        <f t="shared" si="59"/>
        <v>0</v>
      </c>
      <c r="H206" s="26">
        <f t="shared" si="59"/>
        <v>0</v>
      </c>
      <c r="I206" s="26">
        <f t="shared" si="59"/>
        <v>0</v>
      </c>
      <c r="J206" s="26">
        <f t="shared" si="59"/>
        <v>0</v>
      </c>
      <c r="K206" s="26">
        <f t="shared" si="59"/>
        <v>0</v>
      </c>
      <c r="L206" s="26">
        <f t="shared" si="59"/>
        <v>0</v>
      </c>
      <c r="M206" s="26">
        <f t="shared" si="59"/>
        <v>0</v>
      </c>
      <c r="N206" s="26">
        <f t="shared" si="59"/>
        <v>0</v>
      </c>
      <c r="O206" s="26">
        <f t="shared" si="59"/>
        <v>0</v>
      </c>
      <c r="P206" s="26">
        <f t="shared" si="59"/>
        <v>0</v>
      </c>
      <c r="Q206" s="26">
        <f t="shared" si="59"/>
        <v>0</v>
      </c>
      <c r="R206" s="26">
        <f t="shared" si="59"/>
        <v>0</v>
      </c>
      <c r="S206" s="26">
        <f t="shared" si="59"/>
        <v>0</v>
      </c>
      <c r="T206" s="26">
        <f t="shared" si="59"/>
        <v>0</v>
      </c>
      <c r="U206" s="26">
        <f t="shared" si="59"/>
        <v>0</v>
      </c>
      <c r="V206" s="26">
        <f t="shared" si="59"/>
        <v>0</v>
      </c>
      <c r="W206" s="26">
        <f t="shared" si="59"/>
        <v>0</v>
      </c>
      <c r="X206" s="26">
        <f t="shared" si="59"/>
        <v>0</v>
      </c>
      <c r="Y206" s="26">
        <f t="shared" si="59"/>
        <v>0</v>
      </c>
    </row>
    <row r="207" spans="1:25">
      <c r="A207" s="415" t="s">
        <v>1457</v>
      </c>
      <c r="F207" s="26">
        <f t="shared" ref="F207:Y207" si="60">F111</f>
        <v>0</v>
      </c>
      <c r="G207" s="26">
        <f t="shared" si="60"/>
        <v>0</v>
      </c>
      <c r="H207" s="26">
        <f t="shared" si="60"/>
        <v>0</v>
      </c>
      <c r="I207" s="26">
        <f t="shared" si="60"/>
        <v>0</v>
      </c>
      <c r="J207" s="26">
        <f t="shared" si="60"/>
        <v>0</v>
      </c>
      <c r="K207" s="26">
        <f t="shared" si="60"/>
        <v>0</v>
      </c>
      <c r="L207" s="26">
        <f t="shared" si="60"/>
        <v>0</v>
      </c>
      <c r="M207" s="26">
        <f t="shared" si="60"/>
        <v>0</v>
      </c>
      <c r="N207" s="26">
        <f t="shared" si="60"/>
        <v>0</v>
      </c>
      <c r="O207" s="26">
        <f t="shared" si="60"/>
        <v>0</v>
      </c>
      <c r="P207" s="26">
        <f t="shared" si="60"/>
        <v>0</v>
      </c>
      <c r="Q207" s="26">
        <f t="shared" si="60"/>
        <v>0</v>
      </c>
      <c r="R207" s="26">
        <f t="shared" si="60"/>
        <v>0</v>
      </c>
      <c r="S207" s="26">
        <f t="shared" si="60"/>
        <v>0</v>
      </c>
      <c r="T207" s="26">
        <f t="shared" si="60"/>
        <v>0</v>
      </c>
      <c r="U207" s="26">
        <f t="shared" si="60"/>
        <v>0</v>
      </c>
      <c r="V207" s="26">
        <f t="shared" si="60"/>
        <v>0</v>
      </c>
      <c r="W207" s="26">
        <f t="shared" si="60"/>
        <v>0</v>
      </c>
      <c r="X207" s="26">
        <f t="shared" si="60"/>
        <v>0</v>
      </c>
      <c r="Y207" s="26">
        <f t="shared" si="60"/>
        <v>0</v>
      </c>
    </row>
    <row r="208" spans="1:25">
      <c r="A208" s="415" t="str">
        <f>+A80</f>
        <v>Stand alone funding</v>
      </c>
      <c r="F208" s="26">
        <f t="shared" ref="F208:Y208" si="61">+F80</f>
        <v>0</v>
      </c>
      <c r="G208" s="26">
        <f t="shared" si="61"/>
        <v>0</v>
      </c>
      <c r="H208" s="26">
        <f t="shared" si="61"/>
        <v>0</v>
      </c>
      <c r="I208" s="26">
        <f t="shared" si="61"/>
        <v>0</v>
      </c>
      <c r="J208" s="26">
        <f t="shared" si="61"/>
        <v>0</v>
      </c>
      <c r="K208" s="26">
        <f t="shared" si="61"/>
        <v>0</v>
      </c>
      <c r="L208" s="26">
        <f t="shared" si="61"/>
        <v>0</v>
      </c>
      <c r="M208" s="26">
        <f t="shared" si="61"/>
        <v>0</v>
      </c>
      <c r="N208" s="26">
        <f t="shared" si="61"/>
        <v>0</v>
      </c>
      <c r="O208" s="26">
        <f t="shared" si="61"/>
        <v>0</v>
      </c>
      <c r="P208" s="26">
        <f t="shared" si="61"/>
        <v>0</v>
      </c>
      <c r="Q208" s="26">
        <f t="shared" si="61"/>
        <v>0</v>
      </c>
      <c r="R208" s="26">
        <f t="shared" si="61"/>
        <v>0</v>
      </c>
      <c r="S208" s="26">
        <f t="shared" si="61"/>
        <v>0</v>
      </c>
      <c r="T208" s="26">
        <f t="shared" si="61"/>
        <v>0</v>
      </c>
      <c r="U208" s="26">
        <f t="shared" si="61"/>
        <v>0</v>
      </c>
      <c r="V208" s="26">
        <f t="shared" si="61"/>
        <v>0</v>
      </c>
      <c r="W208" s="26">
        <f t="shared" si="61"/>
        <v>0</v>
      </c>
      <c r="X208" s="26">
        <f t="shared" si="61"/>
        <v>0</v>
      </c>
      <c r="Y208" s="26">
        <f t="shared" si="61"/>
        <v>0</v>
      </c>
    </row>
    <row r="209" spans="1:25" s="1" customFormat="1" ht="15">
      <c r="A209" s="71" t="s">
        <v>1436</v>
      </c>
      <c r="F209" s="359">
        <f>SUM(F201:F207)</f>
        <v>0</v>
      </c>
      <c r="G209" s="359">
        <f t="shared" ref="G209:Y209" si="62">SUM(G201:G207)</f>
        <v>0</v>
      </c>
      <c r="H209" s="359">
        <f t="shared" si="62"/>
        <v>0</v>
      </c>
      <c r="I209" s="359">
        <f t="shared" si="62"/>
        <v>0</v>
      </c>
      <c r="J209" s="359">
        <f t="shared" si="62"/>
        <v>0</v>
      </c>
      <c r="K209" s="359">
        <f t="shared" si="62"/>
        <v>0</v>
      </c>
      <c r="L209" s="359">
        <f t="shared" si="62"/>
        <v>0</v>
      </c>
      <c r="M209" s="359">
        <f t="shared" si="62"/>
        <v>0</v>
      </c>
      <c r="N209" s="359">
        <f t="shared" si="62"/>
        <v>0</v>
      </c>
      <c r="O209" s="359">
        <f t="shared" si="62"/>
        <v>0</v>
      </c>
      <c r="P209" s="359">
        <f t="shared" si="62"/>
        <v>0</v>
      </c>
      <c r="Q209" s="359">
        <f t="shared" si="62"/>
        <v>0</v>
      </c>
      <c r="R209" s="359">
        <f t="shared" si="62"/>
        <v>0</v>
      </c>
      <c r="S209" s="359">
        <f t="shared" si="62"/>
        <v>0</v>
      </c>
      <c r="T209" s="359">
        <f t="shared" si="62"/>
        <v>0</v>
      </c>
      <c r="U209" s="359">
        <f t="shared" si="62"/>
        <v>0</v>
      </c>
      <c r="V209" s="359">
        <f t="shared" si="62"/>
        <v>0</v>
      </c>
      <c r="W209" s="359">
        <f t="shared" si="62"/>
        <v>0</v>
      </c>
      <c r="X209" s="359">
        <f t="shared" si="62"/>
        <v>0</v>
      </c>
      <c r="Y209" s="359">
        <f t="shared" si="62"/>
        <v>0</v>
      </c>
    </row>
    <row r="211" spans="1:25">
      <c r="A211" s="1" t="s">
        <v>1445</v>
      </c>
    </row>
    <row r="212" spans="1:25">
      <c r="A212" s="712"/>
    </row>
    <row r="213" spans="1:25">
      <c r="A213" s="415" t="s">
        <v>1439</v>
      </c>
      <c r="B213" s="415" t="s">
        <v>795</v>
      </c>
      <c r="F213" s="23"/>
      <c r="G213" s="23"/>
      <c r="H213" s="23"/>
      <c r="I213" s="23"/>
      <c r="J213" s="23"/>
      <c r="K213" s="23"/>
      <c r="L213" s="23"/>
      <c r="M213" s="23"/>
      <c r="N213" s="23"/>
      <c r="O213" s="23"/>
      <c r="P213" s="23"/>
      <c r="Q213" s="23"/>
      <c r="R213" s="23"/>
      <c r="S213" s="23"/>
      <c r="T213" s="23"/>
      <c r="U213" s="23"/>
      <c r="V213" s="23"/>
      <c r="W213" s="23"/>
      <c r="X213" s="23"/>
      <c r="Y213" s="23"/>
    </row>
    <row r="214" spans="1:25">
      <c r="A214" s="415" t="s">
        <v>1439</v>
      </c>
      <c r="B214" s="415" t="s">
        <v>796</v>
      </c>
      <c r="F214" s="23"/>
      <c r="G214" s="23"/>
      <c r="H214" s="23"/>
      <c r="I214" s="23"/>
      <c r="J214" s="23"/>
      <c r="K214" s="23"/>
      <c r="L214" s="23"/>
      <c r="M214" s="23"/>
      <c r="N214" s="23"/>
      <c r="O214" s="23"/>
      <c r="P214" s="23"/>
      <c r="Q214" s="23"/>
      <c r="R214" s="23"/>
      <c r="S214" s="23"/>
      <c r="T214" s="23"/>
      <c r="U214" s="23"/>
      <c r="V214" s="23"/>
      <c r="W214" s="23"/>
      <c r="X214" s="23"/>
      <c r="Y214" s="23"/>
    </row>
    <row r="215" spans="1:25">
      <c r="A215" s="415" t="s">
        <v>1439</v>
      </c>
      <c r="B215" s="415" t="s">
        <v>797</v>
      </c>
      <c r="F215" s="23"/>
      <c r="G215" s="23"/>
      <c r="H215" s="23"/>
      <c r="I215" s="23"/>
      <c r="J215" s="23"/>
      <c r="K215" s="23"/>
      <c r="L215" s="23"/>
      <c r="M215" s="23"/>
      <c r="N215" s="23"/>
      <c r="O215" s="23"/>
      <c r="P215" s="23"/>
      <c r="Q215" s="23"/>
      <c r="R215" s="23"/>
      <c r="S215" s="23"/>
      <c r="T215" s="23"/>
      <c r="U215" s="23"/>
      <c r="V215" s="23"/>
      <c r="W215" s="23"/>
      <c r="X215" s="23"/>
      <c r="Y215" s="23"/>
    </row>
    <row r="216" spans="1:25">
      <c r="A216" s="415" t="s">
        <v>1439</v>
      </c>
      <c r="B216" s="415" t="s">
        <v>798</v>
      </c>
      <c r="F216" s="23"/>
      <c r="G216" s="23"/>
      <c r="H216" s="23"/>
      <c r="I216" s="23"/>
      <c r="J216" s="23"/>
      <c r="K216" s="23"/>
      <c r="L216" s="23"/>
      <c r="M216" s="23"/>
      <c r="N216" s="23"/>
      <c r="O216" s="23"/>
      <c r="P216" s="23"/>
      <c r="Q216" s="23"/>
      <c r="R216" s="23"/>
      <c r="S216" s="23"/>
      <c r="T216" s="23"/>
      <c r="U216" s="23"/>
      <c r="V216" s="23"/>
      <c r="W216" s="23"/>
      <c r="X216" s="23"/>
      <c r="Y216" s="23"/>
    </row>
    <row r="217" spans="1:25">
      <c r="A217" s="415" t="s">
        <v>1439</v>
      </c>
      <c r="B217" s="415" t="s">
        <v>273</v>
      </c>
      <c r="F217" s="23"/>
      <c r="G217" s="23"/>
      <c r="H217" s="23"/>
      <c r="I217" s="23"/>
      <c r="J217" s="23"/>
      <c r="K217" s="23"/>
      <c r="L217" s="23"/>
      <c r="M217" s="23"/>
      <c r="N217" s="23"/>
      <c r="O217" s="23"/>
      <c r="P217" s="23"/>
      <c r="Q217" s="23"/>
      <c r="R217" s="23"/>
      <c r="S217" s="23"/>
      <c r="T217" s="23"/>
      <c r="U217" s="23"/>
      <c r="V217" s="23"/>
      <c r="W217" s="23"/>
      <c r="X217" s="23"/>
      <c r="Y217" s="23"/>
    </row>
    <row r="218" spans="1:25">
      <c r="A218" s="415" t="s">
        <v>1439</v>
      </c>
      <c r="B218" s="415" t="s">
        <v>865</v>
      </c>
      <c r="F218" s="23"/>
      <c r="G218" s="23"/>
      <c r="H218" s="23"/>
      <c r="I218" s="23"/>
      <c r="J218" s="23"/>
      <c r="K218" s="23"/>
      <c r="L218" s="23"/>
      <c r="M218" s="23"/>
      <c r="N218" s="23"/>
      <c r="O218" s="23"/>
      <c r="P218" s="23"/>
      <c r="Q218" s="23"/>
      <c r="R218" s="23"/>
      <c r="S218" s="23"/>
      <c r="T218" s="23"/>
      <c r="U218" s="23"/>
      <c r="V218" s="23"/>
      <c r="W218" s="23"/>
      <c r="X218" s="23"/>
      <c r="Y218" s="23"/>
    </row>
    <row r="219" spans="1:25">
      <c r="A219" s="415" t="s">
        <v>1439</v>
      </c>
      <c r="B219" s="415" t="s">
        <v>44</v>
      </c>
      <c r="F219" s="26">
        <f>SUM(F213:F218)</f>
        <v>0</v>
      </c>
      <c r="G219" s="26">
        <f>SUM(G213:G218)</f>
        <v>0</v>
      </c>
      <c r="H219" s="26">
        <f>SUM(H213:H218)</f>
        <v>0</v>
      </c>
      <c r="I219" s="26">
        <f>SUM(I213:I218)</f>
        <v>0</v>
      </c>
      <c r="J219" s="26">
        <f t="shared" ref="J219:Y219" si="63">SUM(J213:J218)</f>
        <v>0</v>
      </c>
      <c r="K219" s="26">
        <f t="shared" si="63"/>
        <v>0</v>
      </c>
      <c r="L219" s="26">
        <f t="shared" si="63"/>
        <v>0</v>
      </c>
      <c r="M219" s="26">
        <f t="shared" si="63"/>
        <v>0</v>
      </c>
      <c r="N219" s="26">
        <f t="shared" si="63"/>
        <v>0</v>
      </c>
      <c r="O219" s="26">
        <f t="shared" si="63"/>
        <v>0</v>
      </c>
      <c r="P219" s="26">
        <f t="shared" si="63"/>
        <v>0</v>
      </c>
      <c r="Q219" s="26">
        <f t="shared" si="63"/>
        <v>0</v>
      </c>
      <c r="R219" s="26">
        <f t="shared" si="63"/>
        <v>0</v>
      </c>
      <c r="S219" s="26">
        <f t="shared" si="63"/>
        <v>0</v>
      </c>
      <c r="T219" s="26">
        <f t="shared" si="63"/>
        <v>0</v>
      </c>
      <c r="U219" s="26">
        <f t="shared" si="63"/>
        <v>0</v>
      </c>
      <c r="V219" s="26">
        <f t="shared" si="63"/>
        <v>0</v>
      </c>
      <c r="W219" s="26">
        <f t="shared" si="63"/>
        <v>0</v>
      </c>
      <c r="X219" s="26">
        <f t="shared" si="63"/>
        <v>0</v>
      </c>
      <c r="Y219" s="26">
        <f t="shared" si="63"/>
        <v>0</v>
      </c>
    </row>
    <row r="220" spans="1:25">
      <c r="B220" s="74"/>
    </row>
    <row r="221" spans="1:25">
      <c r="A221" s="415" t="s">
        <v>788</v>
      </c>
      <c r="B221" s="415" t="s">
        <v>795</v>
      </c>
      <c r="F221" s="26">
        <f t="shared" ref="F221:H226" si="64">(F$98+F$107)*F126</f>
        <v>0</v>
      </c>
      <c r="G221" s="26">
        <f t="shared" si="64"/>
        <v>0</v>
      </c>
      <c r="H221" s="26">
        <f t="shared" si="64"/>
        <v>0</v>
      </c>
      <c r="I221" s="23"/>
      <c r="J221" s="23"/>
      <c r="K221" s="23"/>
      <c r="L221" s="23"/>
      <c r="M221" s="23"/>
      <c r="N221" s="23"/>
      <c r="O221" s="23"/>
      <c r="P221" s="23"/>
      <c r="Q221" s="23"/>
      <c r="R221" s="23"/>
      <c r="S221" s="23"/>
      <c r="T221" s="23"/>
      <c r="U221" s="23"/>
      <c r="V221" s="23"/>
      <c r="W221" s="23"/>
      <c r="X221" s="23"/>
      <c r="Y221" s="23"/>
    </row>
    <row r="222" spans="1:25">
      <c r="A222" s="415" t="s">
        <v>788</v>
      </c>
      <c r="B222" s="415" t="s">
        <v>796</v>
      </c>
      <c r="F222" s="26">
        <f t="shared" si="64"/>
        <v>0</v>
      </c>
      <c r="G222" s="26">
        <f t="shared" si="64"/>
        <v>0</v>
      </c>
      <c r="H222" s="26">
        <f t="shared" si="64"/>
        <v>0</v>
      </c>
      <c r="I222" s="23"/>
      <c r="J222" s="23"/>
      <c r="K222" s="23"/>
      <c r="L222" s="23"/>
      <c r="M222" s="23"/>
      <c r="N222" s="23"/>
      <c r="O222" s="23"/>
      <c r="P222" s="23"/>
      <c r="Q222" s="23"/>
      <c r="R222" s="23"/>
      <c r="S222" s="23"/>
      <c r="T222" s="23"/>
      <c r="U222" s="23"/>
      <c r="V222" s="23"/>
      <c r="W222" s="23"/>
      <c r="X222" s="23"/>
      <c r="Y222" s="23"/>
    </row>
    <row r="223" spans="1:25">
      <c r="A223" s="415" t="s">
        <v>788</v>
      </c>
      <c r="B223" s="415" t="s">
        <v>797</v>
      </c>
      <c r="F223" s="26">
        <f t="shared" si="64"/>
        <v>0</v>
      </c>
      <c r="G223" s="26">
        <f t="shared" si="64"/>
        <v>0</v>
      </c>
      <c r="H223" s="26">
        <f t="shared" si="64"/>
        <v>0</v>
      </c>
      <c r="I223" s="23"/>
      <c r="J223" s="23"/>
      <c r="K223" s="23"/>
      <c r="L223" s="23"/>
      <c r="M223" s="23"/>
      <c r="N223" s="23"/>
      <c r="O223" s="23"/>
      <c r="P223" s="23"/>
      <c r="Q223" s="23"/>
      <c r="R223" s="23"/>
      <c r="S223" s="23"/>
      <c r="T223" s="23"/>
      <c r="U223" s="23"/>
      <c r="V223" s="23"/>
      <c r="W223" s="23"/>
      <c r="X223" s="23"/>
      <c r="Y223" s="23"/>
    </row>
    <row r="224" spans="1:25">
      <c r="A224" s="415" t="s">
        <v>788</v>
      </c>
      <c r="B224" s="415" t="s">
        <v>798</v>
      </c>
      <c r="F224" s="26">
        <f t="shared" si="64"/>
        <v>0</v>
      </c>
      <c r="G224" s="26">
        <f t="shared" si="64"/>
        <v>0</v>
      </c>
      <c r="H224" s="26">
        <f t="shared" si="64"/>
        <v>0</v>
      </c>
      <c r="I224" s="23"/>
      <c r="J224" s="23"/>
      <c r="K224" s="23"/>
      <c r="L224" s="23"/>
      <c r="M224" s="23"/>
      <c r="N224" s="23"/>
      <c r="O224" s="23"/>
      <c r="P224" s="23"/>
      <c r="Q224" s="23"/>
      <c r="R224" s="23"/>
      <c r="S224" s="23"/>
      <c r="T224" s="23"/>
      <c r="U224" s="23"/>
      <c r="V224" s="23"/>
      <c r="W224" s="23"/>
      <c r="X224" s="23"/>
      <c r="Y224" s="23"/>
    </row>
    <row r="225" spans="1:25">
      <c r="A225" s="415" t="s">
        <v>788</v>
      </c>
      <c r="B225" s="415" t="s">
        <v>273</v>
      </c>
      <c r="F225" s="26">
        <f t="shared" si="64"/>
        <v>0</v>
      </c>
      <c r="G225" s="26">
        <f t="shared" si="64"/>
        <v>0</v>
      </c>
      <c r="H225" s="26">
        <f t="shared" si="64"/>
        <v>0</v>
      </c>
      <c r="I225" s="23"/>
      <c r="J225" s="23"/>
      <c r="K225" s="23"/>
      <c r="L225" s="23"/>
      <c r="M225" s="23"/>
      <c r="N225" s="23"/>
      <c r="O225" s="23"/>
      <c r="P225" s="23"/>
      <c r="Q225" s="23"/>
      <c r="R225" s="23"/>
      <c r="S225" s="23"/>
      <c r="T225" s="23"/>
      <c r="U225" s="23"/>
      <c r="V225" s="23"/>
      <c r="W225" s="23"/>
      <c r="X225" s="23"/>
      <c r="Y225" s="23"/>
    </row>
    <row r="226" spans="1:25">
      <c r="A226" s="415" t="s">
        <v>788</v>
      </c>
      <c r="B226" s="415" t="s">
        <v>865</v>
      </c>
      <c r="F226" s="26">
        <f t="shared" si="64"/>
        <v>0</v>
      </c>
      <c r="G226" s="26">
        <f t="shared" si="64"/>
        <v>0</v>
      </c>
      <c r="H226" s="26">
        <f t="shared" si="64"/>
        <v>0</v>
      </c>
      <c r="I226" s="23"/>
      <c r="J226" s="23"/>
      <c r="K226" s="23"/>
      <c r="L226" s="23"/>
      <c r="M226" s="23"/>
      <c r="N226" s="23"/>
      <c r="O226" s="23"/>
      <c r="P226" s="23"/>
      <c r="Q226" s="23"/>
      <c r="R226" s="23"/>
      <c r="S226" s="23"/>
      <c r="T226" s="23"/>
      <c r="U226" s="23"/>
      <c r="V226" s="23"/>
      <c r="W226" s="23"/>
      <c r="X226" s="23"/>
      <c r="Y226" s="23"/>
    </row>
    <row r="227" spans="1:25">
      <c r="A227" s="415" t="s">
        <v>788</v>
      </c>
      <c r="B227" s="415" t="s">
        <v>44</v>
      </c>
      <c r="F227" s="26">
        <f>SUM(F221:F226)</f>
        <v>0</v>
      </c>
      <c r="G227" s="26">
        <f>SUM(G221:G226)</f>
        <v>0</v>
      </c>
      <c r="H227" s="26">
        <f>SUM(H221:H226)</f>
        <v>0</v>
      </c>
      <c r="I227" s="26">
        <f>SUM(I221:I226)</f>
        <v>0</v>
      </c>
      <c r="J227" s="26">
        <f t="shared" ref="J227:Y227" si="65">SUM(J221:J226)</f>
        <v>0</v>
      </c>
      <c r="K227" s="26">
        <f t="shared" si="65"/>
        <v>0</v>
      </c>
      <c r="L227" s="26">
        <f t="shared" si="65"/>
        <v>0</v>
      </c>
      <c r="M227" s="26">
        <f t="shared" si="65"/>
        <v>0</v>
      </c>
      <c r="N227" s="26">
        <f t="shared" si="65"/>
        <v>0</v>
      </c>
      <c r="O227" s="26">
        <f t="shared" si="65"/>
        <v>0</v>
      </c>
      <c r="P227" s="26">
        <f t="shared" si="65"/>
        <v>0</v>
      </c>
      <c r="Q227" s="26">
        <f t="shared" si="65"/>
        <v>0</v>
      </c>
      <c r="R227" s="26">
        <f t="shared" si="65"/>
        <v>0</v>
      </c>
      <c r="S227" s="26">
        <f t="shared" si="65"/>
        <v>0</v>
      </c>
      <c r="T227" s="26">
        <f t="shared" si="65"/>
        <v>0</v>
      </c>
      <c r="U227" s="26">
        <f t="shared" si="65"/>
        <v>0</v>
      </c>
      <c r="V227" s="26">
        <f t="shared" si="65"/>
        <v>0</v>
      </c>
      <c r="W227" s="26">
        <f t="shared" si="65"/>
        <v>0</v>
      </c>
      <c r="X227" s="26">
        <f t="shared" si="65"/>
        <v>0</v>
      </c>
      <c r="Y227" s="26">
        <f t="shared" si="65"/>
        <v>0</v>
      </c>
    </row>
    <row r="228" spans="1:25">
      <c r="B228" s="74"/>
    </row>
    <row r="229" spans="1:25">
      <c r="A229" s="415" t="s">
        <v>1437</v>
      </c>
      <c r="B229" s="415" t="s">
        <v>795</v>
      </c>
      <c r="F229" s="23"/>
      <c r="G229" s="23"/>
      <c r="H229" s="23"/>
      <c r="I229" s="23"/>
      <c r="J229" s="23"/>
      <c r="K229" s="23"/>
      <c r="L229" s="23"/>
      <c r="M229" s="23"/>
      <c r="N229" s="23"/>
      <c r="O229" s="23"/>
      <c r="P229" s="23"/>
      <c r="Q229" s="23"/>
      <c r="R229" s="23"/>
      <c r="S229" s="23"/>
      <c r="T229" s="23"/>
      <c r="U229" s="23"/>
      <c r="V229" s="23"/>
      <c r="W229" s="23"/>
      <c r="X229" s="23"/>
      <c r="Y229" s="23"/>
    </row>
    <row r="230" spans="1:25">
      <c r="A230" s="415" t="s">
        <v>1437</v>
      </c>
      <c r="B230" s="415" t="s">
        <v>796</v>
      </c>
      <c r="F230" s="23"/>
      <c r="G230" s="23"/>
      <c r="H230" s="23"/>
      <c r="I230" s="23"/>
      <c r="J230" s="23"/>
      <c r="K230" s="23"/>
      <c r="L230" s="23"/>
      <c r="M230" s="23"/>
      <c r="N230" s="23"/>
      <c r="O230" s="23"/>
      <c r="P230" s="23"/>
      <c r="Q230" s="23"/>
      <c r="R230" s="23"/>
      <c r="S230" s="23"/>
      <c r="T230" s="23"/>
      <c r="U230" s="23"/>
      <c r="V230" s="23"/>
      <c r="W230" s="23"/>
      <c r="X230" s="23"/>
      <c r="Y230" s="23"/>
    </row>
    <row r="231" spans="1:25">
      <c r="A231" s="415" t="s">
        <v>1437</v>
      </c>
      <c r="B231" s="415" t="s">
        <v>797</v>
      </c>
      <c r="F231" s="23"/>
      <c r="G231" s="23"/>
      <c r="H231" s="23"/>
      <c r="I231" s="23"/>
      <c r="J231" s="23"/>
      <c r="K231" s="23"/>
      <c r="L231" s="23"/>
      <c r="M231" s="23"/>
      <c r="N231" s="23"/>
      <c r="O231" s="23"/>
      <c r="P231" s="23"/>
      <c r="Q231" s="23"/>
      <c r="R231" s="23"/>
      <c r="S231" s="23"/>
      <c r="T231" s="23"/>
      <c r="U231" s="23"/>
      <c r="V231" s="23"/>
      <c r="W231" s="23"/>
      <c r="X231" s="23"/>
      <c r="Y231" s="23"/>
    </row>
    <row r="232" spans="1:25">
      <c r="A232" s="415" t="s">
        <v>1437</v>
      </c>
      <c r="B232" s="415" t="s">
        <v>798</v>
      </c>
      <c r="F232" s="23"/>
      <c r="G232" s="23"/>
      <c r="H232" s="23"/>
      <c r="I232" s="23"/>
      <c r="J232" s="23"/>
      <c r="K232" s="23"/>
      <c r="L232" s="23"/>
      <c r="M232" s="23"/>
      <c r="N232" s="23"/>
      <c r="O232" s="23"/>
      <c r="P232" s="23"/>
      <c r="Q232" s="23"/>
      <c r="R232" s="23"/>
      <c r="S232" s="23"/>
      <c r="T232" s="23"/>
      <c r="U232" s="23"/>
      <c r="V232" s="23"/>
      <c r="W232" s="23"/>
      <c r="X232" s="23"/>
      <c r="Y232" s="23"/>
    </row>
    <row r="233" spans="1:25">
      <c r="A233" s="415" t="s">
        <v>1437</v>
      </c>
      <c r="B233" s="415" t="s">
        <v>273</v>
      </c>
      <c r="F233" s="23"/>
      <c r="G233" s="23"/>
      <c r="H233" s="23"/>
      <c r="I233" s="23"/>
      <c r="J233" s="23"/>
      <c r="K233" s="23"/>
      <c r="L233" s="23"/>
      <c r="M233" s="23"/>
      <c r="N233" s="23"/>
      <c r="O233" s="23"/>
      <c r="P233" s="23"/>
      <c r="Q233" s="23"/>
      <c r="R233" s="23"/>
      <c r="S233" s="23"/>
      <c r="T233" s="23"/>
      <c r="U233" s="23"/>
      <c r="V233" s="23"/>
      <c r="W233" s="23"/>
      <c r="X233" s="23"/>
      <c r="Y233" s="23"/>
    </row>
    <row r="234" spans="1:25">
      <c r="A234" s="415" t="s">
        <v>1437</v>
      </c>
      <c r="B234" s="415" t="s">
        <v>865</v>
      </c>
      <c r="F234" s="23"/>
      <c r="G234" s="23"/>
      <c r="H234" s="23"/>
      <c r="I234" s="23"/>
      <c r="J234" s="23"/>
      <c r="K234" s="23"/>
      <c r="L234" s="23"/>
      <c r="M234" s="23"/>
      <c r="N234" s="23"/>
      <c r="O234" s="23"/>
      <c r="P234" s="23"/>
      <c r="Q234" s="23"/>
      <c r="R234" s="23"/>
      <c r="S234" s="23"/>
      <c r="T234" s="23"/>
      <c r="U234" s="23"/>
      <c r="V234" s="23"/>
      <c r="W234" s="23"/>
      <c r="X234" s="23"/>
      <c r="Y234" s="23"/>
    </row>
    <row r="235" spans="1:25">
      <c r="A235" s="415" t="s">
        <v>1437</v>
      </c>
      <c r="B235" s="415" t="s">
        <v>44</v>
      </c>
      <c r="F235" s="26">
        <f>SUM(F229:F234)</f>
        <v>0</v>
      </c>
      <c r="G235" s="26">
        <f>SUM(G229:G234)</f>
        <v>0</v>
      </c>
      <c r="H235" s="26">
        <f>SUM(H229:H234)</f>
        <v>0</v>
      </c>
      <c r="I235" s="26">
        <f>SUM(I229:I234)</f>
        <v>0</v>
      </c>
      <c r="J235" s="26">
        <f t="shared" ref="J235:Y235" si="66">SUM(J229:J234)</f>
        <v>0</v>
      </c>
      <c r="K235" s="26">
        <f t="shared" si="66"/>
        <v>0</v>
      </c>
      <c r="L235" s="26">
        <f t="shared" si="66"/>
        <v>0</v>
      </c>
      <c r="M235" s="26">
        <f t="shared" si="66"/>
        <v>0</v>
      </c>
      <c r="N235" s="26">
        <f t="shared" si="66"/>
        <v>0</v>
      </c>
      <c r="O235" s="26">
        <f t="shared" si="66"/>
        <v>0</v>
      </c>
      <c r="P235" s="26">
        <f t="shared" si="66"/>
        <v>0</v>
      </c>
      <c r="Q235" s="26">
        <f t="shared" si="66"/>
        <v>0</v>
      </c>
      <c r="R235" s="26">
        <f t="shared" si="66"/>
        <v>0</v>
      </c>
      <c r="S235" s="26">
        <f t="shared" si="66"/>
        <v>0</v>
      </c>
      <c r="T235" s="26">
        <f t="shared" si="66"/>
        <v>0</v>
      </c>
      <c r="U235" s="26">
        <f t="shared" si="66"/>
        <v>0</v>
      </c>
      <c r="V235" s="26">
        <f t="shared" si="66"/>
        <v>0</v>
      </c>
      <c r="W235" s="26">
        <f t="shared" si="66"/>
        <v>0</v>
      </c>
      <c r="X235" s="26">
        <f t="shared" si="66"/>
        <v>0</v>
      </c>
      <c r="Y235" s="26">
        <f t="shared" si="66"/>
        <v>0</v>
      </c>
    </row>
    <row r="236" spans="1:25">
      <c r="B236" s="74"/>
    </row>
    <row r="237" spans="1:25">
      <c r="B237" s="74"/>
    </row>
    <row r="238" spans="1:25">
      <c r="A238" s="415" t="s">
        <v>1440</v>
      </c>
      <c r="B238" s="415" t="s">
        <v>795</v>
      </c>
      <c r="F238" s="26">
        <f t="shared" ref="F238:H243" si="67">(F$100+F$109)*F155</f>
        <v>0</v>
      </c>
      <c r="G238" s="26">
        <f t="shared" si="67"/>
        <v>0</v>
      </c>
      <c r="H238" s="26">
        <f t="shared" si="67"/>
        <v>0</v>
      </c>
      <c r="I238" s="23"/>
      <c r="J238" s="23"/>
      <c r="K238" s="23"/>
      <c r="L238" s="23"/>
      <c r="M238" s="23"/>
      <c r="N238" s="23"/>
      <c r="O238" s="23"/>
      <c r="P238" s="23"/>
      <c r="Q238" s="23"/>
      <c r="R238" s="23"/>
      <c r="S238" s="23"/>
      <c r="T238" s="23"/>
      <c r="U238" s="23"/>
      <c r="V238" s="23"/>
      <c r="W238" s="23"/>
      <c r="X238" s="23"/>
      <c r="Y238" s="23"/>
    </row>
    <row r="239" spans="1:25">
      <c r="A239" s="415" t="s">
        <v>1440</v>
      </c>
      <c r="B239" s="415" t="s">
        <v>796</v>
      </c>
      <c r="F239" s="26">
        <f t="shared" si="67"/>
        <v>0</v>
      </c>
      <c r="G239" s="26">
        <f t="shared" si="67"/>
        <v>0</v>
      </c>
      <c r="H239" s="26">
        <f t="shared" si="67"/>
        <v>0</v>
      </c>
      <c r="I239" s="23"/>
      <c r="J239" s="23"/>
      <c r="K239" s="23"/>
      <c r="L239" s="23"/>
      <c r="M239" s="23"/>
      <c r="N239" s="23"/>
      <c r="O239" s="23"/>
      <c r="P239" s="23"/>
      <c r="Q239" s="23"/>
      <c r="R239" s="23"/>
      <c r="S239" s="23"/>
      <c r="T239" s="23"/>
      <c r="U239" s="23"/>
      <c r="V239" s="23"/>
      <c r="W239" s="23"/>
      <c r="X239" s="23"/>
      <c r="Y239" s="23"/>
    </row>
    <row r="240" spans="1:25">
      <c r="A240" s="415" t="s">
        <v>1440</v>
      </c>
      <c r="B240" s="415" t="s">
        <v>797</v>
      </c>
      <c r="F240" s="26">
        <f t="shared" si="67"/>
        <v>0</v>
      </c>
      <c r="G240" s="26">
        <f t="shared" si="67"/>
        <v>0</v>
      </c>
      <c r="H240" s="26">
        <f t="shared" si="67"/>
        <v>0</v>
      </c>
      <c r="I240" s="23"/>
      <c r="J240" s="23"/>
      <c r="K240" s="23"/>
      <c r="L240" s="23"/>
      <c r="M240" s="23"/>
      <c r="N240" s="23"/>
      <c r="O240" s="23"/>
      <c r="P240" s="23"/>
      <c r="Q240" s="23"/>
      <c r="R240" s="23"/>
      <c r="S240" s="23"/>
      <c r="T240" s="23"/>
      <c r="U240" s="23"/>
      <c r="V240" s="23"/>
      <c r="W240" s="23"/>
      <c r="X240" s="23"/>
      <c r="Y240" s="23"/>
    </row>
    <row r="241" spans="1:25">
      <c r="A241" s="415" t="s">
        <v>1440</v>
      </c>
      <c r="B241" s="415" t="s">
        <v>798</v>
      </c>
      <c r="F241" s="26">
        <f t="shared" si="67"/>
        <v>0</v>
      </c>
      <c r="G241" s="26">
        <f t="shared" si="67"/>
        <v>0</v>
      </c>
      <c r="H241" s="26">
        <f t="shared" si="67"/>
        <v>0</v>
      </c>
      <c r="I241" s="23"/>
      <c r="J241" s="23"/>
      <c r="K241" s="23"/>
      <c r="L241" s="23"/>
      <c r="M241" s="23"/>
      <c r="N241" s="23"/>
      <c r="O241" s="23"/>
      <c r="P241" s="23"/>
      <c r="Q241" s="23"/>
      <c r="R241" s="23"/>
      <c r="S241" s="23"/>
      <c r="T241" s="23"/>
      <c r="U241" s="23"/>
      <c r="V241" s="23"/>
      <c r="W241" s="23"/>
      <c r="X241" s="23"/>
      <c r="Y241" s="23"/>
    </row>
    <row r="242" spans="1:25">
      <c r="A242" s="415" t="s">
        <v>1440</v>
      </c>
      <c r="B242" s="415" t="s">
        <v>273</v>
      </c>
      <c r="F242" s="26">
        <f t="shared" si="67"/>
        <v>0</v>
      </c>
      <c r="G242" s="26">
        <f t="shared" si="67"/>
        <v>0</v>
      </c>
      <c r="H242" s="26">
        <f t="shared" si="67"/>
        <v>0</v>
      </c>
      <c r="I242" s="23"/>
      <c r="J242" s="23"/>
      <c r="K242" s="23"/>
      <c r="L242" s="23"/>
      <c r="M242" s="23"/>
      <c r="N242" s="23"/>
      <c r="O242" s="23"/>
      <c r="P242" s="23"/>
      <c r="Q242" s="23"/>
      <c r="R242" s="23"/>
      <c r="S242" s="23"/>
      <c r="T242" s="23"/>
      <c r="U242" s="23"/>
      <c r="V242" s="23"/>
      <c r="W242" s="23"/>
      <c r="X242" s="23"/>
      <c r="Y242" s="23"/>
    </row>
    <row r="243" spans="1:25">
      <c r="A243" s="415" t="s">
        <v>1440</v>
      </c>
      <c r="B243" s="415" t="s">
        <v>865</v>
      </c>
      <c r="F243" s="26">
        <f t="shared" si="67"/>
        <v>0</v>
      </c>
      <c r="G243" s="26">
        <f t="shared" si="67"/>
        <v>0</v>
      </c>
      <c r="H243" s="26">
        <f t="shared" si="67"/>
        <v>0</v>
      </c>
      <c r="I243" s="23"/>
      <c r="J243" s="23"/>
      <c r="K243" s="23"/>
      <c r="L243" s="23"/>
      <c r="M243" s="23"/>
      <c r="N243" s="23"/>
      <c r="O243" s="23"/>
      <c r="P243" s="23"/>
      <c r="Q243" s="23"/>
      <c r="R243" s="23"/>
      <c r="S243" s="23"/>
      <c r="T243" s="23"/>
      <c r="U243" s="23"/>
      <c r="V243" s="23"/>
      <c r="W243" s="23"/>
      <c r="X243" s="23"/>
      <c r="Y243" s="23"/>
    </row>
    <row r="244" spans="1:25">
      <c r="A244" s="415" t="s">
        <v>1440</v>
      </c>
      <c r="B244" s="415" t="s">
        <v>44</v>
      </c>
      <c r="F244" s="26">
        <f>SUM(F238:F243)</f>
        <v>0</v>
      </c>
      <c r="G244" s="26">
        <f>SUM(G238:G243)</f>
        <v>0</v>
      </c>
      <c r="H244" s="26">
        <f>SUM(H238:H243)</f>
        <v>0</v>
      </c>
      <c r="I244" s="26">
        <f>SUM(I238:I243)</f>
        <v>0</v>
      </c>
      <c r="J244" s="26">
        <f t="shared" ref="J244:Y244" si="68">SUM(J238:J243)</f>
        <v>0</v>
      </c>
      <c r="K244" s="26">
        <f t="shared" si="68"/>
        <v>0</v>
      </c>
      <c r="L244" s="26">
        <f t="shared" si="68"/>
        <v>0</v>
      </c>
      <c r="M244" s="26">
        <f t="shared" si="68"/>
        <v>0</v>
      </c>
      <c r="N244" s="26">
        <f t="shared" si="68"/>
        <v>0</v>
      </c>
      <c r="O244" s="26">
        <f t="shared" si="68"/>
        <v>0</v>
      </c>
      <c r="P244" s="26">
        <f t="shared" si="68"/>
        <v>0</v>
      </c>
      <c r="Q244" s="26">
        <f t="shared" si="68"/>
        <v>0</v>
      </c>
      <c r="R244" s="26">
        <f t="shared" si="68"/>
        <v>0</v>
      </c>
      <c r="S244" s="26">
        <f t="shared" si="68"/>
        <v>0</v>
      </c>
      <c r="T244" s="26">
        <f t="shared" si="68"/>
        <v>0</v>
      </c>
      <c r="U244" s="26">
        <f t="shared" si="68"/>
        <v>0</v>
      </c>
      <c r="V244" s="26">
        <f t="shared" si="68"/>
        <v>0</v>
      </c>
      <c r="W244" s="26">
        <f t="shared" si="68"/>
        <v>0</v>
      </c>
      <c r="X244" s="26">
        <f t="shared" si="68"/>
        <v>0</v>
      </c>
      <c r="Y244" s="26">
        <f t="shared" si="68"/>
        <v>0</v>
      </c>
    </row>
    <row r="245" spans="1:25">
      <c r="A245" s="74"/>
      <c r="B245" s="74"/>
    </row>
    <row r="246" spans="1:25">
      <c r="A246" s="381" t="s">
        <v>1545</v>
      </c>
      <c r="B246" s="74"/>
      <c r="F246" s="26">
        <f>F219+F227+F235+F244</f>
        <v>0</v>
      </c>
      <c r="G246" s="26">
        <f>G219+G227+G235+G244</f>
        <v>0</v>
      </c>
      <c r="H246" s="26">
        <f>H219+H227+H235+H244</f>
        <v>0</v>
      </c>
      <c r="I246" s="26">
        <f>I219+I227+I235+I244</f>
        <v>0</v>
      </c>
      <c r="J246" s="26">
        <f t="shared" ref="J246:P246" si="69">J219+J227+J235+J244</f>
        <v>0</v>
      </c>
      <c r="K246" s="26">
        <f t="shared" si="69"/>
        <v>0</v>
      </c>
      <c r="L246" s="26">
        <f t="shared" si="69"/>
        <v>0</v>
      </c>
      <c r="M246" s="26">
        <f t="shared" si="69"/>
        <v>0</v>
      </c>
      <c r="N246" s="26">
        <f t="shared" si="69"/>
        <v>0</v>
      </c>
      <c r="O246" s="26">
        <f t="shared" si="69"/>
        <v>0</v>
      </c>
      <c r="P246" s="26">
        <f t="shared" si="69"/>
        <v>0</v>
      </c>
      <c r="Q246" s="26">
        <f t="shared" ref="Q246:Y246" si="70">Q219+Q227+Q235+Q244</f>
        <v>0</v>
      </c>
      <c r="R246" s="26">
        <f t="shared" si="70"/>
        <v>0</v>
      </c>
      <c r="S246" s="26">
        <f t="shared" si="70"/>
        <v>0</v>
      </c>
      <c r="T246" s="26">
        <f t="shared" si="70"/>
        <v>0</v>
      </c>
      <c r="U246" s="26">
        <f t="shared" si="70"/>
        <v>0</v>
      </c>
      <c r="V246" s="26">
        <f t="shared" si="70"/>
        <v>0</v>
      </c>
      <c r="W246" s="26">
        <f t="shared" si="70"/>
        <v>0</v>
      </c>
      <c r="X246" s="26">
        <f t="shared" si="70"/>
        <v>0</v>
      </c>
      <c r="Y246" s="26">
        <f t="shared" si="70"/>
        <v>0</v>
      </c>
    </row>
    <row r="247" spans="1:25">
      <c r="A247" s="381" t="s">
        <v>366</v>
      </c>
      <c r="B247" s="74"/>
      <c r="F247" s="754" t="str">
        <f>IF(ROUND(F246,1)-ROUND(F102+F111,1)&lt;&gt;0,"ERROR","OK")</f>
        <v>OK</v>
      </c>
      <c r="G247" s="754" t="str">
        <f>IF(ROUND(G246,1)-ROUND(G102+G111,1)&lt;&gt;0,"ERROR","OK")</f>
        <v>OK</v>
      </c>
      <c r="H247" s="754" t="str">
        <f>IF(ROUND(H246,1)-ROUND(H102+H111,1)&lt;&gt;0,"ERROR","OK")</f>
        <v>OK</v>
      </c>
      <c r="I247" s="754" t="str">
        <f>IF(ROUND(I246,1)-ROUND(I102+I111-I101-I110,1)&lt;&gt;0,"ERROR","OK")</f>
        <v>OK</v>
      </c>
      <c r="J247" s="754" t="str">
        <f t="shared" ref="J247:Y247" si="71">IF(ROUND(J246,1)-ROUND(J102+J111-J101-J110,1)&lt;&gt;0,"ERROR","OK")</f>
        <v>OK</v>
      </c>
      <c r="K247" s="754" t="str">
        <f t="shared" si="71"/>
        <v>OK</v>
      </c>
      <c r="L247" s="754" t="str">
        <f t="shared" si="71"/>
        <v>OK</v>
      </c>
      <c r="M247" s="754" t="str">
        <f t="shared" si="71"/>
        <v>OK</v>
      </c>
      <c r="N247" s="754" t="str">
        <f t="shared" si="71"/>
        <v>OK</v>
      </c>
      <c r="O247" s="754" t="str">
        <f t="shared" si="71"/>
        <v>OK</v>
      </c>
      <c r="P247" s="754" t="str">
        <f t="shared" si="71"/>
        <v>OK</v>
      </c>
      <c r="Q247" s="754" t="str">
        <f t="shared" si="71"/>
        <v>OK</v>
      </c>
      <c r="R247" s="754" t="str">
        <f t="shared" si="71"/>
        <v>OK</v>
      </c>
      <c r="S247" s="754" t="str">
        <f t="shared" si="71"/>
        <v>OK</v>
      </c>
      <c r="T247" s="754" t="str">
        <f t="shared" si="71"/>
        <v>OK</v>
      </c>
      <c r="U247" s="754" t="str">
        <f t="shared" si="71"/>
        <v>OK</v>
      </c>
      <c r="V247" s="754" t="str">
        <f t="shared" si="71"/>
        <v>OK</v>
      </c>
      <c r="W247" s="754" t="str">
        <f t="shared" si="71"/>
        <v>OK</v>
      </c>
      <c r="X247" s="754" t="str">
        <f t="shared" si="71"/>
        <v>OK</v>
      </c>
      <c r="Y247" s="754" t="str">
        <f t="shared" si="71"/>
        <v>OK</v>
      </c>
    </row>
    <row r="248" spans="1:25">
      <c r="A248" s="74"/>
      <c r="B248" s="74"/>
    </row>
    <row r="250" spans="1:25">
      <c r="A250" s="1" t="s">
        <v>1443</v>
      </c>
    </row>
    <row r="251" spans="1:25">
      <c r="A251" s="415" t="s">
        <v>1443</v>
      </c>
      <c r="B251" s="415" t="s">
        <v>795</v>
      </c>
      <c r="F251" s="26">
        <f t="shared" ref="F251:Y251" si="72">F6+F16+F29+F42+F52+F62+F85+F213+F229+F238+F221+F74</f>
        <v>0</v>
      </c>
      <c r="G251" s="26">
        <f t="shared" si="72"/>
        <v>0</v>
      </c>
      <c r="H251" s="26">
        <f t="shared" si="72"/>
        <v>0</v>
      </c>
      <c r="I251" s="26">
        <f t="shared" si="72"/>
        <v>0</v>
      </c>
      <c r="J251" s="26">
        <f t="shared" si="72"/>
        <v>0</v>
      </c>
      <c r="K251" s="26">
        <f t="shared" si="72"/>
        <v>0</v>
      </c>
      <c r="L251" s="26">
        <f t="shared" si="72"/>
        <v>0</v>
      </c>
      <c r="M251" s="26">
        <f t="shared" si="72"/>
        <v>0</v>
      </c>
      <c r="N251" s="26">
        <f t="shared" si="72"/>
        <v>0</v>
      </c>
      <c r="O251" s="26">
        <f t="shared" si="72"/>
        <v>0</v>
      </c>
      <c r="P251" s="26">
        <f t="shared" si="72"/>
        <v>0</v>
      </c>
      <c r="Q251" s="26">
        <f t="shared" si="72"/>
        <v>0</v>
      </c>
      <c r="R251" s="26">
        <f t="shared" si="72"/>
        <v>0</v>
      </c>
      <c r="S251" s="26">
        <f t="shared" si="72"/>
        <v>0</v>
      </c>
      <c r="T251" s="26">
        <f t="shared" si="72"/>
        <v>0</v>
      </c>
      <c r="U251" s="26">
        <f t="shared" si="72"/>
        <v>0</v>
      </c>
      <c r="V251" s="26">
        <f t="shared" si="72"/>
        <v>0</v>
      </c>
      <c r="W251" s="26">
        <f t="shared" si="72"/>
        <v>0</v>
      </c>
      <c r="X251" s="26">
        <f t="shared" si="72"/>
        <v>0</v>
      </c>
      <c r="Y251" s="26">
        <f t="shared" si="72"/>
        <v>0</v>
      </c>
    </row>
    <row r="252" spans="1:25">
      <c r="A252" s="415" t="s">
        <v>1443</v>
      </c>
      <c r="B252" s="415" t="s">
        <v>796</v>
      </c>
      <c r="F252" s="26">
        <f t="shared" ref="F252:Y252" si="73">F7+F17+F30+F43+F53+F63+F86+F214+F230+F239+F222+F75</f>
        <v>0</v>
      </c>
      <c r="G252" s="26">
        <f t="shared" si="73"/>
        <v>0</v>
      </c>
      <c r="H252" s="26">
        <f t="shared" si="73"/>
        <v>0</v>
      </c>
      <c r="I252" s="26">
        <f t="shared" si="73"/>
        <v>0</v>
      </c>
      <c r="J252" s="26">
        <f t="shared" si="73"/>
        <v>0</v>
      </c>
      <c r="K252" s="26">
        <f t="shared" si="73"/>
        <v>0</v>
      </c>
      <c r="L252" s="26">
        <f t="shared" si="73"/>
        <v>0</v>
      </c>
      <c r="M252" s="26">
        <f t="shared" si="73"/>
        <v>0</v>
      </c>
      <c r="N252" s="26">
        <f t="shared" si="73"/>
        <v>0</v>
      </c>
      <c r="O252" s="26">
        <f t="shared" si="73"/>
        <v>0</v>
      </c>
      <c r="P252" s="26">
        <f t="shared" si="73"/>
        <v>0</v>
      </c>
      <c r="Q252" s="26">
        <f t="shared" si="73"/>
        <v>0</v>
      </c>
      <c r="R252" s="26">
        <f t="shared" si="73"/>
        <v>0</v>
      </c>
      <c r="S252" s="26">
        <f t="shared" si="73"/>
        <v>0</v>
      </c>
      <c r="T252" s="26">
        <f t="shared" si="73"/>
        <v>0</v>
      </c>
      <c r="U252" s="26">
        <f t="shared" si="73"/>
        <v>0</v>
      </c>
      <c r="V252" s="26">
        <f t="shared" si="73"/>
        <v>0</v>
      </c>
      <c r="W252" s="26">
        <f t="shared" si="73"/>
        <v>0</v>
      </c>
      <c r="X252" s="26">
        <f t="shared" si="73"/>
        <v>0</v>
      </c>
      <c r="Y252" s="26">
        <f t="shared" si="73"/>
        <v>0</v>
      </c>
    </row>
    <row r="253" spans="1:25">
      <c r="A253" s="415" t="s">
        <v>1443</v>
      </c>
      <c r="B253" s="415" t="s">
        <v>797</v>
      </c>
      <c r="F253" s="26">
        <f t="shared" ref="F253:Y253" si="74">F8+F18+F31+F44+F54+F64+F87+F215+F231+F240+F223+F76</f>
        <v>0</v>
      </c>
      <c r="G253" s="26">
        <f t="shared" si="74"/>
        <v>0</v>
      </c>
      <c r="H253" s="26">
        <f t="shared" si="74"/>
        <v>0</v>
      </c>
      <c r="I253" s="26">
        <f t="shared" si="74"/>
        <v>0</v>
      </c>
      <c r="J253" s="26">
        <f t="shared" si="74"/>
        <v>0</v>
      </c>
      <c r="K253" s="26">
        <f t="shared" si="74"/>
        <v>0</v>
      </c>
      <c r="L253" s="26">
        <f t="shared" si="74"/>
        <v>0</v>
      </c>
      <c r="M253" s="26">
        <f t="shared" si="74"/>
        <v>0</v>
      </c>
      <c r="N253" s="26">
        <f t="shared" si="74"/>
        <v>0</v>
      </c>
      <c r="O253" s="26">
        <f t="shared" si="74"/>
        <v>0</v>
      </c>
      <c r="P253" s="26">
        <f t="shared" si="74"/>
        <v>0</v>
      </c>
      <c r="Q253" s="26">
        <f t="shared" si="74"/>
        <v>0</v>
      </c>
      <c r="R253" s="26">
        <f t="shared" si="74"/>
        <v>0</v>
      </c>
      <c r="S253" s="26">
        <f t="shared" si="74"/>
        <v>0</v>
      </c>
      <c r="T253" s="26">
        <f t="shared" si="74"/>
        <v>0</v>
      </c>
      <c r="U253" s="26">
        <f t="shared" si="74"/>
        <v>0</v>
      </c>
      <c r="V253" s="26">
        <f t="shared" si="74"/>
        <v>0</v>
      </c>
      <c r="W253" s="26">
        <f t="shared" si="74"/>
        <v>0</v>
      </c>
      <c r="X253" s="26">
        <f t="shared" si="74"/>
        <v>0</v>
      </c>
      <c r="Y253" s="26">
        <f t="shared" si="74"/>
        <v>0</v>
      </c>
    </row>
    <row r="254" spans="1:25">
      <c r="A254" s="415" t="s">
        <v>1443</v>
      </c>
      <c r="B254" s="415" t="s">
        <v>798</v>
      </c>
      <c r="F254" s="26">
        <f t="shared" ref="F254:Y254" si="75">F9+F19+F32+F45+F55+F65+F88+F216+F232+F241+F224+F77</f>
        <v>0</v>
      </c>
      <c r="G254" s="26">
        <f t="shared" si="75"/>
        <v>0</v>
      </c>
      <c r="H254" s="26">
        <f t="shared" si="75"/>
        <v>0</v>
      </c>
      <c r="I254" s="26">
        <f t="shared" si="75"/>
        <v>0</v>
      </c>
      <c r="J254" s="26">
        <f t="shared" si="75"/>
        <v>0</v>
      </c>
      <c r="K254" s="26">
        <f t="shared" si="75"/>
        <v>0</v>
      </c>
      <c r="L254" s="26">
        <f t="shared" si="75"/>
        <v>0</v>
      </c>
      <c r="M254" s="26">
        <f t="shared" si="75"/>
        <v>0</v>
      </c>
      <c r="N254" s="26">
        <f t="shared" si="75"/>
        <v>0</v>
      </c>
      <c r="O254" s="26">
        <f t="shared" si="75"/>
        <v>0</v>
      </c>
      <c r="P254" s="26">
        <f t="shared" si="75"/>
        <v>0</v>
      </c>
      <c r="Q254" s="26">
        <f t="shared" si="75"/>
        <v>0</v>
      </c>
      <c r="R254" s="26">
        <f t="shared" si="75"/>
        <v>0</v>
      </c>
      <c r="S254" s="26">
        <f t="shared" si="75"/>
        <v>0</v>
      </c>
      <c r="T254" s="26">
        <f t="shared" si="75"/>
        <v>0</v>
      </c>
      <c r="U254" s="26">
        <f t="shared" si="75"/>
        <v>0</v>
      </c>
      <c r="V254" s="26">
        <f t="shared" si="75"/>
        <v>0</v>
      </c>
      <c r="W254" s="26">
        <f t="shared" si="75"/>
        <v>0</v>
      </c>
      <c r="X254" s="26">
        <f t="shared" si="75"/>
        <v>0</v>
      </c>
      <c r="Y254" s="26">
        <f t="shared" si="75"/>
        <v>0</v>
      </c>
    </row>
    <row r="255" spans="1:25">
      <c r="A255" s="415" t="s">
        <v>1443</v>
      </c>
      <c r="B255" s="415" t="s">
        <v>273</v>
      </c>
      <c r="F255" s="26">
        <f t="shared" ref="F255:Y255" si="76">F10+F20+F33+F46+F56+F66+F89+F217+F233+F242+F225+F78</f>
        <v>0</v>
      </c>
      <c r="G255" s="26">
        <f t="shared" si="76"/>
        <v>0</v>
      </c>
      <c r="H255" s="26">
        <f t="shared" si="76"/>
        <v>0</v>
      </c>
      <c r="I255" s="26">
        <f t="shared" si="76"/>
        <v>0</v>
      </c>
      <c r="J255" s="26">
        <f t="shared" si="76"/>
        <v>0</v>
      </c>
      <c r="K255" s="26">
        <f t="shared" si="76"/>
        <v>0</v>
      </c>
      <c r="L255" s="26">
        <f t="shared" si="76"/>
        <v>0</v>
      </c>
      <c r="M255" s="26">
        <f t="shared" si="76"/>
        <v>0</v>
      </c>
      <c r="N255" s="26">
        <f t="shared" si="76"/>
        <v>0</v>
      </c>
      <c r="O255" s="26">
        <f t="shared" si="76"/>
        <v>0</v>
      </c>
      <c r="P255" s="26">
        <f t="shared" si="76"/>
        <v>0</v>
      </c>
      <c r="Q255" s="26">
        <f t="shared" si="76"/>
        <v>0</v>
      </c>
      <c r="R255" s="26">
        <f t="shared" si="76"/>
        <v>0</v>
      </c>
      <c r="S255" s="26">
        <f t="shared" si="76"/>
        <v>0</v>
      </c>
      <c r="T255" s="26">
        <f t="shared" si="76"/>
        <v>0</v>
      </c>
      <c r="U255" s="26">
        <f t="shared" si="76"/>
        <v>0</v>
      </c>
      <c r="V255" s="26">
        <f t="shared" si="76"/>
        <v>0</v>
      </c>
      <c r="W255" s="26">
        <f t="shared" si="76"/>
        <v>0</v>
      </c>
      <c r="X255" s="26">
        <f t="shared" si="76"/>
        <v>0</v>
      </c>
      <c r="Y255" s="26">
        <f t="shared" si="76"/>
        <v>0</v>
      </c>
    </row>
    <row r="256" spans="1:25">
      <c r="A256" s="415" t="s">
        <v>1443</v>
      </c>
      <c r="B256" s="415" t="s">
        <v>865</v>
      </c>
      <c r="F256" s="26">
        <f>F11+F21+F34+F47+F57+F67+F90+F218+F234+F243+F226+F79</f>
        <v>0</v>
      </c>
      <c r="G256" s="26">
        <f>G11+G21+G34+G47+G57+G67+G90+G218+G234+G243+G226+G79</f>
        <v>0</v>
      </c>
      <c r="H256" s="26">
        <f>H11+H21+H34+H47+H57+H67+H90+H218+H234+H243+H226+H79</f>
        <v>0</v>
      </c>
      <c r="I256" s="26">
        <f t="shared" ref="I256:Y256" si="77">I11+I21+I34+I47+I57+I67+I90+I218+I234+I243+I226+I79+I25</f>
        <v>0</v>
      </c>
      <c r="J256" s="26">
        <f t="shared" si="77"/>
        <v>0</v>
      </c>
      <c r="K256" s="26">
        <f t="shared" si="77"/>
        <v>0</v>
      </c>
      <c r="L256" s="26">
        <f t="shared" si="77"/>
        <v>0</v>
      </c>
      <c r="M256" s="26">
        <f t="shared" si="77"/>
        <v>0</v>
      </c>
      <c r="N256" s="26">
        <f t="shared" si="77"/>
        <v>0</v>
      </c>
      <c r="O256" s="26">
        <f t="shared" si="77"/>
        <v>0</v>
      </c>
      <c r="P256" s="26">
        <f t="shared" si="77"/>
        <v>0</v>
      </c>
      <c r="Q256" s="26">
        <f t="shared" si="77"/>
        <v>0</v>
      </c>
      <c r="R256" s="26">
        <f t="shared" si="77"/>
        <v>0</v>
      </c>
      <c r="S256" s="26">
        <f t="shared" si="77"/>
        <v>0</v>
      </c>
      <c r="T256" s="26">
        <f t="shared" si="77"/>
        <v>0</v>
      </c>
      <c r="U256" s="26">
        <f t="shared" si="77"/>
        <v>0</v>
      </c>
      <c r="V256" s="26">
        <f t="shared" si="77"/>
        <v>0</v>
      </c>
      <c r="W256" s="26">
        <f t="shared" si="77"/>
        <v>0</v>
      </c>
      <c r="X256" s="26">
        <f t="shared" si="77"/>
        <v>0</v>
      </c>
      <c r="Y256" s="26">
        <f t="shared" si="77"/>
        <v>0</v>
      </c>
    </row>
    <row r="257" spans="1:25">
      <c r="A257" s="415" t="s">
        <v>1443</v>
      </c>
      <c r="B257" s="415" t="s">
        <v>44</v>
      </c>
      <c r="F257" s="26">
        <f t="shared" ref="F257:L257" si="78">SUM(F251:F256)</f>
        <v>0</v>
      </c>
      <c r="G257" s="26">
        <f t="shared" si="78"/>
        <v>0</v>
      </c>
      <c r="H257" s="26">
        <f t="shared" si="78"/>
        <v>0</v>
      </c>
      <c r="I257" s="26">
        <f t="shared" si="78"/>
        <v>0</v>
      </c>
      <c r="J257" s="26">
        <f t="shared" si="78"/>
        <v>0</v>
      </c>
      <c r="K257" s="26">
        <f t="shared" si="78"/>
        <v>0</v>
      </c>
      <c r="L257" s="26">
        <f t="shared" si="78"/>
        <v>0</v>
      </c>
      <c r="M257" s="26">
        <f t="shared" ref="M257:Y257" si="79">SUM(M251:M256)</f>
        <v>0</v>
      </c>
      <c r="N257" s="26">
        <f t="shared" si="79"/>
        <v>0</v>
      </c>
      <c r="O257" s="26">
        <f t="shared" si="79"/>
        <v>0</v>
      </c>
      <c r="P257" s="26">
        <f t="shared" si="79"/>
        <v>0</v>
      </c>
      <c r="Q257" s="26">
        <f t="shared" si="79"/>
        <v>0</v>
      </c>
      <c r="R257" s="26">
        <f t="shared" si="79"/>
        <v>0</v>
      </c>
      <c r="S257" s="26">
        <f t="shared" si="79"/>
        <v>0</v>
      </c>
      <c r="T257" s="26">
        <f t="shared" si="79"/>
        <v>0</v>
      </c>
      <c r="U257" s="26">
        <f t="shared" si="79"/>
        <v>0</v>
      </c>
      <c r="V257" s="26">
        <f t="shared" si="79"/>
        <v>0</v>
      </c>
      <c r="W257" s="26">
        <f t="shared" si="79"/>
        <v>0</v>
      </c>
      <c r="X257" s="26">
        <f t="shared" si="79"/>
        <v>0</v>
      </c>
      <c r="Y257" s="26">
        <f t="shared" si="79"/>
        <v>0</v>
      </c>
    </row>
    <row r="260" spans="1:25" ht="15">
      <c r="A260" s="71" t="s">
        <v>1465</v>
      </c>
    </row>
    <row r="261" spans="1:25" ht="15">
      <c r="A261" s="71" t="s">
        <v>1448</v>
      </c>
    </row>
    <row r="262" spans="1:25">
      <c r="A262" s="415" t="s">
        <v>1448</v>
      </c>
      <c r="B262" s="415" t="s">
        <v>795</v>
      </c>
      <c r="F262" s="26" t="e">
        <f>F251-F271-F280-#REF!-#REF!-#REF!</f>
        <v>#REF!</v>
      </c>
      <c r="G262" s="26" t="e">
        <f>G251-G271-G280-#REF!-#REF!-#REF!</f>
        <v>#REF!</v>
      </c>
      <c r="H262" s="26" t="e">
        <f>H251-H271-H280-#REF!-#REF!-#REF!</f>
        <v>#REF!</v>
      </c>
      <c r="I262" s="26">
        <f t="shared" ref="I262:N262" si="80">I251-I271-I280</f>
        <v>0</v>
      </c>
      <c r="J262" s="26">
        <f t="shared" si="80"/>
        <v>0</v>
      </c>
      <c r="K262" s="26">
        <f t="shared" si="80"/>
        <v>0</v>
      </c>
      <c r="L262" s="26">
        <f t="shared" si="80"/>
        <v>0</v>
      </c>
      <c r="M262" s="26">
        <f t="shared" si="80"/>
        <v>0</v>
      </c>
      <c r="N262" s="26">
        <f t="shared" si="80"/>
        <v>0</v>
      </c>
      <c r="O262" s="26">
        <f t="shared" ref="O262:Y262" si="81">O251-O271-O280</f>
        <v>0</v>
      </c>
      <c r="P262" s="26">
        <f t="shared" si="81"/>
        <v>0</v>
      </c>
      <c r="Q262" s="26">
        <f t="shared" si="81"/>
        <v>0</v>
      </c>
      <c r="R262" s="26">
        <f t="shared" si="81"/>
        <v>0</v>
      </c>
      <c r="S262" s="26">
        <f t="shared" si="81"/>
        <v>0</v>
      </c>
      <c r="T262" s="26">
        <f t="shared" si="81"/>
        <v>0</v>
      </c>
      <c r="U262" s="26">
        <f t="shared" si="81"/>
        <v>0</v>
      </c>
      <c r="V262" s="26">
        <f t="shared" si="81"/>
        <v>0</v>
      </c>
      <c r="W262" s="26">
        <f t="shared" si="81"/>
        <v>0</v>
      </c>
      <c r="X262" s="26">
        <f t="shared" si="81"/>
        <v>0</v>
      </c>
      <c r="Y262" s="26">
        <f t="shared" si="81"/>
        <v>0</v>
      </c>
    </row>
    <row r="263" spans="1:25">
      <c r="A263" s="415" t="s">
        <v>1448</v>
      </c>
      <c r="B263" s="415" t="s">
        <v>796</v>
      </c>
      <c r="F263" s="26" t="e">
        <f>F252-F272-F281-#REF!-#REF!-#REF!</f>
        <v>#REF!</v>
      </c>
      <c r="G263" s="26" t="e">
        <f>G252-G272-G281-#REF!-#REF!-#REF!</f>
        <v>#REF!</v>
      </c>
      <c r="H263" s="26" t="e">
        <f>H252-H272-H281-#REF!-#REF!-#REF!</f>
        <v>#REF!</v>
      </c>
      <c r="I263" s="26">
        <f t="shared" ref="I263:N267" si="82">I252-I272-I281</f>
        <v>0</v>
      </c>
      <c r="J263" s="26">
        <f t="shared" si="82"/>
        <v>0</v>
      </c>
      <c r="K263" s="26">
        <f t="shared" si="82"/>
        <v>0</v>
      </c>
      <c r="L263" s="26">
        <f t="shared" si="82"/>
        <v>0</v>
      </c>
      <c r="M263" s="26">
        <f t="shared" si="82"/>
        <v>0</v>
      </c>
      <c r="N263" s="26">
        <f t="shared" si="82"/>
        <v>0</v>
      </c>
      <c r="O263" s="26">
        <f t="shared" ref="O263:Y263" si="83">O252-O272-O281</f>
        <v>0</v>
      </c>
      <c r="P263" s="26">
        <f t="shared" si="83"/>
        <v>0</v>
      </c>
      <c r="Q263" s="26">
        <f t="shared" si="83"/>
        <v>0</v>
      </c>
      <c r="R263" s="26">
        <f t="shared" si="83"/>
        <v>0</v>
      </c>
      <c r="S263" s="26">
        <f t="shared" si="83"/>
        <v>0</v>
      </c>
      <c r="T263" s="26">
        <f t="shared" si="83"/>
        <v>0</v>
      </c>
      <c r="U263" s="26">
        <f t="shared" si="83"/>
        <v>0</v>
      </c>
      <c r="V263" s="26">
        <f t="shared" si="83"/>
        <v>0</v>
      </c>
      <c r="W263" s="26">
        <f t="shared" si="83"/>
        <v>0</v>
      </c>
      <c r="X263" s="26">
        <f t="shared" si="83"/>
        <v>0</v>
      </c>
      <c r="Y263" s="26">
        <f t="shared" si="83"/>
        <v>0</v>
      </c>
    </row>
    <row r="264" spans="1:25">
      <c r="A264" s="415" t="s">
        <v>1448</v>
      </c>
      <c r="B264" s="415" t="s">
        <v>797</v>
      </c>
      <c r="F264" s="26" t="e">
        <f>F253-F273-F282-#REF!-#REF!-#REF!</f>
        <v>#REF!</v>
      </c>
      <c r="G264" s="26" t="e">
        <f>G253-G273-G282-#REF!-#REF!-#REF!</f>
        <v>#REF!</v>
      </c>
      <c r="H264" s="26" t="e">
        <f>H253-H273-H282-#REF!-#REF!-#REF!</f>
        <v>#REF!</v>
      </c>
      <c r="I264" s="26">
        <f t="shared" si="82"/>
        <v>0</v>
      </c>
      <c r="J264" s="26">
        <f t="shared" si="82"/>
        <v>0</v>
      </c>
      <c r="K264" s="26">
        <f t="shared" si="82"/>
        <v>0</v>
      </c>
      <c r="L264" s="26">
        <f t="shared" si="82"/>
        <v>0</v>
      </c>
      <c r="M264" s="26">
        <f t="shared" si="82"/>
        <v>0</v>
      </c>
      <c r="N264" s="26">
        <f t="shared" si="82"/>
        <v>0</v>
      </c>
      <c r="O264" s="26">
        <f t="shared" ref="O264:Y264" si="84">O253-O273-O282</f>
        <v>0</v>
      </c>
      <c r="P264" s="26">
        <f t="shared" si="84"/>
        <v>0</v>
      </c>
      <c r="Q264" s="26">
        <f t="shared" si="84"/>
        <v>0</v>
      </c>
      <c r="R264" s="26">
        <f t="shared" si="84"/>
        <v>0</v>
      </c>
      <c r="S264" s="26">
        <f t="shared" si="84"/>
        <v>0</v>
      </c>
      <c r="T264" s="26">
        <f t="shared" si="84"/>
        <v>0</v>
      </c>
      <c r="U264" s="26">
        <f t="shared" si="84"/>
        <v>0</v>
      </c>
      <c r="V264" s="26">
        <f t="shared" si="84"/>
        <v>0</v>
      </c>
      <c r="W264" s="26">
        <f t="shared" si="84"/>
        <v>0</v>
      </c>
      <c r="X264" s="26">
        <f t="shared" si="84"/>
        <v>0</v>
      </c>
      <c r="Y264" s="26">
        <f t="shared" si="84"/>
        <v>0</v>
      </c>
    </row>
    <row r="265" spans="1:25">
      <c r="A265" s="415" t="s">
        <v>1448</v>
      </c>
      <c r="B265" s="415" t="s">
        <v>798</v>
      </c>
      <c r="F265" s="26" t="e">
        <f>F254-F274-F283-#REF!-#REF!-#REF!</f>
        <v>#REF!</v>
      </c>
      <c r="G265" s="26" t="e">
        <f>G254-G274-G283-#REF!-#REF!-#REF!</f>
        <v>#REF!</v>
      </c>
      <c r="H265" s="26" t="e">
        <f>H254-H274-H283-#REF!-#REF!-#REF!</f>
        <v>#REF!</v>
      </c>
      <c r="I265" s="26">
        <f t="shared" si="82"/>
        <v>0</v>
      </c>
      <c r="J265" s="26">
        <f t="shared" si="82"/>
        <v>0</v>
      </c>
      <c r="K265" s="26">
        <f t="shared" si="82"/>
        <v>0</v>
      </c>
      <c r="L265" s="26">
        <f t="shared" si="82"/>
        <v>0</v>
      </c>
      <c r="M265" s="26">
        <f t="shared" si="82"/>
        <v>0</v>
      </c>
      <c r="N265" s="26">
        <f t="shared" si="82"/>
        <v>0</v>
      </c>
      <c r="O265" s="26">
        <f t="shared" ref="O265:Y265" si="85">O254-O274-O283</f>
        <v>0</v>
      </c>
      <c r="P265" s="26">
        <f t="shared" si="85"/>
        <v>0</v>
      </c>
      <c r="Q265" s="26">
        <f t="shared" si="85"/>
        <v>0</v>
      </c>
      <c r="R265" s="26">
        <f t="shared" si="85"/>
        <v>0</v>
      </c>
      <c r="S265" s="26">
        <f t="shared" si="85"/>
        <v>0</v>
      </c>
      <c r="T265" s="26">
        <f t="shared" si="85"/>
        <v>0</v>
      </c>
      <c r="U265" s="26">
        <f t="shared" si="85"/>
        <v>0</v>
      </c>
      <c r="V265" s="26">
        <f t="shared" si="85"/>
        <v>0</v>
      </c>
      <c r="W265" s="26">
        <f t="shared" si="85"/>
        <v>0</v>
      </c>
      <c r="X265" s="26">
        <f t="shared" si="85"/>
        <v>0</v>
      </c>
      <c r="Y265" s="26">
        <f t="shared" si="85"/>
        <v>0</v>
      </c>
    </row>
    <row r="266" spans="1:25">
      <c r="A266" s="415" t="s">
        <v>1448</v>
      </c>
      <c r="B266" s="415" t="s">
        <v>273</v>
      </c>
      <c r="F266" s="26" t="e">
        <f>F255-F275-F284-#REF!-#REF!-#REF!</f>
        <v>#REF!</v>
      </c>
      <c r="G266" s="26" t="e">
        <f>G255-G275-G284-#REF!-#REF!-#REF!</f>
        <v>#REF!</v>
      </c>
      <c r="H266" s="26" t="e">
        <f>H255-H275-H284-#REF!-#REF!-#REF!</f>
        <v>#REF!</v>
      </c>
      <c r="I266" s="26">
        <f t="shared" si="82"/>
        <v>0</v>
      </c>
      <c r="J266" s="26">
        <f t="shared" si="82"/>
        <v>0</v>
      </c>
      <c r="K266" s="26">
        <f t="shared" si="82"/>
        <v>0</v>
      </c>
      <c r="L266" s="26">
        <f t="shared" si="82"/>
        <v>0</v>
      </c>
      <c r="M266" s="26">
        <f t="shared" si="82"/>
        <v>0</v>
      </c>
      <c r="N266" s="26">
        <f t="shared" si="82"/>
        <v>0</v>
      </c>
      <c r="O266" s="26">
        <f t="shared" ref="O266:Y266" si="86">O255-O275-O284</f>
        <v>0</v>
      </c>
      <c r="P266" s="26">
        <f t="shared" si="86"/>
        <v>0</v>
      </c>
      <c r="Q266" s="26">
        <f t="shared" si="86"/>
        <v>0</v>
      </c>
      <c r="R266" s="26">
        <f t="shared" si="86"/>
        <v>0</v>
      </c>
      <c r="S266" s="26">
        <f t="shared" si="86"/>
        <v>0</v>
      </c>
      <c r="T266" s="26">
        <f t="shared" si="86"/>
        <v>0</v>
      </c>
      <c r="U266" s="26">
        <f t="shared" si="86"/>
        <v>0</v>
      </c>
      <c r="V266" s="26">
        <f t="shared" si="86"/>
        <v>0</v>
      </c>
      <c r="W266" s="26">
        <f t="shared" si="86"/>
        <v>0</v>
      </c>
      <c r="X266" s="26">
        <f t="shared" si="86"/>
        <v>0</v>
      </c>
      <c r="Y266" s="26">
        <f t="shared" si="86"/>
        <v>0</v>
      </c>
    </row>
    <row r="267" spans="1:25">
      <c r="A267" s="415" t="s">
        <v>1448</v>
      </c>
      <c r="B267" s="415" t="s">
        <v>865</v>
      </c>
      <c r="F267" s="26" t="e">
        <f>F256-F276-F285-#REF!-#REF!-#REF!</f>
        <v>#REF!</v>
      </c>
      <c r="G267" s="26" t="e">
        <f>G256-G276-G285-#REF!-#REF!-#REF!</f>
        <v>#REF!</v>
      </c>
      <c r="H267" s="26" t="e">
        <f>H256-H276-H285-#REF!-#REF!-#REF!</f>
        <v>#REF!</v>
      </c>
      <c r="I267" s="26">
        <f t="shared" si="82"/>
        <v>0</v>
      </c>
      <c r="J267" s="26">
        <f t="shared" si="82"/>
        <v>0</v>
      </c>
      <c r="K267" s="26">
        <f t="shared" si="82"/>
        <v>0</v>
      </c>
      <c r="L267" s="26">
        <f t="shared" si="82"/>
        <v>0</v>
      </c>
      <c r="M267" s="26">
        <f t="shared" si="82"/>
        <v>0</v>
      </c>
      <c r="N267" s="26">
        <f t="shared" si="82"/>
        <v>0</v>
      </c>
      <c r="O267" s="26">
        <f t="shared" ref="O267:Y267" si="87">O256-O276-O285</f>
        <v>0</v>
      </c>
      <c r="P267" s="26">
        <f t="shared" si="87"/>
        <v>0</v>
      </c>
      <c r="Q267" s="26">
        <f t="shared" si="87"/>
        <v>0</v>
      </c>
      <c r="R267" s="26">
        <f t="shared" si="87"/>
        <v>0</v>
      </c>
      <c r="S267" s="26">
        <f t="shared" si="87"/>
        <v>0</v>
      </c>
      <c r="T267" s="26">
        <f t="shared" si="87"/>
        <v>0</v>
      </c>
      <c r="U267" s="26">
        <f t="shared" si="87"/>
        <v>0</v>
      </c>
      <c r="V267" s="26">
        <f t="shared" si="87"/>
        <v>0</v>
      </c>
      <c r="W267" s="26">
        <f t="shared" si="87"/>
        <v>0</v>
      </c>
      <c r="X267" s="26">
        <f t="shared" si="87"/>
        <v>0</v>
      </c>
      <c r="Y267" s="26">
        <f t="shared" si="87"/>
        <v>0</v>
      </c>
    </row>
    <row r="268" spans="1:25">
      <c r="A268" s="415" t="s">
        <v>1448</v>
      </c>
      <c r="B268" s="415" t="s">
        <v>44</v>
      </c>
      <c r="F268" s="26" t="e">
        <f>SUM(F262:F267)</f>
        <v>#REF!</v>
      </c>
      <c r="G268" s="26" t="e">
        <f t="shared" ref="G268:Y268" si="88">SUM(G262:G267)</f>
        <v>#REF!</v>
      </c>
      <c r="H268" s="26" t="e">
        <f t="shared" si="88"/>
        <v>#REF!</v>
      </c>
      <c r="I268" s="26">
        <f t="shared" si="88"/>
        <v>0</v>
      </c>
      <c r="J268" s="26">
        <f t="shared" si="88"/>
        <v>0</v>
      </c>
      <c r="K268" s="26">
        <f t="shared" si="88"/>
        <v>0</v>
      </c>
      <c r="L268" s="26">
        <f t="shared" si="88"/>
        <v>0</v>
      </c>
      <c r="M268" s="26">
        <f t="shared" si="88"/>
        <v>0</v>
      </c>
      <c r="N268" s="26">
        <f t="shared" si="88"/>
        <v>0</v>
      </c>
      <c r="O268" s="26">
        <f t="shared" si="88"/>
        <v>0</v>
      </c>
      <c r="P268" s="26">
        <f t="shared" si="88"/>
        <v>0</v>
      </c>
      <c r="Q268" s="26">
        <f t="shared" si="88"/>
        <v>0</v>
      </c>
      <c r="R268" s="26">
        <f t="shared" si="88"/>
        <v>0</v>
      </c>
      <c r="S268" s="26">
        <f t="shared" si="88"/>
        <v>0</v>
      </c>
      <c r="T268" s="26">
        <f t="shared" si="88"/>
        <v>0</v>
      </c>
      <c r="U268" s="26">
        <f t="shared" si="88"/>
        <v>0</v>
      </c>
      <c r="V268" s="26">
        <f t="shared" si="88"/>
        <v>0</v>
      </c>
      <c r="W268" s="26">
        <f t="shared" si="88"/>
        <v>0</v>
      </c>
      <c r="X268" s="26">
        <f t="shared" si="88"/>
        <v>0</v>
      </c>
      <c r="Y268" s="26">
        <f t="shared" si="88"/>
        <v>0</v>
      </c>
    </row>
    <row r="269" spans="1:25" ht="15">
      <c r="A269" s="71"/>
    </row>
    <row r="270" spans="1:25">
      <c r="A270" s="1"/>
    </row>
    <row r="271" spans="1:25">
      <c r="A271" s="415" t="s">
        <v>1557</v>
      </c>
      <c r="B271" s="415" t="s">
        <v>795</v>
      </c>
      <c r="F271" s="23"/>
      <c r="G271" s="23"/>
      <c r="H271" s="23"/>
      <c r="I271" s="23"/>
      <c r="J271" s="23"/>
      <c r="K271" s="23"/>
      <c r="L271" s="23"/>
      <c r="M271" s="23"/>
      <c r="N271" s="23"/>
      <c r="O271" s="23"/>
      <c r="P271" s="23"/>
      <c r="Q271" s="23"/>
      <c r="R271" s="23"/>
      <c r="S271" s="23"/>
      <c r="T271" s="23"/>
      <c r="U271" s="23"/>
      <c r="V271" s="23"/>
      <c r="W271" s="23"/>
      <c r="X271" s="23"/>
      <c r="Y271" s="23"/>
    </row>
    <row r="272" spans="1:25">
      <c r="A272" s="415" t="s">
        <v>1557</v>
      </c>
      <c r="B272" s="415" t="s">
        <v>796</v>
      </c>
      <c r="F272" s="23"/>
      <c r="G272" s="23"/>
      <c r="H272" s="23"/>
      <c r="I272" s="23"/>
      <c r="J272" s="23"/>
      <c r="K272" s="23"/>
      <c r="L272" s="23"/>
      <c r="M272" s="23"/>
      <c r="N272" s="23"/>
      <c r="O272" s="23"/>
      <c r="P272" s="23"/>
      <c r="Q272" s="23"/>
      <c r="R272" s="23"/>
      <c r="S272" s="23"/>
      <c r="T272" s="23"/>
      <c r="U272" s="23"/>
      <c r="V272" s="23"/>
      <c r="W272" s="23"/>
      <c r="X272" s="23"/>
      <c r="Y272" s="23"/>
    </row>
    <row r="273" spans="1:25">
      <c r="A273" s="415" t="s">
        <v>1557</v>
      </c>
      <c r="B273" s="415" t="s">
        <v>797</v>
      </c>
      <c r="F273" s="23"/>
      <c r="G273" s="23"/>
      <c r="H273" s="23"/>
      <c r="I273" s="23"/>
      <c r="J273" s="23"/>
      <c r="K273" s="23"/>
      <c r="L273" s="23"/>
      <c r="M273" s="23"/>
      <c r="N273" s="23"/>
      <c r="O273" s="23"/>
      <c r="P273" s="23"/>
      <c r="Q273" s="23"/>
      <c r="R273" s="23"/>
      <c r="S273" s="23"/>
      <c r="T273" s="23"/>
      <c r="U273" s="23"/>
      <c r="V273" s="23"/>
      <c r="W273" s="23"/>
      <c r="X273" s="23"/>
      <c r="Y273" s="23"/>
    </row>
    <row r="274" spans="1:25">
      <c r="A274" s="415" t="s">
        <v>1557</v>
      </c>
      <c r="B274" s="415" t="s">
        <v>798</v>
      </c>
      <c r="F274" s="23"/>
      <c r="G274" s="23"/>
      <c r="H274" s="23"/>
      <c r="I274" s="23"/>
      <c r="J274" s="23"/>
      <c r="K274" s="23"/>
      <c r="L274" s="23"/>
      <c r="M274" s="23"/>
      <c r="N274" s="23"/>
      <c r="O274" s="23"/>
      <c r="P274" s="23"/>
      <c r="Q274" s="23"/>
      <c r="R274" s="23"/>
      <c r="S274" s="23"/>
      <c r="T274" s="23"/>
      <c r="U274" s="23"/>
      <c r="V274" s="23"/>
      <c r="W274" s="23"/>
      <c r="X274" s="23"/>
      <c r="Y274" s="23"/>
    </row>
    <row r="275" spans="1:25">
      <c r="A275" s="415" t="s">
        <v>1557</v>
      </c>
      <c r="B275" s="415" t="s">
        <v>273</v>
      </c>
      <c r="F275" s="23"/>
      <c r="G275" s="23"/>
      <c r="H275" s="23"/>
      <c r="I275" s="23"/>
      <c r="J275" s="23"/>
      <c r="K275" s="23"/>
      <c r="L275" s="23"/>
      <c r="M275" s="23"/>
      <c r="N275" s="23"/>
      <c r="O275" s="23"/>
      <c r="P275" s="23"/>
      <c r="Q275" s="23"/>
      <c r="R275" s="23"/>
      <c r="S275" s="23"/>
      <c r="T275" s="23"/>
      <c r="U275" s="23"/>
      <c r="V275" s="23"/>
      <c r="W275" s="23"/>
      <c r="X275" s="23"/>
      <c r="Y275" s="23"/>
    </row>
    <row r="276" spans="1:25">
      <c r="A276" s="415" t="s">
        <v>1557</v>
      </c>
      <c r="B276" s="415" t="s">
        <v>865</v>
      </c>
      <c r="F276" s="23"/>
      <c r="G276" s="23"/>
      <c r="H276" s="23"/>
      <c r="I276" s="23"/>
      <c r="J276" s="23"/>
      <c r="K276" s="23"/>
      <c r="L276" s="23"/>
      <c r="M276" s="23"/>
      <c r="N276" s="23"/>
      <c r="O276" s="23"/>
      <c r="P276" s="23"/>
      <c r="Q276" s="23"/>
      <c r="R276" s="23"/>
      <c r="S276" s="23"/>
      <c r="T276" s="23"/>
      <c r="U276" s="23"/>
      <c r="V276" s="23"/>
      <c r="W276" s="23"/>
      <c r="X276" s="23"/>
      <c r="Y276" s="23"/>
    </row>
    <row r="277" spans="1:25">
      <c r="A277" s="415" t="s">
        <v>1557</v>
      </c>
      <c r="B277" s="415" t="s">
        <v>44</v>
      </c>
      <c r="F277" s="26">
        <f>SUM(F271:F276)</f>
        <v>0</v>
      </c>
      <c r="G277" s="26">
        <f t="shared" ref="G277:Y277" si="89">SUM(G271:G276)</f>
        <v>0</v>
      </c>
      <c r="H277" s="26">
        <f t="shared" si="89"/>
        <v>0</v>
      </c>
      <c r="I277" s="26">
        <f t="shared" si="89"/>
        <v>0</v>
      </c>
      <c r="J277" s="26">
        <f t="shared" si="89"/>
        <v>0</v>
      </c>
      <c r="K277" s="26">
        <f t="shared" si="89"/>
        <v>0</v>
      </c>
      <c r="L277" s="26">
        <f t="shared" si="89"/>
        <v>0</v>
      </c>
      <c r="M277" s="26">
        <f t="shared" si="89"/>
        <v>0</v>
      </c>
      <c r="N277" s="26">
        <f t="shared" si="89"/>
        <v>0</v>
      </c>
      <c r="O277" s="26">
        <f t="shared" si="89"/>
        <v>0</v>
      </c>
      <c r="P277" s="26">
        <f t="shared" si="89"/>
        <v>0</v>
      </c>
      <c r="Q277" s="26">
        <f t="shared" si="89"/>
        <v>0</v>
      </c>
      <c r="R277" s="26">
        <f t="shared" si="89"/>
        <v>0</v>
      </c>
      <c r="S277" s="26">
        <f t="shared" si="89"/>
        <v>0</v>
      </c>
      <c r="T277" s="26">
        <f t="shared" si="89"/>
        <v>0</v>
      </c>
      <c r="U277" s="26">
        <f t="shared" si="89"/>
        <v>0</v>
      </c>
      <c r="V277" s="26">
        <f t="shared" si="89"/>
        <v>0</v>
      </c>
      <c r="W277" s="26">
        <f t="shared" si="89"/>
        <v>0</v>
      </c>
      <c r="X277" s="26">
        <f t="shared" si="89"/>
        <v>0</v>
      </c>
      <c r="Y277" s="26">
        <f t="shared" si="89"/>
        <v>0</v>
      </c>
    </row>
    <row r="279" spans="1:25">
      <c r="A279" s="1"/>
    </row>
    <row r="280" spans="1:25">
      <c r="A280" s="415" t="s">
        <v>1547</v>
      </c>
      <c r="B280" s="415" t="s">
        <v>795</v>
      </c>
      <c r="F280" s="23"/>
      <c r="G280" s="23"/>
      <c r="H280" s="23"/>
      <c r="I280" s="23"/>
      <c r="J280" s="23"/>
      <c r="K280" s="23"/>
      <c r="L280" s="23"/>
      <c r="M280" s="23"/>
      <c r="N280" s="23"/>
      <c r="O280" s="23"/>
      <c r="P280" s="23"/>
      <c r="Q280" s="23"/>
      <c r="R280" s="23"/>
      <c r="S280" s="23"/>
      <c r="T280" s="23"/>
      <c r="U280" s="23"/>
      <c r="V280" s="23"/>
      <c r="W280" s="23"/>
      <c r="X280" s="23"/>
      <c r="Y280" s="23"/>
    </row>
    <row r="281" spans="1:25">
      <c r="A281" s="415" t="s">
        <v>1547</v>
      </c>
      <c r="B281" s="415" t="s">
        <v>796</v>
      </c>
      <c r="F281" s="23"/>
      <c r="G281" s="23"/>
      <c r="H281" s="23"/>
      <c r="I281" s="23"/>
      <c r="J281" s="23"/>
      <c r="K281" s="23"/>
      <c r="L281" s="23"/>
      <c r="M281" s="23"/>
      <c r="N281" s="23"/>
      <c r="O281" s="23"/>
      <c r="P281" s="23"/>
      <c r="Q281" s="23"/>
      <c r="R281" s="23"/>
      <c r="S281" s="23"/>
      <c r="T281" s="23"/>
      <c r="U281" s="23"/>
      <c r="V281" s="23"/>
      <c r="W281" s="23"/>
      <c r="X281" s="23"/>
      <c r="Y281" s="23"/>
    </row>
    <row r="282" spans="1:25">
      <c r="A282" s="415" t="s">
        <v>1547</v>
      </c>
      <c r="B282" s="415" t="s">
        <v>797</v>
      </c>
      <c r="F282" s="23"/>
      <c r="G282" s="23"/>
      <c r="H282" s="23"/>
      <c r="I282" s="23"/>
      <c r="J282" s="23"/>
      <c r="K282" s="23"/>
      <c r="L282" s="23"/>
      <c r="M282" s="23"/>
      <c r="N282" s="23"/>
      <c r="O282" s="23"/>
      <c r="P282" s="23"/>
      <c r="Q282" s="23"/>
      <c r="R282" s="23"/>
      <c r="S282" s="23"/>
      <c r="T282" s="23"/>
      <c r="U282" s="23"/>
      <c r="V282" s="23"/>
      <c r="W282" s="23"/>
      <c r="X282" s="23"/>
      <c r="Y282" s="23"/>
    </row>
    <row r="283" spans="1:25">
      <c r="A283" s="415" t="s">
        <v>1547</v>
      </c>
      <c r="B283" s="415" t="s">
        <v>798</v>
      </c>
      <c r="F283" s="23"/>
      <c r="G283" s="23"/>
      <c r="H283" s="23"/>
      <c r="I283" s="23"/>
      <c r="J283" s="23"/>
      <c r="K283" s="23"/>
      <c r="L283" s="23"/>
      <c r="M283" s="23"/>
      <c r="N283" s="23"/>
      <c r="O283" s="23"/>
      <c r="P283" s="23"/>
      <c r="Q283" s="23"/>
      <c r="R283" s="23"/>
      <c r="S283" s="23"/>
      <c r="T283" s="23"/>
      <c r="U283" s="23"/>
      <c r="V283" s="23"/>
      <c r="W283" s="23"/>
      <c r="X283" s="23"/>
      <c r="Y283" s="23"/>
    </row>
    <row r="284" spans="1:25">
      <c r="A284" s="415" t="s">
        <v>1547</v>
      </c>
      <c r="B284" s="415" t="s">
        <v>273</v>
      </c>
      <c r="F284" s="23"/>
      <c r="G284" s="23"/>
      <c r="H284" s="23"/>
      <c r="I284" s="23"/>
      <c r="J284" s="23"/>
      <c r="K284" s="23"/>
      <c r="L284" s="23"/>
      <c r="M284" s="23"/>
      <c r="N284" s="23"/>
      <c r="O284" s="23"/>
      <c r="P284" s="23"/>
      <c r="Q284" s="23"/>
      <c r="R284" s="23"/>
      <c r="S284" s="23"/>
      <c r="T284" s="23"/>
      <c r="U284" s="23"/>
      <c r="V284" s="23"/>
      <c r="W284" s="23"/>
      <c r="X284" s="23"/>
      <c r="Y284" s="23"/>
    </row>
    <row r="285" spans="1:25">
      <c r="A285" s="415" t="s">
        <v>1547</v>
      </c>
      <c r="B285" s="415" t="s">
        <v>865</v>
      </c>
      <c r="F285" s="23"/>
      <c r="G285" s="23"/>
      <c r="H285" s="23"/>
      <c r="I285" s="23"/>
      <c r="J285" s="23"/>
      <c r="K285" s="23"/>
      <c r="L285" s="23"/>
      <c r="M285" s="23"/>
      <c r="N285" s="23"/>
      <c r="O285" s="23"/>
      <c r="P285" s="23"/>
      <c r="Q285" s="23"/>
      <c r="R285" s="23"/>
      <c r="S285" s="23"/>
      <c r="T285" s="23"/>
      <c r="U285" s="23"/>
      <c r="V285" s="23"/>
      <c r="W285" s="23"/>
      <c r="X285" s="23"/>
      <c r="Y285" s="23"/>
    </row>
    <row r="286" spans="1:25">
      <c r="A286" s="415" t="s">
        <v>1547</v>
      </c>
      <c r="B286" s="415" t="s">
        <v>44</v>
      </c>
      <c r="F286" s="26">
        <f>SUM(F280:F285)</f>
        <v>0</v>
      </c>
      <c r="G286" s="26">
        <f t="shared" ref="G286:Y286" si="90">SUM(G280:G285)</f>
        <v>0</v>
      </c>
      <c r="H286" s="26">
        <f t="shared" si="90"/>
        <v>0</v>
      </c>
      <c r="I286" s="26">
        <f t="shared" si="90"/>
        <v>0</v>
      </c>
      <c r="J286" s="26">
        <f t="shared" si="90"/>
        <v>0</v>
      </c>
      <c r="K286" s="26">
        <f t="shared" si="90"/>
        <v>0</v>
      </c>
      <c r="L286" s="26">
        <f t="shared" si="90"/>
        <v>0</v>
      </c>
      <c r="M286" s="26">
        <f t="shared" si="90"/>
        <v>0</v>
      </c>
      <c r="N286" s="26">
        <f t="shared" si="90"/>
        <v>0</v>
      </c>
      <c r="O286" s="26">
        <f t="shared" si="90"/>
        <v>0</v>
      </c>
      <c r="P286" s="26">
        <f t="shared" si="90"/>
        <v>0</v>
      </c>
      <c r="Q286" s="26">
        <f t="shared" si="90"/>
        <v>0</v>
      </c>
      <c r="R286" s="26">
        <f t="shared" si="90"/>
        <v>0</v>
      </c>
      <c r="S286" s="26">
        <f t="shared" si="90"/>
        <v>0</v>
      </c>
      <c r="T286" s="26">
        <f t="shared" si="90"/>
        <v>0</v>
      </c>
      <c r="U286" s="26">
        <f t="shared" si="90"/>
        <v>0</v>
      </c>
      <c r="V286" s="26">
        <f t="shared" si="90"/>
        <v>0</v>
      </c>
      <c r="W286" s="26">
        <f t="shared" si="90"/>
        <v>0</v>
      </c>
      <c r="X286" s="26">
        <f t="shared" si="90"/>
        <v>0</v>
      </c>
      <c r="Y286" s="26">
        <f t="shared" si="90"/>
        <v>0</v>
      </c>
    </row>
    <row r="290" spans="1:25" ht="14.25">
      <c r="A290" s="711" t="s">
        <v>1449</v>
      </c>
    </row>
    <row r="291" spans="1:25">
      <c r="A291" s="415" t="s">
        <v>1449</v>
      </c>
      <c r="B291" s="415" t="s">
        <v>795</v>
      </c>
      <c r="F291" s="80" t="e">
        <f>F262+F271+F280+#REF!+#REF!+#REF!</f>
        <v>#REF!</v>
      </c>
      <c r="G291" s="80" t="e">
        <f>G262+G271+G280+#REF!+#REF!+#REF!</f>
        <v>#REF!</v>
      </c>
      <c r="H291" s="80" t="e">
        <f>H262+H271+H280+#REF!+#REF!+#REF!</f>
        <v>#REF!</v>
      </c>
      <c r="I291" s="80">
        <f>I262+I271+I280</f>
        <v>0</v>
      </c>
      <c r="J291" s="80">
        <f t="shared" ref="J291:R291" si="91">J262+J271+J280</f>
        <v>0</v>
      </c>
      <c r="K291" s="80">
        <f t="shared" si="91"/>
        <v>0</v>
      </c>
      <c r="L291" s="80">
        <f t="shared" si="91"/>
        <v>0</v>
      </c>
      <c r="M291" s="80">
        <f t="shared" si="91"/>
        <v>0</v>
      </c>
      <c r="N291" s="80">
        <f t="shared" si="91"/>
        <v>0</v>
      </c>
      <c r="O291" s="80">
        <f t="shared" si="91"/>
        <v>0</v>
      </c>
      <c r="P291" s="80">
        <f t="shared" si="91"/>
        <v>0</v>
      </c>
      <c r="Q291" s="80">
        <f t="shared" si="91"/>
        <v>0</v>
      </c>
      <c r="R291" s="80">
        <f t="shared" si="91"/>
        <v>0</v>
      </c>
      <c r="S291" s="80">
        <f t="shared" ref="S291:Y291" si="92">S262+S271+S280</f>
        <v>0</v>
      </c>
      <c r="T291" s="80">
        <f t="shared" si="92"/>
        <v>0</v>
      </c>
      <c r="U291" s="80">
        <f t="shared" si="92"/>
        <v>0</v>
      </c>
      <c r="V291" s="80">
        <f t="shared" si="92"/>
        <v>0</v>
      </c>
      <c r="W291" s="80">
        <f t="shared" si="92"/>
        <v>0</v>
      </c>
      <c r="X291" s="80">
        <f t="shared" si="92"/>
        <v>0</v>
      </c>
      <c r="Y291" s="80">
        <f t="shared" si="92"/>
        <v>0</v>
      </c>
    </row>
    <row r="292" spans="1:25">
      <c r="A292" s="415" t="s">
        <v>1449</v>
      </c>
      <c r="B292" s="415" t="s">
        <v>796</v>
      </c>
      <c r="F292" s="80" t="e">
        <f>F263+F272+F281+#REF!+#REF!+#REF!</f>
        <v>#REF!</v>
      </c>
      <c r="G292" s="80" t="e">
        <f>G263+G272+G281+#REF!+#REF!+#REF!</f>
        <v>#REF!</v>
      </c>
      <c r="H292" s="80" t="e">
        <f>H263+H272+H281+#REF!+#REF!+#REF!</f>
        <v>#REF!</v>
      </c>
      <c r="I292" s="80">
        <f t="shared" ref="I292:R296" si="93">I263+I272+I281</f>
        <v>0</v>
      </c>
      <c r="J292" s="80">
        <f t="shared" si="93"/>
        <v>0</v>
      </c>
      <c r="K292" s="80">
        <f t="shared" si="93"/>
        <v>0</v>
      </c>
      <c r="L292" s="80">
        <f t="shared" si="93"/>
        <v>0</v>
      </c>
      <c r="M292" s="80">
        <f t="shared" si="93"/>
        <v>0</v>
      </c>
      <c r="N292" s="80">
        <f t="shared" si="93"/>
        <v>0</v>
      </c>
      <c r="O292" s="80">
        <f t="shared" si="93"/>
        <v>0</v>
      </c>
      <c r="P292" s="80">
        <f t="shared" si="93"/>
        <v>0</v>
      </c>
      <c r="Q292" s="80">
        <f t="shared" si="93"/>
        <v>0</v>
      </c>
      <c r="R292" s="80">
        <f t="shared" si="93"/>
        <v>0</v>
      </c>
      <c r="S292" s="80">
        <f t="shared" ref="S292:Y292" si="94">S263+S272+S281</f>
        <v>0</v>
      </c>
      <c r="T292" s="80">
        <f t="shared" si="94"/>
        <v>0</v>
      </c>
      <c r="U292" s="80">
        <f t="shared" si="94"/>
        <v>0</v>
      </c>
      <c r="V292" s="80">
        <f t="shared" si="94"/>
        <v>0</v>
      </c>
      <c r="W292" s="80">
        <f t="shared" si="94"/>
        <v>0</v>
      </c>
      <c r="X292" s="80">
        <f t="shared" si="94"/>
        <v>0</v>
      </c>
      <c r="Y292" s="80">
        <f t="shared" si="94"/>
        <v>0</v>
      </c>
    </row>
    <row r="293" spans="1:25">
      <c r="A293" s="415" t="s">
        <v>1449</v>
      </c>
      <c r="B293" s="415" t="s">
        <v>797</v>
      </c>
      <c r="F293" s="80" t="e">
        <f>F264+F273+F282+#REF!+#REF!+#REF!</f>
        <v>#REF!</v>
      </c>
      <c r="G293" s="80" t="e">
        <f>G264+G273+G282+#REF!+#REF!+#REF!</f>
        <v>#REF!</v>
      </c>
      <c r="H293" s="80" t="e">
        <f>H264+H273+H282+#REF!+#REF!+#REF!</f>
        <v>#REF!</v>
      </c>
      <c r="I293" s="80">
        <f t="shared" si="93"/>
        <v>0</v>
      </c>
      <c r="J293" s="80">
        <f t="shared" si="93"/>
        <v>0</v>
      </c>
      <c r="K293" s="80">
        <f t="shared" si="93"/>
        <v>0</v>
      </c>
      <c r="L293" s="80">
        <f t="shared" si="93"/>
        <v>0</v>
      </c>
      <c r="M293" s="80">
        <f t="shared" si="93"/>
        <v>0</v>
      </c>
      <c r="N293" s="80">
        <f t="shared" si="93"/>
        <v>0</v>
      </c>
      <c r="O293" s="80">
        <f t="shared" si="93"/>
        <v>0</v>
      </c>
      <c r="P293" s="80">
        <f t="shared" si="93"/>
        <v>0</v>
      </c>
      <c r="Q293" s="80">
        <f t="shared" si="93"/>
        <v>0</v>
      </c>
      <c r="R293" s="80">
        <f t="shared" si="93"/>
        <v>0</v>
      </c>
      <c r="S293" s="80">
        <f t="shared" ref="S293:Y293" si="95">S264+S273+S282</f>
        <v>0</v>
      </c>
      <c r="T293" s="80">
        <f t="shared" si="95"/>
        <v>0</v>
      </c>
      <c r="U293" s="80">
        <f t="shared" si="95"/>
        <v>0</v>
      </c>
      <c r="V293" s="80">
        <f t="shared" si="95"/>
        <v>0</v>
      </c>
      <c r="W293" s="80">
        <f t="shared" si="95"/>
        <v>0</v>
      </c>
      <c r="X293" s="80">
        <f t="shared" si="95"/>
        <v>0</v>
      </c>
      <c r="Y293" s="80">
        <f t="shared" si="95"/>
        <v>0</v>
      </c>
    </row>
    <row r="294" spans="1:25">
      <c r="A294" s="415" t="s">
        <v>1449</v>
      </c>
      <c r="B294" s="415" t="s">
        <v>798</v>
      </c>
      <c r="F294" s="80" t="e">
        <f>F265+F274+F283+#REF!+#REF!+#REF!</f>
        <v>#REF!</v>
      </c>
      <c r="G294" s="80" t="e">
        <f>G265+G274+G283+#REF!+#REF!+#REF!</f>
        <v>#REF!</v>
      </c>
      <c r="H294" s="80" t="e">
        <f>H265+H274+H283+#REF!+#REF!+#REF!</f>
        <v>#REF!</v>
      </c>
      <c r="I294" s="80">
        <f t="shared" si="93"/>
        <v>0</v>
      </c>
      <c r="J294" s="80">
        <f t="shared" si="93"/>
        <v>0</v>
      </c>
      <c r="K294" s="80">
        <f t="shared" si="93"/>
        <v>0</v>
      </c>
      <c r="L294" s="80">
        <f t="shared" si="93"/>
        <v>0</v>
      </c>
      <c r="M294" s="80">
        <f t="shared" si="93"/>
        <v>0</v>
      </c>
      <c r="N294" s="80">
        <f t="shared" si="93"/>
        <v>0</v>
      </c>
      <c r="O294" s="80">
        <f t="shared" si="93"/>
        <v>0</v>
      </c>
      <c r="P294" s="80">
        <f t="shared" si="93"/>
        <v>0</v>
      </c>
      <c r="Q294" s="80">
        <f t="shared" si="93"/>
        <v>0</v>
      </c>
      <c r="R294" s="80">
        <f t="shared" si="93"/>
        <v>0</v>
      </c>
      <c r="S294" s="80">
        <f t="shared" ref="S294:Y294" si="96">S265+S274+S283</f>
        <v>0</v>
      </c>
      <c r="T294" s="80">
        <f t="shared" si="96"/>
        <v>0</v>
      </c>
      <c r="U294" s="80">
        <f t="shared" si="96"/>
        <v>0</v>
      </c>
      <c r="V294" s="80">
        <f t="shared" si="96"/>
        <v>0</v>
      </c>
      <c r="W294" s="80">
        <f t="shared" si="96"/>
        <v>0</v>
      </c>
      <c r="X294" s="80">
        <f t="shared" si="96"/>
        <v>0</v>
      </c>
      <c r="Y294" s="80">
        <f t="shared" si="96"/>
        <v>0</v>
      </c>
    </row>
    <row r="295" spans="1:25">
      <c r="A295" s="415" t="s">
        <v>1449</v>
      </c>
      <c r="B295" s="415" t="s">
        <v>273</v>
      </c>
      <c r="F295" s="80" t="e">
        <f>F266+F275+F284+#REF!+#REF!+#REF!</f>
        <v>#REF!</v>
      </c>
      <c r="G295" s="80" t="e">
        <f>G266+G275+G284+#REF!+#REF!+#REF!</f>
        <v>#REF!</v>
      </c>
      <c r="H295" s="80" t="e">
        <f>H266+H275+H284+#REF!+#REF!+#REF!</f>
        <v>#REF!</v>
      </c>
      <c r="I295" s="80">
        <f t="shared" si="93"/>
        <v>0</v>
      </c>
      <c r="J295" s="80">
        <f t="shared" si="93"/>
        <v>0</v>
      </c>
      <c r="K295" s="80">
        <f t="shared" si="93"/>
        <v>0</v>
      </c>
      <c r="L295" s="80">
        <f t="shared" si="93"/>
        <v>0</v>
      </c>
      <c r="M295" s="80">
        <f t="shared" si="93"/>
        <v>0</v>
      </c>
      <c r="N295" s="80">
        <f t="shared" si="93"/>
        <v>0</v>
      </c>
      <c r="O295" s="80">
        <f t="shared" si="93"/>
        <v>0</v>
      </c>
      <c r="P295" s="80">
        <f t="shared" si="93"/>
        <v>0</v>
      </c>
      <c r="Q295" s="80">
        <f t="shared" si="93"/>
        <v>0</v>
      </c>
      <c r="R295" s="80">
        <f t="shared" si="93"/>
        <v>0</v>
      </c>
      <c r="S295" s="80">
        <f t="shared" ref="S295:Y295" si="97">S266+S275+S284</f>
        <v>0</v>
      </c>
      <c r="T295" s="80">
        <f t="shared" si="97"/>
        <v>0</v>
      </c>
      <c r="U295" s="80">
        <f t="shared" si="97"/>
        <v>0</v>
      </c>
      <c r="V295" s="80">
        <f t="shared" si="97"/>
        <v>0</v>
      </c>
      <c r="W295" s="80">
        <f t="shared" si="97"/>
        <v>0</v>
      </c>
      <c r="X295" s="80">
        <f t="shared" si="97"/>
        <v>0</v>
      </c>
      <c r="Y295" s="80">
        <f t="shared" si="97"/>
        <v>0</v>
      </c>
    </row>
    <row r="296" spans="1:25">
      <c r="A296" s="415" t="s">
        <v>1449</v>
      </c>
      <c r="B296" s="415" t="s">
        <v>865</v>
      </c>
      <c r="F296" s="80" t="e">
        <f>F267+F276+F285+#REF!+#REF!+#REF!</f>
        <v>#REF!</v>
      </c>
      <c r="G296" s="80" t="e">
        <f>G267+G276+G285+#REF!+#REF!+#REF!</f>
        <v>#REF!</v>
      </c>
      <c r="H296" s="80" t="e">
        <f>H267+H276+H285+#REF!+#REF!+#REF!</f>
        <v>#REF!</v>
      </c>
      <c r="I296" s="80">
        <f t="shared" si="93"/>
        <v>0</v>
      </c>
      <c r="J296" s="80">
        <f t="shared" si="93"/>
        <v>0</v>
      </c>
      <c r="K296" s="80">
        <f t="shared" si="93"/>
        <v>0</v>
      </c>
      <c r="L296" s="80">
        <f t="shared" si="93"/>
        <v>0</v>
      </c>
      <c r="M296" s="80">
        <f t="shared" si="93"/>
        <v>0</v>
      </c>
      <c r="N296" s="80">
        <f t="shared" si="93"/>
        <v>0</v>
      </c>
      <c r="O296" s="80">
        <f t="shared" si="93"/>
        <v>0</v>
      </c>
      <c r="P296" s="80">
        <f t="shared" si="93"/>
        <v>0</v>
      </c>
      <c r="Q296" s="80">
        <f t="shared" si="93"/>
        <v>0</v>
      </c>
      <c r="R296" s="80">
        <f t="shared" si="93"/>
        <v>0</v>
      </c>
      <c r="S296" s="80">
        <f t="shared" ref="S296:Y296" si="98">S267+S276+S285</f>
        <v>0</v>
      </c>
      <c r="T296" s="80">
        <f t="shared" si="98"/>
        <v>0</v>
      </c>
      <c r="U296" s="80">
        <f t="shared" si="98"/>
        <v>0</v>
      </c>
      <c r="V296" s="80">
        <f t="shared" si="98"/>
        <v>0</v>
      </c>
      <c r="W296" s="80">
        <f t="shared" si="98"/>
        <v>0</v>
      </c>
      <c r="X296" s="80">
        <f t="shared" si="98"/>
        <v>0</v>
      </c>
      <c r="Y296" s="80">
        <f t="shared" si="98"/>
        <v>0</v>
      </c>
    </row>
    <row r="297" spans="1:25">
      <c r="A297" s="415" t="s">
        <v>1449</v>
      </c>
      <c r="B297" s="415" t="s">
        <v>44</v>
      </c>
      <c r="F297" s="26" t="e">
        <f>SUM(F291:F296)</f>
        <v>#REF!</v>
      </c>
      <c r="G297" s="26" t="e">
        <f t="shared" ref="G297:Y297" si="99">SUM(G291:G296)</f>
        <v>#REF!</v>
      </c>
      <c r="H297" s="26" t="e">
        <f t="shared" si="99"/>
        <v>#REF!</v>
      </c>
      <c r="I297" s="26">
        <f t="shared" si="99"/>
        <v>0</v>
      </c>
      <c r="J297" s="26">
        <f t="shared" si="99"/>
        <v>0</v>
      </c>
      <c r="K297" s="26">
        <f t="shared" si="99"/>
        <v>0</v>
      </c>
      <c r="L297" s="26">
        <f t="shared" si="99"/>
        <v>0</v>
      </c>
      <c r="M297" s="26">
        <f t="shared" si="99"/>
        <v>0</v>
      </c>
      <c r="N297" s="26">
        <f t="shared" si="99"/>
        <v>0</v>
      </c>
      <c r="O297" s="26">
        <f t="shared" si="99"/>
        <v>0</v>
      </c>
      <c r="P297" s="26">
        <f t="shared" si="99"/>
        <v>0</v>
      </c>
      <c r="Q297" s="26">
        <f t="shared" si="99"/>
        <v>0</v>
      </c>
      <c r="R297" s="26">
        <f t="shared" si="99"/>
        <v>0</v>
      </c>
      <c r="S297" s="26">
        <f t="shared" si="99"/>
        <v>0</v>
      </c>
      <c r="T297" s="26">
        <f t="shared" si="99"/>
        <v>0</v>
      </c>
      <c r="U297" s="26">
        <f t="shared" si="99"/>
        <v>0</v>
      </c>
      <c r="V297" s="26">
        <f t="shared" si="99"/>
        <v>0</v>
      </c>
      <c r="W297" s="26">
        <f t="shared" si="99"/>
        <v>0</v>
      </c>
      <c r="X297" s="26">
        <f t="shared" si="99"/>
        <v>0</v>
      </c>
      <c r="Y297" s="26">
        <f t="shared" si="99"/>
        <v>0</v>
      </c>
    </row>
  </sheetData>
  <pageMargins left="0.15748031496062992" right="0.15748031496062992" top="0.39370078740157483" bottom="0.51181102362204722" header="0.15748031496062992" footer="0.15748031496062992"/>
  <pageSetup paperSize="9" scale="70" orientation="portrait" r:id="rId1"/>
  <headerFooter>
    <oddHeader>&amp;C&amp;A</oddHeader>
    <oddFooter>&amp;L&amp;T
&amp;D&amp;C&amp;Z&amp;R
&amp;F</oddFooter>
  </headerFooter>
  <drawing r:id="rId2"/>
</worksheet>
</file>

<file path=xl/worksheets/sheet21.xml><?xml version="1.0" encoding="utf-8"?>
<worksheet xmlns="http://schemas.openxmlformats.org/spreadsheetml/2006/main" xmlns:r="http://schemas.openxmlformats.org/officeDocument/2006/relationships">
  <sheetPr codeName="Sheet72">
    <pageSetUpPr fitToPage="1"/>
  </sheetPr>
  <dimension ref="A1:IA203"/>
  <sheetViews>
    <sheetView topLeftCell="A189" workbookViewId="0">
      <selection activeCell="J201" sqref="J201"/>
    </sheetView>
  </sheetViews>
  <sheetFormatPr defaultRowHeight="12.75" outlineLevelCol="1"/>
  <cols>
    <col min="1" max="1" width="49.375" style="28" customWidth="1"/>
    <col min="2" max="2" width="2.5" style="28" customWidth="1"/>
    <col min="3" max="3" width="3.875" style="28" customWidth="1"/>
    <col min="4" max="4" width="2.625" style="28" customWidth="1"/>
    <col min="5" max="5" width="7.875" style="28" customWidth="1"/>
    <col min="6" max="7" width="11.625" style="28" hidden="1" customWidth="1" outlineLevel="1"/>
    <col min="8" max="9" width="10" style="28" hidden="1" customWidth="1" outlineLevel="1"/>
    <col min="10" max="10" width="10" style="28" customWidth="1" collapsed="1"/>
    <col min="11" max="12" width="10" style="28" customWidth="1"/>
    <col min="13" max="15" width="11.625" style="28" customWidth="1"/>
    <col min="16" max="21" width="11.625" style="28" hidden="1" customWidth="1" outlineLevel="1"/>
    <col min="22" max="22" width="11.25" style="28" hidden="1" customWidth="1" outlineLevel="1"/>
    <col min="23" max="23" width="11.5" style="28" hidden="1" customWidth="1" outlineLevel="1"/>
    <col min="24" max="25" width="11.25" style="28" hidden="1" customWidth="1" outlineLevel="1"/>
    <col min="26" max="26" width="3.125" style="28" customWidth="1" collapsed="1"/>
    <col min="27" max="16384" width="9" style="28"/>
  </cols>
  <sheetData>
    <row r="1" spans="1:235" s="14" customFormat="1" ht="15" customHeight="1">
      <c r="A1" s="13" t="s">
        <v>945</v>
      </c>
      <c r="F1" s="15"/>
      <c r="G1" s="15"/>
      <c r="I1" s="15"/>
      <c r="J1" s="15"/>
      <c r="P1" s="15"/>
      <c r="Q1" s="15"/>
      <c r="X1" s="15"/>
      <c r="Y1" s="15"/>
      <c r="Z1" s="15"/>
    </row>
    <row r="2" spans="1:235" s="14" customFormat="1" ht="15">
      <c r="A2" s="55" t="str">
        <f>'Version control'!A2</f>
        <v>LPN</v>
      </c>
      <c r="B2" s="17"/>
      <c r="D2" s="20"/>
      <c r="E2" s="20"/>
      <c r="F2" s="15"/>
      <c r="I2" s="15"/>
      <c r="P2" s="15"/>
      <c r="X2" s="15"/>
    </row>
    <row r="3" spans="1:235" s="162" customFormat="1" ht="15">
      <c r="A3" s="706">
        <f>'Version control'!A3</f>
        <v>2012</v>
      </c>
      <c r="B3" s="17"/>
      <c r="C3" s="17"/>
      <c r="D3" s="451"/>
      <c r="E3" s="452"/>
      <c r="F3" s="161"/>
      <c r="I3" s="161"/>
      <c r="P3" s="161"/>
      <c r="X3" s="161"/>
    </row>
    <row r="4" spans="1:235" s="27" customFormat="1" ht="25.5" customHeight="1">
      <c r="A4" s="84" t="s">
        <v>400</v>
      </c>
      <c r="E4" s="20"/>
      <c r="F4" s="340">
        <v>2006</v>
      </c>
      <c r="G4" s="340">
        <v>2007</v>
      </c>
      <c r="H4" s="340">
        <v>2008</v>
      </c>
      <c r="I4" s="340">
        <v>2009</v>
      </c>
      <c r="J4" s="340">
        <v>2010</v>
      </c>
      <c r="K4" s="787">
        <v>2011</v>
      </c>
      <c r="L4" s="787">
        <v>2012</v>
      </c>
      <c r="M4" s="787">
        <v>2013</v>
      </c>
      <c r="N4" s="787">
        <v>2014</v>
      </c>
      <c r="O4" s="787">
        <v>2015</v>
      </c>
      <c r="P4" s="787">
        <v>2016</v>
      </c>
      <c r="Q4" s="787">
        <v>2017</v>
      </c>
      <c r="R4" s="787">
        <v>2018</v>
      </c>
      <c r="S4" s="787">
        <v>2019</v>
      </c>
      <c r="T4" s="787">
        <v>2020</v>
      </c>
      <c r="U4" s="787">
        <v>2021</v>
      </c>
      <c r="V4" s="787">
        <v>2022</v>
      </c>
      <c r="W4" s="787">
        <v>2023</v>
      </c>
      <c r="X4" s="340">
        <v>2024</v>
      </c>
      <c r="Y4" s="341">
        <v>2025</v>
      </c>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row>
    <row r="5" spans="1:235">
      <c r="A5" s="209" t="s">
        <v>866</v>
      </c>
      <c r="B5" s="209"/>
      <c r="C5" s="27"/>
      <c r="D5" s="27"/>
      <c r="F5" s="407"/>
      <c r="G5" s="408"/>
      <c r="H5" s="408" t="s">
        <v>801</v>
      </c>
      <c r="I5" s="408"/>
      <c r="J5" s="408"/>
      <c r="K5" s="407"/>
      <c r="L5" s="408"/>
      <c r="M5" s="408" t="s">
        <v>802</v>
      </c>
      <c r="N5" s="408"/>
      <c r="O5" s="409"/>
      <c r="P5" s="809"/>
      <c r="Q5" s="810"/>
      <c r="R5" s="810" t="s">
        <v>1575</v>
      </c>
      <c r="S5" s="810"/>
      <c r="T5" s="811"/>
      <c r="U5" s="809"/>
      <c r="V5" s="810"/>
      <c r="W5" s="811"/>
      <c r="X5" s="408"/>
      <c r="Y5" s="409"/>
    </row>
    <row r="6" spans="1:235">
      <c r="A6" s="421" t="s">
        <v>56</v>
      </c>
      <c r="B6" s="27"/>
      <c r="C6" s="210"/>
      <c r="D6" s="27"/>
      <c r="E6" s="78" t="s">
        <v>5</v>
      </c>
      <c r="F6" s="23"/>
      <c r="G6" s="213">
        <f>F12</f>
        <v>0</v>
      </c>
      <c r="H6" s="213">
        <f>G12</f>
        <v>0</v>
      </c>
      <c r="I6" s="213">
        <f>H12</f>
        <v>0</v>
      </c>
      <c r="J6" s="212"/>
      <c r="K6" s="794">
        <f t="shared" ref="K6" si="0">J12</f>
        <v>0</v>
      </c>
      <c r="L6" s="794">
        <f t="shared" ref="L6" si="1">K12</f>
        <v>0</v>
      </c>
      <c r="M6" s="794">
        <f t="shared" ref="M6" si="2">L12</f>
        <v>0</v>
      </c>
      <c r="N6" s="794">
        <f t="shared" ref="N6" si="3">M12</f>
        <v>0</v>
      </c>
      <c r="O6" s="794">
        <f t="shared" ref="O6" si="4">N12</f>
        <v>0</v>
      </c>
      <c r="P6" s="794">
        <f t="shared" ref="P6" si="5">O12</f>
        <v>0</v>
      </c>
      <c r="Q6" s="794">
        <f t="shared" ref="Q6" si="6">P12</f>
        <v>0</v>
      </c>
      <c r="R6" s="794">
        <f t="shared" ref="R6" si="7">Q12</f>
        <v>0</v>
      </c>
      <c r="S6" s="794">
        <f t="shared" ref="S6" si="8">R12</f>
        <v>0</v>
      </c>
      <c r="T6" s="794">
        <f t="shared" ref="T6" si="9">S12</f>
        <v>0</v>
      </c>
      <c r="U6" s="794">
        <f t="shared" ref="U6" si="10">T12</f>
        <v>0</v>
      </c>
      <c r="V6" s="794">
        <f t="shared" ref="V6" si="11">U12</f>
        <v>0</v>
      </c>
      <c r="W6" s="794">
        <f t="shared" ref="W6" si="12">V12</f>
        <v>0</v>
      </c>
      <c r="X6" s="794">
        <f t="shared" ref="X6" si="13">W12</f>
        <v>0</v>
      </c>
      <c r="Y6" s="794">
        <f t="shared" ref="Y6" si="14">X12</f>
        <v>0</v>
      </c>
    </row>
    <row r="7" spans="1:235">
      <c r="A7" s="421" t="s">
        <v>57</v>
      </c>
      <c r="B7" s="27"/>
      <c r="C7" s="210"/>
      <c r="D7" s="27"/>
      <c r="E7" s="78" t="s">
        <v>5</v>
      </c>
      <c r="F7" s="212"/>
      <c r="G7" s="212"/>
      <c r="H7" s="212"/>
      <c r="I7" s="212"/>
      <c r="J7" s="212"/>
      <c r="K7" s="212"/>
      <c r="L7" s="212"/>
      <c r="M7" s="212"/>
      <c r="N7" s="212"/>
      <c r="O7" s="212"/>
      <c r="P7" s="212"/>
      <c r="Q7" s="212"/>
      <c r="R7" s="212"/>
      <c r="S7" s="212"/>
      <c r="T7" s="212"/>
      <c r="U7" s="212"/>
      <c r="V7" s="212"/>
      <c r="W7" s="212"/>
      <c r="X7" s="212"/>
      <c r="Y7" s="212"/>
    </row>
    <row r="8" spans="1:235">
      <c r="A8" s="421" t="s">
        <v>58</v>
      </c>
      <c r="B8" s="27"/>
      <c r="C8" s="210"/>
      <c r="D8" s="27"/>
      <c r="E8" s="78" t="s">
        <v>5</v>
      </c>
      <c r="F8" s="213">
        <f>SUM(F6:F7)</f>
        <v>0</v>
      </c>
      <c r="G8" s="213">
        <f>SUM(G6:G7)</f>
        <v>0</v>
      </c>
      <c r="H8" s="213">
        <f>SUM(H6:H7)</f>
        <v>0</v>
      </c>
      <c r="I8" s="213">
        <f t="shared" ref="I8:K8" si="15">SUM(I6:I7)</f>
        <v>0</v>
      </c>
      <c r="J8" s="213">
        <f t="shared" si="15"/>
        <v>0</v>
      </c>
      <c r="K8" s="213">
        <f t="shared" si="15"/>
        <v>0</v>
      </c>
      <c r="L8" s="213">
        <f t="shared" ref="L8:Y8" si="16">SUM(L6:L7)</f>
        <v>0</v>
      </c>
      <c r="M8" s="213">
        <f t="shared" si="16"/>
        <v>0</v>
      </c>
      <c r="N8" s="213">
        <f t="shared" si="16"/>
        <v>0</v>
      </c>
      <c r="O8" s="213">
        <f t="shared" si="16"/>
        <v>0</v>
      </c>
      <c r="P8" s="213">
        <f t="shared" si="16"/>
        <v>0</v>
      </c>
      <c r="Q8" s="213">
        <f t="shared" si="16"/>
        <v>0</v>
      </c>
      <c r="R8" s="213">
        <f t="shared" si="16"/>
        <v>0</v>
      </c>
      <c r="S8" s="213">
        <f t="shared" si="16"/>
        <v>0</v>
      </c>
      <c r="T8" s="213">
        <f t="shared" si="16"/>
        <v>0</v>
      </c>
      <c r="U8" s="213">
        <f t="shared" si="16"/>
        <v>0</v>
      </c>
      <c r="V8" s="213">
        <f t="shared" si="16"/>
        <v>0</v>
      </c>
      <c r="W8" s="213">
        <f t="shared" si="16"/>
        <v>0</v>
      </c>
      <c r="X8" s="213">
        <f t="shared" si="16"/>
        <v>0</v>
      </c>
      <c r="Y8" s="213">
        <f t="shared" si="16"/>
        <v>0</v>
      </c>
    </row>
    <row r="9" spans="1:235">
      <c r="A9" s="421" t="s">
        <v>59</v>
      </c>
      <c r="B9" s="27"/>
      <c r="C9" s="210"/>
      <c r="D9" s="27"/>
      <c r="E9" s="78" t="s">
        <v>5</v>
      </c>
      <c r="F9" s="212"/>
      <c r="G9" s="212"/>
      <c r="H9" s="212"/>
      <c r="I9" s="212"/>
      <c r="J9" s="212"/>
      <c r="K9" s="212"/>
      <c r="L9" s="212"/>
      <c r="M9" s="212"/>
      <c r="N9" s="212"/>
      <c r="O9" s="212"/>
      <c r="P9" s="212"/>
      <c r="Q9" s="212"/>
      <c r="R9" s="212"/>
      <c r="S9" s="212"/>
      <c r="T9" s="212"/>
      <c r="U9" s="212"/>
      <c r="V9" s="212"/>
      <c r="W9" s="212"/>
      <c r="X9" s="212"/>
      <c r="Y9" s="212"/>
    </row>
    <row r="10" spans="1:235">
      <c r="A10" s="421" t="s">
        <v>812</v>
      </c>
      <c r="B10" s="27"/>
      <c r="C10" s="210"/>
      <c r="D10" s="27"/>
      <c r="E10" s="78" t="s">
        <v>5</v>
      </c>
      <c r="F10" s="213">
        <f>SUM(F8:F9)</f>
        <v>0</v>
      </c>
      <c r="G10" s="213">
        <f>SUM(G8:G9)</f>
        <v>0</v>
      </c>
      <c r="H10" s="213">
        <f>SUM(H8:H9)</f>
        <v>0</v>
      </c>
      <c r="I10" s="213">
        <f t="shared" ref="I10:K10" si="17">SUM(I8:I9)</f>
        <v>0</v>
      </c>
      <c r="J10" s="213">
        <f t="shared" si="17"/>
        <v>0</v>
      </c>
      <c r="K10" s="213">
        <f t="shared" si="17"/>
        <v>0</v>
      </c>
      <c r="L10" s="213">
        <f t="shared" ref="L10:Y10" si="18">SUM(L8:L9)</f>
        <v>0</v>
      </c>
      <c r="M10" s="213">
        <f t="shared" si="18"/>
        <v>0</v>
      </c>
      <c r="N10" s="213">
        <f t="shared" si="18"/>
        <v>0</v>
      </c>
      <c r="O10" s="213">
        <f t="shared" si="18"/>
        <v>0</v>
      </c>
      <c r="P10" s="213">
        <f t="shared" si="18"/>
        <v>0</v>
      </c>
      <c r="Q10" s="213">
        <f t="shared" si="18"/>
        <v>0</v>
      </c>
      <c r="R10" s="213">
        <f t="shared" si="18"/>
        <v>0</v>
      </c>
      <c r="S10" s="213">
        <f t="shared" si="18"/>
        <v>0</v>
      </c>
      <c r="T10" s="213">
        <f t="shared" si="18"/>
        <v>0</v>
      </c>
      <c r="U10" s="213">
        <f t="shared" si="18"/>
        <v>0</v>
      </c>
      <c r="V10" s="213">
        <f t="shared" si="18"/>
        <v>0</v>
      </c>
      <c r="W10" s="213">
        <f t="shared" si="18"/>
        <v>0</v>
      </c>
      <c r="X10" s="213">
        <f t="shared" si="18"/>
        <v>0</v>
      </c>
      <c r="Y10" s="213">
        <f t="shared" si="18"/>
        <v>0</v>
      </c>
    </row>
    <row r="11" spans="1:235">
      <c r="A11" s="421" t="s">
        <v>402</v>
      </c>
      <c r="B11" s="27"/>
      <c r="C11" s="210"/>
      <c r="D11" s="27"/>
      <c r="E11" s="78" t="s">
        <v>5</v>
      </c>
      <c r="F11" s="215">
        <f>-F10*F$65</f>
        <v>0</v>
      </c>
      <c r="G11" s="215">
        <f>-G10*G$65</f>
        <v>0</v>
      </c>
      <c r="H11" s="215">
        <f>-H10*H$65</f>
        <v>0</v>
      </c>
      <c r="I11" s="23"/>
      <c r="J11" s="23"/>
      <c r="K11" s="23"/>
      <c r="L11" s="23"/>
      <c r="M11" s="23"/>
      <c r="N11" s="23"/>
      <c r="O11" s="23"/>
      <c r="P11" s="23"/>
      <c r="Q11" s="23"/>
      <c r="R11" s="23"/>
      <c r="S11" s="23"/>
      <c r="T11" s="23"/>
      <c r="U11" s="23"/>
      <c r="V11" s="23"/>
      <c r="W11" s="23"/>
      <c r="X11" s="23"/>
      <c r="Y11" s="23"/>
    </row>
    <row r="12" spans="1:235">
      <c r="A12" s="421" t="s">
        <v>60</v>
      </c>
      <c r="B12" s="27"/>
      <c r="C12" s="210"/>
      <c r="D12" s="27"/>
      <c r="E12" s="78" t="s">
        <v>5</v>
      </c>
      <c r="F12" s="213">
        <f>SUM(F10:F11)</f>
        <v>0</v>
      </c>
      <c r="G12" s="213">
        <f>SUM(G10:G11)</f>
        <v>0</v>
      </c>
      <c r="H12" s="213">
        <f>SUM(H10:H11)</f>
        <v>0</v>
      </c>
      <c r="I12" s="213">
        <f t="shared" ref="I12:K12" si="19">SUM(I10:I11)</f>
        <v>0</v>
      </c>
      <c r="J12" s="213">
        <f t="shared" si="19"/>
        <v>0</v>
      </c>
      <c r="K12" s="213">
        <f t="shared" si="19"/>
        <v>0</v>
      </c>
      <c r="L12" s="213">
        <f t="shared" ref="L12:Y12" si="20">SUM(L10:L11)</f>
        <v>0</v>
      </c>
      <c r="M12" s="213">
        <f t="shared" si="20"/>
        <v>0</v>
      </c>
      <c r="N12" s="213">
        <f t="shared" si="20"/>
        <v>0</v>
      </c>
      <c r="O12" s="213">
        <f t="shared" si="20"/>
        <v>0</v>
      </c>
      <c r="P12" s="213">
        <f t="shared" si="20"/>
        <v>0</v>
      </c>
      <c r="Q12" s="213">
        <f t="shared" si="20"/>
        <v>0</v>
      </c>
      <c r="R12" s="213">
        <f t="shared" si="20"/>
        <v>0</v>
      </c>
      <c r="S12" s="213">
        <f t="shared" si="20"/>
        <v>0</v>
      </c>
      <c r="T12" s="213">
        <f t="shared" si="20"/>
        <v>0</v>
      </c>
      <c r="U12" s="213">
        <f t="shared" si="20"/>
        <v>0</v>
      </c>
      <c r="V12" s="213">
        <f t="shared" si="20"/>
        <v>0</v>
      </c>
      <c r="W12" s="213">
        <f t="shared" si="20"/>
        <v>0</v>
      </c>
      <c r="X12" s="213">
        <f t="shared" si="20"/>
        <v>0</v>
      </c>
      <c r="Y12" s="213">
        <f t="shared" si="20"/>
        <v>0</v>
      </c>
    </row>
    <row r="13" spans="1:235">
      <c r="B13" s="27"/>
      <c r="C13" s="210"/>
      <c r="D13" s="27"/>
      <c r="E13" s="30"/>
      <c r="F13" s="81"/>
      <c r="G13" s="81"/>
      <c r="H13" s="81"/>
      <c r="I13" s="81"/>
      <c r="J13" s="81"/>
      <c r="K13" s="81"/>
      <c r="L13" s="81"/>
      <c r="M13" s="81"/>
      <c r="N13" s="81"/>
      <c r="O13" s="81"/>
      <c r="P13" s="81"/>
      <c r="Q13" s="81"/>
      <c r="R13" s="81"/>
      <c r="S13" s="81"/>
      <c r="T13" s="81"/>
      <c r="U13" s="81"/>
      <c r="V13" s="81"/>
      <c r="W13" s="81"/>
      <c r="X13" s="81"/>
      <c r="Y13" s="81"/>
    </row>
    <row r="14" spans="1:235">
      <c r="A14" s="209" t="s">
        <v>61</v>
      </c>
      <c r="B14" s="209"/>
      <c r="C14" s="27"/>
      <c r="D14" s="27"/>
      <c r="E14" s="29"/>
      <c r="F14" s="82"/>
      <c r="G14" s="82"/>
      <c r="H14" s="82"/>
      <c r="I14" s="82"/>
      <c r="J14" s="82"/>
      <c r="K14" s="82"/>
      <c r="L14" s="82"/>
      <c r="M14" s="82"/>
      <c r="N14" s="82"/>
      <c r="O14" s="82"/>
      <c r="P14" s="82"/>
      <c r="Q14" s="82"/>
      <c r="R14" s="82"/>
      <c r="S14" s="82"/>
      <c r="T14" s="82"/>
      <c r="U14" s="82"/>
      <c r="V14" s="82"/>
      <c r="W14" s="82"/>
      <c r="X14" s="82"/>
      <c r="Y14" s="82"/>
    </row>
    <row r="15" spans="1:235">
      <c r="A15" s="421" t="s">
        <v>56</v>
      </c>
      <c r="B15" s="27"/>
      <c r="C15" s="210"/>
      <c r="D15" s="27"/>
      <c r="E15" s="78" t="s">
        <v>5</v>
      </c>
      <c r="F15" s="23"/>
      <c r="G15" s="213">
        <f>F21</f>
        <v>0</v>
      </c>
      <c r="H15" s="213">
        <f>G21</f>
        <v>0</v>
      </c>
      <c r="I15" s="213">
        <f>H21</f>
        <v>0</v>
      </c>
      <c r="J15" s="23"/>
      <c r="K15" s="213">
        <f t="shared" ref="K15" si="21">J21</f>
        <v>0</v>
      </c>
      <c r="L15" s="213">
        <f t="shared" ref="L15" si="22">K21</f>
        <v>0</v>
      </c>
      <c r="M15" s="213">
        <f t="shared" ref="M15" si="23">L21</f>
        <v>0</v>
      </c>
      <c r="N15" s="213">
        <f t="shared" ref="N15" si="24">M21</f>
        <v>0</v>
      </c>
      <c r="O15" s="213">
        <f t="shared" ref="O15" si="25">N21</f>
        <v>0</v>
      </c>
      <c r="P15" s="213">
        <f t="shared" ref="P15" si="26">O21</f>
        <v>0</v>
      </c>
      <c r="Q15" s="213">
        <f t="shared" ref="Q15" si="27">P21</f>
        <v>0</v>
      </c>
      <c r="R15" s="213">
        <f t="shared" ref="R15" si="28">Q21</f>
        <v>0</v>
      </c>
      <c r="S15" s="213">
        <f t="shared" ref="S15" si="29">R21</f>
        <v>0</v>
      </c>
      <c r="T15" s="213">
        <f t="shared" ref="T15" si="30">S21</f>
        <v>0</v>
      </c>
      <c r="U15" s="213">
        <f t="shared" ref="U15" si="31">T21</f>
        <v>0</v>
      </c>
      <c r="V15" s="213">
        <f t="shared" ref="V15" si="32">U21</f>
        <v>0</v>
      </c>
      <c r="W15" s="213">
        <f t="shared" ref="W15" si="33">V21</f>
        <v>0</v>
      </c>
      <c r="X15" s="213">
        <f t="shared" ref="X15" si="34">W21</f>
        <v>0</v>
      </c>
      <c r="Y15" s="213">
        <f t="shared" ref="Y15" si="35">X21</f>
        <v>0</v>
      </c>
    </row>
    <row r="16" spans="1:235">
      <c r="A16" s="421" t="s">
        <v>57</v>
      </c>
      <c r="B16" s="27"/>
      <c r="C16" s="210"/>
      <c r="D16" s="27"/>
      <c r="E16" s="78" t="s">
        <v>5</v>
      </c>
      <c r="F16" s="212"/>
      <c r="G16" s="23"/>
      <c r="H16" s="23"/>
      <c r="I16" s="23"/>
      <c r="J16" s="23"/>
      <c r="K16" s="23"/>
      <c r="L16" s="23"/>
      <c r="M16" s="23"/>
      <c r="N16" s="23"/>
      <c r="O16" s="23"/>
      <c r="P16" s="23"/>
      <c r="Q16" s="23"/>
      <c r="R16" s="23"/>
      <c r="S16" s="23"/>
      <c r="T16" s="23"/>
      <c r="U16" s="23"/>
      <c r="V16" s="23"/>
      <c r="W16" s="23"/>
      <c r="X16" s="23"/>
      <c r="Y16" s="23"/>
    </row>
    <row r="17" spans="1:25">
      <c r="A17" s="421" t="s">
        <v>58</v>
      </c>
      <c r="B17" s="27"/>
      <c r="C17" s="210"/>
      <c r="D17" s="27"/>
      <c r="E17" s="78" t="s">
        <v>5</v>
      </c>
      <c r="F17" s="213">
        <f>SUM(F15:F16)</f>
        <v>0</v>
      </c>
      <c r="G17" s="213">
        <f>SUM(G15:G16)</f>
        <v>0</v>
      </c>
      <c r="H17" s="213">
        <f>SUM(H15:H16)</f>
        <v>0</v>
      </c>
      <c r="I17" s="213">
        <f t="shared" ref="I17:K17" si="36">SUM(I15:I16)</f>
        <v>0</v>
      </c>
      <c r="J17" s="213">
        <f t="shared" si="36"/>
        <v>0</v>
      </c>
      <c r="K17" s="213">
        <f t="shared" si="36"/>
        <v>0</v>
      </c>
      <c r="L17" s="213">
        <f t="shared" ref="L17:Y17" si="37">SUM(L15:L16)</f>
        <v>0</v>
      </c>
      <c r="M17" s="213">
        <f t="shared" si="37"/>
        <v>0</v>
      </c>
      <c r="N17" s="213">
        <f t="shared" si="37"/>
        <v>0</v>
      </c>
      <c r="O17" s="213">
        <f t="shared" si="37"/>
        <v>0</v>
      </c>
      <c r="P17" s="213">
        <f t="shared" si="37"/>
        <v>0</v>
      </c>
      <c r="Q17" s="213">
        <f t="shared" si="37"/>
        <v>0</v>
      </c>
      <c r="R17" s="213">
        <f t="shared" si="37"/>
        <v>0</v>
      </c>
      <c r="S17" s="213">
        <f t="shared" si="37"/>
        <v>0</v>
      </c>
      <c r="T17" s="213">
        <f t="shared" si="37"/>
        <v>0</v>
      </c>
      <c r="U17" s="213">
        <f t="shared" si="37"/>
        <v>0</v>
      </c>
      <c r="V17" s="213">
        <f t="shared" si="37"/>
        <v>0</v>
      </c>
      <c r="W17" s="213">
        <f t="shared" si="37"/>
        <v>0</v>
      </c>
      <c r="X17" s="213">
        <f t="shared" si="37"/>
        <v>0</v>
      </c>
      <c r="Y17" s="213">
        <f t="shared" si="37"/>
        <v>0</v>
      </c>
    </row>
    <row r="18" spans="1:25">
      <c r="A18" s="421" t="s">
        <v>59</v>
      </c>
      <c r="B18" s="27"/>
      <c r="C18" s="210"/>
      <c r="D18" s="27"/>
      <c r="E18" s="78" t="s">
        <v>5</v>
      </c>
      <c r="F18" s="23"/>
      <c r="G18" s="23"/>
      <c r="H18" s="23"/>
      <c r="I18" s="23"/>
      <c r="J18" s="23"/>
      <c r="K18" s="23"/>
      <c r="L18" s="23"/>
      <c r="M18" s="23"/>
      <c r="N18" s="23"/>
      <c r="O18" s="23"/>
      <c r="P18" s="23"/>
      <c r="Q18" s="23"/>
      <c r="R18" s="23"/>
      <c r="S18" s="23"/>
      <c r="T18" s="23"/>
      <c r="U18" s="23"/>
      <c r="V18" s="23"/>
      <c r="W18" s="23"/>
      <c r="X18" s="23"/>
      <c r="Y18" s="23"/>
    </row>
    <row r="19" spans="1:25">
      <c r="A19" s="421" t="s">
        <v>812</v>
      </c>
      <c r="B19" s="27"/>
      <c r="C19" s="210"/>
      <c r="D19" s="27"/>
      <c r="E19" s="78" t="s">
        <v>5</v>
      </c>
      <c r="F19" s="213">
        <f>SUM(F17:F18)</f>
        <v>0</v>
      </c>
      <c r="G19" s="213">
        <f>SUM(G17:G18)</f>
        <v>0</v>
      </c>
      <c r="H19" s="213">
        <f>SUM(H17:H18)</f>
        <v>0</v>
      </c>
      <c r="I19" s="213">
        <f t="shared" ref="I19:K19" si="38">SUM(I17:I18)</f>
        <v>0</v>
      </c>
      <c r="J19" s="213">
        <f t="shared" si="38"/>
        <v>0</v>
      </c>
      <c r="K19" s="213">
        <f t="shared" si="38"/>
        <v>0</v>
      </c>
      <c r="L19" s="213">
        <f t="shared" ref="L19:Y19" si="39">SUM(L17:L18)</f>
        <v>0</v>
      </c>
      <c r="M19" s="213">
        <f t="shared" si="39"/>
        <v>0</v>
      </c>
      <c r="N19" s="213">
        <f t="shared" si="39"/>
        <v>0</v>
      </c>
      <c r="O19" s="213">
        <f t="shared" si="39"/>
        <v>0</v>
      </c>
      <c r="P19" s="213">
        <f t="shared" si="39"/>
        <v>0</v>
      </c>
      <c r="Q19" s="213">
        <f t="shared" si="39"/>
        <v>0</v>
      </c>
      <c r="R19" s="213">
        <f t="shared" si="39"/>
        <v>0</v>
      </c>
      <c r="S19" s="213">
        <f t="shared" si="39"/>
        <v>0</v>
      </c>
      <c r="T19" s="213">
        <f t="shared" si="39"/>
        <v>0</v>
      </c>
      <c r="U19" s="213">
        <f t="shared" si="39"/>
        <v>0</v>
      </c>
      <c r="V19" s="213">
        <f t="shared" si="39"/>
        <v>0</v>
      </c>
      <c r="W19" s="213">
        <f t="shared" si="39"/>
        <v>0</v>
      </c>
      <c r="X19" s="213">
        <f t="shared" si="39"/>
        <v>0</v>
      </c>
      <c r="Y19" s="213">
        <f t="shared" si="39"/>
        <v>0</v>
      </c>
    </row>
    <row r="20" spans="1:25">
      <c r="A20" s="421" t="s">
        <v>63</v>
      </c>
      <c r="B20" s="27"/>
      <c r="C20" s="210"/>
      <c r="D20" s="27"/>
      <c r="E20" s="78" t="s">
        <v>5</v>
      </c>
      <c r="F20" s="215">
        <f>-F19*F$66</f>
        <v>0</v>
      </c>
      <c r="G20" s="215">
        <f>-G19*G$66</f>
        <v>0</v>
      </c>
      <c r="H20" s="215">
        <f>-H19*H$66</f>
        <v>0</v>
      </c>
      <c r="I20" s="23"/>
      <c r="J20" s="23"/>
      <c r="K20" s="23"/>
      <c r="L20" s="23"/>
      <c r="M20" s="23"/>
      <c r="N20" s="23"/>
      <c r="O20" s="23"/>
      <c r="P20" s="23"/>
      <c r="Q20" s="23"/>
      <c r="R20" s="23"/>
      <c r="S20" s="23"/>
      <c r="T20" s="23"/>
      <c r="U20" s="23"/>
      <c r="V20" s="23"/>
      <c r="W20" s="23"/>
      <c r="X20" s="23"/>
      <c r="Y20" s="23"/>
    </row>
    <row r="21" spans="1:25">
      <c r="A21" s="421" t="s">
        <v>60</v>
      </c>
      <c r="B21" s="27"/>
      <c r="C21" s="210"/>
      <c r="D21" s="27"/>
      <c r="E21" s="78" t="s">
        <v>5</v>
      </c>
      <c r="F21" s="213">
        <f>SUM(F19:F20)</f>
        <v>0</v>
      </c>
      <c r="G21" s="215">
        <f>SUM(G19:G20)</f>
        <v>0</v>
      </c>
      <c r="H21" s="215">
        <f>SUM(H19:H20)</f>
        <v>0</v>
      </c>
      <c r="I21" s="213">
        <f t="shared" ref="I21:K21" si="40">SUM(I19:I20)</f>
        <v>0</v>
      </c>
      <c r="J21" s="215">
        <f t="shared" si="40"/>
        <v>0</v>
      </c>
      <c r="K21" s="215">
        <f t="shared" si="40"/>
        <v>0</v>
      </c>
      <c r="L21" s="215">
        <f t="shared" ref="L21:Y21" si="41">SUM(L19:L20)</f>
        <v>0</v>
      </c>
      <c r="M21" s="215">
        <f t="shared" si="41"/>
        <v>0</v>
      </c>
      <c r="N21" s="215">
        <f t="shared" si="41"/>
        <v>0</v>
      </c>
      <c r="O21" s="215">
        <f t="shared" si="41"/>
        <v>0</v>
      </c>
      <c r="P21" s="215">
        <f t="shared" si="41"/>
        <v>0</v>
      </c>
      <c r="Q21" s="215">
        <f t="shared" si="41"/>
        <v>0</v>
      </c>
      <c r="R21" s="215">
        <f t="shared" si="41"/>
        <v>0</v>
      </c>
      <c r="S21" s="215">
        <f t="shared" si="41"/>
        <v>0</v>
      </c>
      <c r="T21" s="215">
        <f t="shared" si="41"/>
        <v>0</v>
      </c>
      <c r="U21" s="215">
        <f t="shared" si="41"/>
        <v>0</v>
      </c>
      <c r="V21" s="215">
        <f t="shared" si="41"/>
        <v>0</v>
      </c>
      <c r="W21" s="215">
        <f t="shared" si="41"/>
        <v>0</v>
      </c>
      <c r="X21" s="215">
        <f t="shared" si="41"/>
        <v>0</v>
      </c>
      <c r="Y21" s="215">
        <f t="shared" si="41"/>
        <v>0</v>
      </c>
    </row>
    <row r="22" spans="1:25">
      <c r="B22" s="27"/>
      <c r="C22" s="210"/>
      <c r="D22" s="27"/>
      <c r="E22" s="30"/>
      <c r="F22" s="81"/>
      <c r="G22" s="81"/>
      <c r="H22" s="81"/>
      <c r="I22" s="81"/>
      <c r="J22" s="81"/>
      <c r="K22" s="81"/>
      <c r="L22" s="81"/>
      <c r="M22" s="81"/>
      <c r="N22" s="81"/>
      <c r="O22" s="81"/>
      <c r="P22" s="81"/>
      <c r="Q22" s="81"/>
      <c r="R22" s="81"/>
      <c r="S22" s="81"/>
      <c r="T22" s="81"/>
      <c r="U22" s="81"/>
      <c r="V22" s="81"/>
      <c r="W22" s="81"/>
      <c r="X22" s="81"/>
      <c r="Y22" s="81"/>
    </row>
    <row r="23" spans="1:25">
      <c r="A23" s="209" t="s">
        <v>62</v>
      </c>
      <c r="B23" s="209"/>
      <c r="C23" s="27"/>
      <c r="D23" s="27"/>
      <c r="E23" s="29"/>
      <c r="F23" s="82"/>
      <c r="G23" s="82"/>
      <c r="H23" s="82"/>
      <c r="I23" s="82"/>
      <c r="J23" s="82"/>
      <c r="K23" s="82"/>
      <c r="L23" s="82"/>
      <c r="M23" s="82"/>
      <c r="N23" s="82"/>
      <c r="O23" s="82"/>
      <c r="P23" s="82"/>
      <c r="Q23" s="82"/>
      <c r="R23" s="82"/>
      <c r="S23" s="82"/>
      <c r="T23" s="82"/>
      <c r="U23" s="82"/>
      <c r="V23" s="82"/>
      <c r="W23" s="82"/>
      <c r="X23" s="82"/>
      <c r="Y23" s="82"/>
    </row>
    <row r="24" spans="1:25">
      <c r="A24" s="421" t="s">
        <v>56</v>
      </c>
      <c r="B24" s="27"/>
      <c r="C24" s="210"/>
      <c r="D24" s="27"/>
      <c r="E24" s="78" t="s">
        <v>5</v>
      </c>
      <c r="F24" s="23"/>
      <c r="G24" s="213">
        <f>F30</f>
        <v>0</v>
      </c>
      <c r="H24" s="213">
        <f>G30</f>
        <v>0</v>
      </c>
      <c r="I24" s="213">
        <f>H30</f>
        <v>0</v>
      </c>
      <c r="J24" s="23"/>
      <c r="K24" s="213">
        <f t="shared" ref="K24" si="42">J30</f>
        <v>0</v>
      </c>
      <c r="L24" s="213">
        <f t="shared" ref="L24" si="43">K30</f>
        <v>0</v>
      </c>
      <c r="M24" s="213">
        <f t="shared" ref="M24" si="44">L30</f>
        <v>0</v>
      </c>
      <c r="N24" s="213">
        <f t="shared" ref="N24" si="45">M30</f>
        <v>0</v>
      </c>
      <c r="O24" s="213">
        <f t="shared" ref="O24" si="46">N30</f>
        <v>0</v>
      </c>
      <c r="P24" s="213">
        <f t="shared" ref="P24" si="47">O30</f>
        <v>0</v>
      </c>
      <c r="Q24" s="213">
        <f t="shared" ref="Q24" si="48">P30</f>
        <v>0</v>
      </c>
      <c r="R24" s="213">
        <f t="shared" ref="R24" si="49">Q30</f>
        <v>0</v>
      </c>
      <c r="S24" s="213">
        <f t="shared" ref="S24" si="50">R30</f>
        <v>0</v>
      </c>
      <c r="T24" s="213">
        <f t="shared" ref="T24" si="51">S30</f>
        <v>0</v>
      </c>
      <c r="U24" s="213">
        <f t="shared" ref="U24" si="52">T30</f>
        <v>0</v>
      </c>
      <c r="V24" s="213">
        <f t="shared" ref="V24" si="53">U30</f>
        <v>0</v>
      </c>
      <c r="W24" s="213">
        <f t="shared" ref="W24" si="54">V30</f>
        <v>0</v>
      </c>
      <c r="X24" s="213">
        <f t="shared" ref="X24" si="55">W30</f>
        <v>0</v>
      </c>
      <c r="Y24" s="213">
        <f t="shared" ref="Y24" si="56">X30</f>
        <v>0</v>
      </c>
    </row>
    <row r="25" spans="1:25">
      <c r="A25" s="421" t="s">
        <v>57</v>
      </c>
      <c r="B25" s="27"/>
      <c r="C25" s="210"/>
      <c r="D25" s="27"/>
      <c r="E25" s="78" t="s">
        <v>5</v>
      </c>
      <c r="F25" s="23"/>
      <c r="G25" s="23"/>
      <c r="H25" s="23"/>
      <c r="I25" s="23"/>
      <c r="J25" s="23"/>
      <c r="K25" s="23"/>
      <c r="L25" s="23"/>
      <c r="M25" s="23"/>
      <c r="N25" s="23"/>
      <c r="O25" s="23"/>
      <c r="P25" s="23"/>
      <c r="Q25" s="23"/>
      <c r="R25" s="23"/>
      <c r="S25" s="23"/>
      <c r="T25" s="23"/>
      <c r="U25" s="23"/>
      <c r="V25" s="23"/>
      <c r="W25" s="23"/>
      <c r="X25" s="23"/>
      <c r="Y25" s="23"/>
    </row>
    <row r="26" spans="1:25">
      <c r="A26" s="421" t="s">
        <v>58</v>
      </c>
      <c r="B26" s="27"/>
      <c r="C26" s="210"/>
      <c r="D26" s="27"/>
      <c r="E26" s="78" t="s">
        <v>5</v>
      </c>
      <c r="F26" s="213">
        <f>SUM(F24:F25)</f>
        <v>0</v>
      </c>
      <c r="G26" s="213">
        <f>SUM(G24:G25)</f>
        <v>0</v>
      </c>
      <c r="H26" s="213">
        <f>SUM(H24:H25)</f>
        <v>0</v>
      </c>
      <c r="I26" s="213">
        <f t="shared" ref="I26:K26" si="57">SUM(I24:I25)</f>
        <v>0</v>
      </c>
      <c r="J26" s="213">
        <f t="shared" si="57"/>
        <v>0</v>
      </c>
      <c r="K26" s="213">
        <f t="shared" si="57"/>
        <v>0</v>
      </c>
      <c r="L26" s="213">
        <f t="shared" ref="L26:Y26" si="58">SUM(L24:L25)</f>
        <v>0</v>
      </c>
      <c r="M26" s="213">
        <f t="shared" si="58"/>
        <v>0</v>
      </c>
      <c r="N26" s="213">
        <f t="shared" si="58"/>
        <v>0</v>
      </c>
      <c r="O26" s="213">
        <f t="shared" si="58"/>
        <v>0</v>
      </c>
      <c r="P26" s="213">
        <f t="shared" si="58"/>
        <v>0</v>
      </c>
      <c r="Q26" s="213">
        <f t="shared" si="58"/>
        <v>0</v>
      </c>
      <c r="R26" s="213">
        <f t="shared" si="58"/>
        <v>0</v>
      </c>
      <c r="S26" s="213">
        <f t="shared" si="58"/>
        <v>0</v>
      </c>
      <c r="T26" s="213">
        <f t="shared" si="58"/>
        <v>0</v>
      </c>
      <c r="U26" s="213">
        <f t="shared" si="58"/>
        <v>0</v>
      </c>
      <c r="V26" s="213">
        <f t="shared" si="58"/>
        <v>0</v>
      </c>
      <c r="W26" s="213">
        <f t="shared" si="58"/>
        <v>0</v>
      </c>
      <c r="X26" s="213">
        <f t="shared" si="58"/>
        <v>0</v>
      </c>
      <c r="Y26" s="213">
        <f t="shared" si="58"/>
        <v>0</v>
      </c>
    </row>
    <row r="27" spans="1:25">
      <c r="A27" s="421" t="s">
        <v>59</v>
      </c>
      <c r="B27" s="27"/>
      <c r="C27" s="210"/>
      <c r="D27" s="27"/>
      <c r="E27" s="78" t="s">
        <v>5</v>
      </c>
      <c r="F27" s="23"/>
      <c r="G27" s="23"/>
      <c r="H27" s="23"/>
      <c r="I27" s="23"/>
      <c r="J27" s="23"/>
      <c r="K27" s="23"/>
      <c r="L27" s="23"/>
      <c r="M27" s="23"/>
      <c r="N27" s="23"/>
      <c r="O27" s="23"/>
      <c r="P27" s="23"/>
      <c r="Q27" s="23"/>
      <c r="R27" s="23"/>
      <c r="S27" s="23"/>
      <c r="T27" s="23"/>
      <c r="U27" s="23"/>
      <c r="V27" s="23"/>
      <c r="W27" s="23"/>
      <c r="X27" s="23"/>
      <c r="Y27" s="23"/>
    </row>
    <row r="28" spans="1:25">
      <c r="A28" s="421" t="s">
        <v>812</v>
      </c>
      <c r="B28" s="27"/>
      <c r="C28" s="210"/>
      <c r="D28" s="27"/>
      <c r="E28" s="78" t="s">
        <v>5</v>
      </c>
      <c r="F28" s="213">
        <f>SUM(F26:F27)</f>
        <v>0</v>
      </c>
      <c r="G28" s="213">
        <f>SUM(G26:G27)</f>
        <v>0</v>
      </c>
      <c r="H28" s="213">
        <f>SUM(H26:H27)</f>
        <v>0</v>
      </c>
      <c r="I28" s="213">
        <f t="shared" ref="I28:K28" si="59">SUM(I26:I27)</f>
        <v>0</v>
      </c>
      <c r="J28" s="213">
        <f t="shared" si="59"/>
        <v>0</v>
      </c>
      <c r="K28" s="213">
        <f t="shared" si="59"/>
        <v>0</v>
      </c>
      <c r="L28" s="213">
        <f t="shared" ref="L28:Y28" si="60">SUM(L26:L27)</f>
        <v>0</v>
      </c>
      <c r="M28" s="213">
        <f t="shared" si="60"/>
        <v>0</v>
      </c>
      <c r="N28" s="213">
        <f t="shared" si="60"/>
        <v>0</v>
      </c>
      <c r="O28" s="213">
        <f t="shared" si="60"/>
        <v>0</v>
      </c>
      <c r="P28" s="213">
        <f t="shared" si="60"/>
        <v>0</v>
      </c>
      <c r="Q28" s="213">
        <f t="shared" si="60"/>
        <v>0</v>
      </c>
      <c r="R28" s="213">
        <f t="shared" si="60"/>
        <v>0</v>
      </c>
      <c r="S28" s="213">
        <f t="shared" si="60"/>
        <v>0</v>
      </c>
      <c r="T28" s="213">
        <f t="shared" si="60"/>
        <v>0</v>
      </c>
      <c r="U28" s="213">
        <f t="shared" si="60"/>
        <v>0</v>
      </c>
      <c r="V28" s="213">
        <f t="shared" si="60"/>
        <v>0</v>
      </c>
      <c r="W28" s="213">
        <f t="shared" si="60"/>
        <v>0</v>
      </c>
      <c r="X28" s="213">
        <f t="shared" si="60"/>
        <v>0</v>
      </c>
      <c r="Y28" s="213">
        <f t="shared" si="60"/>
        <v>0</v>
      </c>
    </row>
    <row r="29" spans="1:25">
      <c r="A29" s="421" t="s">
        <v>63</v>
      </c>
      <c r="B29" s="27"/>
      <c r="C29" s="210"/>
      <c r="D29" s="27"/>
      <c r="E29" s="78" t="s">
        <v>5</v>
      </c>
      <c r="F29" s="215">
        <f>-F28*F$67</f>
        <v>0</v>
      </c>
      <c r="G29" s="215">
        <f>-G28*G$67</f>
        <v>0</v>
      </c>
      <c r="H29" s="215">
        <f>-H28*H$67</f>
        <v>0</v>
      </c>
      <c r="I29" s="23"/>
      <c r="J29" s="23"/>
      <c r="K29" s="23"/>
      <c r="L29" s="23"/>
      <c r="M29" s="23"/>
      <c r="N29" s="23"/>
      <c r="O29" s="23"/>
      <c r="P29" s="23"/>
      <c r="Q29" s="23"/>
      <c r="R29" s="23"/>
      <c r="S29" s="23"/>
      <c r="T29" s="23"/>
      <c r="U29" s="23"/>
      <c r="V29" s="23"/>
      <c r="W29" s="23"/>
      <c r="X29" s="23"/>
      <c r="Y29" s="23"/>
    </row>
    <row r="30" spans="1:25">
      <c r="A30" s="421" t="s">
        <v>60</v>
      </c>
      <c r="B30" s="27"/>
      <c r="C30" s="210"/>
      <c r="D30" s="27"/>
      <c r="E30" s="78" t="s">
        <v>5</v>
      </c>
      <c r="F30" s="213">
        <f>SUM(F28:F29)</f>
        <v>0</v>
      </c>
      <c r="G30" s="213">
        <f>SUM(G28:G29)</f>
        <v>0</v>
      </c>
      <c r="H30" s="213">
        <f>SUM(H28:H29)</f>
        <v>0</v>
      </c>
      <c r="I30" s="213">
        <f t="shared" ref="I30:K30" si="61">SUM(I28:I29)</f>
        <v>0</v>
      </c>
      <c r="J30" s="213">
        <f t="shared" si="61"/>
        <v>0</v>
      </c>
      <c r="K30" s="213">
        <f t="shared" si="61"/>
        <v>0</v>
      </c>
      <c r="L30" s="213">
        <f t="shared" ref="L30:Y30" si="62">SUM(L28:L29)</f>
        <v>0</v>
      </c>
      <c r="M30" s="213">
        <f t="shared" si="62"/>
        <v>0</v>
      </c>
      <c r="N30" s="213">
        <f t="shared" si="62"/>
        <v>0</v>
      </c>
      <c r="O30" s="213">
        <f t="shared" si="62"/>
        <v>0</v>
      </c>
      <c r="P30" s="213">
        <f t="shared" si="62"/>
        <v>0</v>
      </c>
      <c r="Q30" s="213">
        <f t="shared" si="62"/>
        <v>0</v>
      </c>
      <c r="R30" s="213">
        <f t="shared" si="62"/>
        <v>0</v>
      </c>
      <c r="S30" s="213">
        <f t="shared" si="62"/>
        <v>0</v>
      </c>
      <c r="T30" s="213">
        <f t="shared" si="62"/>
        <v>0</v>
      </c>
      <c r="U30" s="213">
        <f t="shared" si="62"/>
        <v>0</v>
      </c>
      <c r="V30" s="213">
        <f t="shared" si="62"/>
        <v>0</v>
      </c>
      <c r="W30" s="213">
        <f t="shared" si="62"/>
        <v>0</v>
      </c>
      <c r="X30" s="213">
        <f t="shared" si="62"/>
        <v>0</v>
      </c>
      <c r="Y30" s="213">
        <f t="shared" si="62"/>
        <v>0</v>
      </c>
    </row>
    <row r="31" spans="1:25">
      <c r="B31" s="27"/>
      <c r="C31" s="210"/>
      <c r="D31" s="27"/>
      <c r="E31" s="30"/>
      <c r="F31" s="81"/>
      <c r="G31" s="81"/>
      <c r="H31" s="81"/>
      <c r="I31" s="81"/>
      <c r="J31" s="81"/>
      <c r="K31" s="81"/>
      <c r="L31" s="81"/>
      <c r="M31" s="81"/>
      <c r="N31" s="81"/>
      <c r="O31" s="81"/>
      <c r="P31" s="81"/>
      <c r="Q31" s="81"/>
      <c r="R31" s="81"/>
      <c r="S31" s="81"/>
      <c r="T31" s="81"/>
      <c r="U31" s="81"/>
      <c r="V31" s="81"/>
      <c r="W31" s="81"/>
      <c r="X31" s="81"/>
      <c r="Y31" s="81"/>
    </row>
    <row r="32" spans="1:25">
      <c r="A32" s="209" t="s">
        <v>64</v>
      </c>
      <c r="B32" s="209"/>
      <c r="C32" s="27"/>
      <c r="D32" s="27"/>
      <c r="E32" s="29"/>
      <c r="F32" s="82"/>
      <c r="G32" s="82"/>
      <c r="H32" s="82"/>
      <c r="I32" s="82"/>
      <c r="J32" s="82"/>
      <c r="K32" s="82"/>
      <c r="L32" s="82"/>
      <c r="M32" s="82"/>
      <c r="N32" s="82"/>
      <c r="O32" s="82"/>
      <c r="P32" s="82"/>
      <c r="Q32" s="82"/>
      <c r="R32" s="82"/>
      <c r="S32" s="82"/>
      <c r="T32" s="82"/>
      <c r="U32" s="82"/>
      <c r="V32" s="82"/>
      <c r="W32" s="82"/>
      <c r="X32" s="82"/>
      <c r="Y32" s="82"/>
    </row>
    <row r="33" spans="1:25">
      <c r="A33" s="421" t="s">
        <v>56</v>
      </c>
      <c r="B33" s="27"/>
      <c r="C33" s="210"/>
      <c r="D33" s="27"/>
      <c r="E33" s="78" t="s">
        <v>5</v>
      </c>
      <c r="F33" s="23"/>
      <c r="G33" s="213">
        <f>F39</f>
        <v>0</v>
      </c>
      <c r="H33" s="213">
        <f>G39</f>
        <v>0</v>
      </c>
      <c r="I33" s="213">
        <f>H39</f>
        <v>0</v>
      </c>
      <c r="J33" s="23"/>
      <c r="K33" s="213">
        <f t="shared" ref="K33" si="63">J39</f>
        <v>0</v>
      </c>
      <c r="L33" s="213">
        <f t="shared" ref="L33" si="64">K39</f>
        <v>0</v>
      </c>
      <c r="M33" s="213">
        <f t="shared" ref="M33" si="65">L39</f>
        <v>0</v>
      </c>
      <c r="N33" s="213">
        <f t="shared" ref="N33" si="66">M39</f>
        <v>0</v>
      </c>
      <c r="O33" s="213">
        <f t="shared" ref="O33" si="67">N39</f>
        <v>0</v>
      </c>
      <c r="P33" s="213">
        <f t="shared" ref="P33" si="68">O39</f>
        <v>0</v>
      </c>
      <c r="Q33" s="213">
        <f t="shared" ref="Q33" si="69">P39</f>
        <v>0</v>
      </c>
      <c r="R33" s="213">
        <f t="shared" ref="R33" si="70">Q39</f>
        <v>0</v>
      </c>
      <c r="S33" s="213">
        <f t="shared" ref="S33" si="71">R39</f>
        <v>0</v>
      </c>
      <c r="T33" s="213">
        <f t="shared" ref="T33" si="72">S39</f>
        <v>0</v>
      </c>
      <c r="U33" s="213">
        <f t="shared" ref="U33" si="73">T39</f>
        <v>0</v>
      </c>
      <c r="V33" s="213">
        <f t="shared" ref="V33" si="74">U39</f>
        <v>0</v>
      </c>
      <c r="W33" s="213">
        <f t="shared" ref="W33" si="75">V39</f>
        <v>0</v>
      </c>
      <c r="X33" s="213">
        <f t="shared" ref="X33" si="76">W39</f>
        <v>0</v>
      </c>
      <c r="Y33" s="213">
        <f t="shared" ref="Y33" si="77">X39</f>
        <v>0</v>
      </c>
    </row>
    <row r="34" spans="1:25">
      <c r="A34" s="421" t="s">
        <v>57</v>
      </c>
      <c r="B34" s="27"/>
      <c r="C34" s="210"/>
      <c r="D34" s="27"/>
      <c r="E34" s="78" t="s">
        <v>5</v>
      </c>
      <c r="F34" s="23"/>
      <c r="G34" s="23"/>
      <c r="H34" s="23"/>
      <c r="I34" s="23"/>
      <c r="J34" s="23"/>
      <c r="K34" s="23"/>
      <c r="L34" s="23"/>
      <c r="M34" s="23"/>
      <c r="N34" s="23"/>
      <c r="O34" s="23"/>
      <c r="P34" s="23"/>
      <c r="Q34" s="23"/>
      <c r="R34" s="23"/>
      <c r="S34" s="23"/>
      <c r="T34" s="23"/>
      <c r="U34" s="23"/>
      <c r="V34" s="23"/>
      <c r="W34" s="23"/>
      <c r="X34" s="23"/>
      <c r="Y34" s="23"/>
    </row>
    <row r="35" spans="1:25">
      <c r="A35" s="421" t="s">
        <v>58</v>
      </c>
      <c r="B35" s="27"/>
      <c r="C35" s="210"/>
      <c r="D35" s="27"/>
      <c r="E35" s="78" t="s">
        <v>5</v>
      </c>
      <c r="F35" s="213">
        <f>SUM(F33:F34)</f>
        <v>0</v>
      </c>
      <c r="G35" s="213">
        <f>SUM(G33:G34)</f>
        <v>0</v>
      </c>
      <c r="H35" s="213">
        <f>SUM(H33:H34)</f>
        <v>0</v>
      </c>
      <c r="I35" s="213">
        <f t="shared" ref="I35:K35" si="78">SUM(I33:I34)</f>
        <v>0</v>
      </c>
      <c r="J35" s="213">
        <f t="shared" si="78"/>
        <v>0</v>
      </c>
      <c r="K35" s="213">
        <f t="shared" si="78"/>
        <v>0</v>
      </c>
      <c r="L35" s="213">
        <f t="shared" ref="L35:Y35" si="79">SUM(L33:L34)</f>
        <v>0</v>
      </c>
      <c r="M35" s="213">
        <f t="shared" si="79"/>
        <v>0</v>
      </c>
      <c r="N35" s="213">
        <f t="shared" si="79"/>
        <v>0</v>
      </c>
      <c r="O35" s="213">
        <f t="shared" si="79"/>
        <v>0</v>
      </c>
      <c r="P35" s="213">
        <f t="shared" si="79"/>
        <v>0</v>
      </c>
      <c r="Q35" s="213">
        <f t="shared" si="79"/>
        <v>0</v>
      </c>
      <c r="R35" s="213">
        <f t="shared" si="79"/>
        <v>0</v>
      </c>
      <c r="S35" s="213">
        <f t="shared" si="79"/>
        <v>0</v>
      </c>
      <c r="T35" s="213">
        <f t="shared" si="79"/>
        <v>0</v>
      </c>
      <c r="U35" s="213">
        <f t="shared" si="79"/>
        <v>0</v>
      </c>
      <c r="V35" s="213">
        <f t="shared" si="79"/>
        <v>0</v>
      </c>
      <c r="W35" s="213">
        <f t="shared" si="79"/>
        <v>0</v>
      </c>
      <c r="X35" s="213">
        <f t="shared" si="79"/>
        <v>0</v>
      </c>
      <c r="Y35" s="213">
        <f t="shared" si="79"/>
        <v>0</v>
      </c>
    </row>
    <row r="36" spans="1:25">
      <c r="A36" s="421" t="s">
        <v>59</v>
      </c>
      <c r="B36" s="27"/>
      <c r="C36" s="210"/>
      <c r="D36" s="27"/>
      <c r="E36" s="78" t="s">
        <v>5</v>
      </c>
      <c r="F36" s="23"/>
      <c r="G36" s="23"/>
      <c r="H36" s="23"/>
      <c r="I36" s="23"/>
      <c r="J36" s="23"/>
      <c r="K36" s="23"/>
      <c r="L36" s="23"/>
      <c r="M36" s="23"/>
      <c r="N36" s="23"/>
      <c r="O36" s="23"/>
      <c r="P36" s="23"/>
      <c r="Q36" s="23"/>
      <c r="R36" s="23"/>
      <c r="S36" s="23"/>
      <c r="T36" s="23"/>
      <c r="U36" s="23"/>
      <c r="V36" s="23"/>
      <c r="W36" s="23"/>
      <c r="X36" s="23"/>
      <c r="Y36" s="23"/>
    </row>
    <row r="37" spans="1:25">
      <c r="A37" s="422" t="s">
        <v>812</v>
      </c>
      <c r="B37" s="27"/>
      <c r="C37" s="210"/>
      <c r="D37" s="27"/>
      <c r="E37" s="78" t="s">
        <v>5</v>
      </c>
      <c r="F37" s="213">
        <f>SUM(F35:F36)</f>
        <v>0</v>
      </c>
      <c r="G37" s="213">
        <f>SUM(G35:G36)</f>
        <v>0</v>
      </c>
      <c r="H37" s="213">
        <f>SUM(H35:H36)</f>
        <v>0</v>
      </c>
      <c r="I37" s="213">
        <f t="shared" ref="I37:K37" si="80">SUM(I35:I36)</f>
        <v>0</v>
      </c>
      <c r="J37" s="213">
        <f t="shared" si="80"/>
        <v>0</v>
      </c>
      <c r="K37" s="213">
        <f t="shared" si="80"/>
        <v>0</v>
      </c>
      <c r="L37" s="213">
        <f t="shared" ref="L37:Y37" si="81">SUM(L35:L36)</f>
        <v>0</v>
      </c>
      <c r="M37" s="213">
        <f t="shared" si="81"/>
        <v>0</v>
      </c>
      <c r="N37" s="213">
        <f t="shared" si="81"/>
        <v>0</v>
      </c>
      <c r="O37" s="213">
        <f t="shared" si="81"/>
        <v>0</v>
      </c>
      <c r="P37" s="213">
        <f t="shared" si="81"/>
        <v>0</v>
      </c>
      <c r="Q37" s="213">
        <f t="shared" si="81"/>
        <v>0</v>
      </c>
      <c r="R37" s="213">
        <f t="shared" si="81"/>
        <v>0</v>
      </c>
      <c r="S37" s="213">
        <f t="shared" si="81"/>
        <v>0</v>
      </c>
      <c r="T37" s="213">
        <f t="shared" si="81"/>
        <v>0</v>
      </c>
      <c r="U37" s="213">
        <f t="shared" si="81"/>
        <v>0</v>
      </c>
      <c r="V37" s="213">
        <f t="shared" si="81"/>
        <v>0</v>
      </c>
      <c r="W37" s="213">
        <f t="shared" si="81"/>
        <v>0</v>
      </c>
      <c r="X37" s="213">
        <f t="shared" si="81"/>
        <v>0</v>
      </c>
      <c r="Y37" s="213">
        <f t="shared" si="81"/>
        <v>0</v>
      </c>
    </row>
    <row r="38" spans="1:25">
      <c r="A38" s="421" t="s">
        <v>63</v>
      </c>
      <c r="B38" s="27"/>
      <c r="C38" s="210"/>
      <c r="D38" s="27"/>
      <c r="E38" s="78" t="s">
        <v>5</v>
      </c>
      <c r="F38" s="214"/>
      <c r="G38" s="214"/>
      <c r="H38" s="214"/>
      <c r="I38" s="214"/>
      <c r="J38" s="214"/>
      <c r="K38" s="214"/>
      <c r="L38" s="214"/>
      <c r="M38" s="214"/>
      <c r="N38" s="214"/>
      <c r="O38" s="214"/>
      <c r="P38" s="214"/>
      <c r="Q38" s="214"/>
      <c r="R38" s="214"/>
      <c r="S38" s="214"/>
      <c r="T38" s="214"/>
      <c r="U38" s="214"/>
      <c r="V38" s="214"/>
      <c r="W38" s="214"/>
      <c r="X38" s="214"/>
      <c r="Y38" s="214"/>
    </row>
    <row r="39" spans="1:25">
      <c r="A39" s="421" t="s">
        <v>60</v>
      </c>
      <c r="B39" s="27"/>
      <c r="C39" s="27"/>
      <c r="D39" s="31"/>
      <c r="E39" s="78" t="s">
        <v>5</v>
      </c>
      <c r="F39" s="213">
        <f>SUM(F37:F38)</f>
        <v>0</v>
      </c>
      <c r="G39" s="213">
        <f>SUM(G37:G38)</f>
        <v>0</v>
      </c>
      <c r="H39" s="213">
        <f>SUM(H37:H38)</f>
        <v>0</v>
      </c>
      <c r="I39" s="213">
        <f t="shared" ref="I39:K39" si="82">SUM(I37:I38)</f>
        <v>0</v>
      </c>
      <c r="J39" s="213">
        <f t="shared" si="82"/>
        <v>0</v>
      </c>
      <c r="K39" s="213">
        <f t="shared" si="82"/>
        <v>0</v>
      </c>
      <c r="L39" s="213">
        <f t="shared" ref="L39:Y39" si="83">SUM(L37:L38)</f>
        <v>0</v>
      </c>
      <c r="M39" s="213">
        <f t="shared" si="83"/>
        <v>0</v>
      </c>
      <c r="N39" s="213">
        <f t="shared" si="83"/>
        <v>0</v>
      </c>
      <c r="O39" s="213">
        <f t="shared" si="83"/>
        <v>0</v>
      </c>
      <c r="P39" s="213">
        <f t="shared" si="83"/>
        <v>0</v>
      </c>
      <c r="Q39" s="213">
        <f t="shared" si="83"/>
        <v>0</v>
      </c>
      <c r="R39" s="213">
        <f t="shared" si="83"/>
        <v>0</v>
      </c>
      <c r="S39" s="213">
        <f t="shared" si="83"/>
        <v>0</v>
      </c>
      <c r="T39" s="213">
        <f t="shared" si="83"/>
        <v>0</v>
      </c>
      <c r="U39" s="213">
        <f t="shared" si="83"/>
        <v>0</v>
      </c>
      <c r="V39" s="213">
        <f t="shared" si="83"/>
        <v>0</v>
      </c>
      <c r="W39" s="213">
        <f t="shared" si="83"/>
        <v>0</v>
      </c>
      <c r="X39" s="213">
        <f t="shared" si="83"/>
        <v>0</v>
      </c>
      <c r="Y39" s="213">
        <f t="shared" si="83"/>
        <v>0</v>
      </c>
    </row>
    <row r="40" spans="1:25">
      <c r="A40" s="27"/>
      <c r="B40" s="27"/>
      <c r="C40" s="27"/>
      <c r="D40" s="30"/>
      <c r="E40" s="30"/>
      <c r="F40" s="81"/>
      <c r="G40" s="81"/>
      <c r="H40" s="81"/>
      <c r="I40" s="81"/>
      <c r="J40" s="81"/>
      <c r="K40" s="81"/>
      <c r="L40" s="81"/>
      <c r="M40" s="81"/>
      <c r="N40" s="81"/>
      <c r="O40" s="81"/>
      <c r="P40" s="81"/>
      <c r="Q40" s="81"/>
      <c r="R40" s="81"/>
      <c r="S40" s="81"/>
      <c r="T40" s="81"/>
      <c r="U40" s="81"/>
      <c r="V40" s="81"/>
      <c r="W40" s="81"/>
      <c r="X40" s="81"/>
      <c r="Y40" s="81"/>
    </row>
    <row r="41" spans="1:25" hidden="1">
      <c r="A41" s="209" t="s">
        <v>1336</v>
      </c>
      <c r="B41" s="209"/>
      <c r="C41" s="27"/>
      <c r="D41" s="27"/>
      <c r="E41" s="29"/>
      <c r="F41" s="82"/>
      <c r="G41" s="82"/>
      <c r="H41" s="82"/>
      <c r="I41" s="82"/>
      <c r="J41" s="82"/>
      <c r="K41" s="82"/>
      <c r="L41" s="82"/>
      <c r="M41" s="82"/>
      <c r="N41" s="82"/>
      <c r="O41" s="82"/>
      <c r="P41" s="82"/>
      <c r="Q41" s="82"/>
      <c r="R41" s="82"/>
      <c r="S41" s="82"/>
      <c r="T41" s="82"/>
      <c r="U41" s="82"/>
      <c r="V41" s="82"/>
      <c r="W41" s="82"/>
      <c r="X41" s="82"/>
      <c r="Y41" s="82"/>
    </row>
    <row r="42" spans="1:25" hidden="1">
      <c r="A42" s="421" t="s">
        <v>56</v>
      </c>
      <c r="B42" s="27"/>
      <c r="C42" s="210"/>
      <c r="D42" s="27"/>
      <c r="E42" s="78" t="s">
        <v>5</v>
      </c>
      <c r="F42" s="23"/>
      <c r="G42" s="213">
        <f t="shared" ref="G42:K42" si="84">F48</f>
        <v>0</v>
      </c>
      <c r="H42" s="213">
        <f t="shared" si="84"/>
        <v>0</v>
      </c>
      <c r="I42" s="213">
        <f t="shared" si="84"/>
        <v>0</v>
      </c>
      <c r="J42" s="213">
        <f t="shared" si="84"/>
        <v>0</v>
      </c>
      <c r="K42" s="213">
        <f t="shared" si="84"/>
        <v>0</v>
      </c>
      <c r="L42" s="213">
        <f t="shared" ref="L42" si="85">K48</f>
        <v>0</v>
      </c>
      <c r="M42" s="213">
        <f t="shared" ref="M42" si="86">L48</f>
        <v>0</v>
      </c>
      <c r="N42" s="213">
        <f t="shared" ref="N42" si="87">M48</f>
        <v>0</v>
      </c>
      <c r="O42" s="213">
        <f t="shared" ref="O42" si="88">N48</f>
        <v>0</v>
      </c>
      <c r="P42" s="213">
        <f t="shared" ref="P42" si="89">O48</f>
        <v>0</v>
      </c>
      <c r="Q42" s="213">
        <f t="shared" ref="Q42" si="90">P48</f>
        <v>0</v>
      </c>
      <c r="R42" s="213">
        <f t="shared" ref="R42" si="91">Q48</f>
        <v>0</v>
      </c>
      <c r="S42" s="213">
        <f t="shared" ref="S42" si="92">R48</f>
        <v>0</v>
      </c>
      <c r="T42" s="213">
        <f t="shared" ref="T42" si="93">S48</f>
        <v>0</v>
      </c>
      <c r="U42" s="213">
        <f t="shared" ref="U42" si="94">T48</f>
        <v>0</v>
      </c>
      <c r="V42" s="213">
        <f t="shared" ref="V42" si="95">U48</f>
        <v>0</v>
      </c>
      <c r="W42" s="213">
        <f t="shared" ref="W42" si="96">V48</f>
        <v>0</v>
      </c>
      <c r="X42" s="213">
        <f t="shared" ref="X42" si="97">W48</f>
        <v>0</v>
      </c>
      <c r="Y42" s="213">
        <f t="shared" ref="Y42" si="98">X48</f>
        <v>0</v>
      </c>
    </row>
    <row r="43" spans="1:25" hidden="1">
      <c r="A43" s="421" t="s">
        <v>57</v>
      </c>
      <c r="B43" s="27"/>
      <c r="C43" s="210"/>
      <c r="D43" s="27"/>
      <c r="E43" s="78" t="s">
        <v>5</v>
      </c>
      <c r="F43" s="23"/>
      <c r="G43" s="23"/>
      <c r="H43" s="23"/>
      <c r="I43" s="23"/>
      <c r="J43" s="23"/>
      <c r="K43" s="23"/>
      <c r="L43" s="23"/>
      <c r="M43" s="23"/>
      <c r="N43" s="23"/>
      <c r="O43" s="23"/>
      <c r="P43" s="23"/>
      <c r="Q43" s="23"/>
      <c r="R43" s="23"/>
      <c r="S43" s="23"/>
      <c r="T43" s="23"/>
      <c r="U43" s="23"/>
      <c r="V43" s="23"/>
      <c r="W43" s="23"/>
      <c r="X43" s="23"/>
      <c r="Y43" s="23"/>
    </row>
    <row r="44" spans="1:25" hidden="1">
      <c r="A44" s="421" t="s">
        <v>58</v>
      </c>
      <c r="B44" s="27"/>
      <c r="C44" s="210"/>
      <c r="D44" s="27"/>
      <c r="E44" s="78" t="s">
        <v>5</v>
      </c>
      <c r="F44" s="213">
        <f>SUM(F42:F43)</f>
        <v>0</v>
      </c>
      <c r="G44" s="213">
        <f>SUM(G42:G43)</f>
        <v>0</v>
      </c>
      <c r="H44" s="213">
        <f>SUM(H42:H43)</f>
        <v>0</v>
      </c>
      <c r="I44" s="213">
        <f t="shared" ref="I44:K44" si="99">SUM(I42:I43)</f>
        <v>0</v>
      </c>
      <c r="J44" s="213">
        <f t="shared" si="99"/>
        <v>0</v>
      </c>
      <c r="K44" s="213">
        <f t="shared" si="99"/>
        <v>0</v>
      </c>
      <c r="L44" s="213">
        <f t="shared" ref="L44:Y44" si="100">SUM(L42:L43)</f>
        <v>0</v>
      </c>
      <c r="M44" s="213">
        <f t="shared" si="100"/>
        <v>0</v>
      </c>
      <c r="N44" s="213">
        <f t="shared" si="100"/>
        <v>0</v>
      </c>
      <c r="O44" s="213">
        <f t="shared" si="100"/>
        <v>0</v>
      </c>
      <c r="P44" s="213">
        <f t="shared" si="100"/>
        <v>0</v>
      </c>
      <c r="Q44" s="213">
        <f t="shared" si="100"/>
        <v>0</v>
      </c>
      <c r="R44" s="213">
        <f t="shared" si="100"/>
        <v>0</v>
      </c>
      <c r="S44" s="213">
        <f t="shared" si="100"/>
        <v>0</v>
      </c>
      <c r="T44" s="213">
        <f t="shared" si="100"/>
        <v>0</v>
      </c>
      <c r="U44" s="213">
        <f t="shared" si="100"/>
        <v>0</v>
      </c>
      <c r="V44" s="213">
        <f t="shared" si="100"/>
        <v>0</v>
      </c>
      <c r="W44" s="213">
        <f t="shared" si="100"/>
        <v>0</v>
      </c>
      <c r="X44" s="213">
        <f t="shared" si="100"/>
        <v>0</v>
      </c>
      <c r="Y44" s="213">
        <f t="shared" si="100"/>
        <v>0</v>
      </c>
    </row>
    <row r="45" spans="1:25" hidden="1">
      <c r="A45" s="421" t="s">
        <v>59</v>
      </c>
      <c r="B45" s="27"/>
      <c r="C45" s="210"/>
      <c r="D45" s="27"/>
      <c r="E45" s="78" t="s">
        <v>5</v>
      </c>
      <c r="F45" s="23"/>
      <c r="G45" s="23"/>
      <c r="H45" s="23"/>
      <c r="I45" s="23"/>
      <c r="J45" s="23"/>
      <c r="K45" s="23"/>
      <c r="L45" s="23"/>
      <c r="M45" s="23"/>
      <c r="N45" s="23"/>
      <c r="O45" s="23"/>
      <c r="P45" s="23"/>
      <c r="Q45" s="23"/>
      <c r="R45" s="23"/>
      <c r="S45" s="23"/>
      <c r="T45" s="23"/>
      <c r="U45" s="23"/>
      <c r="V45" s="23"/>
      <c r="W45" s="23"/>
      <c r="X45" s="23"/>
      <c r="Y45" s="23"/>
    </row>
    <row r="46" spans="1:25" hidden="1">
      <c r="A46" s="421" t="s">
        <v>812</v>
      </c>
      <c r="B46" s="27"/>
      <c r="C46" s="210"/>
      <c r="D46" s="27"/>
      <c r="E46" s="78" t="s">
        <v>5</v>
      </c>
      <c r="F46" s="213">
        <f>SUM(F44:F45)</f>
        <v>0</v>
      </c>
      <c r="G46" s="213">
        <f>SUM(G44:G45)</f>
        <v>0</v>
      </c>
      <c r="H46" s="213">
        <f>SUM(H44:H45)</f>
        <v>0</v>
      </c>
      <c r="I46" s="213">
        <f t="shared" ref="I46:K46" si="101">SUM(I44:I45)</f>
        <v>0</v>
      </c>
      <c r="J46" s="213">
        <f t="shared" si="101"/>
        <v>0</v>
      </c>
      <c r="K46" s="213">
        <f t="shared" si="101"/>
        <v>0</v>
      </c>
      <c r="L46" s="213">
        <f t="shared" ref="L46:Y46" si="102">SUM(L44:L45)</f>
        <v>0</v>
      </c>
      <c r="M46" s="213">
        <f t="shared" si="102"/>
        <v>0</v>
      </c>
      <c r="N46" s="213">
        <f t="shared" si="102"/>
        <v>0</v>
      </c>
      <c r="O46" s="213">
        <f t="shared" si="102"/>
        <v>0</v>
      </c>
      <c r="P46" s="213">
        <f t="shared" si="102"/>
        <v>0</v>
      </c>
      <c r="Q46" s="213">
        <f t="shared" si="102"/>
        <v>0</v>
      </c>
      <c r="R46" s="213">
        <f t="shared" si="102"/>
        <v>0</v>
      </c>
      <c r="S46" s="213">
        <f t="shared" si="102"/>
        <v>0</v>
      </c>
      <c r="T46" s="213">
        <f t="shared" si="102"/>
        <v>0</v>
      </c>
      <c r="U46" s="213">
        <f t="shared" si="102"/>
        <v>0</v>
      </c>
      <c r="V46" s="213">
        <f t="shared" si="102"/>
        <v>0</v>
      </c>
      <c r="W46" s="213">
        <f t="shared" si="102"/>
        <v>0</v>
      </c>
      <c r="X46" s="213">
        <f t="shared" si="102"/>
        <v>0</v>
      </c>
      <c r="Y46" s="213">
        <f t="shared" si="102"/>
        <v>0</v>
      </c>
    </row>
    <row r="47" spans="1:25" hidden="1">
      <c r="A47" s="421" t="s">
        <v>63</v>
      </c>
      <c r="B47" s="27"/>
      <c r="C47" s="210"/>
      <c r="D47" s="27"/>
      <c r="E47" s="78" t="s">
        <v>5</v>
      </c>
      <c r="F47" s="215">
        <f>-F46*F$67</f>
        <v>0</v>
      </c>
      <c r="G47" s="215">
        <f>-G46*G$67</f>
        <v>0</v>
      </c>
      <c r="H47" s="215">
        <f>-H46*H$69</f>
        <v>0</v>
      </c>
      <c r="I47" s="215">
        <f t="shared" ref="I47:K47" si="103">-I46*I$69</f>
        <v>0</v>
      </c>
      <c r="J47" s="215">
        <f t="shared" si="103"/>
        <v>0</v>
      </c>
      <c r="K47" s="215">
        <f t="shared" si="103"/>
        <v>0</v>
      </c>
      <c r="L47" s="215">
        <f t="shared" ref="L47:Y47" si="104">-L46*L$69</f>
        <v>0</v>
      </c>
      <c r="M47" s="215">
        <f t="shared" si="104"/>
        <v>0</v>
      </c>
      <c r="N47" s="215">
        <f t="shared" si="104"/>
        <v>0</v>
      </c>
      <c r="O47" s="215">
        <f t="shared" si="104"/>
        <v>0</v>
      </c>
      <c r="P47" s="215">
        <f t="shared" si="104"/>
        <v>0</v>
      </c>
      <c r="Q47" s="215">
        <f t="shared" si="104"/>
        <v>0</v>
      </c>
      <c r="R47" s="215">
        <f t="shared" si="104"/>
        <v>0</v>
      </c>
      <c r="S47" s="215">
        <f t="shared" si="104"/>
        <v>0</v>
      </c>
      <c r="T47" s="215">
        <f t="shared" si="104"/>
        <v>0</v>
      </c>
      <c r="U47" s="215">
        <f t="shared" si="104"/>
        <v>0</v>
      </c>
      <c r="V47" s="215">
        <f t="shared" si="104"/>
        <v>0</v>
      </c>
      <c r="W47" s="215">
        <f t="shared" si="104"/>
        <v>0</v>
      </c>
      <c r="X47" s="215">
        <f t="shared" si="104"/>
        <v>0</v>
      </c>
      <c r="Y47" s="215">
        <f t="shared" si="104"/>
        <v>0</v>
      </c>
    </row>
    <row r="48" spans="1:25" hidden="1">
      <c r="A48" s="421" t="s">
        <v>60</v>
      </c>
      <c r="B48" s="27"/>
      <c r="C48" s="210"/>
      <c r="D48" s="27"/>
      <c r="E48" s="78" t="s">
        <v>5</v>
      </c>
      <c r="F48" s="213">
        <f>SUM(F46:F47)</f>
        <v>0</v>
      </c>
      <c r="G48" s="213">
        <f>SUM(G46:G47)</f>
        <v>0</v>
      </c>
      <c r="H48" s="213">
        <f>SUM(H46:H47)</f>
        <v>0</v>
      </c>
      <c r="I48" s="213">
        <f t="shared" ref="I48:K48" si="105">SUM(I46:I47)</f>
        <v>0</v>
      </c>
      <c r="J48" s="213">
        <f t="shared" si="105"/>
        <v>0</v>
      </c>
      <c r="K48" s="213">
        <f t="shared" si="105"/>
        <v>0</v>
      </c>
      <c r="L48" s="213">
        <f t="shared" ref="L48:Y48" si="106">SUM(L46:L47)</f>
        <v>0</v>
      </c>
      <c r="M48" s="213">
        <f t="shared" si="106"/>
        <v>0</v>
      </c>
      <c r="N48" s="213">
        <f t="shared" si="106"/>
        <v>0</v>
      </c>
      <c r="O48" s="213">
        <f t="shared" si="106"/>
        <v>0</v>
      </c>
      <c r="P48" s="213">
        <f t="shared" si="106"/>
        <v>0</v>
      </c>
      <c r="Q48" s="213">
        <f t="shared" si="106"/>
        <v>0</v>
      </c>
      <c r="R48" s="213">
        <f t="shared" si="106"/>
        <v>0</v>
      </c>
      <c r="S48" s="213">
        <f t="shared" si="106"/>
        <v>0</v>
      </c>
      <c r="T48" s="213">
        <f t="shared" si="106"/>
        <v>0</v>
      </c>
      <c r="U48" s="213">
        <f t="shared" si="106"/>
        <v>0</v>
      </c>
      <c r="V48" s="213">
        <f t="shared" si="106"/>
        <v>0</v>
      </c>
      <c r="W48" s="213">
        <f t="shared" si="106"/>
        <v>0</v>
      </c>
      <c r="X48" s="213">
        <f t="shared" si="106"/>
        <v>0</v>
      </c>
      <c r="Y48" s="213">
        <f t="shared" si="106"/>
        <v>0</v>
      </c>
    </row>
    <row r="49" spans="1:26" hidden="1">
      <c r="B49" s="27"/>
      <c r="C49" s="210"/>
      <c r="D49" s="27"/>
      <c r="E49" s="30"/>
      <c r="F49" s="81"/>
      <c r="G49" s="81"/>
      <c r="H49" s="81"/>
      <c r="I49" s="81"/>
      <c r="J49" s="81"/>
      <c r="K49" s="81"/>
      <c r="L49" s="81"/>
      <c r="M49" s="81"/>
      <c r="N49" s="81"/>
      <c r="O49" s="81"/>
      <c r="P49" s="81"/>
      <c r="Q49" s="81"/>
      <c r="R49" s="81"/>
      <c r="S49" s="81"/>
      <c r="T49" s="81"/>
      <c r="U49" s="81"/>
      <c r="V49" s="81"/>
      <c r="W49" s="81"/>
      <c r="X49" s="81"/>
      <c r="Y49" s="81"/>
    </row>
    <row r="50" spans="1:26" hidden="1">
      <c r="A50" s="209" t="s">
        <v>1337</v>
      </c>
      <c r="B50" s="209"/>
      <c r="C50" s="27"/>
      <c r="D50" s="27"/>
      <c r="E50" s="29"/>
      <c r="F50" s="82"/>
      <c r="G50" s="82"/>
      <c r="H50" s="82"/>
      <c r="I50" s="82"/>
      <c r="J50" s="82"/>
      <c r="K50" s="82"/>
      <c r="L50" s="82"/>
      <c r="M50" s="82"/>
      <c r="N50" s="82"/>
      <c r="O50" s="82"/>
      <c r="P50" s="82"/>
      <c r="Q50" s="82"/>
      <c r="R50" s="82"/>
      <c r="S50" s="82"/>
      <c r="T50" s="82"/>
      <c r="U50" s="82"/>
      <c r="V50" s="82"/>
      <c r="W50" s="82"/>
      <c r="X50" s="82"/>
      <c r="Y50" s="82"/>
    </row>
    <row r="51" spans="1:26" hidden="1">
      <c r="A51" s="421" t="s">
        <v>56</v>
      </c>
      <c r="B51" s="27"/>
      <c r="C51" s="210"/>
      <c r="D51" s="27"/>
      <c r="E51" s="78" t="s">
        <v>5</v>
      </c>
      <c r="F51" s="23"/>
      <c r="G51" s="213">
        <f t="shared" ref="G51:K51" si="107">F57</f>
        <v>0</v>
      </c>
      <c r="H51" s="213">
        <f t="shared" si="107"/>
        <v>0</v>
      </c>
      <c r="I51" s="213">
        <f t="shared" si="107"/>
        <v>0</v>
      </c>
      <c r="J51" s="213">
        <f t="shared" si="107"/>
        <v>0</v>
      </c>
      <c r="K51" s="213">
        <f t="shared" si="107"/>
        <v>0</v>
      </c>
      <c r="L51" s="213">
        <f t="shared" ref="L51" si="108">K57</f>
        <v>0</v>
      </c>
      <c r="M51" s="213">
        <f t="shared" ref="M51" si="109">L57</f>
        <v>0</v>
      </c>
      <c r="N51" s="213">
        <f t="shared" ref="N51" si="110">M57</f>
        <v>0</v>
      </c>
      <c r="O51" s="213">
        <f t="shared" ref="O51" si="111">N57</f>
        <v>0</v>
      </c>
      <c r="P51" s="213">
        <f t="shared" ref="P51" si="112">O57</f>
        <v>0</v>
      </c>
      <c r="Q51" s="213">
        <f t="shared" ref="Q51" si="113">P57</f>
        <v>0</v>
      </c>
      <c r="R51" s="213">
        <f t="shared" ref="R51" si="114">Q57</f>
        <v>0</v>
      </c>
      <c r="S51" s="213">
        <f t="shared" ref="S51" si="115">R57</f>
        <v>0</v>
      </c>
      <c r="T51" s="213">
        <f t="shared" ref="T51" si="116">S57</f>
        <v>0</v>
      </c>
      <c r="U51" s="213">
        <f t="shared" ref="U51" si="117">T57</f>
        <v>0</v>
      </c>
      <c r="V51" s="213">
        <f t="shared" ref="V51" si="118">U57</f>
        <v>0</v>
      </c>
      <c r="W51" s="213">
        <f t="shared" ref="W51" si="119">V57</f>
        <v>0</v>
      </c>
      <c r="X51" s="213">
        <f t="shared" ref="X51" si="120">W57</f>
        <v>0</v>
      </c>
      <c r="Y51" s="213">
        <f t="shared" ref="Y51" si="121">X57</f>
        <v>0</v>
      </c>
    </row>
    <row r="52" spans="1:26" hidden="1">
      <c r="A52" s="421" t="s">
        <v>57</v>
      </c>
      <c r="B52" s="27"/>
      <c r="C52" s="210"/>
      <c r="D52" s="27"/>
      <c r="E52" s="78" t="s">
        <v>5</v>
      </c>
      <c r="F52" s="23"/>
      <c r="G52" s="23"/>
      <c r="H52" s="23"/>
      <c r="I52" s="23"/>
      <c r="J52" s="23"/>
      <c r="K52" s="23"/>
      <c r="L52" s="23"/>
      <c r="M52" s="23"/>
      <c r="N52" s="23"/>
      <c r="O52" s="23"/>
      <c r="P52" s="23"/>
      <c r="Q52" s="23"/>
      <c r="R52" s="23"/>
      <c r="S52" s="23"/>
      <c r="T52" s="23"/>
      <c r="U52" s="23"/>
      <c r="V52" s="23"/>
      <c r="W52" s="23"/>
      <c r="X52" s="23"/>
      <c r="Y52" s="23"/>
    </row>
    <row r="53" spans="1:26" hidden="1">
      <c r="A53" s="421" t="s">
        <v>58</v>
      </c>
      <c r="B53" s="27"/>
      <c r="C53" s="210"/>
      <c r="D53" s="27"/>
      <c r="E53" s="78" t="s">
        <v>5</v>
      </c>
      <c r="F53" s="213">
        <f>SUM(F51:F52)</f>
        <v>0</v>
      </c>
      <c r="G53" s="213">
        <f>SUM(G51:G52)</f>
        <v>0</v>
      </c>
      <c r="H53" s="213">
        <f>SUM(H51:H52)</f>
        <v>0</v>
      </c>
      <c r="I53" s="213">
        <f t="shared" ref="I53:K53" si="122">SUM(I51:I52)</f>
        <v>0</v>
      </c>
      <c r="J53" s="213">
        <f t="shared" si="122"/>
        <v>0</v>
      </c>
      <c r="K53" s="213">
        <f t="shared" si="122"/>
        <v>0</v>
      </c>
      <c r="L53" s="213">
        <f t="shared" ref="L53:Y53" si="123">SUM(L51:L52)</f>
        <v>0</v>
      </c>
      <c r="M53" s="213">
        <f t="shared" si="123"/>
        <v>0</v>
      </c>
      <c r="N53" s="213">
        <f t="shared" si="123"/>
        <v>0</v>
      </c>
      <c r="O53" s="213">
        <f t="shared" si="123"/>
        <v>0</v>
      </c>
      <c r="P53" s="213">
        <f t="shared" si="123"/>
        <v>0</v>
      </c>
      <c r="Q53" s="213">
        <f t="shared" si="123"/>
        <v>0</v>
      </c>
      <c r="R53" s="213">
        <f t="shared" si="123"/>
        <v>0</v>
      </c>
      <c r="S53" s="213">
        <f t="shared" si="123"/>
        <v>0</v>
      </c>
      <c r="T53" s="213">
        <f t="shared" si="123"/>
        <v>0</v>
      </c>
      <c r="U53" s="213">
        <f t="shared" si="123"/>
        <v>0</v>
      </c>
      <c r="V53" s="213">
        <f t="shared" si="123"/>
        <v>0</v>
      </c>
      <c r="W53" s="213">
        <f t="shared" si="123"/>
        <v>0</v>
      </c>
      <c r="X53" s="213">
        <f t="shared" si="123"/>
        <v>0</v>
      </c>
      <c r="Y53" s="213">
        <f t="shared" si="123"/>
        <v>0</v>
      </c>
    </row>
    <row r="54" spans="1:26" hidden="1">
      <c r="A54" s="421" t="s">
        <v>59</v>
      </c>
      <c r="B54" s="27"/>
      <c r="C54" s="210"/>
      <c r="D54" s="27"/>
      <c r="E54" s="78" t="s">
        <v>5</v>
      </c>
      <c r="F54" s="23"/>
      <c r="G54" s="23"/>
      <c r="H54" s="23"/>
      <c r="I54" s="23"/>
      <c r="J54" s="23"/>
      <c r="K54" s="23"/>
      <c r="L54" s="23"/>
      <c r="M54" s="23"/>
      <c r="N54" s="23"/>
      <c r="O54" s="23"/>
      <c r="P54" s="23"/>
      <c r="Q54" s="23"/>
      <c r="R54" s="23"/>
      <c r="S54" s="23"/>
      <c r="T54" s="23"/>
      <c r="U54" s="23"/>
      <c r="V54" s="23"/>
      <c r="W54" s="23"/>
      <c r="X54" s="23"/>
      <c r="Y54" s="23"/>
    </row>
    <row r="55" spans="1:26" hidden="1">
      <c r="A55" s="422" t="s">
        <v>812</v>
      </c>
      <c r="B55" s="27"/>
      <c r="C55" s="210"/>
      <c r="D55" s="27"/>
      <c r="E55" s="78" t="s">
        <v>5</v>
      </c>
      <c r="F55" s="213">
        <f>SUM(F53:F54)</f>
        <v>0</v>
      </c>
      <c r="G55" s="213">
        <f>SUM(G53:G54)</f>
        <v>0</v>
      </c>
      <c r="H55" s="213">
        <f>SUM(H53:H54)</f>
        <v>0</v>
      </c>
      <c r="I55" s="213">
        <f t="shared" ref="I55:K55" si="124">SUM(I53:I54)</f>
        <v>0</v>
      </c>
      <c r="J55" s="213">
        <f t="shared" si="124"/>
        <v>0</v>
      </c>
      <c r="K55" s="213">
        <f t="shared" si="124"/>
        <v>0</v>
      </c>
      <c r="L55" s="213">
        <f t="shared" ref="L55:Y55" si="125">SUM(L53:L54)</f>
        <v>0</v>
      </c>
      <c r="M55" s="213">
        <f t="shared" si="125"/>
        <v>0</v>
      </c>
      <c r="N55" s="213">
        <f t="shared" si="125"/>
        <v>0</v>
      </c>
      <c r="O55" s="213">
        <f t="shared" si="125"/>
        <v>0</v>
      </c>
      <c r="P55" s="213">
        <f t="shared" si="125"/>
        <v>0</v>
      </c>
      <c r="Q55" s="213">
        <f t="shared" si="125"/>
        <v>0</v>
      </c>
      <c r="R55" s="213">
        <f t="shared" si="125"/>
        <v>0</v>
      </c>
      <c r="S55" s="213">
        <f t="shared" si="125"/>
        <v>0</v>
      </c>
      <c r="T55" s="213">
        <f t="shared" si="125"/>
        <v>0</v>
      </c>
      <c r="U55" s="213">
        <f t="shared" si="125"/>
        <v>0</v>
      </c>
      <c r="V55" s="213">
        <f t="shared" si="125"/>
        <v>0</v>
      </c>
      <c r="W55" s="213">
        <f t="shared" si="125"/>
        <v>0</v>
      </c>
      <c r="X55" s="213">
        <f t="shared" si="125"/>
        <v>0</v>
      </c>
      <c r="Y55" s="213">
        <f t="shared" si="125"/>
        <v>0</v>
      </c>
    </row>
    <row r="56" spans="1:26" hidden="1">
      <c r="A56" s="421" t="s">
        <v>63</v>
      </c>
      <c r="B56" s="27"/>
      <c r="C56" s="210"/>
      <c r="D56" s="27"/>
      <c r="E56" s="78" t="s">
        <v>5</v>
      </c>
      <c r="F56" s="214"/>
      <c r="G56" s="214"/>
      <c r="H56" s="215">
        <f>-H55*H$70</f>
        <v>0</v>
      </c>
      <c r="I56" s="215">
        <f t="shared" ref="I56:K56" si="126">-I55*I$70</f>
        <v>0</v>
      </c>
      <c r="J56" s="215">
        <f t="shared" si="126"/>
        <v>0</v>
      </c>
      <c r="K56" s="215">
        <f t="shared" si="126"/>
        <v>0</v>
      </c>
      <c r="L56" s="215">
        <f t="shared" ref="L56:Y56" si="127">-L55*L$70</f>
        <v>0</v>
      </c>
      <c r="M56" s="215">
        <f t="shared" si="127"/>
        <v>0</v>
      </c>
      <c r="N56" s="215">
        <f t="shared" si="127"/>
        <v>0</v>
      </c>
      <c r="O56" s="215">
        <f t="shared" si="127"/>
        <v>0</v>
      </c>
      <c r="P56" s="215">
        <f t="shared" si="127"/>
        <v>0</v>
      </c>
      <c r="Q56" s="215">
        <f t="shared" si="127"/>
        <v>0</v>
      </c>
      <c r="R56" s="215">
        <f t="shared" si="127"/>
        <v>0</v>
      </c>
      <c r="S56" s="215">
        <f t="shared" si="127"/>
        <v>0</v>
      </c>
      <c r="T56" s="215">
        <f t="shared" si="127"/>
        <v>0</v>
      </c>
      <c r="U56" s="215">
        <f t="shared" si="127"/>
        <v>0</v>
      </c>
      <c r="V56" s="215">
        <f t="shared" si="127"/>
        <v>0</v>
      </c>
      <c r="W56" s="215">
        <f t="shared" si="127"/>
        <v>0</v>
      </c>
      <c r="X56" s="215">
        <f t="shared" si="127"/>
        <v>0</v>
      </c>
      <c r="Y56" s="215">
        <f t="shared" si="127"/>
        <v>0</v>
      </c>
    </row>
    <row r="57" spans="1:26" hidden="1">
      <c r="A57" s="421" t="s">
        <v>60</v>
      </c>
      <c r="B57" s="27"/>
      <c r="C57" s="27"/>
      <c r="D57" s="31"/>
      <c r="E57" s="78" t="s">
        <v>5</v>
      </c>
      <c r="F57" s="213">
        <f>SUM(F55:F56)</f>
        <v>0</v>
      </c>
      <c r="G57" s="213">
        <f>SUM(G55:G56)</f>
        <v>0</v>
      </c>
      <c r="H57" s="213">
        <f>SUM(H55:H56)</f>
        <v>0</v>
      </c>
      <c r="I57" s="213">
        <f t="shared" ref="I57:K57" si="128">SUM(I55:I56)</f>
        <v>0</v>
      </c>
      <c r="J57" s="213">
        <f t="shared" si="128"/>
        <v>0</v>
      </c>
      <c r="K57" s="213">
        <f t="shared" si="128"/>
        <v>0</v>
      </c>
      <c r="L57" s="213">
        <f t="shared" ref="L57:Y57" si="129">SUM(L55:L56)</f>
        <v>0</v>
      </c>
      <c r="M57" s="213">
        <f t="shared" si="129"/>
        <v>0</v>
      </c>
      <c r="N57" s="213">
        <f t="shared" si="129"/>
        <v>0</v>
      </c>
      <c r="O57" s="213">
        <f t="shared" si="129"/>
        <v>0</v>
      </c>
      <c r="P57" s="213">
        <f t="shared" si="129"/>
        <v>0</v>
      </c>
      <c r="Q57" s="213">
        <f t="shared" si="129"/>
        <v>0</v>
      </c>
      <c r="R57" s="213">
        <f t="shared" si="129"/>
        <v>0</v>
      </c>
      <c r="S57" s="213">
        <f t="shared" si="129"/>
        <v>0</v>
      </c>
      <c r="T57" s="213">
        <f t="shared" si="129"/>
        <v>0</v>
      </c>
      <c r="U57" s="213">
        <f t="shared" si="129"/>
        <v>0</v>
      </c>
      <c r="V57" s="213">
        <f t="shared" si="129"/>
        <v>0</v>
      </c>
      <c r="W57" s="213">
        <f t="shared" si="129"/>
        <v>0</v>
      </c>
      <c r="X57" s="213">
        <f t="shared" si="129"/>
        <v>0</v>
      </c>
      <c r="Y57" s="213">
        <f t="shared" si="129"/>
        <v>0</v>
      </c>
    </row>
    <row r="58" spans="1:26" hidden="1">
      <c r="A58" s="27"/>
      <c r="B58" s="27"/>
      <c r="C58" s="27"/>
      <c r="D58" s="30"/>
      <c r="E58" s="30"/>
      <c r="F58" s="81"/>
      <c r="G58" s="81"/>
      <c r="H58" s="81"/>
      <c r="I58" s="81"/>
      <c r="J58" s="81"/>
      <c r="K58" s="81"/>
      <c r="L58" s="81"/>
      <c r="M58" s="81"/>
      <c r="N58" s="81"/>
      <c r="O58" s="81"/>
      <c r="P58" s="81"/>
      <c r="Q58" s="81"/>
      <c r="R58" s="81"/>
      <c r="S58" s="81"/>
      <c r="T58" s="81"/>
      <c r="U58" s="81"/>
      <c r="V58" s="81"/>
      <c r="W58" s="81"/>
      <c r="X58" s="81"/>
      <c r="Y58" s="81"/>
    </row>
    <row r="59" spans="1:26">
      <c r="A59" s="27"/>
      <c r="B59" s="27"/>
      <c r="C59" s="27"/>
      <c r="D59" s="30"/>
      <c r="E59" s="30"/>
      <c r="F59" s="82"/>
      <c r="G59" s="82"/>
      <c r="H59" s="82"/>
      <c r="I59" s="82"/>
      <c r="J59" s="82"/>
      <c r="K59" s="82"/>
      <c r="L59" s="82"/>
      <c r="M59" s="82"/>
      <c r="N59" s="82"/>
      <c r="O59" s="82"/>
      <c r="P59" s="82"/>
      <c r="Q59" s="82"/>
      <c r="R59" s="82"/>
      <c r="S59" s="82"/>
      <c r="T59" s="82"/>
      <c r="U59" s="82"/>
      <c r="V59" s="82"/>
      <c r="W59" s="82"/>
      <c r="X59" s="82"/>
      <c r="Y59" s="82"/>
    </row>
    <row r="60" spans="1:26" ht="15.75" customHeight="1">
      <c r="A60" s="209" t="s">
        <v>65</v>
      </c>
      <c r="B60" s="27"/>
      <c r="C60" s="426"/>
      <c r="D60" s="426"/>
      <c r="E60" s="33"/>
      <c r="F60" s="23"/>
      <c r="G60" s="23"/>
      <c r="H60" s="23"/>
      <c r="I60" s="23"/>
      <c r="J60" s="23"/>
      <c r="K60" s="23"/>
      <c r="L60" s="23"/>
      <c r="M60" s="23"/>
      <c r="N60" s="23"/>
      <c r="O60" s="23"/>
      <c r="P60" s="23"/>
      <c r="Q60" s="23"/>
      <c r="R60" s="23"/>
      <c r="S60" s="23"/>
      <c r="T60" s="23"/>
      <c r="U60" s="23"/>
      <c r="V60" s="23"/>
      <c r="W60" s="23"/>
      <c r="X60" s="23"/>
      <c r="Y60" s="23"/>
    </row>
    <row r="61" spans="1:26">
      <c r="C61" s="27"/>
      <c r="D61" s="34"/>
      <c r="E61" s="33"/>
      <c r="F61" s="32"/>
      <c r="I61" s="32"/>
    </row>
    <row r="62" spans="1:26">
      <c r="A62" s="427" t="s">
        <v>66</v>
      </c>
      <c r="C62" s="27"/>
      <c r="E62" s="33"/>
      <c r="F62" s="216"/>
      <c r="G62" s="216"/>
      <c r="H62" s="216"/>
      <c r="I62" s="216"/>
      <c r="J62" s="216"/>
      <c r="K62" s="216"/>
      <c r="L62" s="216"/>
      <c r="M62" s="216"/>
      <c r="N62" s="216"/>
      <c r="O62" s="216"/>
      <c r="P62" s="216"/>
      <c r="Q62" s="216"/>
      <c r="R62" s="216"/>
      <c r="S62" s="216"/>
      <c r="T62" s="216"/>
      <c r="U62" s="216"/>
      <c r="V62" s="216"/>
      <c r="W62" s="216"/>
      <c r="X62" s="216"/>
      <c r="Y62" s="216"/>
    </row>
    <row r="63" spans="1:26">
      <c r="A63" s="428" t="s">
        <v>67</v>
      </c>
      <c r="C63" s="27"/>
      <c r="E63" s="33"/>
      <c r="F63" s="79" t="str">
        <f>IF(F62&gt;0,1/F62,"-")</f>
        <v>-</v>
      </c>
      <c r="G63" s="79" t="str">
        <f>IF(G62&gt;0,1/G62,"-")</f>
        <v>-</v>
      </c>
      <c r="H63" s="79" t="str">
        <f>IF(H62&gt;0,1/H62,"-")</f>
        <v>-</v>
      </c>
      <c r="I63" s="79" t="str">
        <f>IF(I62&gt;0,1/I62,"-")</f>
        <v>-</v>
      </c>
      <c r="J63" s="79" t="str">
        <f t="shared" ref="J63:K63" si="130">IF(J62&gt;0,1/J62,"-")</f>
        <v>-</v>
      </c>
      <c r="K63" s="79" t="str">
        <f t="shared" si="130"/>
        <v>-</v>
      </c>
      <c r="L63" s="79" t="str">
        <f t="shared" ref="L63:Y63" si="131">IF(L62&gt;0,1/L62,"-")</f>
        <v>-</v>
      </c>
      <c r="M63" s="79" t="str">
        <f t="shared" si="131"/>
        <v>-</v>
      </c>
      <c r="N63" s="79" t="str">
        <f t="shared" si="131"/>
        <v>-</v>
      </c>
      <c r="O63" s="79" t="str">
        <f t="shared" si="131"/>
        <v>-</v>
      </c>
      <c r="P63" s="79" t="str">
        <f t="shared" si="131"/>
        <v>-</v>
      </c>
      <c r="Q63" s="79" t="str">
        <f t="shared" si="131"/>
        <v>-</v>
      </c>
      <c r="R63" s="79" t="str">
        <f t="shared" si="131"/>
        <v>-</v>
      </c>
      <c r="S63" s="79" t="str">
        <f t="shared" si="131"/>
        <v>-</v>
      </c>
      <c r="T63" s="79" t="str">
        <f t="shared" si="131"/>
        <v>-</v>
      </c>
      <c r="U63" s="79" t="str">
        <f t="shared" si="131"/>
        <v>-</v>
      </c>
      <c r="V63" s="79" t="str">
        <f t="shared" si="131"/>
        <v>-</v>
      </c>
      <c r="W63" s="79" t="str">
        <f t="shared" si="131"/>
        <v>-</v>
      </c>
      <c r="X63" s="79" t="str">
        <f t="shared" si="131"/>
        <v>-</v>
      </c>
      <c r="Y63" s="79" t="str">
        <f t="shared" si="131"/>
        <v>-</v>
      </c>
    </row>
    <row r="64" spans="1:26" s="27" customFormat="1" ht="15">
      <c r="A64" s="207" t="s">
        <v>401</v>
      </c>
      <c r="B64" s="12"/>
      <c r="C64" s="12"/>
      <c r="D64" s="12"/>
      <c r="E64" s="12"/>
      <c r="F64" s="12"/>
      <c r="G64" s="12"/>
      <c r="H64" s="12"/>
      <c r="I64" s="12"/>
      <c r="J64" s="12"/>
      <c r="K64" s="12"/>
      <c r="L64" s="12"/>
      <c r="M64" s="12"/>
      <c r="N64" s="12"/>
      <c r="O64" s="12"/>
      <c r="P64" s="12"/>
      <c r="Q64" s="12"/>
      <c r="R64" s="12"/>
      <c r="S64" s="12"/>
      <c r="T64" s="12"/>
      <c r="U64" s="12"/>
      <c r="V64" s="12"/>
      <c r="W64" s="12"/>
      <c r="X64" s="12"/>
      <c r="Y64" s="12"/>
      <c r="Z64" s="14"/>
    </row>
    <row r="65" spans="1:26" s="27" customFormat="1" ht="15">
      <c r="A65" s="424" t="s">
        <v>866</v>
      </c>
      <c r="B65" s="28"/>
      <c r="E65" s="205" t="s">
        <v>0</v>
      </c>
      <c r="F65" s="208"/>
      <c r="G65" s="208"/>
      <c r="H65" s="208"/>
      <c r="I65" s="208"/>
      <c r="J65" s="208"/>
      <c r="K65" s="208"/>
      <c r="L65" s="208"/>
      <c r="M65" s="208"/>
      <c r="N65" s="208"/>
      <c r="O65" s="208"/>
      <c r="P65" s="208"/>
      <c r="Q65" s="208"/>
      <c r="R65" s="208"/>
      <c r="S65" s="208"/>
      <c r="T65" s="208"/>
      <c r="U65" s="208"/>
      <c r="V65" s="208"/>
      <c r="W65" s="208"/>
      <c r="X65" s="208"/>
      <c r="Y65" s="208"/>
      <c r="Z65" s="14"/>
    </row>
    <row r="66" spans="1:26" s="27" customFormat="1" ht="15">
      <c r="A66" s="424" t="s">
        <v>61</v>
      </c>
      <c r="B66" s="12"/>
      <c r="E66" s="205" t="s">
        <v>0</v>
      </c>
      <c r="F66" s="208"/>
      <c r="G66" s="208"/>
      <c r="H66" s="208"/>
      <c r="I66" s="208"/>
      <c r="J66" s="208"/>
      <c r="K66" s="208"/>
      <c r="L66" s="208"/>
      <c r="M66" s="208"/>
      <c r="N66" s="208"/>
      <c r="O66" s="208"/>
      <c r="P66" s="208"/>
      <c r="Q66" s="208"/>
      <c r="R66" s="208"/>
      <c r="S66" s="208"/>
      <c r="T66" s="208"/>
      <c r="U66" s="208"/>
      <c r="V66" s="208"/>
      <c r="W66" s="208"/>
      <c r="X66" s="208"/>
      <c r="Y66" s="208"/>
      <c r="Z66" s="14"/>
    </row>
    <row r="67" spans="1:26" ht="15">
      <c r="A67" s="424" t="s">
        <v>62</v>
      </c>
      <c r="E67" s="205" t="s">
        <v>0</v>
      </c>
      <c r="F67" s="206">
        <f>F62</f>
        <v>0</v>
      </c>
      <c r="G67" s="206">
        <f>G62</f>
        <v>0</v>
      </c>
      <c r="H67" s="206">
        <f>H62</f>
        <v>0</v>
      </c>
      <c r="I67" s="206">
        <f t="shared" ref="I67:K67" si="132">I62</f>
        <v>0</v>
      </c>
      <c r="J67" s="206">
        <f t="shared" si="132"/>
        <v>0</v>
      </c>
      <c r="K67" s="206">
        <f t="shared" si="132"/>
        <v>0</v>
      </c>
      <c r="L67" s="206">
        <f t="shared" ref="L67:Y67" si="133">L62</f>
        <v>0</v>
      </c>
      <c r="M67" s="206">
        <f t="shared" si="133"/>
        <v>0</v>
      </c>
      <c r="N67" s="206">
        <f t="shared" si="133"/>
        <v>0</v>
      </c>
      <c r="O67" s="206">
        <f t="shared" si="133"/>
        <v>0</v>
      </c>
      <c r="P67" s="206">
        <f t="shared" si="133"/>
        <v>0</v>
      </c>
      <c r="Q67" s="206">
        <f t="shared" si="133"/>
        <v>0</v>
      </c>
      <c r="R67" s="206">
        <f t="shared" si="133"/>
        <v>0</v>
      </c>
      <c r="S67" s="206">
        <f t="shared" si="133"/>
        <v>0</v>
      </c>
      <c r="T67" s="206">
        <f t="shared" si="133"/>
        <v>0</v>
      </c>
      <c r="U67" s="206">
        <f t="shared" si="133"/>
        <v>0</v>
      </c>
      <c r="V67" s="206">
        <f t="shared" si="133"/>
        <v>0</v>
      </c>
      <c r="W67" s="206">
        <f t="shared" si="133"/>
        <v>0</v>
      </c>
      <c r="X67" s="206">
        <f t="shared" si="133"/>
        <v>0</v>
      </c>
      <c r="Y67" s="206">
        <f t="shared" si="133"/>
        <v>0</v>
      </c>
      <c r="Z67" s="14"/>
    </row>
    <row r="68" spans="1:26" ht="15">
      <c r="A68" s="424" t="s">
        <v>64</v>
      </c>
      <c r="E68" s="205" t="s">
        <v>0</v>
      </c>
      <c r="F68" s="208"/>
      <c r="G68" s="208"/>
      <c r="H68" s="208"/>
      <c r="I68" s="208"/>
      <c r="J68" s="208"/>
      <c r="K68" s="208"/>
      <c r="L68" s="208"/>
      <c r="M68" s="208"/>
      <c r="N68" s="208"/>
      <c r="O68" s="208"/>
      <c r="P68" s="208"/>
      <c r="Q68" s="208"/>
      <c r="R68" s="208"/>
      <c r="S68" s="208"/>
      <c r="T68" s="208"/>
      <c r="U68" s="208"/>
      <c r="V68" s="208"/>
      <c r="W68" s="208"/>
      <c r="X68" s="208"/>
      <c r="Y68" s="208"/>
      <c r="Z68" s="14"/>
    </row>
    <row r="69" spans="1:26" ht="15" hidden="1">
      <c r="A69" s="424" t="s">
        <v>1336</v>
      </c>
      <c r="E69" s="205" t="s">
        <v>0</v>
      </c>
      <c r="F69" s="579"/>
      <c r="G69" s="579"/>
      <c r="H69" s="208"/>
      <c r="I69" s="208"/>
      <c r="J69" s="208"/>
      <c r="K69" s="208"/>
      <c r="L69" s="208"/>
      <c r="M69" s="208"/>
      <c r="N69" s="208"/>
      <c r="O69" s="208"/>
      <c r="P69" s="208"/>
      <c r="Q69" s="208"/>
      <c r="R69" s="208"/>
      <c r="S69" s="208"/>
      <c r="T69" s="208"/>
      <c r="U69" s="208"/>
      <c r="V69" s="208"/>
      <c r="W69" s="208"/>
      <c r="X69" s="208"/>
      <c r="Y69" s="208"/>
      <c r="Z69" s="14"/>
    </row>
    <row r="70" spans="1:26" ht="15" hidden="1">
      <c r="A70" s="424" t="s">
        <v>1337</v>
      </c>
      <c r="E70" s="205" t="s">
        <v>0</v>
      </c>
      <c r="F70" s="579"/>
      <c r="G70" s="579"/>
      <c r="H70" s="208"/>
      <c r="I70" s="208"/>
      <c r="J70" s="208"/>
      <c r="K70" s="208"/>
      <c r="L70" s="208"/>
      <c r="M70" s="208"/>
      <c r="N70" s="208"/>
      <c r="O70" s="208"/>
      <c r="P70" s="208"/>
      <c r="Q70" s="208"/>
      <c r="R70" s="208"/>
      <c r="S70" s="208"/>
      <c r="T70" s="208"/>
      <c r="U70" s="208"/>
      <c r="V70" s="208"/>
      <c r="W70" s="208"/>
      <c r="X70" s="208"/>
      <c r="Y70" s="208"/>
      <c r="Z70" s="14"/>
    </row>
    <row r="71" spans="1:26" s="211" customFormat="1" ht="15">
      <c r="Z71" s="162"/>
    </row>
    <row r="72" spans="1:26" ht="15">
      <c r="A72" s="425" t="s">
        <v>54</v>
      </c>
      <c r="B72" s="27"/>
      <c r="C72" s="27"/>
      <c r="D72" s="425"/>
      <c r="E72" s="425"/>
      <c r="F72" s="425"/>
      <c r="G72" s="425"/>
      <c r="Z72" s="14"/>
    </row>
    <row r="73" spans="1:26" ht="36" customHeight="1">
      <c r="A73" s="204" t="s">
        <v>1832</v>
      </c>
      <c r="B73" s="27"/>
      <c r="C73" s="27"/>
      <c r="D73" s="344"/>
    </row>
    <row r="74" spans="1:26" s="27" customFormat="1">
      <c r="A74" s="209" t="s">
        <v>866</v>
      </c>
    </row>
    <row r="75" spans="1:26" s="27" customFormat="1" ht="12.75" customHeight="1">
      <c r="A75" s="421" t="s">
        <v>56</v>
      </c>
      <c r="E75" s="78" t="s">
        <v>5</v>
      </c>
      <c r="F75" s="213">
        <f t="shared" ref="F75:H75" si="134">F6-F134</f>
        <v>0</v>
      </c>
      <c r="G75" s="213">
        <f t="shared" si="134"/>
        <v>0</v>
      </c>
      <c r="H75" s="213">
        <f t="shared" si="134"/>
        <v>0</v>
      </c>
      <c r="I75" s="213">
        <f>I6-I134</f>
        <v>0</v>
      </c>
      <c r="J75" s="213">
        <f t="shared" ref="J75:K75" si="135">J6-J134</f>
        <v>0</v>
      </c>
      <c r="K75" s="213">
        <f t="shared" si="135"/>
        <v>0</v>
      </c>
      <c r="L75" s="213">
        <f t="shared" ref="L75:Y75" si="136">L6-L134</f>
        <v>0</v>
      </c>
      <c r="M75" s="213">
        <f t="shared" si="136"/>
        <v>0</v>
      </c>
      <c r="N75" s="213">
        <f t="shared" si="136"/>
        <v>0</v>
      </c>
      <c r="O75" s="213">
        <f t="shared" si="136"/>
        <v>0</v>
      </c>
      <c r="P75" s="213">
        <f t="shared" si="136"/>
        <v>0</v>
      </c>
      <c r="Q75" s="213">
        <f t="shared" si="136"/>
        <v>0</v>
      </c>
      <c r="R75" s="213">
        <f t="shared" si="136"/>
        <v>0</v>
      </c>
      <c r="S75" s="213">
        <f t="shared" si="136"/>
        <v>0</v>
      </c>
      <c r="T75" s="213">
        <f t="shared" si="136"/>
        <v>0</v>
      </c>
      <c r="U75" s="213">
        <f t="shared" si="136"/>
        <v>0</v>
      </c>
      <c r="V75" s="213">
        <f t="shared" si="136"/>
        <v>0</v>
      </c>
      <c r="W75" s="213">
        <f t="shared" si="136"/>
        <v>0</v>
      </c>
      <c r="X75" s="213">
        <f t="shared" si="136"/>
        <v>0</v>
      </c>
      <c r="Y75" s="213">
        <f t="shared" si="136"/>
        <v>0</v>
      </c>
      <c r="Z75" s="14"/>
    </row>
    <row r="76" spans="1:26" s="27" customFormat="1" ht="12.75" customHeight="1">
      <c r="A76" s="421" t="s">
        <v>57</v>
      </c>
      <c r="E76" s="78" t="s">
        <v>5</v>
      </c>
      <c r="F76" s="213">
        <f t="shared" ref="F76:H76" si="137">F7-F135</f>
        <v>0</v>
      </c>
      <c r="G76" s="213">
        <f t="shared" si="137"/>
        <v>0</v>
      </c>
      <c r="H76" s="213">
        <f t="shared" si="137"/>
        <v>0</v>
      </c>
      <c r="I76" s="213">
        <f t="shared" ref="I76:K80" si="138">I7-I135</f>
        <v>0</v>
      </c>
      <c r="J76" s="213">
        <f t="shared" si="138"/>
        <v>0</v>
      </c>
      <c r="K76" s="213">
        <f t="shared" si="138"/>
        <v>0</v>
      </c>
      <c r="L76" s="213">
        <f t="shared" ref="L76:Y76" si="139">L7-L135</f>
        <v>0</v>
      </c>
      <c r="M76" s="213">
        <f t="shared" si="139"/>
        <v>0</v>
      </c>
      <c r="N76" s="213">
        <f t="shared" si="139"/>
        <v>0</v>
      </c>
      <c r="O76" s="213">
        <f t="shared" si="139"/>
        <v>0</v>
      </c>
      <c r="P76" s="213">
        <f t="shared" si="139"/>
        <v>0</v>
      </c>
      <c r="Q76" s="213">
        <f t="shared" si="139"/>
        <v>0</v>
      </c>
      <c r="R76" s="213">
        <f t="shared" si="139"/>
        <v>0</v>
      </c>
      <c r="S76" s="213">
        <f t="shared" si="139"/>
        <v>0</v>
      </c>
      <c r="T76" s="213">
        <f t="shared" si="139"/>
        <v>0</v>
      </c>
      <c r="U76" s="213">
        <f t="shared" si="139"/>
        <v>0</v>
      </c>
      <c r="V76" s="213">
        <f t="shared" si="139"/>
        <v>0</v>
      </c>
      <c r="W76" s="213">
        <f t="shared" si="139"/>
        <v>0</v>
      </c>
      <c r="X76" s="213">
        <f t="shared" si="139"/>
        <v>0</v>
      </c>
      <c r="Y76" s="213">
        <f t="shared" si="139"/>
        <v>0</v>
      </c>
      <c r="Z76" s="14"/>
    </row>
    <row r="77" spans="1:26" s="27" customFormat="1" ht="12.75" customHeight="1">
      <c r="A77" s="421" t="s">
        <v>58</v>
      </c>
      <c r="E77" s="78" t="s">
        <v>5</v>
      </c>
      <c r="F77" s="213">
        <f t="shared" ref="F77:H77" si="140">F8-F136</f>
        <v>0</v>
      </c>
      <c r="G77" s="213">
        <f t="shared" si="140"/>
        <v>0</v>
      </c>
      <c r="H77" s="213">
        <f t="shared" si="140"/>
        <v>0</v>
      </c>
      <c r="I77" s="213">
        <f t="shared" si="138"/>
        <v>0</v>
      </c>
      <c r="J77" s="213">
        <f t="shared" si="138"/>
        <v>0</v>
      </c>
      <c r="K77" s="213">
        <f t="shared" si="138"/>
        <v>0</v>
      </c>
      <c r="L77" s="213">
        <f t="shared" ref="L77:Y77" si="141">L8-L136</f>
        <v>0</v>
      </c>
      <c r="M77" s="213">
        <f t="shared" si="141"/>
        <v>0</v>
      </c>
      <c r="N77" s="213">
        <f t="shared" si="141"/>
        <v>0</v>
      </c>
      <c r="O77" s="213">
        <f t="shared" si="141"/>
        <v>0</v>
      </c>
      <c r="P77" s="213">
        <f t="shared" si="141"/>
        <v>0</v>
      </c>
      <c r="Q77" s="213">
        <f t="shared" si="141"/>
        <v>0</v>
      </c>
      <c r="R77" s="213">
        <f t="shared" si="141"/>
        <v>0</v>
      </c>
      <c r="S77" s="213">
        <f t="shared" si="141"/>
        <v>0</v>
      </c>
      <c r="T77" s="213">
        <f t="shared" si="141"/>
        <v>0</v>
      </c>
      <c r="U77" s="213">
        <f t="shared" si="141"/>
        <v>0</v>
      </c>
      <c r="V77" s="213">
        <f t="shared" si="141"/>
        <v>0</v>
      </c>
      <c r="W77" s="213">
        <f t="shared" si="141"/>
        <v>0</v>
      </c>
      <c r="X77" s="213">
        <f t="shared" si="141"/>
        <v>0</v>
      </c>
      <c r="Y77" s="213">
        <f t="shared" si="141"/>
        <v>0</v>
      </c>
      <c r="Z77" s="14"/>
    </row>
    <row r="78" spans="1:26" s="27" customFormat="1" ht="12.75" customHeight="1">
      <c r="A78" s="421" t="s">
        <v>59</v>
      </c>
      <c r="E78" s="78" t="s">
        <v>5</v>
      </c>
      <c r="F78" s="213">
        <f t="shared" ref="F78:H78" si="142">F9-F137</f>
        <v>0</v>
      </c>
      <c r="G78" s="213">
        <f t="shared" si="142"/>
        <v>0</v>
      </c>
      <c r="H78" s="213">
        <f t="shared" si="142"/>
        <v>0</v>
      </c>
      <c r="I78" s="213">
        <f t="shared" si="138"/>
        <v>0</v>
      </c>
      <c r="J78" s="213">
        <f t="shared" si="138"/>
        <v>0</v>
      </c>
      <c r="K78" s="213">
        <f t="shared" si="138"/>
        <v>0</v>
      </c>
      <c r="L78" s="213">
        <f t="shared" ref="L78:Y78" si="143">L9-L137</f>
        <v>0</v>
      </c>
      <c r="M78" s="213">
        <f t="shared" si="143"/>
        <v>0</v>
      </c>
      <c r="N78" s="213">
        <f t="shared" si="143"/>
        <v>0</v>
      </c>
      <c r="O78" s="213">
        <f t="shared" si="143"/>
        <v>0</v>
      </c>
      <c r="P78" s="213">
        <f t="shared" si="143"/>
        <v>0</v>
      </c>
      <c r="Q78" s="213">
        <f t="shared" si="143"/>
        <v>0</v>
      </c>
      <c r="R78" s="213">
        <f t="shared" si="143"/>
        <v>0</v>
      </c>
      <c r="S78" s="213">
        <f t="shared" si="143"/>
        <v>0</v>
      </c>
      <c r="T78" s="213">
        <f t="shared" si="143"/>
        <v>0</v>
      </c>
      <c r="U78" s="213">
        <f t="shared" si="143"/>
        <v>0</v>
      </c>
      <c r="V78" s="213">
        <f t="shared" si="143"/>
        <v>0</v>
      </c>
      <c r="W78" s="213">
        <f t="shared" si="143"/>
        <v>0</v>
      </c>
      <c r="X78" s="213">
        <f t="shared" si="143"/>
        <v>0</v>
      </c>
      <c r="Y78" s="213">
        <f t="shared" si="143"/>
        <v>0</v>
      </c>
      <c r="Z78" s="14"/>
    </row>
    <row r="79" spans="1:26" s="27" customFormat="1" ht="12.75" customHeight="1">
      <c r="A79" s="422" t="s">
        <v>812</v>
      </c>
      <c r="E79" s="78" t="s">
        <v>5</v>
      </c>
      <c r="F79" s="213">
        <f t="shared" ref="F79:H79" si="144">F10-F138</f>
        <v>0</v>
      </c>
      <c r="G79" s="213">
        <f t="shared" si="144"/>
        <v>0</v>
      </c>
      <c r="H79" s="213">
        <f t="shared" si="144"/>
        <v>0</v>
      </c>
      <c r="I79" s="213">
        <f t="shared" si="138"/>
        <v>0</v>
      </c>
      <c r="J79" s="213">
        <f t="shared" si="138"/>
        <v>0</v>
      </c>
      <c r="K79" s="213">
        <f t="shared" si="138"/>
        <v>0</v>
      </c>
      <c r="L79" s="213">
        <f t="shared" ref="L79:Y79" si="145">L10-L138</f>
        <v>0</v>
      </c>
      <c r="M79" s="213">
        <f t="shared" si="145"/>
        <v>0</v>
      </c>
      <c r="N79" s="213">
        <f t="shared" si="145"/>
        <v>0</v>
      </c>
      <c r="O79" s="213">
        <f t="shared" si="145"/>
        <v>0</v>
      </c>
      <c r="P79" s="213">
        <f t="shared" si="145"/>
        <v>0</v>
      </c>
      <c r="Q79" s="213">
        <f t="shared" si="145"/>
        <v>0</v>
      </c>
      <c r="R79" s="213">
        <f t="shared" si="145"/>
        <v>0</v>
      </c>
      <c r="S79" s="213">
        <f t="shared" si="145"/>
        <v>0</v>
      </c>
      <c r="T79" s="213">
        <f t="shared" si="145"/>
        <v>0</v>
      </c>
      <c r="U79" s="213">
        <f t="shared" si="145"/>
        <v>0</v>
      </c>
      <c r="V79" s="213">
        <f t="shared" si="145"/>
        <v>0</v>
      </c>
      <c r="W79" s="213">
        <f t="shared" si="145"/>
        <v>0</v>
      </c>
      <c r="X79" s="213">
        <f t="shared" si="145"/>
        <v>0</v>
      </c>
      <c r="Y79" s="213">
        <f t="shared" si="145"/>
        <v>0</v>
      </c>
      <c r="Z79" s="14"/>
    </row>
    <row r="80" spans="1:26" s="27" customFormat="1" ht="12.75" customHeight="1">
      <c r="A80" s="421" t="s">
        <v>402</v>
      </c>
      <c r="E80" s="78" t="s">
        <v>5</v>
      </c>
      <c r="F80" s="213">
        <f t="shared" ref="F80:H80" si="146">F11-F139</f>
        <v>0</v>
      </c>
      <c r="G80" s="213">
        <f t="shared" si="146"/>
        <v>0</v>
      </c>
      <c r="H80" s="213">
        <f t="shared" si="146"/>
        <v>0</v>
      </c>
      <c r="I80" s="213">
        <f t="shared" si="138"/>
        <v>0</v>
      </c>
      <c r="J80" s="213">
        <f t="shared" si="138"/>
        <v>0</v>
      </c>
      <c r="K80" s="213">
        <f t="shared" si="138"/>
        <v>0</v>
      </c>
      <c r="L80" s="213">
        <f t="shared" ref="L80:Y80" si="147">L11-L139</f>
        <v>0</v>
      </c>
      <c r="M80" s="213">
        <f t="shared" si="147"/>
        <v>0</v>
      </c>
      <c r="N80" s="213">
        <f t="shared" si="147"/>
        <v>0</v>
      </c>
      <c r="O80" s="213">
        <f t="shared" si="147"/>
        <v>0</v>
      </c>
      <c r="P80" s="213">
        <f t="shared" si="147"/>
        <v>0</v>
      </c>
      <c r="Q80" s="213">
        <f t="shared" si="147"/>
        <v>0</v>
      </c>
      <c r="R80" s="213">
        <f t="shared" si="147"/>
        <v>0</v>
      </c>
      <c r="S80" s="213">
        <f t="shared" si="147"/>
        <v>0</v>
      </c>
      <c r="T80" s="213">
        <f t="shared" si="147"/>
        <v>0</v>
      </c>
      <c r="U80" s="213">
        <f t="shared" si="147"/>
        <v>0</v>
      </c>
      <c r="V80" s="213">
        <f t="shared" si="147"/>
        <v>0</v>
      </c>
      <c r="W80" s="213">
        <f t="shared" si="147"/>
        <v>0</v>
      </c>
      <c r="X80" s="213">
        <f t="shared" si="147"/>
        <v>0</v>
      </c>
      <c r="Y80" s="213">
        <f t="shared" si="147"/>
        <v>0</v>
      </c>
      <c r="Z80" s="14"/>
    </row>
    <row r="81" spans="1:26" s="27" customFormat="1" ht="12.75" customHeight="1">
      <c r="A81" s="421" t="s">
        <v>60</v>
      </c>
      <c r="E81" s="78" t="s">
        <v>5</v>
      </c>
      <c r="F81" s="213">
        <f t="shared" ref="F81:H81" si="148">SUM(F79:F80)</f>
        <v>0</v>
      </c>
      <c r="G81" s="213">
        <f t="shared" si="148"/>
        <v>0</v>
      </c>
      <c r="H81" s="213">
        <f t="shared" si="148"/>
        <v>0</v>
      </c>
      <c r="I81" s="213">
        <f>SUM(I79:I80)</f>
        <v>0</v>
      </c>
      <c r="J81" s="213">
        <f t="shared" ref="J81:K81" si="149">SUM(J79:J80)</f>
        <v>0</v>
      </c>
      <c r="K81" s="213">
        <f t="shared" si="149"/>
        <v>0</v>
      </c>
      <c r="L81" s="213">
        <f t="shared" ref="L81:Y81" si="150">SUM(L79:L80)</f>
        <v>0</v>
      </c>
      <c r="M81" s="213">
        <f t="shared" si="150"/>
        <v>0</v>
      </c>
      <c r="N81" s="213">
        <f t="shared" si="150"/>
        <v>0</v>
      </c>
      <c r="O81" s="213">
        <f t="shared" si="150"/>
        <v>0</v>
      </c>
      <c r="P81" s="213">
        <f t="shared" si="150"/>
        <v>0</v>
      </c>
      <c r="Q81" s="213">
        <f t="shared" si="150"/>
        <v>0</v>
      </c>
      <c r="R81" s="213">
        <f t="shared" si="150"/>
        <v>0</v>
      </c>
      <c r="S81" s="213">
        <f t="shared" si="150"/>
        <v>0</v>
      </c>
      <c r="T81" s="213">
        <f t="shared" si="150"/>
        <v>0</v>
      </c>
      <c r="U81" s="213">
        <f t="shared" si="150"/>
        <v>0</v>
      </c>
      <c r="V81" s="213">
        <f t="shared" si="150"/>
        <v>0</v>
      </c>
      <c r="W81" s="213">
        <f t="shared" si="150"/>
        <v>0</v>
      </c>
      <c r="X81" s="213">
        <f t="shared" si="150"/>
        <v>0</v>
      </c>
      <c r="Y81" s="213">
        <f t="shared" si="150"/>
        <v>0</v>
      </c>
      <c r="Z81" s="14"/>
    </row>
    <row r="82" spans="1:26" s="27" customFormat="1" ht="12.75" customHeight="1">
      <c r="C82" s="210"/>
      <c r="E82" s="30"/>
      <c r="F82" s="83"/>
      <c r="G82" s="83"/>
      <c r="H82" s="83"/>
      <c r="I82" s="83"/>
      <c r="J82" s="83"/>
      <c r="K82" s="83"/>
      <c r="L82" s="83"/>
      <c r="M82" s="83"/>
      <c r="N82" s="83"/>
      <c r="O82" s="83"/>
      <c r="P82" s="83"/>
      <c r="Q82" s="83"/>
      <c r="R82" s="83"/>
      <c r="S82" s="83"/>
      <c r="T82" s="83"/>
      <c r="U82" s="83"/>
      <c r="V82" s="83"/>
      <c r="W82" s="83"/>
      <c r="X82" s="83"/>
      <c r="Y82" s="83"/>
      <c r="Z82" s="14"/>
    </row>
    <row r="83" spans="1:26" s="27" customFormat="1" ht="12.75" customHeight="1">
      <c r="A83" s="209" t="s">
        <v>61</v>
      </c>
      <c r="E83" s="29"/>
      <c r="F83" s="83"/>
      <c r="G83" s="83"/>
      <c r="H83" s="83"/>
      <c r="I83" s="83"/>
      <c r="J83" s="83"/>
      <c r="K83" s="83"/>
      <c r="L83" s="83"/>
      <c r="M83" s="83"/>
      <c r="N83" s="83"/>
      <c r="O83" s="83"/>
      <c r="P83" s="83"/>
      <c r="Q83" s="83"/>
      <c r="R83" s="83"/>
      <c r="S83" s="83"/>
      <c r="T83" s="83"/>
      <c r="U83" s="83"/>
      <c r="V83" s="83"/>
      <c r="W83" s="83"/>
      <c r="X83" s="83"/>
      <c r="Y83" s="83"/>
      <c r="Z83" s="14"/>
    </row>
    <row r="84" spans="1:26" s="27" customFormat="1" ht="12.75" customHeight="1">
      <c r="A84" s="421" t="s">
        <v>56</v>
      </c>
      <c r="E84" s="78" t="s">
        <v>5</v>
      </c>
      <c r="F84" s="213">
        <f t="shared" ref="F84:H84" si="151">F15-F143</f>
        <v>0</v>
      </c>
      <c r="G84" s="213">
        <f t="shared" si="151"/>
        <v>0</v>
      </c>
      <c r="H84" s="213">
        <f t="shared" si="151"/>
        <v>0</v>
      </c>
      <c r="I84" s="213">
        <f t="shared" ref="I84:K89" si="152">I15-I143</f>
        <v>0</v>
      </c>
      <c r="J84" s="213">
        <f t="shared" si="152"/>
        <v>0</v>
      </c>
      <c r="K84" s="213">
        <f t="shared" si="152"/>
        <v>0</v>
      </c>
      <c r="L84" s="213">
        <f t="shared" ref="L84:Y84" si="153">L15-L143</f>
        <v>0</v>
      </c>
      <c r="M84" s="213">
        <f t="shared" si="153"/>
        <v>0</v>
      </c>
      <c r="N84" s="213">
        <f t="shared" si="153"/>
        <v>0</v>
      </c>
      <c r="O84" s="213">
        <f t="shared" si="153"/>
        <v>0</v>
      </c>
      <c r="P84" s="213">
        <f t="shared" si="153"/>
        <v>0</v>
      </c>
      <c r="Q84" s="213">
        <f t="shared" si="153"/>
        <v>0</v>
      </c>
      <c r="R84" s="213">
        <f t="shared" si="153"/>
        <v>0</v>
      </c>
      <c r="S84" s="213">
        <f t="shared" si="153"/>
        <v>0</v>
      </c>
      <c r="T84" s="213">
        <f t="shared" si="153"/>
        <v>0</v>
      </c>
      <c r="U84" s="213">
        <f t="shared" si="153"/>
        <v>0</v>
      </c>
      <c r="V84" s="213">
        <f t="shared" si="153"/>
        <v>0</v>
      </c>
      <c r="W84" s="213">
        <f t="shared" si="153"/>
        <v>0</v>
      </c>
      <c r="X84" s="213">
        <f t="shared" si="153"/>
        <v>0</v>
      </c>
      <c r="Y84" s="213">
        <f t="shared" si="153"/>
        <v>0</v>
      </c>
      <c r="Z84" s="14"/>
    </row>
    <row r="85" spans="1:26" s="27" customFormat="1" ht="12.75" customHeight="1">
      <c r="A85" s="421" t="s">
        <v>57</v>
      </c>
      <c r="E85" s="78" t="s">
        <v>5</v>
      </c>
      <c r="F85" s="213">
        <f t="shared" ref="F85:H85" si="154">F16-F144</f>
        <v>0</v>
      </c>
      <c r="G85" s="213">
        <f t="shared" si="154"/>
        <v>0</v>
      </c>
      <c r="H85" s="213">
        <f t="shared" si="154"/>
        <v>0</v>
      </c>
      <c r="I85" s="213">
        <f t="shared" si="152"/>
        <v>0</v>
      </c>
      <c r="J85" s="213">
        <f t="shared" si="152"/>
        <v>0</v>
      </c>
      <c r="K85" s="213">
        <f t="shared" si="152"/>
        <v>0</v>
      </c>
      <c r="L85" s="213">
        <f t="shared" ref="L85:Y85" si="155">L16-L144</f>
        <v>0</v>
      </c>
      <c r="M85" s="213">
        <f t="shared" si="155"/>
        <v>0</v>
      </c>
      <c r="N85" s="213">
        <f t="shared" si="155"/>
        <v>0</v>
      </c>
      <c r="O85" s="213">
        <f t="shared" si="155"/>
        <v>0</v>
      </c>
      <c r="P85" s="213">
        <f t="shared" si="155"/>
        <v>0</v>
      </c>
      <c r="Q85" s="213">
        <f t="shared" si="155"/>
        <v>0</v>
      </c>
      <c r="R85" s="213">
        <f t="shared" si="155"/>
        <v>0</v>
      </c>
      <c r="S85" s="213">
        <f t="shared" si="155"/>
        <v>0</v>
      </c>
      <c r="T85" s="213">
        <f t="shared" si="155"/>
        <v>0</v>
      </c>
      <c r="U85" s="213">
        <f t="shared" si="155"/>
        <v>0</v>
      </c>
      <c r="V85" s="213">
        <f t="shared" si="155"/>
        <v>0</v>
      </c>
      <c r="W85" s="213">
        <f t="shared" si="155"/>
        <v>0</v>
      </c>
      <c r="X85" s="213">
        <f t="shared" si="155"/>
        <v>0</v>
      </c>
      <c r="Y85" s="213">
        <f t="shared" si="155"/>
        <v>0</v>
      </c>
      <c r="Z85" s="14"/>
    </row>
    <row r="86" spans="1:26" s="27" customFormat="1" ht="12.75" customHeight="1">
      <c r="A86" s="421" t="s">
        <v>58</v>
      </c>
      <c r="E86" s="78" t="s">
        <v>5</v>
      </c>
      <c r="F86" s="213">
        <f t="shared" ref="F86:H86" si="156">F17-F145</f>
        <v>0</v>
      </c>
      <c r="G86" s="213">
        <f t="shared" si="156"/>
        <v>0</v>
      </c>
      <c r="H86" s="213">
        <f t="shared" si="156"/>
        <v>0</v>
      </c>
      <c r="I86" s="213">
        <f t="shared" si="152"/>
        <v>0</v>
      </c>
      <c r="J86" s="213">
        <f t="shared" si="152"/>
        <v>0</v>
      </c>
      <c r="K86" s="213">
        <f t="shared" si="152"/>
        <v>0</v>
      </c>
      <c r="L86" s="213">
        <f t="shared" ref="L86:Y86" si="157">L17-L145</f>
        <v>0</v>
      </c>
      <c r="M86" s="213">
        <f t="shared" si="157"/>
        <v>0</v>
      </c>
      <c r="N86" s="213">
        <f t="shared" si="157"/>
        <v>0</v>
      </c>
      <c r="O86" s="213">
        <f t="shared" si="157"/>
        <v>0</v>
      </c>
      <c r="P86" s="213">
        <f t="shared" si="157"/>
        <v>0</v>
      </c>
      <c r="Q86" s="213">
        <f t="shared" si="157"/>
        <v>0</v>
      </c>
      <c r="R86" s="213">
        <f t="shared" si="157"/>
        <v>0</v>
      </c>
      <c r="S86" s="213">
        <f t="shared" si="157"/>
        <v>0</v>
      </c>
      <c r="T86" s="213">
        <f t="shared" si="157"/>
        <v>0</v>
      </c>
      <c r="U86" s="213">
        <f t="shared" si="157"/>
        <v>0</v>
      </c>
      <c r="V86" s="213">
        <f t="shared" si="157"/>
        <v>0</v>
      </c>
      <c r="W86" s="213">
        <f t="shared" si="157"/>
        <v>0</v>
      </c>
      <c r="X86" s="213">
        <f t="shared" si="157"/>
        <v>0</v>
      </c>
      <c r="Y86" s="213">
        <f t="shared" si="157"/>
        <v>0</v>
      </c>
      <c r="Z86" s="14"/>
    </row>
    <row r="87" spans="1:26" s="27" customFormat="1" ht="12.75" customHeight="1">
      <c r="A87" s="421" t="s">
        <v>59</v>
      </c>
      <c r="E87" s="78" t="s">
        <v>5</v>
      </c>
      <c r="F87" s="213">
        <f t="shared" ref="F87:H87" si="158">F18-F146</f>
        <v>0</v>
      </c>
      <c r="G87" s="213">
        <f t="shared" si="158"/>
        <v>0</v>
      </c>
      <c r="H87" s="213">
        <f t="shared" si="158"/>
        <v>0</v>
      </c>
      <c r="I87" s="213">
        <f t="shared" si="152"/>
        <v>0</v>
      </c>
      <c r="J87" s="213">
        <f t="shared" si="152"/>
        <v>0</v>
      </c>
      <c r="K87" s="213">
        <f t="shared" si="152"/>
        <v>0</v>
      </c>
      <c r="L87" s="213">
        <f t="shared" ref="L87:Y87" si="159">L18-L146</f>
        <v>0</v>
      </c>
      <c r="M87" s="213">
        <f t="shared" si="159"/>
        <v>0</v>
      </c>
      <c r="N87" s="213">
        <f t="shared" si="159"/>
        <v>0</v>
      </c>
      <c r="O87" s="213">
        <f t="shared" si="159"/>
        <v>0</v>
      </c>
      <c r="P87" s="213">
        <f t="shared" si="159"/>
        <v>0</v>
      </c>
      <c r="Q87" s="213">
        <f t="shared" si="159"/>
        <v>0</v>
      </c>
      <c r="R87" s="213">
        <f t="shared" si="159"/>
        <v>0</v>
      </c>
      <c r="S87" s="213">
        <f t="shared" si="159"/>
        <v>0</v>
      </c>
      <c r="T87" s="213">
        <f t="shared" si="159"/>
        <v>0</v>
      </c>
      <c r="U87" s="213">
        <f t="shared" si="159"/>
        <v>0</v>
      </c>
      <c r="V87" s="213">
        <f t="shared" si="159"/>
        <v>0</v>
      </c>
      <c r="W87" s="213">
        <f t="shared" si="159"/>
        <v>0</v>
      </c>
      <c r="X87" s="213">
        <f t="shared" si="159"/>
        <v>0</v>
      </c>
      <c r="Y87" s="213">
        <f t="shared" si="159"/>
        <v>0</v>
      </c>
      <c r="Z87" s="14"/>
    </row>
    <row r="88" spans="1:26" s="27" customFormat="1" ht="12.75" customHeight="1">
      <c r="A88" s="422" t="s">
        <v>812</v>
      </c>
      <c r="E88" s="78" t="s">
        <v>5</v>
      </c>
      <c r="F88" s="213">
        <f t="shared" ref="F88:H88" si="160">F19-F147</f>
        <v>0</v>
      </c>
      <c r="G88" s="213">
        <f t="shared" si="160"/>
        <v>0</v>
      </c>
      <c r="H88" s="213">
        <f t="shared" si="160"/>
        <v>0</v>
      </c>
      <c r="I88" s="213">
        <f t="shared" si="152"/>
        <v>0</v>
      </c>
      <c r="J88" s="213">
        <f t="shared" si="152"/>
        <v>0</v>
      </c>
      <c r="K88" s="213">
        <f t="shared" si="152"/>
        <v>0</v>
      </c>
      <c r="L88" s="213">
        <f t="shared" ref="L88:Y88" si="161">L19-L147</f>
        <v>0</v>
      </c>
      <c r="M88" s="213">
        <f t="shared" si="161"/>
        <v>0</v>
      </c>
      <c r="N88" s="213">
        <f t="shared" si="161"/>
        <v>0</v>
      </c>
      <c r="O88" s="213">
        <f t="shared" si="161"/>
        <v>0</v>
      </c>
      <c r="P88" s="213">
        <f t="shared" si="161"/>
        <v>0</v>
      </c>
      <c r="Q88" s="213">
        <f t="shared" si="161"/>
        <v>0</v>
      </c>
      <c r="R88" s="213">
        <f t="shared" si="161"/>
        <v>0</v>
      </c>
      <c r="S88" s="213">
        <f t="shared" si="161"/>
        <v>0</v>
      </c>
      <c r="T88" s="213">
        <f t="shared" si="161"/>
        <v>0</v>
      </c>
      <c r="U88" s="213">
        <f t="shared" si="161"/>
        <v>0</v>
      </c>
      <c r="V88" s="213">
        <f t="shared" si="161"/>
        <v>0</v>
      </c>
      <c r="W88" s="213">
        <f t="shared" si="161"/>
        <v>0</v>
      </c>
      <c r="X88" s="213">
        <f t="shared" si="161"/>
        <v>0</v>
      </c>
      <c r="Y88" s="213">
        <f t="shared" si="161"/>
        <v>0</v>
      </c>
      <c r="Z88" s="14"/>
    </row>
    <row r="89" spans="1:26" s="27" customFormat="1" ht="12.75" customHeight="1">
      <c r="A89" s="421" t="s">
        <v>63</v>
      </c>
      <c r="E89" s="78" t="s">
        <v>5</v>
      </c>
      <c r="F89" s="213">
        <f t="shared" ref="F89:H89" si="162">F20-F148</f>
        <v>0</v>
      </c>
      <c r="G89" s="213">
        <f t="shared" si="162"/>
        <v>0</v>
      </c>
      <c r="H89" s="213">
        <f t="shared" si="162"/>
        <v>0</v>
      </c>
      <c r="I89" s="213">
        <f t="shared" si="152"/>
        <v>0</v>
      </c>
      <c r="J89" s="213">
        <f t="shared" si="152"/>
        <v>0</v>
      </c>
      <c r="K89" s="213">
        <f t="shared" si="152"/>
        <v>0</v>
      </c>
      <c r="L89" s="213">
        <f t="shared" ref="L89:Y89" si="163">L20-L148</f>
        <v>0</v>
      </c>
      <c r="M89" s="213">
        <f t="shared" si="163"/>
        <v>0</v>
      </c>
      <c r="N89" s="213">
        <f t="shared" si="163"/>
        <v>0</v>
      </c>
      <c r="O89" s="213">
        <f t="shared" si="163"/>
        <v>0</v>
      </c>
      <c r="P89" s="213">
        <f t="shared" si="163"/>
        <v>0</v>
      </c>
      <c r="Q89" s="213">
        <f t="shared" si="163"/>
        <v>0</v>
      </c>
      <c r="R89" s="213">
        <f t="shared" si="163"/>
        <v>0</v>
      </c>
      <c r="S89" s="213">
        <f t="shared" si="163"/>
        <v>0</v>
      </c>
      <c r="T89" s="213">
        <f t="shared" si="163"/>
        <v>0</v>
      </c>
      <c r="U89" s="213">
        <f t="shared" si="163"/>
        <v>0</v>
      </c>
      <c r="V89" s="213">
        <f t="shared" si="163"/>
        <v>0</v>
      </c>
      <c r="W89" s="213">
        <f t="shared" si="163"/>
        <v>0</v>
      </c>
      <c r="X89" s="213">
        <f t="shared" si="163"/>
        <v>0</v>
      </c>
      <c r="Y89" s="213">
        <f t="shared" si="163"/>
        <v>0</v>
      </c>
      <c r="Z89" s="14"/>
    </row>
    <row r="90" spans="1:26" s="27" customFormat="1" ht="12.75" customHeight="1">
      <c r="A90" s="421" t="s">
        <v>60</v>
      </c>
      <c r="E90" s="78" t="s">
        <v>5</v>
      </c>
      <c r="F90" s="213">
        <f t="shared" ref="F90:H90" si="164">SUM(F88:F89)</f>
        <v>0</v>
      </c>
      <c r="G90" s="213">
        <f t="shared" si="164"/>
        <v>0</v>
      </c>
      <c r="H90" s="213">
        <f t="shared" si="164"/>
        <v>0</v>
      </c>
      <c r="I90" s="213">
        <f>SUM(I88:I89)</f>
        <v>0</v>
      </c>
      <c r="J90" s="213">
        <f t="shared" ref="J90:K90" si="165">SUM(J88:J89)</f>
        <v>0</v>
      </c>
      <c r="K90" s="213">
        <f t="shared" si="165"/>
        <v>0</v>
      </c>
      <c r="L90" s="213">
        <f t="shared" ref="L90:Y90" si="166">SUM(L88:L89)</f>
        <v>0</v>
      </c>
      <c r="M90" s="213">
        <f t="shared" si="166"/>
        <v>0</v>
      </c>
      <c r="N90" s="213">
        <f t="shared" si="166"/>
        <v>0</v>
      </c>
      <c r="O90" s="213">
        <f t="shared" si="166"/>
        <v>0</v>
      </c>
      <c r="P90" s="213">
        <f t="shared" si="166"/>
        <v>0</v>
      </c>
      <c r="Q90" s="213">
        <f t="shared" si="166"/>
        <v>0</v>
      </c>
      <c r="R90" s="213">
        <f t="shared" si="166"/>
        <v>0</v>
      </c>
      <c r="S90" s="213">
        <f t="shared" si="166"/>
        <v>0</v>
      </c>
      <c r="T90" s="213">
        <f t="shared" si="166"/>
        <v>0</v>
      </c>
      <c r="U90" s="213">
        <f t="shared" si="166"/>
        <v>0</v>
      </c>
      <c r="V90" s="213">
        <f t="shared" si="166"/>
        <v>0</v>
      </c>
      <c r="W90" s="213">
        <f t="shared" si="166"/>
        <v>0</v>
      </c>
      <c r="X90" s="213">
        <f t="shared" si="166"/>
        <v>0</v>
      </c>
      <c r="Y90" s="213">
        <f t="shared" si="166"/>
        <v>0</v>
      </c>
      <c r="Z90" s="14"/>
    </row>
    <row r="91" spans="1:26" s="27" customFormat="1" ht="12.75" customHeight="1">
      <c r="C91" s="210"/>
      <c r="E91" s="30"/>
      <c r="F91" s="83"/>
      <c r="G91" s="83"/>
      <c r="H91" s="83"/>
      <c r="I91" s="83"/>
      <c r="J91" s="83"/>
      <c r="K91" s="83"/>
      <c r="L91" s="83"/>
      <c r="M91" s="83"/>
      <c r="N91" s="83"/>
      <c r="O91" s="83"/>
      <c r="P91" s="83"/>
      <c r="Q91" s="83"/>
      <c r="R91" s="83"/>
      <c r="S91" s="83"/>
      <c r="T91" s="83"/>
      <c r="U91" s="83"/>
      <c r="V91" s="83"/>
      <c r="W91" s="83"/>
      <c r="X91" s="83"/>
      <c r="Y91" s="83"/>
      <c r="Z91" s="14"/>
    </row>
    <row r="92" spans="1:26" s="27" customFormat="1" ht="12.75" customHeight="1">
      <c r="A92" s="209" t="s">
        <v>62</v>
      </c>
      <c r="E92" s="29"/>
      <c r="F92" s="83"/>
      <c r="G92" s="83"/>
      <c r="H92" s="83"/>
      <c r="I92" s="83"/>
      <c r="J92" s="83"/>
      <c r="K92" s="83"/>
      <c r="L92" s="83"/>
      <c r="M92" s="83"/>
      <c r="N92" s="83"/>
      <c r="O92" s="83"/>
      <c r="P92" s="83"/>
      <c r="Q92" s="83"/>
      <c r="R92" s="83"/>
      <c r="S92" s="83"/>
      <c r="T92" s="83"/>
      <c r="U92" s="83"/>
      <c r="V92" s="83"/>
      <c r="W92" s="83"/>
      <c r="X92" s="83"/>
      <c r="Y92" s="83"/>
      <c r="Z92" s="14"/>
    </row>
    <row r="93" spans="1:26" s="27" customFormat="1" ht="12.75" customHeight="1">
      <c r="A93" s="421" t="s">
        <v>56</v>
      </c>
      <c r="E93" s="78" t="s">
        <v>5</v>
      </c>
      <c r="F93" s="213">
        <f t="shared" ref="F93:H93" si="167">F24-F152</f>
        <v>0</v>
      </c>
      <c r="G93" s="213">
        <f t="shared" si="167"/>
        <v>0</v>
      </c>
      <c r="H93" s="213">
        <f t="shared" si="167"/>
        <v>0</v>
      </c>
      <c r="I93" s="213">
        <f t="shared" ref="I93:K93" si="168">I24-I152</f>
        <v>0</v>
      </c>
      <c r="J93" s="213">
        <f t="shared" si="168"/>
        <v>0</v>
      </c>
      <c r="K93" s="213">
        <f t="shared" si="168"/>
        <v>0</v>
      </c>
      <c r="L93" s="213">
        <f t="shared" ref="L93:Y93" si="169">L24-L152</f>
        <v>0</v>
      </c>
      <c r="M93" s="213">
        <f t="shared" si="169"/>
        <v>0</v>
      </c>
      <c r="N93" s="213">
        <f t="shared" si="169"/>
        <v>0</v>
      </c>
      <c r="O93" s="213">
        <f t="shared" si="169"/>
        <v>0</v>
      </c>
      <c r="P93" s="213">
        <f t="shared" si="169"/>
        <v>0</v>
      </c>
      <c r="Q93" s="213">
        <f t="shared" si="169"/>
        <v>0</v>
      </c>
      <c r="R93" s="213">
        <f t="shared" si="169"/>
        <v>0</v>
      </c>
      <c r="S93" s="213">
        <f t="shared" si="169"/>
        <v>0</v>
      </c>
      <c r="T93" s="213">
        <f t="shared" si="169"/>
        <v>0</v>
      </c>
      <c r="U93" s="213">
        <f t="shared" si="169"/>
        <v>0</v>
      </c>
      <c r="V93" s="213">
        <f t="shared" si="169"/>
        <v>0</v>
      </c>
      <c r="W93" s="213">
        <f t="shared" si="169"/>
        <v>0</v>
      </c>
      <c r="X93" s="213">
        <f t="shared" si="169"/>
        <v>0</v>
      </c>
      <c r="Y93" s="213">
        <f t="shared" si="169"/>
        <v>0</v>
      </c>
      <c r="Z93" s="14"/>
    </row>
    <row r="94" spans="1:26" s="27" customFormat="1" ht="12.75" customHeight="1">
      <c r="A94" s="421" t="s">
        <v>57</v>
      </c>
      <c r="E94" s="78" t="s">
        <v>5</v>
      </c>
      <c r="F94" s="213">
        <f t="shared" ref="F94:H94" si="170">F25-F153</f>
        <v>0</v>
      </c>
      <c r="G94" s="213">
        <f t="shared" si="170"/>
        <v>0</v>
      </c>
      <c r="H94" s="213">
        <f t="shared" si="170"/>
        <v>0</v>
      </c>
      <c r="I94" s="213">
        <f t="shared" ref="I94:K94" si="171">I25-I153</f>
        <v>0</v>
      </c>
      <c r="J94" s="213">
        <f t="shared" si="171"/>
        <v>0</v>
      </c>
      <c r="K94" s="213">
        <f t="shared" si="171"/>
        <v>0</v>
      </c>
      <c r="L94" s="213">
        <f t="shared" ref="L94:Y94" si="172">L25-L153</f>
        <v>0</v>
      </c>
      <c r="M94" s="213">
        <f t="shared" si="172"/>
        <v>0</v>
      </c>
      <c r="N94" s="213">
        <f t="shared" si="172"/>
        <v>0</v>
      </c>
      <c r="O94" s="213">
        <f t="shared" si="172"/>
        <v>0</v>
      </c>
      <c r="P94" s="213">
        <f t="shared" si="172"/>
        <v>0</v>
      </c>
      <c r="Q94" s="213">
        <f t="shared" si="172"/>
        <v>0</v>
      </c>
      <c r="R94" s="213">
        <f t="shared" si="172"/>
        <v>0</v>
      </c>
      <c r="S94" s="213">
        <f t="shared" si="172"/>
        <v>0</v>
      </c>
      <c r="T94" s="213">
        <f t="shared" si="172"/>
        <v>0</v>
      </c>
      <c r="U94" s="213">
        <f t="shared" si="172"/>
        <v>0</v>
      </c>
      <c r="V94" s="213">
        <f t="shared" si="172"/>
        <v>0</v>
      </c>
      <c r="W94" s="213">
        <f t="shared" si="172"/>
        <v>0</v>
      </c>
      <c r="X94" s="213">
        <f t="shared" si="172"/>
        <v>0</v>
      </c>
      <c r="Y94" s="213">
        <f t="shared" si="172"/>
        <v>0</v>
      </c>
      <c r="Z94" s="14"/>
    </row>
    <row r="95" spans="1:26" s="27" customFormat="1" ht="12.75" customHeight="1">
      <c r="A95" s="421" t="s">
        <v>58</v>
      </c>
      <c r="E95" s="78" t="s">
        <v>5</v>
      </c>
      <c r="F95" s="213">
        <f t="shared" ref="F95:H95" si="173">F26-F154</f>
        <v>0</v>
      </c>
      <c r="G95" s="213">
        <f t="shared" si="173"/>
        <v>0</v>
      </c>
      <c r="H95" s="213">
        <f t="shared" si="173"/>
        <v>0</v>
      </c>
      <c r="I95" s="213">
        <f t="shared" ref="I95:K95" si="174">I26-I154</f>
        <v>0</v>
      </c>
      <c r="J95" s="213">
        <f t="shared" si="174"/>
        <v>0</v>
      </c>
      <c r="K95" s="213">
        <f t="shared" si="174"/>
        <v>0</v>
      </c>
      <c r="L95" s="213">
        <f t="shared" ref="L95:Y95" si="175">L26-L154</f>
        <v>0</v>
      </c>
      <c r="M95" s="213">
        <f t="shared" si="175"/>
        <v>0</v>
      </c>
      <c r="N95" s="213">
        <f t="shared" si="175"/>
        <v>0</v>
      </c>
      <c r="O95" s="213">
        <f t="shared" si="175"/>
        <v>0</v>
      </c>
      <c r="P95" s="213">
        <f t="shared" si="175"/>
        <v>0</v>
      </c>
      <c r="Q95" s="213">
        <f t="shared" si="175"/>
        <v>0</v>
      </c>
      <c r="R95" s="213">
        <f t="shared" si="175"/>
        <v>0</v>
      </c>
      <c r="S95" s="213">
        <f t="shared" si="175"/>
        <v>0</v>
      </c>
      <c r="T95" s="213">
        <f t="shared" si="175"/>
        <v>0</v>
      </c>
      <c r="U95" s="213">
        <f t="shared" si="175"/>
        <v>0</v>
      </c>
      <c r="V95" s="213">
        <f t="shared" si="175"/>
        <v>0</v>
      </c>
      <c r="W95" s="213">
        <f t="shared" si="175"/>
        <v>0</v>
      </c>
      <c r="X95" s="213">
        <f t="shared" si="175"/>
        <v>0</v>
      </c>
      <c r="Y95" s="213">
        <f t="shared" si="175"/>
        <v>0</v>
      </c>
      <c r="Z95" s="14"/>
    </row>
    <row r="96" spans="1:26" s="27" customFormat="1" ht="12.75" customHeight="1">
      <c r="A96" s="421" t="s">
        <v>59</v>
      </c>
      <c r="E96" s="78" t="s">
        <v>5</v>
      </c>
      <c r="F96" s="213">
        <f t="shared" ref="F96:H96" si="176">F27-F155</f>
        <v>0</v>
      </c>
      <c r="G96" s="213">
        <f t="shared" si="176"/>
        <v>0</v>
      </c>
      <c r="H96" s="213">
        <f t="shared" si="176"/>
        <v>0</v>
      </c>
      <c r="I96" s="213">
        <f t="shared" ref="I96:K96" si="177">I27-I155</f>
        <v>0</v>
      </c>
      <c r="J96" s="213">
        <f t="shared" si="177"/>
        <v>0</v>
      </c>
      <c r="K96" s="213">
        <f t="shared" si="177"/>
        <v>0</v>
      </c>
      <c r="L96" s="213">
        <f t="shared" ref="L96:Y96" si="178">L27-L155</f>
        <v>0</v>
      </c>
      <c r="M96" s="213">
        <f t="shared" si="178"/>
        <v>0</v>
      </c>
      <c r="N96" s="213">
        <f t="shared" si="178"/>
        <v>0</v>
      </c>
      <c r="O96" s="213">
        <f t="shared" si="178"/>
        <v>0</v>
      </c>
      <c r="P96" s="213">
        <f t="shared" si="178"/>
        <v>0</v>
      </c>
      <c r="Q96" s="213">
        <f t="shared" si="178"/>
        <v>0</v>
      </c>
      <c r="R96" s="213">
        <f t="shared" si="178"/>
        <v>0</v>
      </c>
      <c r="S96" s="213">
        <f t="shared" si="178"/>
        <v>0</v>
      </c>
      <c r="T96" s="213">
        <f t="shared" si="178"/>
        <v>0</v>
      </c>
      <c r="U96" s="213">
        <f t="shared" si="178"/>
        <v>0</v>
      </c>
      <c r="V96" s="213">
        <f t="shared" si="178"/>
        <v>0</v>
      </c>
      <c r="W96" s="213">
        <f t="shared" si="178"/>
        <v>0</v>
      </c>
      <c r="X96" s="213">
        <f t="shared" si="178"/>
        <v>0</v>
      </c>
      <c r="Y96" s="213">
        <f t="shared" si="178"/>
        <v>0</v>
      </c>
      <c r="Z96" s="14"/>
    </row>
    <row r="97" spans="1:26" s="27" customFormat="1" ht="12.75" customHeight="1">
      <c r="A97" s="422" t="s">
        <v>812</v>
      </c>
      <c r="E97" s="78" t="s">
        <v>5</v>
      </c>
      <c r="F97" s="213">
        <f t="shared" ref="F97:H97" si="179">F28-F156</f>
        <v>0</v>
      </c>
      <c r="G97" s="213">
        <f t="shared" si="179"/>
        <v>0</v>
      </c>
      <c r="H97" s="213">
        <f t="shared" si="179"/>
        <v>0</v>
      </c>
      <c r="I97" s="213">
        <f t="shared" ref="I97:K97" si="180">I28-I156</f>
        <v>0</v>
      </c>
      <c r="J97" s="213">
        <f t="shared" si="180"/>
        <v>0</v>
      </c>
      <c r="K97" s="213">
        <f t="shared" si="180"/>
        <v>0</v>
      </c>
      <c r="L97" s="213">
        <f t="shared" ref="L97:Y97" si="181">L28-L156</f>
        <v>0</v>
      </c>
      <c r="M97" s="213">
        <f t="shared" si="181"/>
        <v>0</v>
      </c>
      <c r="N97" s="213">
        <f t="shared" si="181"/>
        <v>0</v>
      </c>
      <c r="O97" s="213">
        <f t="shared" si="181"/>
        <v>0</v>
      </c>
      <c r="P97" s="213">
        <f t="shared" si="181"/>
        <v>0</v>
      </c>
      <c r="Q97" s="213">
        <f t="shared" si="181"/>
        <v>0</v>
      </c>
      <c r="R97" s="213">
        <f t="shared" si="181"/>
        <v>0</v>
      </c>
      <c r="S97" s="213">
        <f t="shared" si="181"/>
        <v>0</v>
      </c>
      <c r="T97" s="213">
        <f t="shared" si="181"/>
        <v>0</v>
      </c>
      <c r="U97" s="213">
        <f t="shared" si="181"/>
        <v>0</v>
      </c>
      <c r="V97" s="213">
        <f t="shared" si="181"/>
        <v>0</v>
      </c>
      <c r="W97" s="213">
        <f t="shared" si="181"/>
        <v>0</v>
      </c>
      <c r="X97" s="213">
        <f t="shared" si="181"/>
        <v>0</v>
      </c>
      <c r="Y97" s="213">
        <f t="shared" si="181"/>
        <v>0</v>
      </c>
      <c r="Z97" s="14"/>
    </row>
    <row r="98" spans="1:26" s="27" customFormat="1" ht="12.75" customHeight="1">
      <c r="A98" s="421" t="s">
        <v>63</v>
      </c>
      <c r="E98" s="78" t="s">
        <v>5</v>
      </c>
      <c r="F98" s="213">
        <f t="shared" ref="F98:H98" si="182">F29-F157</f>
        <v>0</v>
      </c>
      <c r="G98" s="213">
        <f t="shared" si="182"/>
        <v>0</v>
      </c>
      <c r="H98" s="213">
        <f t="shared" si="182"/>
        <v>0</v>
      </c>
      <c r="I98" s="213">
        <f t="shared" ref="I98:K98" si="183">I29-I157</f>
        <v>0</v>
      </c>
      <c r="J98" s="213">
        <f t="shared" si="183"/>
        <v>0</v>
      </c>
      <c r="K98" s="213">
        <f t="shared" si="183"/>
        <v>0</v>
      </c>
      <c r="L98" s="213">
        <f t="shared" ref="L98:Y98" si="184">L29-L157</f>
        <v>0</v>
      </c>
      <c r="M98" s="213">
        <f t="shared" si="184"/>
        <v>0</v>
      </c>
      <c r="N98" s="213">
        <f t="shared" si="184"/>
        <v>0</v>
      </c>
      <c r="O98" s="213">
        <f t="shared" si="184"/>
        <v>0</v>
      </c>
      <c r="P98" s="213">
        <f t="shared" si="184"/>
        <v>0</v>
      </c>
      <c r="Q98" s="213">
        <f t="shared" si="184"/>
        <v>0</v>
      </c>
      <c r="R98" s="213">
        <f t="shared" si="184"/>
        <v>0</v>
      </c>
      <c r="S98" s="213">
        <f t="shared" si="184"/>
        <v>0</v>
      </c>
      <c r="T98" s="213">
        <f t="shared" si="184"/>
        <v>0</v>
      </c>
      <c r="U98" s="213">
        <f t="shared" si="184"/>
        <v>0</v>
      </c>
      <c r="V98" s="213">
        <f t="shared" si="184"/>
        <v>0</v>
      </c>
      <c r="W98" s="213">
        <f t="shared" si="184"/>
        <v>0</v>
      </c>
      <c r="X98" s="213">
        <f t="shared" si="184"/>
        <v>0</v>
      </c>
      <c r="Y98" s="213">
        <f t="shared" si="184"/>
        <v>0</v>
      </c>
      <c r="Z98" s="14"/>
    </row>
    <row r="99" spans="1:26" s="27" customFormat="1" ht="12.75" customHeight="1">
      <c r="A99" s="421" t="s">
        <v>60</v>
      </c>
      <c r="E99" s="78" t="s">
        <v>5</v>
      </c>
      <c r="F99" s="213">
        <f t="shared" ref="F99:H99" si="185">SUM(F97:F98)</f>
        <v>0</v>
      </c>
      <c r="G99" s="213">
        <f t="shared" si="185"/>
        <v>0</v>
      </c>
      <c r="H99" s="213">
        <f t="shared" si="185"/>
        <v>0</v>
      </c>
      <c r="I99" s="213">
        <f>SUM(I97:I98)</f>
        <v>0</v>
      </c>
      <c r="J99" s="213">
        <f t="shared" ref="J99:K99" si="186">SUM(J97:J98)</f>
        <v>0</v>
      </c>
      <c r="K99" s="213">
        <f t="shared" si="186"/>
        <v>0</v>
      </c>
      <c r="L99" s="213">
        <f t="shared" ref="L99:Y99" si="187">SUM(L97:L98)</f>
        <v>0</v>
      </c>
      <c r="M99" s="213">
        <f t="shared" si="187"/>
        <v>0</v>
      </c>
      <c r="N99" s="213">
        <f t="shared" si="187"/>
        <v>0</v>
      </c>
      <c r="O99" s="213">
        <f t="shared" si="187"/>
        <v>0</v>
      </c>
      <c r="P99" s="213">
        <f t="shared" si="187"/>
        <v>0</v>
      </c>
      <c r="Q99" s="213">
        <f t="shared" si="187"/>
        <v>0</v>
      </c>
      <c r="R99" s="213">
        <f t="shared" si="187"/>
        <v>0</v>
      </c>
      <c r="S99" s="213">
        <f t="shared" si="187"/>
        <v>0</v>
      </c>
      <c r="T99" s="213">
        <f t="shared" si="187"/>
        <v>0</v>
      </c>
      <c r="U99" s="213">
        <f t="shared" si="187"/>
        <v>0</v>
      </c>
      <c r="V99" s="213">
        <f t="shared" si="187"/>
        <v>0</v>
      </c>
      <c r="W99" s="213">
        <f t="shared" si="187"/>
        <v>0</v>
      </c>
      <c r="X99" s="213">
        <f t="shared" si="187"/>
        <v>0</v>
      </c>
      <c r="Y99" s="213">
        <f t="shared" si="187"/>
        <v>0</v>
      </c>
      <c r="Z99" s="14"/>
    </row>
    <row r="100" spans="1:26" s="27" customFormat="1" ht="12.75" customHeight="1">
      <c r="C100" s="210"/>
      <c r="E100" s="30"/>
      <c r="F100" s="83"/>
      <c r="G100" s="83"/>
      <c r="H100" s="83"/>
      <c r="I100" s="83"/>
      <c r="J100" s="83"/>
      <c r="K100" s="83"/>
      <c r="L100" s="83"/>
      <c r="M100" s="83"/>
      <c r="N100" s="83"/>
      <c r="O100" s="83"/>
      <c r="P100" s="83"/>
      <c r="Q100" s="83"/>
      <c r="R100" s="83"/>
      <c r="S100" s="83"/>
      <c r="T100" s="83"/>
      <c r="U100" s="83"/>
      <c r="V100" s="83"/>
      <c r="W100" s="83"/>
      <c r="X100" s="83"/>
      <c r="Y100" s="83"/>
      <c r="Z100" s="14"/>
    </row>
    <row r="101" spans="1:26" s="27" customFormat="1" ht="12.75" customHeight="1">
      <c r="A101" s="209" t="s">
        <v>64</v>
      </c>
      <c r="E101" s="29"/>
      <c r="F101" s="83"/>
      <c r="G101" s="83"/>
      <c r="H101" s="83"/>
      <c r="I101" s="83"/>
      <c r="J101" s="83"/>
      <c r="K101" s="83"/>
      <c r="L101" s="83"/>
      <c r="M101" s="83"/>
      <c r="N101" s="83"/>
      <c r="O101" s="83"/>
      <c r="P101" s="83"/>
      <c r="Q101" s="83"/>
      <c r="R101" s="83"/>
      <c r="S101" s="83"/>
      <c r="T101" s="83"/>
      <c r="U101" s="83"/>
      <c r="V101" s="83"/>
      <c r="W101" s="83"/>
      <c r="X101" s="83"/>
      <c r="Y101" s="83"/>
      <c r="Z101" s="14"/>
    </row>
    <row r="102" spans="1:26" s="27" customFormat="1" ht="12.75" customHeight="1">
      <c r="A102" s="421" t="s">
        <v>56</v>
      </c>
      <c r="E102" s="78" t="s">
        <v>5</v>
      </c>
      <c r="F102" s="213">
        <f t="shared" ref="F102:H102" si="188">F33-F161</f>
        <v>0</v>
      </c>
      <c r="G102" s="213">
        <f t="shared" si="188"/>
        <v>0</v>
      </c>
      <c r="H102" s="213">
        <f t="shared" si="188"/>
        <v>0</v>
      </c>
      <c r="I102" s="213">
        <f t="shared" ref="I102:K102" si="189">I33-I161</f>
        <v>0</v>
      </c>
      <c r="J102" s="213">
        <f t="shared" si="189"/>
        <v>0</v>
      </c>
      <c r="K102" s="213">
        <f t="shared" si="189"/>
        <v>0</v>
      </c>
      <c r="L102" s="213">
        <f t="shared" ref="L102:Y102" si="190">L33-L161</f>
        <v>0</v>
      </c>
      <c r="M102" s="213">
        <f t="shared" si="190"/>
        <v>0</v>
      </c>
      <c r="N102" s="213">
        <f t="shared" si="190"/>
        <v>0</v>
      </c>
      <c r="O102" s="213">
        <f t="shared" si="190"/>
        <v>0</v>
      </c>
      <c r="P102" s="213">
        <f t="shared" si="190"/>
        <v>0</v>
      </c>
      <c r="Q102" s="213">
        <f t="shared" si="190"/>
        <v>0</v>
      </c>
      <c r="R102" s="213">
        <f t="shared" si="190"/>
        <v>0</v>
      </c>
      <c r="S102" s="213">
        <f t="shared" si="190"/>
        <v>0</v>
      </c>
      <c r="T102" s="213">
        <f t="shared" si="190"/>
        <v>0</v>
      </c>
      <c r="U102" s="213">
        <f t="shared" si="190"/>
        <v>0</v>
      </c>
      <c r="V102" s="213">
        <f t="shared" si="190"/>
        <v>0</v>
      </c>
      <c r="W102" s="213">
        <f t="shared" si="190"/>
        <v>0</v>
      </c>
      <c r="X102" s="213">
        <f t="shared" si="190"/>
        <v>0</v>
      </c>
      <c r="Y102" s="213">
        <f t="shared" si="190"/>
        <v>0</v>
      </c>
      <c r="Z102" s="14"/>
    </row>
    <row r="103" spans="1:26" s="27" customFormat="1" ht="12.75" customHeight="1">
      <c r="A103" s="421" t="s">
        <v>57</v>
      </c>
      <c r="E103" s="78" t="s">
        <v>5</v>
      </c>
      <c r="F103" s="213">
        <f t="shared" ref="F103:H103" si="191">F34-F162</f>
        <v>0</v>
      </c>
      <c r="G103" s="213">
        <f t="shared" si="191"/>
        <v>0</v>
      </c>
      <c r="H103" s="213">
        <f t="shared" si="191"/>
        <v>0</v>
      </c>
      <c r="I103" s="213">
        <f t="shared" ref="I103:K103" si="192">I34-I162</f>
        <v>0</v>
      </c>
      <c r="J103" s="213">
        <f t="shared" si="192"/>
        <v>0</v>
      </c>
      <c r="K103" s="213">
        <f t="shared" si="192"/>
        <v>0</v>
      </c>
      <c r="L103" s="213">
        <f t="shared" ref="L103:Y103" si="193">L34-L162</f>
        <v>0</v>
      </c>
      <c r="M103" s="213">
        <f t="shared" si="193"/>
        <v>0</v>
      </c>
      <c r="N103" s="213">
        <f t="shared" si="193"/>
        <v>0</v>
      </c>
      <c r="O103" s="213">
        <f t="shared" si="193"/>
        <v>0</v>
      </c>
      <c r="P103" s="213">
        <f t="shared" si="193"/>
        <v>0</v>
      </c>
      <c r="Q103" s="213">
        <f t="shared" si="193"/>
        <v>0</v>
      </c>
      <c r="R103" s="213">
        <f t="shared" si="193"/>
        <v>0</v>
      </c>
      <c r="S103" s="213">
        <f t="shared" si="193"/>
        <v>0</v>
      </c>
      <c r="T103" s="213">
        <f t="shared" si="193"/>
        <v>0</v>
      </c>
      <c r="U103" s="213">
        <f t="shared" si="193"/>
        <v>0</v>
      </c>
      <c r="V103" s="213">
        <f t="shared" si="193"/>
        <v>0</v>
      </c>
      <c r="W103" s="213">
        <f t="shared" si="193"/>
        <v>0</v>
      </c>
      <c r="X103" s="213">
        <f t="shared" si="193"/>
        <v>0</v>
      </c>
      <c r="Y103" s="213">
        <f t="shared" si="193"/>
        <v>0</v>
      </c>
      <c r="Z103" s="14"/>
    </row>
    <row r="104" spans="1:26" s="27" customFormat="1" ht="12.75" customHeight="1">
      <c r="A104" s="421" t="s">
        <v>58</v>
      </c>
      <c r="E104" s="78" t="s">
        <v>5</v>
      </c>
      <c r="F104" s="213">
        <f t="shared" ref="F104:H104" si="194">F35-F163</f>
        <v>0</v>
      </c>
      <c r="G104" s="213">
        <f t="shared" si="194"/>
        <v>0</v>
      </c>
      <c r="H104" s="213">
        <f t="shared" si="194"/>
        <v>0</v>
      </c>
      <c r="I104" s="213">
        <f t="shared" ref="I104:K104" si="195">I35-I163</f>
        <v>0</v>
      </c>
      <c r="J104" s="213">
        <f t="shared" si="195"/>
        <v>0</v>
      </c>
      <c r="K104" s="213">
        <f t="shared" si="195"/>
        <v>0</v>
      </c>
      <c r="L104" s="213">
        <f t="shared" ref="L104:Y104" si="196">L35-L163</f>
        <v>0</v>
      </c>
      <c r="M104" s="213">
        <f t="shared" si="196"/>
        <v>0</v>
      </c>
      <c r="N104" s="213">
        <f t="shared" si="196"/>
        <v>0</v>
      </c>
      <c r="O104" s="213">
        <f t="shared" si="196"/>
        <v>0</v>
      </c>
      <c r="P104" s="213">
        <f t="shared" si="196"/>
        <v>0</v>
      </c>
      <c r="Q104" s="213">
        <f t="shared" si="196"/>
        <v>0</v>
      </c>
      <c r="R104" s="213">
        <f t="shared" si="196"/>
        <v>0</v>
      </c>
      <c r="S104" s="213">
        <f t="shared" si="196"/>
        <v>0</v>
      </c>
      <c r="T104" s="213">
        <f t="shared" si="196"/>
        <v>0</v>
      </c>
      <c r="U104" s="213">
        <f t="shared" si="196"/>
        <v>0</v>
      </c>
      <c r="V104" s="213">
        <f t="shared" si="196"/>
        <v>0</v>
      </c>
      <c r="W104" s="213">
        <f t="shared" si="196"/>
        <v>0</v>
      </c>
      <c r="X104" s="213">
        <f t="shared" si="196"/>
        <v>0</v>
      </c>
      <c r="Y104" s="213">
        <f t="shared" si="196"/>
        <v>0</v>
      </c>
      <c r="Z104" s="14"/>
    </row>
    <row r="105" spans="1:26" s="27" customFormat="1" ht="12.75" customHeight="1">
      <c r="A105" s="421" t="s">
        <v>59</v>
      </c>
      <c r="E105" s="78" t="s">
        <v>5</v>
      </c>
      <c r="F105" s="213">
        <f t="shared" ref="F105:H105" si="197">F36-F164</f>
        <v>0</v>
      </c>
      <c r="G105" s="213">
        <f t="shared" si="197"/>
        <v>0</v>
      </c>
      <c r="H105" s="213">
        <f t="shared" si="197"/>
        <v>0</v>
      </c>
      <c r="I105" s="213">
        <f t="shared" ref="I105:K105" si="198">I36-I164</f>
        <v>0</v>
      </c>
      <c r="J105" s="213">
        <f t="shared" si="198"/>
        <v>0</v>
      </c>
      <c r="K105" s="213">
        <f t="shared" si="198"/>
        <v>0</v>
      </c>
      <c r="L105" s="213">
        <f t="shared" ref="L105:Y105" si="199">L36-L164</f>
        <v>0</v>
      </c>
      <c r="M105" s="213">
        <f t="shared" si="199"/>
        <v>0</v>
      </c>
      <c r="N105" s="213">
        <f t="shared" si="199"/>
        <v>0</v>
      </c>
      <c r="O105" s="213">
        <f t="shared" si="199"/>
        <v>0</v>
      </c>
      <c r="P105" s="213">
        <f t="shared" si="199"/>
        <v>0</v>
      </c>
      <c r="Q105" s="213">
        <f t="shared" si="199"/>
        <v>0</v>
      </c>
      <c r="R105" s="213">
        <f t="shared" si="199"/>
        <v>0</v>
      </c>
      <c r="S105" s="213">
        <f t="shared" si="199"/>
        <v>0</v>
      </c>
      <c r="T105" s="213">
        <f t="shared" si="199"/>
        <v>0</v>
      </c>
      <c r="U105" s="213">
        <f t="shared" si="199"/>
        <v>0</v>
      </c>
      <c r="V105" s="213">
        <f t="shared" si="199"/>
        <v>0</v>
      </c>
      <c r="W105" s="213">
        <f t="shared" si="199"/>
        <v>0</v>
      </c>
      <c r="X105" s="213">
        <f t="shared" si="199"/>
        <v>0</v>
      </c>
      <c r="Y105" s="213">
        <f t="shared" si="199"/>
        <v>0</v>
      </c>
      <c r="Z105" s="14"/>
    </row>
    <row r="106" spans="1:26" s="27" customFormat="1" ht="12.75" customHeight="1">
      <c r="A106" s="422" t="s">
        <v>812</v>
      </c>
      <c r="E106" s="78" t="s">
        <v>5</v>
      </c>
      <c r="F106" s="213">
        <f t="shared" ref="F106:H106" si="200">F37-F165</f>
        <v>0</v>
      </c>
      <c r="G106" s="213">
        <f t="shared" si="200"/>
        <v>0</v>
      </c>
      <c r="H106" s="213">
        <f t="shared" si="200"/>
        <v>0</v>
      </c>
      <c r="I106" s="213">
        <f t="shared" ref="I106:K106" si="201">I37-I165</f>
        <v>0</v>
      </c>
      <c r="J106" s="213">
        <f t="shared" si="201"/>
        <v>0</v>
      </c>
      <c r="K106" s="213">
        <f t="shared" si="201"/>
        <v>0</v>
      </c>
      <c r="L106" s="213">
        <f t="shared" ref="L106:Y106" si="202">L37-L165</f>
        <v>0</v>
      </c>
      <c r="M106" s="213">
        <f t="shared" si="202"/>
        <v>0</v>
      </c>
      <c r="N106" s="213">
        <f t="shared" si="202"/>
        <v>0</v>
      </c>
      <c r="O106" s="213">
        <f t="shared" si="202"/>
        <v>0</v>
      </c>
      <c r="P106" s="213">
        <f t="shared" si="202"/>
        <v>0</v>
      </c>
      <c r="Q106" s="213">
        <f t="shared" si="202"/>
        <v>0</v>
      </c>
      <c r="R106" s="213">
        <f t="shared" si="202"/>
        <v>0</v>
      </c>
      <c r="S106" s="213">
        <f t="shared" si="202"/>
        <v>0</v>
      </c>
      <c r="T106" s="213">
        <f t="shared" si="202"/>
        <v>0</v>
      </c>
      <c r="U106" s="213">
        <f t="shared" si="202"/>
        <v>0</v>
      </c>
      <c r="V106" s="213">
        <f t="shared" si="202"/>
        <v>0</v>
      </c>
      <c r="W106" s="213">
        <f t="shared" si="202"/>
        <v>0</v>
      </c>
      <c r="X106" s="213">
        <f t="shared" si="202"/>
        <v>0</v>
      </c>
      <c r="Y106" s="213">
        <f t="shared" si="202"/>
        <v>0</v>
      </c>
      <c r="Z106" s="14"/>
    </row>
    <row r="107" spans="1:26" s="27" customFormat="1" ht="12.75" customHeight="1">
      <c r="A107" s="421" t="s">
        <v>63</v>
      </c>
      <c r="E107" s="78" t="s">
        <v>5</v>
      </c>
      <c r="F107" s="213">
        <f t="shared" ref="F107:H107" si="203">F38-F166</f>
        <v>0</v>
      </c>
      <c r="G107" s="213">
        <f t="shared" si="203"/>
        <v>0</v>
      </c>
      <c r="H107" s="213">
        <f t="shared" si="203"/>
        <v>0</v>
      </c>
      <c r="I107" s="213">
        <f t="shared" ref="I107:K107" si="204">I38-I166</f>
        <v>0</v>
      </c>
      <c r="J107" s="213">
        <f t="shared" si="204"/>
        <v>0</v>
      </c>
      <c r="K107" s="213">
        <f t="shared" si="204"/>
        <v>0</v>
      </c>
      <c r="L107" s="213">
        <f t="shared" ref="L107:Y107" si="205">L38-L166</f>
        <v>0</v>
      </c>
      <c r="M107" s="213">
        <f t="shared" si="205"/>
        <v>0</v>
      </c>
      <c r="N107" s="213">
        <f t="shared" si="205"/>
        <v>0</v>
      </c>
      <c r="O107" s="213">
        <f t="shared" si="205"/>
        <v>0</v>
      </c>
      <c r="P107" s="213">
        <f t="shared" si="205"/>
        <v>0</v>
      </c>
      <c r="Q107" s="213">
        <f t="shared" si="205"/>
        <v>0</v>
      </c>
      <c r="R107" s="213">
        <f t="shared" si="205"/>
        <v>0</v>
      </c>
      <c r="S107" s="213">
        <f t="shared" si="205"/>
        <v>0</v>
      </c>
      <c r="T107" s="213">
        <f t="shared" si="205"/>
        <v>0</v>
      </c>
      <c r="U107" s="213">
        <f t="shared" si="205"/>
        <v>0</v>
      </c>
      <c r="V107" s="213">
        <f t="shared" si="205"/>
        <v>0</v>
      </c>
      <c r="W107" s="213">
        <f t="shared" si="205"/>
        <v>0</v>
      </c>
      <c r="X107" s="213">
        <f t="shared" si="205"/>
        <v>0</v>
      </c>
      <c r="Y107" s="213">
        <f t="shared" si="205"/>
        <v>0</v>
      </c>
      <c r="Z107" s="14"/>
    </row>
    <row r="108" spans="1:26" s="27" customFormat="1" ht="12.75" customHeight="1">
      <c r="A108" s="421" t="s">
        <v>60</v>
      </c>
      <c r="D108" s="31"/>
      <c r="E108" s="78" t="s">
        <v>5</v>
      </c>
      <c r="F108" s="213">
        <f t="shared" ref="F108:H108" si="206">SUM(F106:F107)</f>
        <v>0</v>
      </c>
      <c r="G108" s="213">
        <f t="shared" si="206"/>
        <v>0</v>
      </c>
      <c r="H108" s="213">
        <f t="shared" si="206"/>
        <v>0</v>
      </c>
      <c r="I108" s="213">
        <f>SUM(I106:I107)</f>
        <v>0</v>
      </c>
      <c r="J108" s="213">
        <f t="shared" ref="J108:K108" si="207">SUM(J106:J107)</f>
        <v>0</v>
      </c>
      <c r="K108" s="213">
        <f t="shared" si="207"/>
        <v>0</v>
      </c>
      <c r="L108" s="213">
        <f t="shared" ref="L108:Y108" si="208">SUM(L106:L107)</f>
        <v>0</v>
      </c>
      <c r="M108" s="213">
        <f t="shared" si="208"/>
        <v>0</v>
      </c>
      <c r="N108" s="213">
        <f t="shared" si="208"/>
        <v>0</v>
      </c>
      <c r="O108" s="213">
        <f t="shared" si="208"/>
        <v>0</v>
      </c>
      <c r="P108" s="213">
        <f t="shared" si="208"/>
        <v>0</v>
      </c>
      <c r="Q108" s="213">
        <f t="shared" si="208"/>
        <v>0</v>
      </c>
      <c r="R108" s="213">
        <f t="shared" si="208"/>
        <v>0</v>
      </c>
      <c r="S108" s="213">
        <f t="shared" si="208"/>
        <v>0</v>
      </c>
      <c r="T108" s="213">
        <f t="shared" si="208"/>
        <v>0</v>
      </c>
      <c r="U108" s="213">
        <f t="shared" si="208"/>
        <v>0</v>
      </c>
      <c r="V108" s="213">
        <f t="shared" si="208"/>
        <v>0</v>
      </c>
      <c r="W108" s="213">
        <f t="shared" si="208"/>
        <v>0</v>
      </c>
      <c r="X108" s="213">
        <f t="shared" si="208"/>
        <v>0</v>
      </c>
      <c r="Y108" s="213">
        <f t="shared" si="208"/>
        <v>0</v>
      </c>
      <c r="Z108" s="14"/>
    </row>
    <row r="109" spans="1:26" s="27" customFormat="1" ht="12.75" customHeight="1">
      <c r="D109" s="30"/>
      <c r="E109" s="30"/>
      <c r="F109" s="81"/>
      <c r="G109" s="81"/>
      <c r="H109" s="81"/>
      <c r="I109" s="81"/>
      <c r="J109" s="81"/>
      <c r="K109" s="81"/>
      <c r="L109" s="81"/>
      <c r="M109" s="81"/>
      <c r="N109" s="81"/>
      <c r="O109" s="81"/>
      <c r="P109" s="81"/>
      <c r="Q109" s="81"/>
      <c r="R109" s="81"/>
      <c r="S109" s="81"/>
      <c r="T109" s="81"/>
      <c r="U109" s="81"/>
      <c r="V109" s="81"/>
      <c r="W109" s="81"/>
      <c r="X109" s="81"/>
      <c r="Y109" s="81"/>
      <c r="Z109" s="14"/>
    </row>
    <row r="110" spans="1:26" ht="12.75" hidden="1" customHeight="1">
      <c r="A110" s="209" t="s">
        <v>1336</v>
      </c>
      <c r="B110" s="209"/>
      <c r="C110" s="27"/>
      <c r="D110" s="27"/>
      <c r="E110" s="29"/>
      <c r="F110" s="82"/>
      <c r="G110" s="82"/>
      <c r="H110" s="82"/>
      <c r="I110" s="82"/>
      <c r="J110" s="82"/>
      <c r="K110" s="82"/>
      <c r="L110" s="82"/>
      <c r="M110" s="82"/>
      <c r="N110" s="82"/>
      <c r="O110" s="82"/>
      <c r="P110" s="82"/>
      <c r="Q110" s="82"/>
      <c r="R110" s="82"/>
      <c r="S110" s="82"/>
      <c r="T110" s="82"/>
      <c r="U110" s="82"/>
      <c r="V110" s="82"/>
      <c r="W110" s="82"/>
      <c r="X110" s="82"/>
      <c r="Y110" s="82"/>
    </row>
    <row r="111" spans="1:26" ht="12.75" hidden="1" customHeight="1">
      <c r="A111" s="421" t="s">
        <v>56</v>
      </c>
      <c r="B111" s="27"/>
      <c r="C111" s="210"/>
      <c r="D111" s="27"/>
      <c r="E111" s="78" t="s">
        <v>5</v>
      </c>
      <c r="F111" s="213" t="e">
        <f>F42-#REF!-#REF!-F170-#REF!-#REF!</f>
        <v>#REF!</v>
      </c>
      <c r="G111" s="213" t="e">
        <f>G42-#REF!-#REF!-G170-#REF!-#REF!</f>
        <v>#REF!</v>
      </c>
      <c r="H111" s="213" t="e">
        <f>H42-#REF!-#REF!-H170-#REF!-#REF!</f>
        <v>#REF!</v>
      </c>
      <c r="I111" s="213" t="e">
        <f>I42-#REF!-#REF!-I170-#REF!-#REF!</f>
        <v>#REF!</v>
      </c>
      <c r="J111" s="213" t="e">
        <f>J42-#REF!-#REF!-J170-#REF!-#REF!</f>
        <v>#REF!</v>
      </c>
      <c r="K111" s="213" t="e">
        <f>K42-#REF!-#REF!-K170-#REF!-#REF!</f>
        <v>#REF!</v>
      </c>
      <c r="L111" s="213" t="e">
        <f>L42-#REF!-#REF!-L170-#REF!-#REF!</f>
        <v>#REF!</v>
      </c>
      <c r="M111" s="213" t="e">
        <f>M42-#REF!-#REF!-M170-#REF!-#REF!</f>
        <v>#REF!</v>
      </c>
      <c r="N111" s="213" t="e">
        <f>N42-#REF!-#REF!-N170-#REF!-#REF!</f>
        <v>#REF!</v>
      </c>
      <c r="O111" s="213" t="e">
        <f>O42-#REF!-#REF!-O170-#REF!-#REF!</f>
        <v>#REF!</v>
      </c>
      <c r="P111" s="213" t="e">
        <f>P42-#REF!-#REF!-P170-#REF!-#REF!</f>
        <v>#REF!</v>
      </c>
      <c r="Q111" s="213" t="e">
        <f>Q42-#REF!-#REF!-Q170-#REF!-#REF!</f>
        <v>#REF!</v>
      </c>
      <c r="R111" s="213" t="e">
        <f>R42-#REF!-#REF!-R170-#REF!-#REF!</f>
        <v>#REF!</v>
      </c>
      <c r="S111" s="213" t="e">
        <f>S42-#REF!-#REF!-S170-#REF!-#REF!</f>
        <v>#REF!</v>
      </c>
      <c r="T111" s="213" t="e">
        <f>T42-#REF!-#REF!-T170-#REF!-#REF!</f>
        <v>#REF!</v>
      </c>
      <c r="U111" s="213" t="e">
        <f>U42-#REF!-#REF!-U170-#REF!-#REF!</f>
        <v>#REF!</v>
      </c>
      <c r="V111" s="213" t="e">
        <f>V42-#REF!-#REF!-V170-#REF!-#REF!</f>
        <v>#REF!</v>
      </c>
      <c r="W111" s="213" t="e">
        <f>W42-#REF!-#REF!-W170-#REF!-#REF!</f>
        <v>#REF!</v>
      </c>
      <c r="X111" s="213" t="e">
        <f>X42-#REF!-#REF!-X170-#REF!-#REF!</f>
        <v>#REF!</v>
      </c>
      <c r="Y111" s="213" t="e">
        <f>Y42-#REF!-#REF!-Y170-#REF!-#REF!</f>
        <v>#REF!</v>
      </c>
    </row>
    <row r="112" spans="1:26" ht="12.75" hidden="1" customHeight="1">
      <c r="A112" s="421" t="s">
        <v>57</v>
      </c>
      <c r="B112" s="27"/>
      <c r="C112" s="210"/>
      <c r="D112" s="27"/>
      <c r="E112" s="78" t="s">
        <v>5</v>
      </c>
      <c r="F112" s="213" t="e">
        <f>F43-#REF!-#REF!-F171-#REF!-#REF!</f>
        <v>#REF!</v>
      </c>
      <c r="G112" s="213" t="e">
        <f>G43-#REF!-#REF!-G171-#REF!-#REF!</f>
        <v>#REF!</v>
      </c>
      <c r="H112" s="213" t="e">
        <f>H43-#REF!-#REF!-H171-#REF!-#REF!</f>
        <v>#REF!</v>
      </c>
      <c r="I112" s="213" t="e">
        <f>I43-#REF!-#REF!-I171-#REF!-#REF!</f>
        <v>#REF!</v>
      </c>
      <c r="J112" s="213" t="e">
        <f>J43-#REF!-#REF!-J171-#REF!-#REF!</f>
        <v>#REF!</v>
      </c>
      <c r="K112" s="213" t="e">
        <f>K43-#REF!-#REF!-K171-#REF!-#REF!</f>
        <v>#REF!</v>
      </c>
      <c r="L112" s="213" t="e">
        <f>L43-#REF!-#REF!-L171-#REF!-#REF!</f>
        <v>#REF!</v>
      </c>
      <c r="M112" s="213" t="e">
        <f>M43-#REF!-#REF!-M171-#REF!-#REF!</f>
        <v>#REF!</v>
      </c>
      <c r="N112" s="213" t="e">
        <f>N43-#REF!-#REF!-N171-#REF!-#REF!</f>
        <v>#REF!</v>
      </c>
      <c r="O112" s="213" t="e">
        <f>O43-#REF!-#REF!-O171-#REF!-#REF!</f>
        <v>#REF!</v>
      </c>
      <c r="P112" s="213" t="e">
        <f>P43-#REF!-#REF!-P171-#REF!-#REF!</f>
        <v>#REF!</v>
      </c>
      <c r="Q112" s="213" t="e">
        <f>Q43-#REF!-#REF!-Q171-#REF!-#REF!</f>
        <v>#REF!</v>
      </c>
      <c r="R112" s="213" t="e">
        <f>R43-#REF!-#REF!-R171-#REF!-#REF!</f>
        <v>#REF!</v>
      </c>
      <c r="S112" s="213" t="e">
        <f>S43-#REF!-#REF!-S171-#REF!-#REF!</f>
        <v>#REF!</v>
      </c>
      <c r="T112" s="213" t="e">
        <f>T43-#REF!-#REF!-T171-#REF!-#REF!</f>
        <v>#REF!</v>
      </c>
      <c r="U112" s="213" t="e">
        <f>U43-#REF!-#REF!-U171-#REF!-#REF!</f>
        <v>#REF!</v>
      </c>
      <c r="V112" s="213" t="e">
        <f>V43-#REF!-#REF!-V171-#REF!-#REF!</f>
        <v>#REF!</v>
      </c>
      <c r="W112" s="213" t="e">
        <f>W43-#REF!-#REF!-W171-#REF!-#REF!</f>
        <v>#REF!</v>
      </c>
      <c r="X112" s="213" t="e">
        <f>X43-#REF!-#REF!-X171-#REF!-#REF!</f>
        <v>#REF!</v>
      </c>
      <c r="Y112" s="213" t="e">
        <f>Y43-#REF!-#REF!-Y171-#REF!-#REF!</f>
        <v>#REF!</v>
      </c>
    </row>
    <row r="113" spans="1:26" ht="12.75" hidden="1" customHeight="1">
      <c r="A113" s="421" t="s">
        <v>58</v>
      </c>
      <c r="B113" s="27"/>
      <c r="C113" s="210"/>
      <c r="D113" s="27"/>
      <c r="E113" s="78" t="s">
        <v>5</v>
      </c>
      <c r="F113" s="213" t="e">
        <f>F44-#REF!-#REF!-F172-#REF!-#REF!</f>
        <v>#REF!</v>
      </c>
      <c r="G113" s="213" t="e">
        <f>G44-#REF!-#REF!-G172-#REF!-#REF!</f>
        <v>#REF!</v>
      </c>
      <c r="H113" s="213" t="e">
        <f>H44-#REF!-#REF!-H172-#REF!-#REF!</f>
        <v>#REF!</v>
      </c>
      <c r="I113" s="213" t="e">
        <f>I44-#REF!-#REF!-I172-#REF!-#REF!</f>
        <v>#REF!</v>
      </c>
      <c r="J113" s="213" t="e">
        <f>J44-#REF!-#REF!-J172-#REF!-#REF!</f>
        <v>#REF!</v>
      </c>
      <c r="K113" s="213" t="e">
        <f>K44-#REF!-#REF!-K172-#REF!-#REF!</f>
        <v>#REF!</v>
      </c>
      <c r="L113" s="213" t="e">
        <f>L44-#REF!-#REF!-L172-#REF!-#REF!</f>
        <v>#REF!</v>
      </c>
      <c r="M113" s="213" t="e">
        <f>M44-#REF!-#REF!-M172-#REF!-#REF!</f>
        <v>#REF!</v>
      </c>
      <c r="N113" s="213" t="e">
        <f>N44-#REF!-#REF!-N172-#REF!-#REF!</f>
        <v>#REF!</v>
      </c>
      <c r="O113" s="213" t="e">
        <f>O44-#REF!-#REF!-O172-#REF!-#REF!</f>
        <v>#REF!</v>
      </c>
      <c r="P113" s="213" t="e">
        <f>P44-#REF!-#REF!-P172-#REF!-#REF!</f>
        <v>#REF!</v>
      </c>
      <c r="Q113" s="213" t="e">
        <f>Q44-#REF!-#REF!-Q172-#REF!-#REF!</f>
        <v>#REF!</v>
      </c>
      <c r="R113" s="213" t="e">
        <f>R44-#REF!-#REF!-R172-#REF!-#REF!</f>
        <v>#REF!</v>
      </c>
      <c r="S113" s="213" t="e">
        <f>S44-#REF!-#REF!-S172-#REF!-#REF!</f>
        <v>#REF!</v>
      </c>
      <c r="T113" s="213" t="e">
        <f>T44-#REF!-#REF!-T172-#REF!-#REF!</f>
        <v>#REF!</v>
      </c>
      <c r="U113" s="213" t="e">
        <f>U44-#REF!-#REF!-U172-#REF!-#REF!</f>
        <v>#REF!</v>
      </c>
      <c r="V113" s="213" t="e">
        <f>V44-#REF!-#REF!-V172-#REF!-#REF!</f>
        <v>#REF!</v>
      </c>
      <c r="W113" s="213" t="e">
        <f>W44-#REF!-#REF!-W172-#REF!-#REF!</f>
        <v>#REF!</v>
      </c>
      <c r="X113" s="213" t="e">
        <f>X44-#REF!-#REF!-X172-#REF!-#REF!</f>
        <v>#REF!</v>
      </c>
      <c r="Y113" s="213" t="e">
        <f>Y44-#REF!-#REF!-Y172-#REF!-#REF!</f>
        <v>#REF!</v>
      </c>
    </row>
    <row r="114" spans="1:26" ht="12.75" hidden="1" customHeight="1">
      <c r="A114" s="421" t="s">
        <v>59</v>
      </c>
      <c r="B114" s="27"/>
      <c r="C114" s="210"/>
      <c r="D114" s="27"/>
      <c r="E114" s="78" t="s">
        <v>5</v>
      </c>
      <c r="F114" s="213" t="e">
        <f>F45-#REF!-#REF!-F173-#REF!-#REF!</f>
        <v>#REF!</v>
      </c>
      <c r="G114" s="213" t="e">
        <f>G45-#REF!-#REF!-G173-#REF!-#REF!</f>
        <v>#REF!</v>
      </c>
      <c r="H114" s="213" t="e">
        <f>H45-#REF!-#REF!-H173-#REF!-#REF!</f>
        <v>#REF!</v>
      </c>
      <c r="I114" s="213" t="e">
        <f>I45-#REF!-#REF!-I173-#REF!-#REF!</f>
        <v>#REF!</v>
      </c>
      <c r="J114" s="213" t="e">
        <f>J45-#REF!-#REF!-J173-#REF!-#REF!</f>
        <v>#REF!</v>
      </c>
      <c r="K114" s="213" t="e">
        <f>K45-#REF!-#REF!-K173-#REF!-#REF!</f>
        <v>#REF!</v>
      </c>
      <c r="L114" s="213" t="e">
        <f>L45-#REF!-#REF!-L173-#REF!-#REF!</f>
        <v>#REF!</v>
      </c>
      <c r="M114" s="213" t="e">
        <f>M45-#REF!-#REF!-M173-#REF!-#REF!</f>
        <v>#REF!</v>
      </c>
      <c r="N114" s="213" t="e">
        <f>N45-#REF!-#REF!-N173-#REF!-#REF!</f>
        <v>#REF!</v>
      </c>
      <c r="O114" s="213" t="e">
        <f>O45-#REF!-#REF!-O173-#REF!-#REF!</f>
        <v>#REF!</v>
      </c>
      <c r="P114" s="213" t="e">
        <f>P45-#REF!-#REF!-P173-#REF!-#REF!</f>
        <v>#REF!</v>
      </c>
      <c r="Q114" s="213" t="e">
        <f>Q45-#REF!-#REF!-Q173-#REF!-#REF!</f>
        <v>#REF!</v>
      </c>
      <c r="R114" s="213" t="e">
        <f>R45-#REF!-#REF!-R173-#REF!-#REF!</f>
        <v>#REF!</v>
      </c>
      <c r="S114" s="213" t="e">
        <f>S45-#REF!-#REF!-S173-#REF!-#REF!</f>
        <v>#REF!</v>
      </c>
      <c r="T114" s="213" t="e">
        <f>T45-#REF!-#REF!-T173-#REF!-#REF!</f>
        <v>#REF!</v>
      </c>
      <c r="U114" s="213" t="e">
        <f>U45-#REF!-#REF!-U173-#REF!-#REF!</f>
        <v>#REF!</v>
      </c>
      <c r="V114" s="213" t="e">
        <f>V45-#REF!-#REF!-V173-#REF!-#REF!</f>
        <v>#REF!</v>
      </c>
      <c r="W114" s="213" t="e">
        <f>W45-#REF!-#REF!-W173-#REF!-#REF!</f>
        <v>#REF!</v>
      </c>
      <c r="X114" s="213" t="e">
        <f>X45-#REF!-#REF!-X173-#REF!-#REF!</f>
        <v>#REF!</v>
      </c>
      <c r="Y114" s="213" t="e">
        <f>Y45-#REF!-#REF!-Y173-#REF!-#REF!</f>
        <v>#REF!</v>
      </c>
    </row>
    <row r="115" spans="1:26" ht="12.75" hidden="1" customHeight="1">
      <c r="A115" s="421" t="s">
        <v>812</v>
      </c>
      <c r="B115" s="27"/>
      <c r="C115" s="210"/>
      <c r="D115" s="27"/>
      <c r="E115" s="78" t="s">
        <v>5</v>
      </c>
      <c r="F115" s="213" t="e">
        <f>F46-#REF!-#REF!-F174-#REF!-#REF!</f>
        <v>#REF!</v>
      </c>
      <c r="G115" s="213" t="e">
        <f>G46-#REF!-#REF!-G174-#REF!-#REF!</f>
        <v>#REF!</v>
      </c>
      <c r="H115" s="213" t="e">
        <f>H46-#REF!-#REF!-H174-#REF!-#REF!</f>
        <v>#REF!</v>
      </c>
      <c r="I115" s="213" t="e">
        <f>I46-#REF!-#REF!-I174-#REF!-#REF!</f>
        <v>#REF!</v>
      </c>
      <c r="J115" s="213" t="e">
        <f>J46-#REF!-#REF!-J174-#REF!-#REF!</f>
        <v>#REF!</v>
      </c>
      <c r="K115" s="213" t="e">
        <f>K46-#REF!-#REF!-K174-#REF!-#REF!</f>
        <v>#REF!</v>
      </c>
      <c r="L115" s="213" t="e">
        <f>L46-#REF!-#REF!-L174-#REF!-#REF!</f>
        <v>#REF!</v>
      </c>
      <c r="M115" s="213" t="e">
        <f>M46-#REF!-#REF!-M174-#REF!-#REF!</f>
        <v>#REF!</v>
      </c>
      <c r="N115" s="213" t="e">
        <f>N46-#REF!-#REF!-N174-#REF!-#REF!</f>
        <v>#REF!</v>
      </c>
      <c r="O115" s="213" t="e">
        <f>O46-#REF!-#REF!-O174-#REF!-#REF!</f>
        <v>#REF!</v>
      </c>
      <c r="P115" s="213" t="e">
        <f>P46-#REF!-#REF!-P174-#REF!-#REF!</f>
        <v>#REF!</v>
      </c>
      <c r="Q115" s="213" t="e">
        <f>Q46-#REF!-#REF!-Q174-#REF!-#REF!</f>
        <v>#REF!</v>
      </c>
      <c r="R115" s="213" t="e">
        <f>R46-#REF!-#REF!-R174-#REF!-#REF!</f>
        <v>#REF!</v>
      </c>
      <c r="S115" s="213" t="e">
        <f>S46-#REF!-#REF!-S174-#REF!-#REF!</f>
        <v>#REF!</v>
      </c>
      <c r="T115" s="213" t="e">
        <f>T46-#REF!-#REF!-T174-#REF!-#REF!</f>
        <v>#REF!</v>
      </c>
      <c r="U115" s="213" t="e">
        <f>U46-#REF!-#REF!-U174-#REF!-#REF!</f>
        <v>#REF!</v>
      </c>
      <c r="V115" s="213" t="e">
        <f>V46-#REF!-#REF!-V174-#REF!-#REF!</f>
        <v>#REF!</v>
      </c>
      <c r="W115" s="213" t="e">
        <f>W46-#REF!-#REF!-W174-#REF!-#REF!</f>
        <v>#REF!</v>
      </c>
      <c r="X115" s="213" t="e">
        <f>X46-#REF!-#REF!-X174-#REF!-#REF!</f>
        <v>#REF!</v>
      </c>
      <c r="Y115" s="213" t="e">
        <f>Y46-#REF!-#REF!-Y174-#REF!-#REF!</f>
        <v>#REF!</v>
      </c>
    </row>
    <row r="116" spans="1:26" ht="12.75" hidden="1" customHeight="1">
      <c r="A116" s="421" t="s">
        <v>63</v>
      </c>
      <c r="B116" s="27"/>
      <c r="C116" s="210"/>
      <c r="D116" s="27"/>
      <c r="E116" s="78" t="s">
        <v>5</v>
      </c>
      <c r="F116" s="213" t="e">
        <f>F47-#REF!-#REF!-F175-#REF!-#REF!</f>
        <v>#REF!</v>
      </c>
      <c r="G116" s="213" t="e">
        <f>G47-#REF!-#REF!-G175-#REF!-#REF!</f>
        <v>#REF!</v>
      </c>
      <c r="H116" s="213" t="e">
        <f>H47-#REF!-#REF!-H175-#REF!-#REF!</f>
        <v>#REF!</v>
      </c>
      <c r="I116" s="213" t="e">
        <f>I47-#REF!-#REF!-I175-#REF!-#REF!</f>
        <v>#REF!</v>
      </c>
      <c r="J116" s="213" t="e">
        <f>J47-#REF!-#REF!-J175-#REF!-#REF!</f>
        <v>#REF!</v>
      </c>
      <c r="K116" s="213" t="e">
        <f>K47-#REF!-#REF!-K175-#REF!-#REF!</f>
        <v>#REF!</v>
      </c>
      <c r="L116" s="213" t="e">
        <f>L47-#REF!-#REF!-L175-#REF!-#REF!</f>
        <v>#REF!</v>
      </c>
      <c r="M116" s="213" t="e">
        <f>M47-#REF!-#REF!-M175-#REF!-#REF!</f>
        <v>#REF!</v>
      </c>
      <c r="N116" s="213" t="e">
        <f>N47-#REF!-#REF!-N175-#REF!-#REF!</f>
        <v>#REF!</v>
      </c>
      <c r="O116" s="213" t="e">
        <f>O47-#REF!-#REF!-O175-#REF!-#REF!</f>
        <v>#REF!</v>
      </c>
      <c r="P116" s="213" t="e">
        <f>P47-#REF!-#REF!-P175-#REF!-#REF!</f>
        <v>#REF!</v>
      </c>
      <c r="Q116" s="213" t="e">
        <f>Q47-#REF!-#REF!-Q175-#REF!-#REF!</f>
        <v>#REF!</v>
      </c>
      <c r="R116" s="213" t="e">
        <f>R47-#REF!-#REF!-R175-#REF!-#REF!</f>
        <v>#REF!</v>
      </c>
      <c r="S116" s="213" t="e">
        <f>S47-#REF!-#REF!-S175-#REF!-#REF!</f>
        <v>#REF!</v>
      </c>
      <c r="T116" s="213" t="e">
        <f>T47-#REF!-#REF!-T175-#REF!-#REF!</f>
        <v>#REF!</v>
      </c>
      <c r="U116" s="213" t="e">
        <f>U47-#REF!-#REF!-U175-#REF!-#REF!</f>
        <v>#REF!</v>
      </c>
      <c r="V116" s="213" t="e">
        <f>V47-#REF!-#REF!-V175-#REF!-#REF!</f>
        <v>#REF!</v>
      </c>
      <c r="W116" s="213" t="e">
        <f>W47-#REF!-#REF!-W175-#REF!-#REF!</f>
        <v>#REF!</v>
      </c>
      <c r="X116" s="213" t="e">
        <f>X47-#REF!-#REF!-X175-#REF!-#REF!</f>
        <v>#REF!</v>
      </c>
      <c r="Y116" s="213" t="e">
        <f>Y47-#REF!-#REF!-Y175-#REF!-#REF!</f>
        <v>#REF!</v>
      </c>
    </row>
    <row r="117" spans="1:26" ht="12.75" hidden="1" customHeight="1">
      <c r="A117" s="421" t="s">
        <v>60</v>
      </c>
      <c r="B117" s="27"/>
      <c r="C117" s="210"/>
      <c r="D117" s="27"/>
      <c r="E117" s="78" t="s">
        <v>5</v>
      </c>
      <c r="F117" s="213" t="e">
        <f t="shared" ref="F117:H117" si="209">SUM(F115:F116)</f>
        <v>#REF!</v>
      </c>
      <c r="G117" s="213" t="e">
        <f t="shared" si="209"/>
        <v>#REF!</v>
      </c>
      <c r="H117" s="213" t="e">
        <f t="shared" si="209"/>
        <v>#REF!</v>
      </c>
      <c r="I117" s="213" t="e">
        <f t="shared" ref="I117:K117" si="210">SUM(I115:I116)</f>
        <v>#REF!</v>
      </c>
      <c r="J117" s="213" t="e">
        <f t="shared" si="210"/>
        <v>#REF!</v>
      </c>
      <c r="K117" s="213" t="e">
        <f t="shared" si="210"/>
        <v>#REF!</v>
      </c>
      <c r="L117" s="213" t="e">
        <f t="shared" ref="L117:Y117" si="211">SUM(L115:L116)</f>
        <v>#REF!</v>
      </c>
      <c r="M117" s="213" t="e">
        <f t="shared" si="211"/>
        <v>#REF!</v>
      </c>
      <c r="N117" s="213" t="e">
        <f t="shared" si="211"/>
        <v>#REF!</v>
      </c>
      <c r="O117" s="213" t="e">
        <f t="shared" si="211"/>
        <v>#REF!</v>
      </c>
      <c r="P117" s="213" t="e">
        <f t="shared" si="211"/>
        <v>#REF!</v>
      </c>
      <c r="Q117" s="213" t="e">
        <f t="shared" si="211"/>
        <v>#REF!</v>
      </c>
      <c r="R117" s="213" t="e">
        <f t="shared" si="211"/>
        <v>#REF!</v>
      </c>
      <c r="S117" s="213" t="e">
        <f t="shared" si="211"/>
        <v>#REF!</v>
      </c>
      <c r="T117" s="213" t="e">
        <f t="shared" si="211"/>
        <v>#REF!</v>
      </c>
      <c r="U117" s="213" t="e">
        <f t="shared" si="211"/>
        <v>#REF!</v>
      </c>
      <c r="V117" s="213" t="e">
        <f t="shared" si="211"/>
        <v>#REF!</v>
      </c>
      <c r="W117" s="213" t="e">
        <f t="shared" si="211"/>
        <v>#REF!</v>
      </c>
      <c r="X117" s="213" t="e">
        <f t="shared" si="211"/>
        <v>#REF!</v>
      </c>
      <c r="Y117" s="213" t="e">
        <f t="shared" si="211"/>
        <v>#REF!</v>
      </c>
    </row>
    <row r="118" spans="1:26" ht="12.75" hidden="1" customHeight="1">
      <c r="B118" s="27"/>
      <c r="C118" s="210"/>
      <c r="D118" s="27"/>
      <c r="E118" s="30"/>
      <c r="F118" s="81"/>
      <c r="G118" s="81"/>
      <c r="H118" s="81"/>
      <c r="I118" s="81"/>
      <c r="J118" s="81"/>
      <c r="K118" s="81"/>
      <c r="L118" s="81"/>
      <c r="M118" s="81"/>
      <c r="N118" s="81"/>
      <c r="O118" s="81"/>
      <c r="P118" s="81"/>
      <c r="Q118" s="81"/>
      <c r="R118" s="81"/>
      <c r="S118" s="81"/>
      <c r="T118" s="81"/>
      <c r="U118" s="81"/>
      <c r="V118" s="81"/>
      <c r="W118" s="81"/>
      <c r="X118" s="81"/>
      <c r="Y118" s="81"/>
    </row>
    <row r="119" spans="1:26" ht="12.75" hidden="1" customHeight="1">
      <c r="A119" s="209" t="s">
        <v>1337</v>
      </c>
      <c r="B119" s="209"/>
      <c r="C119" s="27"/>
      <c r="D119" s="27"/>
      <c r="E119" s="29"/>
      <c r="F119" s="82"/>
      <c r="G119" s="82"/>
      <c r="H119" s="82"/>
      <c r="I119" s="82"/>
      <c r="J119" s="82"/>
      <c r="K119" s="82"/>
      <c r="L119" s="82"/>
      <c r="M119" s="82"/>
      <c r="N119" s="82"/>
      <c r="O119" s="82"/>
      <c r="P119" s="82"/>
      <c r="Q119" s="82"/>
      <c r="R119" s="82"/>
      <c r="S119" s="82"/>
      <c r="T119" s="82"/>
      <c r="U119" s="82"/>
      <c r="V119" s="82"/>
      <c r="W119" s="82"/>
      <c r="X119" s="82"/>
      <c r="Y119" s="82"/>
    </row>
    <row r="120" spans="1:26" ht="12.75" hidden="1" customHeight="1">
      <c r="A120" s="421" t="s">
        <v>56</v>
      </c>
      <c r="B120" s="27"/>
      <c r="C120" s="210"/>
      <c r="D120" s="27"/>
      <c r="E120" s="78" t="s">
        <v>5</v>
      </c>
      <c r="F120" s="213" t="e">
        <f>F51-#REF!-#REF!-F179-#REF!-#REF!</f>
        <v>#REF!</v>
      </c>
      <c r="G120" s="213" t="e">
        <f>G51-#REF!-#REF!-G179-#REF!-#REF!</f>
        <v>#REF!</v>
      </c>
      <c r="H120" s="213" t="e">
        <f>H51-#REF!-#REF!-H179-#REF!-#REF!</f>
        <v>#REF!</v>
      </c>
      <c r="I120" s="213" t="e">
        <f>I51-#REF!-#REF!-I179-#REF!-#REF!</f>
        <v>#REF!</v>
      </c>
      <c r="J120" s="213" t="e">
        <f>J51-#REF!-#REF!-J179-#REF!-#REF!</f>
        <v>#REF!</v>
      </c>
      <c r="K120" s="213" t="e">
        <f>K51-#REF!-#REF!-K179-#REF!-#REF!</f>
        <v>#REF!</v>
      </c>
      <c r="L120" s="213" t="e">
        <f>L51-#REF!-#REF!-L179-#REF!-#REF!</f>
        <v>#REF!</v>
      </c>
      <c r="M120" s="213" t="e">
        <f>M51-#REF!-#REF!-M179-#REF!-#REF!</f>
        <v>#REF!</v>
      </c>
      <c r="N120" s="213" t="e">
        <f>N51-#REF!-#REF!-N179-#REF!-#REF!</f>
        <v>#REF!</v>
      </c>
      <c r="O120" s="213" t="e">
        <f>O51-#REF!-#REF!-O179-#REF!-#REF!</f>
        <v>#REF!</v>
      </c>
      <c r="P120" s="213" t="e">
        <f>P51-#REF!-#REF!-P179-#REF!-#REF!</f>
        <v>#REF!</v>
      </c>
      <c r="Q120" s="213" t="e">
        <f>Q51-#REF!-#REF!-Q179-#REF!-#REF!</f>
        <v>#REF!</v>
      </c>
      <c r="R120" s="213" t="e">
        <f>R51-#REF!-#REF!-R179-#REF!-#REF!</f>
        <v>#REF!</v>
      </c>
      <c r="S120" s="213" t="e">
        <f>S51-#REF!-#REF!-S179-#REF!-#REF!</f>
        <v>#REF!</v>
      </c>
      <c r="T120" s="213" t="e">
        <f>T51-#REF!-#REF!-T179-#REF!-#REF!</f>
        <v>#REF!</v>
      </c>
      <c r="U120" s="213" t="e">
        <f>U51-#REF!-#REF!-U179-#REF!-#REF!</f>
        <v>#REF!</v>
      </c>
      <c r="V120" s="213" t="e">
        <f>V51-#REF!-#REF!-V179-#REF!-#REF!</f>
        <v>#REF!</v>
      </c>
      <c r="W120" s="213" t="e">
        <f>W51-#REF!-#REF!-W179-#REF!-#REF!</f>
        <v>#REF!</v>
      </c>
      <c r="X120" s="213" t="e">
        <f>X51-#REF!-#REF!-X179-#REF!-#REF!</f>
        <v>#REF!</v>
      </c>
      <c r="Y120" s="213" t="e">
        <f>Y51-#REF!-#REF!-Y179-#REF!-#REF!</f>
        <v>#REF!</v>
      </c>
    </row>
    <row r="121" spans="1:26" ht="12.75" hidden="1" customHeight="1">
      <c r="A121" s="421" t="s">
        <v>57</v>
      </c>
      <c r="B121" s="27"/>
      <c r="C121" s="210"/>
      <c r="D121" s="27"/>
      <c r="E121" s="78" t="s">
        <v>5</v>
      </c>
      <c r="F121" s="213" t="e">
        <f>F52-#REF!-#REF!-F180-#REF!-#REF!</f>
        <v>#REF!</v>
      </c>
      <c r="G121" s="213" t="e">
        <f>G52-#REF!-#REF!-G180-#REF!-#REF!</f>
        <v>#REF!</v>
      </c>
      <c r="H121" s="213" t="e">
        <f>H52-#REF!-#REF!-H180-#REF!-#REF!</f>
        <v>#REF!</v>
      </c>
      <c r="I121" s="213" t="e">
        <f>I52-#REF!-#REF!-I180-#REF!-#REF!</f>
        <v>#REF!</v>
      </c>
      <c r="J121" s="213" t="e">
        <f>J52-#REF!-#REF!-J180-#REF!-#REF!</f>
        <v>#REF!</v>
      </c>
      <c r="K121" s="213" t="e">
        <f>K52-#REF!-#REF!-K180-#REF!-#REF!</f>
        <v>#REF!</v>
      </c>
      <c r="L121" s="213" t="e">
        <f>L52-#REF!-#REF!-L180-#REF!-#REF!</f>
        <v>#REF!</v>
      </c>
      <c r="M121" s="213" t="e">
        <f>M52-#REF!-#REF!-M180-#REF!-#REF!</f>
        <v>#REF!</v>
      </c>
      <c r="N121" s="213" t="e">
        <f>N52-#REF!-#REF!-N180-#REF!-#REF!</f>
        <v>#REF!</v>
      </c>
      <c r="O121" s="213" t="e">
        <f>O52-#REF!-#REF!-O180-#REF!-#REF!</f>
        <v>#REF!</v>
      </c>
      <c r="P121" s="213" t="e">
        <f>P52-#REF!-#REF!-P180-#REF!-#REF!</f>
        <v>#REF!</v>
      </c>
      <c r="Q121" s="213" t="e">
        <f>Q52-#REF!-#REF!-Q180-#REF!-#REF!</f>
        <v>#REF!</v>
      </c>
      <c r="R121" s="213" t="e">
        <f>R52-#REF!-#REF!-R180-#REF!-#REF!</f>
        <v>#REF!</v>
      </c>
      <c r="S121" s="213" t="e">
        <f>S52-#REF!-#REF!-S180-#REF!-#REF!</f>
        <v>#REF!</v>
      </c>
      <c r="T121" s="213" t="e">
        <f>T52-#REF!-#REF!-T180-#REF!-#REF!</f>
        <v>#REF!</v>
      </c>
      <c r="U121" s="213" t="e">
        <f>U52-#REF!-#REF!-U180-#REF!-#REF!</f>
        <v>#REF!</v>
      </c>
      <c r="V121" s="213" t="e">
        <f>V52-#REF!-#REF!-V180-#REF!-#REF!</f>
        <v>#REF!</v>
      </c>
      <c r="W121" s="213" t="e">
        <f>W52-#REF!-#REF!-W180-#REF!-#REF!</f>
        <v>#REF!</v>
      </c>
      <c r="X121" s="213" t="e">
        <f>X52-#REF!-#REF!-X180-#REF!-#REF!</f>
        <v>#REF!</v>
      </c>
      <c r="Y121" s="213" t="e">
        <f>Y52-#REF!-#REF!-Y180-#REF!-#REF!</f>
        <v>#REF!</v>
      </c>
    </row>
    <row r="122" spans="1:26" ht="12.75" hidden="1" customHeight="1">
      <c r="A122" s="421" t="s">
        <v>58</v>
      </c>
      <c r="B122" s="27"/>
      <c r="C122" s="210"/>
      <c r="D122" s="27"/>
      <c r="E122" s="78" t="s">
        <v>5</v>
      </c>
      <c r="F122" s="213" t="e">
        <f>F53-#REF!-#REF!-F181-#REF!-#REF!</f>
        <v>#REF!</v>
      </c>
      <c r="G122" s="213" t="e">
        <f>G53-#REF!-#REF!-G181-#REF!-#REF!</f>
        <v>#REF!</v>
      </c>
      <c r="H122" s="213" t="e">
        <f>H53-#REF!-#REF!-H181-#REF!-#REF!</f>
        <v>#REF!</v>
      </c>
      <c r="I122" s="213" t="e">
        <f>I53-#REF!-#REF!-I181-#REF!-#REF!</f>
        <v>#REF!</v>
      </c>
      <c r="J122" s="213" t="e">
        <f>J53-#REF!-#REF!-J181-#REF!-#REF!</f>
        <v>#REF!</v>
      </c>
      <c r="K122" s="213" t="e">
        <f>K53-#REF!-#REF!-K181-#REF!-#REF!</f>
        <v>#REF!</v>
      </c>
      <c r="L122" s="213" t="e">
        <f>L53-#REF!-#REF!-L181-#REF!-#REF!</f>
        <v>#REF!</v>
      </c>
      <c r="M122" s="213" t="e">
        <f>M53-#REF!-#REF!-M181-#REF!-#REF!</f>
        <v>#REF!</v>
      </c>
      <c r="N122" s="213" t="e">
        <f>N53-#REF!-#REF!-N181-#REF!-#REF!</f>
        <v>#REF!</v>
      </c>
      <c r="O122" s="213" t="e">
        <f>O53-#REF!-#REF!-O181-#REF!-#REF!</f>
        <v>#REF!</v>
      </c>
      <c r="P122" s="213" t="e">
        <f>P53-#REF!-#REF!-P181-#REF!-#REF!</f>
        <v>#REF!</v>
      </c>
      <c r="Q122" s="213" t="e">
        <f>Q53-#REF!-#REF!-Q181-#REF!-#REF!</f>
        <v>#REF!</v>
      </c>
      <c r="R122" s="213" t="e">
        <f>R53-#REF!-#REF!-R181-#REF!-#REF!</f>
        <v>#REF!</v>
      </c>
      <c r="S122" s="213" t="e">
        <f>S53-#REF!-#REF!-S181-#REF!-#REF!</f>
        <v>#REF!</v>
      </c>
      <c r="T122" s="213" t="e">
        <f>T53-#REF!-#REF!-T181-#REF!-#REF!</f>
        <v>#REF!</v>
      </c>
      <c r="U122" s="213" t="e">
        <f>U53-#REF!-#REF!-U181-#REF!-#REF!</f>
        <v>#REF!</v>
      </c>
      <c r="V122" s="213" t="e">
        <f>V53-#REF!-#REF!-V181-#REF!-#REF!</f>
        <v>#REF!</v>
      </c>
      <c r="W122" s="213" t="e">
        <f>W53-#REF!-#REF!-W181-#REF!-#REF!</f>
        <v>#REF!</v>
      </c>
      <c r="X122" s="213" t="e">
        <f>X53-#REF!-#REF!-X181-#REF!-#REF!</f>
        <v>#REF!</v>
      </c>
      <c r="Y122" s="213" t="e">
        <f>Y53-#REF!-#REF!-Y181-#REF!-#REF!</f>
        <v>#REF!</v>
      </c>
    </row>
    <row r="123" spans="1:26" ht="12.75" hidden="1" customHeight="1">
      <c r="A123" s="421" t="s">
        <v>59</v>
      </c>
      <c r="B123" s="27"/>
      <c r="C123" s="210"/>
      <c r="D123" s="27"/>
      <c r="E123" s="78" t="s">
        <v>5</v>
      </c>
      <c r="F123" s="213" t="e">
        <f>F54-#REF!-#REF!-F182-#REF!-#REF!</f>
        <v>#REF!</v>
      </c>
      <c r="G123" s="213" t="e">
        <f>G54-#REF!-#REF!-G182-#REF!-#REF!</f>
        <v>#REF!</v>
      </c>
      <c r="H123" s="213" t="e">
        <f>H54-#REF!-#REF!-H182-#REF!-#REF!</f>
        <v>#REF!</v>
      </c>
      <c r="I123" s="213" t="e">
        <f>I54-#REF!-#REF!-I182-#REF!-#REF!</f>
        <v>#REF!</v>
      </c>
      <c r="J123" s="213" t="e">
        <f>J54-#REF!-#REF!-J182-#REF!-#REF!</f>
        <v>#REF!</v>
      </c>
      <c r="K123" s="213" t="e">
        <f>K54-#REF!-#REF!-K182-#REF!-#REF!</f>
        <v>#REF!</v>
      </c>
      <c r="L123" s="213" t="e">
        <f>L54-#REF!-#REF!-L182-#REF!-#REF!</f>
        <v>#REF!</v>
      </c>
      <c r="M123" s="213" t="e">
        <f>M54-#REF!-#REF!-M182-#REF!-#REF!</f>
        <v>#REF!</v>
      </c>
      <c r="N123" s="213" t="e">
        <f>N54-#REF!-#REF!-N182-#REF!-#REF!</f>
        <v>#REF!</v>
      </c>
      <c r="O123" s="213" t="e">
        <f>O54-#REF!-#REF!-O182-#REF!-#REF!</f>
        <v>#REF!</v>
      </c>
      <c r="P123" s="213" t="e">
        <f>P54-#REF!-#REF!-P182-#REF!-#REF!</f>
        <v>#REF!</v>
      </c>
      <c r="Q123" s="213" t="e">
        <f>Q54-#REF!-#REF!-Q182-#REF!-#REF!</f>
        <v>#REF!</v>
      </c>
      <c r="R123" s="213" t="e">
        <f>R54-#REF!-#REF!-R182-#REF!-#REF!</f>
        <v>#REF!</v>
      </c>
      <c r="S123" s="213" t="e">
        <f>S54-#REF!-#REF!-S182-#REF!-#REF!</f>
        <v>#REF!</v>
      </c>
      <c r="T123" s="213" t="e">
        <f>T54-#REF!-#REF!-T182-#REF!-#REF!</f>
        <v>#REF!</v>
      </c>
      <c r="U123" s="213" t="e">
        <f>U54-#REF!-#REF!-U182-#REF!-#REF!</f>
        <v>#REF!</v>
      </c>
      <c r="V123" s="213" t="e">
        <f>V54-#REF!-#REF!-V182-#REF!-#REF!</f>
        <v>#REF!</v>
      </c>
      <c r="W123" s="213" t="e">
        <f>W54-#REF!-#REF!-W182-#REF!-#REF!</f>
        <v>#REF!</v>
      </c>
      <c r="X123" s="213" t="e">
        <f>X54-#REF!-#REF!-X182-#REF!-#REF!</f>
        <v>#REF!</v>
      </c>
      <c r="Y123" s="213" t="e">
        <f>Y54-#REF!-#REF!-Y182-#REF!-#REF!</f>
        <v>#REF!</v>
      </c>
    </row>
    <row r="124" spans="1:26" ht="12.75" hidden="1" customHeight="1">
      <c r="A124" s="422" t="s">
        <v>812</v>
      </c>
      <c r="B124" s="27"/>
      <c r="C124" s="210"/>
      <c r="D124" s="27"/>
      <c r="E124" s="78" t="s">
        <v>5</v>
      </c>
      <c r="F124" s="213" t="e">
        <f>F55-#REF!-#REF!-F183-#REF!-#REF!</f>
        <v>#REF!</v>
      </c>
      <c r="G124" s="213" t="e">
        <f>G55-#REF!-#REF!-G183-#REF!-#REF!</f>
        <v>#REF!</v>
      </c>
      <c r="H124" s="213" t="e">
        <f>H55-#REF!-#REF!-H183-#REF!-#REF!</f>
        <v>#REF!</v>
      </c>
      <c r="I124" s="213" t="e">
        <f>I55-#REF!-#REF!-I183-#REF!-#REF!</f>
        <v>#REF!</v>
      </c>
      <c r="J124" s="213" t="e">
        <f>J55-#REF!-#REF!-J183-#REF!-#REF!</f>
        <v>#REF!</v>
      </c>
      <c r="K124" s="213" t="e">
        <f>K55-#REF!-#REF!-K183-#REF!-#REF!</f>
        <v>#REF!</v>
      </c>
      <c r="L124" s="213" t="e">
        <f>L55-#REF!-#REF!-L183-#REF!-#REF!</f>
        <v>#REF!</v>
      </c>
      <c r="M124" s="213" t="e">
        <f>M55-#REF!-#REF!-M183-#REF!-#REF!</f>
        <v>#REF!</v>
      </c>
      <c r="N124" s="213" t="e">
        <f>N55-#REF!-#REF!-N183-#REF!-#REF!</f>
        <v>#REF!</v>
      </c>
      <c r="O124" s="213" t="e">
        <f>O55-#REF!-#REF!-O183-#REF!-#REF!</f>
        <v>#REF!</v>
      </c>
      <c r="P124" s="213" t="e">
        <f>P55-#REF!-#REF!-P183-#REF!-#REF!</f>
        <v>#REF!</v>
      </c>
      <c r="Q124" s="213" t="e">
        <f>Q55-#REF!-#REF!-Q183-#REF!-#REF!</f>
        <v>#REF!</v>
      </c>
      <c r="R124" s="213" t="e">
        <f>R55-#REF!-#REF!-R183-#REF!-#REF!</f>
        <v>#REF!</v>
      </c>
      <c r="S124" s="213" t="e">
        <f>S55-#REF!-#REF!-S183-#REF!-#REF!</f>
        <v>#REF!</v>
      </c>
      <c r="T124" s="213" t="e">
        <f>T55-#REF!-#REF!-T183-#REF!-#REF!</f>
        <v>#REF!</v>
      </c>
      <c r="U124" s="213" t="e">
        <f>U55-#REF!-#REF!-U183-#REF!-#REF!</f>
        <v>#REF!</v>
      </c>
      <c r="V124" s="213" t="e">
        <f>V55-#REF!-#REF!-V183-#REF!-#REF!</f>
        <v>#REF!</v>
      </c>
      <c r="W124" s="213" t="e">
        <f>W55-#REF!-#REF!-W183-#REF!-#REF!</f>
        <v>#REF!</v>
      </c>
      <c r="X124" s="213" t="e">
        <f>X55-#REF!-#REF!-X183-#REF!-#REF!</f>
        <v>#REF!</v>
      </c>
      <c r="Y124" s="213" t="e">
        <f>Y55-#REF!-#REF!-Y183-#REF!-#REF!</f>
        <v>#REF!</v>
      </c>
    </row>
    <row r="125" spans="1:26" ht="12.75" hidden="1" customHeight="1">
      <c r="A125" s="421" t="s">
        <v>63</v>
      </c>
      <c r="B125" s="27"/>
      <c r="C125" s="210"/>
      <c r="D125" s="27"/>
      <c r="E125" s="78" t="s">
        <v>5</v>
      </c>
      <c r="F125" s="213" t="e">
        <f>F56-#REF!-#REF!-F184-#REF!-#REF!</f>
        <v>#REF!</v>
      </c>
      <c r="G125" s="213" t="e">
        <f>G56-#REF!-#REF!-G184-#REF!-#REF!</f>
        <v>#REF!</v>
      </c>
      <c r="H125" s="213" t="e">
        <f>H56-#REF!-#REF!-H184-#REF!-#REF!</f>
        <v>#REF!</v>
      </c>
      <c r="I125" s="213" t="e">
        <f>I56-#REF!-#REF!-I184-#REF!-#REF!</f>
        <v>#REF!</v>
      </c>
      <c r="J125" s="213" t="e">
        <f>J56-#REF!-#REF!-J184-#REF!-#REF!</f>
        <v>#REF!</v>
      </c>
      <c r="K125" s="213" t="e">
        <f>K56-#REF!-#REF!-K184-#REF!-#REF!</f>
        <v>#REF!</v>
      </c>
      <c r="L125" s="213" t="e">
        <f>L56-#REF!-#REF!-L184-#REF!-#REF!</f>
        <v>#REF!</v>
      </c>
      <c r="M125" s="213" t="e">
        <f>M56-#REF!-#REF!-M184-#REF!-#REF!</f>
        <v>#REF!</v>
      </c>
      <c r="N125" s="213" t="e">
        <f>N56-#REF!-#REF!-N184-#REF!-#REF!</f>
        <v>#REF!</v>
      </c>
      <c r="O125" s="213" t="e">
        <f>O56-#REF!-#REF!-O184-#REF!-#REF!</f>
        <v>#REF!</v>
      </c>
      <c r="P125" s="213" t="e">
        <f>P56-#REF!-#REF!-P184-#REF!-#REF!</f>
        <v>#REF!</v>
      </c>
      <c r="Q125" s="213" t="e">
        <f>Q56-#REF!-#REF!-Q184-#REF!-#REF!</f>
        <v>#REF!</v>
      </c>
      <c r="R125" s="213" t="e">
        <f>R56-#REF!-#REF!-R184-#REF!-#REF!</f>
        <v>#REF!</v>
      </c>
      <c r="S125" s="213" t="e">
        <f>S56-#REF!-#REF!-S184-#REF!-#REF!</f>
        <v>#REF!</v>
      </c>
      <c r="T125" s="213" t="e">
        <f>T56-#REF!-#REF!-T184-#REF!-#REF!</f>
        <v>#REF!</v>
      </c>
      <c r="U125" s="213" t="e">
        <f>U56-#REF!-#REF!-U184-#REF!-#REF!</f>
        <v>#REF!</v>
      </c>
      <c r="V125" s="213" t="e">
        <f>V56-#REF!-#REF!-V184-#REF!-#REF!</f>
        <v>#REF!</v>
      </c>
      <c r="W125" s="213" t="e">
        <f>W56-#REF!-#REF!-W184-#REF!-#REF!</f>
        <v>#REF!</v>
      </c>
      <c r="X125" s="213" t="e">
        <f>X56-#REF!-#REF!-X184-#REF!-#REF!</f>
        <v>#REF!</v>
      </c>
      <c r="Y125" s="213" t="e">
        <f>Y56-#REF!-#REF!-Y184-#REF!-#REF!</f>
        <v>#REF!</v>
      </c>
    </row>
    <row r="126" spans="1:26" ht="12.75" hidden="1" customHeight="1">
      <c r="A126" s="421" t="s">
        <v>60</v>
      </c>
      <c r="B126" s="27"/>
      <c r="C126" s="27"/>
      <c r="D126" s="31"/>
      <c r="E126" s="78" t="s">
        <v>5</v>
      </c>
      <c r="F126" s="213" t="e">
        <f t="shared" ref="F126:H126" si="212">SUM(F124:F125)</f>
        <v>#REF!</v>
      </c>
      <c r="G126" s="213" t="e">
        <f t="shared" si="212"/>
        <v>#REF!</v>
      </c>
      <c r="H126" s="213" t="e">
        <f t="shared" si="212"/>
        <v>#REF!</v>
      </c>
      <c r="I126" s="213" t="e">
        <f t="shared" ref="I126:K126" si="213">SUM(I124:I125)</f>
        <v>#REF!</v>
      </c>
      <c r="J126" s="213" t="e">
        <f t="shared" si="213"/>
        <v>#REF!</v>
      </c>
      <c r="K126" s="213" t="e">
        <f t="shared" si="213"/>
        <v>#REF!</v>
      </c>
      <c r="L126" s="213" t="e">
        <f t="shared" ref="L126:Y126" si="214">SUM(L124:L125)</f>
        <v>#REF!</v>
      </c>
      <c r="M126" s="213" t="e">
        <f t="shared" si="214"/>
        <v>#REF!</v>
      </c>
      <c r="N126" s="213" t="e">
        <f t="shared" si="214"/>
        <v>#REF!</v>
      </c>
      <c r="O126" s="213" t="e">
        <f t="shared" si="214"/>
        <v>#REF!</v>
      </c>
      <c r="P126" s="213" t="e">
        <f t="shared" si="214"/>
        <v>#REF!</v>
      </c>
      <c r="Q126" s="213" t="e">
        <f t="shared" si="214"/>
        <v>#REF!</v>
      </c>
      <c r="R126" s="213" t="e">
        <f t="shared" si="214"/>
        <v>#REF!</v>
      </c>
      <c r="S126" s="213" t="e">
        <f t="shared" si="214"/>
        <v>#REF!</v>
      </c>
      <c r="T126" s="213" t="e">
        <f t="shared" si="214"/>
        <v>#REF!</v>
      </c>
      <c r="U126" s="213" t="e">
        <f t="shared" si="214"/>
        <v>#REF!</v>
      </c>
      <c r="V126" s="213" t="e">
        <f t="shared" si="214"/>
        <v>#REF!</v>
      </c>
      <c r="W126" s="213" t="e">
        <f t="shared" si="214"/>
        <v>#REF!</v>
      </c>
      <c r="X126" s="213" t="e">
        <f t="shared" si="214"/>
        <v>#REF!</v>
      </c>
      <c r="Y126" s="213" t="e">
        <f t="shared" si="214"/>
        <v>#REF!</v>
      </c>
    </row>
    <row r="127" spans="1:26" s="27" customFormat="1" ht="12.75" hidden="1" customHeight="1">
      <c r="D127" s="30"/>
      <c r="E127" s="30"/>
      <c r="F127" s="83"/>
      <c r="G127" s="83"/>
      <c r="H127" s="83"/>
      <c r="I127" s="83"/>
      <c r="J127" s="83"/>
      <c r="K127" s="83"/>
      <c r="L127" s="83"/>
      <c r="M127" s="83"/>
      <c r="N127" s="83"/>
      <c r="O127" s="83"/>
      <c r="P127" s="83"/>
      <c r="Q127" s="83"/>
      <c r="R127" s="83"/>
      <c r="S127" s="83"/>
      <c r="T127" s="83"/>
      <c r="U127" s="83"/>
      <c r="V127" s="83"/>
      <c r="W127" s="83"/>
      <c r="X127" s="83"/>
      <c r="Y127" s="83"/>
      <c r="Z127" s="14"/>
    </row>
    <row r="128" spans="1:26" s="27" customFormat="1" ht="12.75" customHeight="1">
      <c r="A128" s="938" t="s">
        <v>65</v>
      </c>
      <c r="B128" s="938"/>
      <c r="E128" s="33"/>
      <c r="F128" s="213">
        <f t="shared" ref="F128:H128" si="215">F59-F187</f>
        <v>0</v>
      </c>
      <c r="G128" s="213">
        <f t="shared" si="215"/>
        <v>0</v>
      </c>
      <c r="H128" s="213">
        <f t="shared" si="215"/>
        <v>0</v>
      </c>
      <c r="I128" s="213">
        <f t="shared" ref="I128:K128" si="216">I59-I187</f>
        <v>0</v>
      </c>
      <c r="J128" s="213">
        <f t="shared" si="216"/>
        <v>0</v>
      </c>
      <c r="K128" s="213">
        <f t="shared" si="216"/>
        <v>0</v>
      </c>
      <c r="L128" s="213">
        <f t="shared" ref="L128:Y128" si="217">L59-L187</f>
        <v>0</v>
      </c>
      <c r="M128" s="213">
        <f t="shared" si="217"/>
        <v>0</v>
      </c>
      <c r="N128" s="213">
        <f t="shared" si="217"/>
        <v>0</v>
      </c>
      <c r="O128" s="213">
        <f t="shared" si="217"/>
        <v>0</v>
      </c>
      <c r="P128" s="213">
        <f t="shared" si="217"/>
        <v>0</v>
      </c>
      <c r="Q128" s="213">
        <f t="shared" si="217"/>
        <v>0</v>
      </c>
      <c r="R128" s="213">
        <f t="shared" si="217"/>
        <v>0</v>
      </c>
      <c r="S128" s="213">
        <f t="shared" si="217"/>
        <v>0</v>
      </c>
      <c r="T128" s="213">
        <f t="shared" si="217"/>
        <v>0</v>
      </c>
      <c r="U128" s="213">
        <f t="shared" si="217"/>
        <v>0</v>
      </c>
      <c r="V128" s="213">
        <f t="shared" si="217"/>
        <v>0</v>
      </c>
      <c r="W128" s="213">
        <f t="shared" si="217"/>
        <v>0</v>
      </c>
      <c r="X128" s="213">
        <f t="shared" si="217"/>
        <v>0</v>
      </c>
      <c r="Y128" s="213">
        <f t="shared" si="217"/>
        <v>0</v>
      </c>
      <c r="Z128" s="14"/>
    </row>
    <row r="129" spans="1:25">
      <c r="C129" s="12"/>
      <c r="D129" s="12"/>
      <c r="E129" s="12"/>
      <c r="F129" s="12"/>
      <c r="I129" s="12"/>
    </row>
    <row r="130" spans="1:25" hidden="1">
      <c r="D130" s="27"/>
      <c r="E130" s="27"/>
    </row>
    <row r="132" spans="1:25" ht="15">
      <c r="A132" s="204" t="s">
        <v>1831</v>
      </c>
      <c r="E132" s="27"/>
    </row>
    <row r="133" spans="1:25">
      <c r="A133" s="209" t="s">
        <v>866</v>
      </c>
      <c r="B133" s="209"/>
      <c r="C133" s="27"/>
      <c r="D133" s="27"/>
    </row>
    <row r="134" spans="1:25">
      <c r="A134" s="421" t="s">
        <v>56</v>
      </c>
      <c r="B134" s="27"/>
      <c r="C134" s="210"/>
      <c r="D134" s="27"/>
      <c r="E134" s="78" t="s">
        <v>5</v>
      </c>
      <c r="F134" s="23"/>
      <c r="G134" s="213">
        <f>F140</f>
        <v>0</v>
      </c>
      <c r="H134" s="213">
        <f>G140</f>
        <v>0</v>
      </c>
      <c r="I134" s="213">
        <f>H140</f>
        <v>0</v>
      </c>
      <c r="J134" s="212"/>
      <c r="K134" s="213">
        <f t="shared" ref="K134" si="218">J140</f>
        <v>0</v>
      </c>
      <c r="L134" s="213">
        <f t="shared" ref="L134" si="219">K140</f>
        <v>0</v>
      </c>
      <c r="M134" s="213">
        <f t="shared" ref="M134" si="220">L140</f>
        <v>0</v>
      </c>
      <c r="N134" s="213">
        <f t="shared" ref="N134" si="221">M140</f>
        <v>0</v>
      </c>
      <c r="O134" s="213">
        <f t="shared" ref="O134" si="222">N140</f>
        <v>0</v>
      </c>
      <c r="P134" s="213">
        <f t="shared" ref="P134" si="223">O140</f>
        <v>0</v>
      </c>
      <c r="Q134" s="213">
        <f t="shared" ref="Q134" si="224">P140</f>
        <v>0</v>
      </c>
      <c r="R134" s="213">
        <f t="shared" ref="R134" si="225">Q140</f>
        <v>0</v>
      </c>
      <c r="S134" s="213">
        <f t="shared" ref="S134" si="226">R140</f>
        <v>0</v>
      </c>
      <c r="T134" s="213">
        <f t="shared" ref="T134" si="227">S140</f>
        <v>0</v>
      </c>
      <c r="U134" s="213">
        <f t="shared" ref="U134" si="228">T140</f>
        <v>0</v>
      </c>
      <c r="V134" s="213">
        <f t="shared" ref="V134" si="229">U140</f>
        <v>0</v>
      </c>
      <c r="W134" s="213">
        <f t="shared" ref="W134" si="230">V140</f>
        <v>0</v>
      </c>
      <c r="X134" s="213">
        <f t="shared" ref="X134" si="231">W140</f>
        <v>0</v>
      </c>
      <c r="Y134" s="213">
        <f t="shared" ref="Y134" si="232">X140</f>
        <v>0</v>
      </c>
    </row>
    <row r="135" spans="1:25">
      <c r="A135" s="421" t="s">
        <v>57</v>
      </c>
      <c r="B135" s="27"/>
      <c r="C135" s="210"/>
      <c r="D135" s="27"/>
      <c r="E135" s="78" t="s">
        <v>5</v>
      </c>
      <c r="F135" s="212"/>
      <c r="G135" s="212"/>
      <c r="H135" s="212"/>
      <c r="I135" s="212"/>
      <c r="J135" s="212"/>
      <c r="K135" s="212"/>
      <c r="L135" s="212"/>
      <c r="M135" s="212"/>
      <c r="N135" s="212"/>
      <c r="O135" s="212"/>
      <c r="P135" s="212"/>
      <c r="Q135" s="212"/>
      <c r="R135" s="212"/>
      <c r="S135" s="212"/>
      <c r="T135" s="212"/>
      <c r="U135" s="212"/>
      <c r="V135" s="212"/>
      <c r="W135" s="212"/>
      <c r="X135" s="212"/>
      <c r="Y135" s="212"/>
    </row>
    <row r="136" spans="1:25">
      <c r="A136" s="421" t="s">
        <v>58</v>
      </c>
      <c r="B136" s="27"/>
      <c r="C136" s="210"/>
      <c r="D136" s="27"/>
      <c r="E136" s="78" t="s">
        <v>5</v>
      </c>
      <c r="F136" s="213">
        <f>SUM(F134:F135)</f>
        <v>0</v>
      </c>
      <c r="G136" s="213">
        <f>SUM(G134:G135)</f>
        <v>0</v>
      </c>
      <c r="H136" s="213">
        <f>SUM(H134:H135)</f>
        <v>0</v>
      </c>
      <c r="I136" s="213">
        <f>SUM(I134:I135)</f>
        <v>0</v>
      </c>
      <c r="J136" s="213">
        <f>SUM(J134:J135)</f>
        <v>0</v>
      </c>
      <c r="K136" s="213">
        <f t="shared" ref="K136" si="233">SUM(K134:K135)</f>
        <v>0</v>
      </c>
      <c r="L136" s="213">
        <f t="shared" ref="L136:Y136" si="234">SUM(L134:L135)</f>
        <v>0</v>
      </c>
      <c r="M136" s="213">
        <f t="shared" si="234"/>
        <v>0</v>
      </c>
      <c r="N136" s="213">
        <f t="shared" si="234"/>
        <v>0</v>
      </c>
      <c r="O136" s="213">
        <f t="shared" si="234"/>
        <v>0</v>
      </c>
      <c r="P136" s="213">
        <f t="shared" si="234"/>
        <v>0</v>
      </c>
      <c r="Q136" s="213">
        <f t="shared" si="234"/>
        <v>0</v>
      </c>
      <c r="R136" s="213">
        <f t="shared" si="234"/>
        <v>0</v>
      </c>
      <c r="S136" s="213">
        <f t="shared" si="234"/>
        <v>0</v>
      </c>
      <c r="T136" s="213">
        <f t="shared" si="234"/>
        <v>0</v>
      </c>
      <c r="U136" s="213">
        <f t="shared" si="234"/>
        <v>0</v>
      </c>
      <c r="V136" s="213">
        <f t="shared" si="234"/>
        <v>0</v>
      </c>
      <c r="W136" s="213">
        <f t="shared" si="234"/>
        <v>0</v>
      </c>
      <c r="X136" s="213">
        <f t="shared" si="234"/>
        <v>0</v>
      </c>
      <c r="Y136" s="213">
        <f t="shared" si="234"/>
        <v>0</v>
      </c>
    </row>
    <row r="137" spans="1:25">
      <c r="A137" s="421" t="s">
        <v>59</v>
      </c>
      <c r="B137" s="27"/>
      <c r="C137" s="210"/>
      <c r="D137" s="27"/>
      <c r="E137" s="78" t="s">
        <v>5</v>
      </c>
      <c r="F137" s="212"/>
      <c r="G137" s="212"/>
      <c r="H137" s="212"/>
      <c r="I137" s="212"/>
      <c r="J137" s="212"/>
      <c r="K137" s="212"/>
      <c r="L137" s="212"/>
      <c r="M137" s="212"/>
      <c r="N137" s="212"/>
      <c r="O137" s="212"/>
      <c r="P137" s="212"/>
      <c r="Q137" s="212"/>
      <c r="R137" s="212"/>
      <c r="S137" s="212"/>
      <c r="T137" s="212"/>
      <c r="U137" s="212"/>
      <c r="V137" s="212"/>
      <c r="W137" s="212"/>
      <c r="X137" s="212"/>
      <c r="Y137" s="212"/>
    </row>
    <row r="138" spans="1:25">
      <c r="A138" s="421" t="s">
        <v>812</v>
      </c>
      <c r="B138" s="27"/>
      <c r="C138" s="210"/>
      <c r="D138" s="27"/>
      <c r="E138" s="78" t="s">
        <v>5</v>
      </c>
      <c r="F138" s="213">
        <f>SUM(F136:F137)</f>
        <v>0</v>
      </c>
      <c r="G138" s="213">
        <f>SUM(G136:G137)</f>
        <v>0</v>
      </c>
      <c r="H138" s="213">
        <f>SUM(H136:H137)</f>
        <v>0</v>
      </c>
      <c r="I138" s="213">
        <f>SUM(I136:I137)</f>
        <v>0</v>
      </c>
      <c r="J138" s="213">
        <f>SUM(J136:J137)</f>
        <v>0</v>
      </c>
      <c r="K138" s="213">
        <f t="shared" ref="K138" si="235">SUM(K136:K137)</f>
        <v>0</v>
      </c>
      <c r="L138" s="213">
        <f t="shared" ref="L138:Y138" si="236">SUM(L136:L137)</f>
        <v>0</v>
      </c>
      <c r="M138" s="213">
        <f t="shared" si="236"/>
        <v>0</v>
      </c>
      <c r="N138" s="213">
        <f t="shared" si="236"/>
        <v>0</v>
      </c>
      <c r="O138" s="213">
        <f t="shared" si="236"/>
        <v>0</v>
      </c>
      <c r="P138" s="213">
        <f t="shared" si="236"/>
        <v>0</v>
      </c>
      <c r="Q138" s="213">
        <f t="shared" si="236"/>
        <v>0</v>
      </c>
      <c r="R138" s="213">
        <f t="shared" si="236"/>
        <v>0</v>
      </c>
      <c r="S138" s="213">
        <f t="shared" si="236"/>
        <v>0</v>
      </c>
      <c r="T138" s="213">
        <f t="shared" si="236"/>
        <v>0</v>
      </c>
      <c r="U138" s="213">
        <f t="shared" si="236"/>
        <v>0</v>
      </c>
      <c r="V138" s="213">
        <f t="shared" si="236"/>
        <v>0</v>
      </c>
      <c r="W138" s="213">
        <f t="shared" si="236"/>
        <v>0</v>
      </c>
      <c r="X138" s="213">
        <f t="shared" si="236"/>
        <v>0</v>
      </c>
      <c r="Y138" s="213">
        <f t="shared" si="236"/>
        <v>0</v>
      </c>
    </row>
    <row r="139" spans="1:25">
      <c r="A139" s="421" t="s">
        <v>402</v>
      </c>
      <c r="B139" s="27"/>
      <c r="C139" s="210"/>
      <c r="D139" s="27"/>
      <c r="E139" s="78" t="s">
        <v>5</v>
      </c>
      <c r="F139" s="215">
        <f t="shared" ref="F139:K139" si="237">-F138*F$65</f>
        <v>0</v>
      </c>
      <c r="G139" s="215">
        <f t="shared" si="237"/>
        <v>0</v>
      </c>
      <c r="H139" s="215">
        <f t="shared" si="237"/>
        <v>0</v>
      </c>
      <c r="I139" s="215">
        <f t="shared" si="237"/>
        <v>0</v>
      </c>
      <c r="J139" s="215">
        <f t="shared" si="237"/>
        <v>0</v>
      </c>
      <c r="K139" s="215">
        <f t="shared" si="237"/>
        <v>0</v>
      </c>
      <c r="L139" s="215">
        <f t="shared" ref="L139:Y139" si="238">-L138*L$65</f>
        <v>0</v>
      </c>
      <c r="M139" s="215">
        <f t="shared" si="238"/>
        <v>0</v>
      </c>
      <c r="N139" s="215">
        <f t="shared" si="238"/>
        <v>0</v>
      </c>
      <c r="O139" s="215">
        <f t="shared" si="238"/>
        <v>0</v>
      </c>
      <c r="P139" s="215">
        <f t="shared" si="238"/>
        <v>0</v>
      </c>
      <c r="Q139" s="215">
        <f t="shared" si="238"/>
        <v>0</v>
      </c>
      <c r="R139" s="215">
        <f t="shared" si="238"/>
        <v>0</v>
      </c>
      <c r="S139" s="215">
        <f t="shared" si="238"/>
        <v>0</v>
      </c>
      <c r="T139" s="215">
        <f t="shared" si="238"/>
        <v>0</v>
      </c>
      <c r="U139" s="215">
        <f t="shared" si="238"/>
        <v>0</v>
      </c>
      <c r="V139" s="215">
        <f t="shared" si="238"/>
        <v>0</v>
      </c>
      <c r="W139" s="215">
        <f t="shared" si="238"/>
        <v>0</v>
      </c>
      <c r="X139" s="215">
        <f t="shared" si="238"/>
        <v>0</v>
      </c>
      <c r="Y139" s="215">
        <f t="shared" si="238"/>
        <v>0</v>
      </c>
    </row>
    <row r="140" spans="1:25">
      <c r="A140" s="421" t="s">
        <v>60</v>
      </c>
      <c r="B140" s="27"/>
      <c r="C140" s="210"/>
      <c r="D140" s="27"/>
      <c r="E140" s="78" t="s">
        <v>5</v>
      </c>
      <c r="F140" s="213">
        <f>SUM(F138:F139)</f>
        <v>0</v>
      </c>
      <c r="G140" s="213">
        <f>SUM(G138:G139)</f>
        <v>0</v>
      </c>
      <c r="H140" s="213">
        <f>SUM(H138:H139)</f>
        <v>0</v>
      </c>
      <c r="I140" s="213">
        <f>SUM(I138:I139)</f>
        <v>0</v>
      </c>
      <c r="J140" s="213">
        <f>SUM(J138:J139)</f>
        <v>0</v>
      </c>
      <c r="K140" s="213">
        <f t="shared" ref="K140" si="239">SUM(K138:K139)</f>
        <v>0</v>
      </c>
      <c r="L140" s="213">
        <f t="shared" ref="L140:Y140" si="240">SUM(L138:L139)</f>
        <v>0</v>
      </c>
      <c r="M140" s="213">
        <f t="shared" si="240"/>
        <v>0</v>
      </c>
      <c r="N140" s="213">
        <f t="shared" si="240"/>
        <v>0</v>
      </c>
      <c r="O140" s="213">
        <f t="shared" si="240"/>
        <v>0</v>
      </c>
      <c r="P140" s="213">
        <f t="shared" si="240"/>
        <v>0</v>
      </c>
      <c r="Q140" s="213">
        <f t="shared" si="240"/>
        <v>0</v>
      </c>
      <c r="R140" s="213">
        <f t="shared" si="240"/>
        <v>0</v>
      </c>
      <c r="S140" s="213">
        <f t="shared" si="240"/>
        <v>0</v>
      </c>
      <c r="T140" s="213">
        <f t="shared" si="240"/>
        <v>0</v>
      </c>
      <c r="U140" s="213">
        <f t="shared" si="240"/>
        <v>0</v>
      </c>
      <c r="V140" s="213">
        <f t="shared" si="240"/>
        <v>0</v>
      </c>
      <c r="W140" s="213">
        <f t="shared" si="240"/>
        <v>0</v>
      </c>
      <c r="X140" s="213">
        <f t="shared" si="240"/>
        <v>0</v>
      </c>
      <c r="Y140" s="213">
        <f t="shared" si="240"/>
        <v>0</v>
      </c>
    </row>
    <row r="141" spans="1:25">
      <c r="B141" s="27"/>
      <c r="C141" s="210"/>
      <c r="D141" s="27"/>
      <c r="E141" s="30"/>
      <c r="F141" s="81"/>
      <c r="G141" s="81"/>
      <c r="H141" s="81"/>
      <c r="I141" s="81"/>
      <c r="J141" s="81"/>
      <c r="K141" s="81"/>
      <c r="L141" s="81"/>
      <c r="M141" s="81"/>
      <c r="N141" s="81"/>
      <c r="O141" s="81"/>
      <c r="P141" s="81"/>
      <c r="Q141" s="81"/>
      <c r="R141" s="81"/>
      <c r="S141" s="81"/>
      <c r="T141" s="81"/>
      <c r="U141" s="81"/>
      <c r="V141" s="81"/>
      <c r="W141" s="81"/>
      <c r="X141" s="81"/>
      <c r="Y141" s="81"/>
    </row>
    <row r="142" spans="1:25">
      <c r="A142" s="209" t="s">
        <v>61</v>
      </c>
      <c r="B142" s="209"/>
      <c r="C142" s="27"/>
      <c r="D142" s="27"/>
      <c r="E142" s="29"/>
      <c r="F142" s="82"/>
      <c r="G142" s="82"/>
      <c r="H142" s="82"/>
      <c r="I142" s="82"/>
      <c r="J142" s="82"/>
      <c r="K142" s="82"/>
      <c r="L142" s="82"/>
      <c r="M142" s="82"/>
      <c r="N142" s="82"/>
      <c r="O142" s="82"/>
      <c r="P142" s="82"/>
      <c r="Q142" s="82"/>
      <c r="R142" s="82"/>
      <c r="S142" s="82"/>
      <c r="T142" s="82"/>
      <c r="U142" s="82"/>
      <c r="V142" s="82"/>
      <c r="W142" s="82"/>
      <c r="X142" s="82"/>
      <c r="Y142" s="82"/>
    </row>
    <row r="143" spans="1:25">
      <c r="A143" s="421" t="s">
        <v>56</v>
      </c>
      <c r="B143" s="27"/>
      <c r="C143" s="210"/>
      <c r="D143" s="27"/>
      <c r="E143" s="78" t="s">
        <v>5</v>
      </c>
      <c r="F143" s="23"/>
      <c r="G143" s="213">
        <f>F149</f>
        <v>0</v>
      </c>
      <c r="H143" s="213">
        <f>G149</f>
        <v>0</v>
      </c>
      <c r="I143" s="213">
        <f>H149</f>
        <v>0</v>
      </c>
      <c r="J143" s="212"/>
      <c r="K143" s="213">
        <f t="shared" ref="K143" si="241">J149</f>
        <v>0</v>
      </c>
      <c r="L143" s="213">
        <f t="shared" ref="L143" si="242">K149</f>
        <v>0</v>
      </c>
      <c r="M143" s="213">
        <f t="shared" ref="M143" si="243">L149</f>
        <v>0</v>
      </c>
      <c r="N143" s="213">
        <f t="shared" ref="N143" si="244">M149</f>
        <v>0</v>
      </c>
      <c r="O143" s="213">
        <f t="shared" ref="O143" si="245">N149</f>
        <v>0</v>
      </c>
      <c r="P143" s="213">
        <f t="shared" ref="P143" si="246">O149</f>
        <v>0</v>
      </c>
      <c r="Q143" s="213">
        <f t="shared" ref="Q143" si="247">P149</f>
        <v>0</v>
      </c>
      <c r="R143" s="213">
        <f t="shared" ref="R143" si="248">Q149</f>
        <v>0</v>
      </c>
      <c r="S143" s="213">
        <f t="shared" ref="S143" si="249">R149</f>
        <v>0</v>
      </c>
      <c r="T143" s="213">
        <f t="shared" ref="T143" si="250">S149</f>
        <v>0</v>
      </c>
      <c r="U143" s="213">
        <f t="shared" ref="U143" si="251">T149</f>
        <v>0</v>
      </c>
      <c r="V143" s="213">
        <f t="shared" ref="V143" si="252">U149</f>
        <v>0</v>
      </c>
      <c r="W143" s="213">
        <f t="shared" ref="W143" si="253">V149</f>
        <v>0</v>
      </c>
      <c r="X143" s="213">
        <f t="shared" ref="X143" si="254">W149</f>
        <v>0</v>
      </c>
      <c r="Y143" s="213">
        <f t="shared" ref="Y143" si="255">X149</f>
        <v>0</v>
      </c>
    </row>
    <row r="144" spans="1:25">
      <c r="A144" s="421" t="s">
        <v>57</v>
      </c>
      <c r="B144" s="27"/>
      <c r="C144" s="210"/>
      <c r="D144" s="27"/>
      <c r="E144" s="78" t="s">
        <v>5</v>
      </c>
      <c r="F144" s="23"/>
      <c r="G144" s="23"/>
      <c r="H144" s="23"/>
      <c r="I144" s="23"/>
      <c r="J144" s="23"/>
      <c r="K144" s="23"/>
      <c r="L144" s="23"/>
      <c r="M144" s="23"/>
      <c r="N144" s="23"/>
      <c r="O144" s="23"/>
      <c r="P144" s="23"/>
      <c r="Q144" s="23"/>
      <c r="R144" s="23"/>
      <c r="S144" s="23"/>
      <c r="T144" s="23"/>
      <c r="U144" s="23"/>
      <c r="V144" s="23"/>
      <c r="W144" s="23"/>
      <c r="X144" s="23"/>
      <c r="Y144" s="23"/>
    </row>
    <row r="145" spans="1:25">
      <c r="A145" s="421" t="s">
        <v>58</v>
      </c>
      <c r="B145" s="27"/>
      <c r="C145" s="210"/>
      <c r="D145" s="27"/>
      <c r="E145" s="78" t="s">
        <v>5</v>
      </c>
      <c r="F145" s="213">
        <f>SUM(F143:F144)</f>
        <v>0</v>
      </c>
      <c r="G145" s="213">
        <f>SUM(G143:G144)</f>
        <v>0</v>
      </c>
      <c r="H145" s="213">
        <f>SUM(H143:H144)</f>
        <v>0</v>
      </c>
      <c r="I145" s="213">
        <f>SUM(I143:I144)</f>
        <v>0</v>
      </c>
      <c r="J145" s="213">
        <f>SUM(J143:J144)</f>
        <v>0</v>
      </c>
      <c r="K145" s="213">
        <f t="shared" ref="K145" si="256">SUM(K143:K144)</f>
        <v>0</v>
      </c>
      <c r="L145" s="213">
        <f t="shared" ref="L145:Y145" si="257">SUM(L143:L144)</f>
        <v>0</v>
      </c>
      <c r="M145" s="213">
        <f t="shared" si="257"/>
        <v>0</v>
      </c>
      <c r="N145" s="213">
        <f t="shared" si="257"/>
        <v>0</v>
      </c>
      <c r="O145" s="213">
        <f t="shared" si="257"/>
        <v>0</v>
      </c>
      <c r="P145" s="213">
        <f t="shared" si="257"/>
        <v>0</v>
      </c>
      <c r="Q145" s="213">
        <f t="shared" si="257"/>
        <v>0</v>
      </c>
      <c r="R145" s="213">
        <f t="shared" si="257"/>
        <v>0</v>
      </c>
      <c r="S145" s="213">
        <f t="shared" si="257"/>
        <v>0</v>
      </c>
      <c r="T145" s="213">
        <f t="shared" si="257"/>
        <v>0</v>
      </c>
      <c r="U145" s="213">
        <f t="shared" si="257"/>
        <v>0</v>
      </c>
      <c r="V145" s="213">
        <f t="shared" si="257"/>
        <v>0</v>
      </c>
      <c r="W145" s="213">
        <f t="shared" si="257"/>
        <v>0</v>
      </c>
      <c r="X145" s="213">
        <f t="shared" si="257"/>
        <v>0</v>
      </c>
      <c r="Y145" s="213">
        <f t="shared" si="257"/>
        <v>0</v>
      </c>
    </row>
    <row r="146" spans="1:25">
      <c r="A146" s="421" t="s">
        <v>59</v>
      </c>
      <c r="B146" s="27"/>
      <c r="C146" s="210"/>
      <c r="D146" s="27"/>
      <c r="E146" s="78" t="s">
        <v>5</v>
      </c>
      <c r="F146" s="23"/>
      <c r="G146" s="23"/>
      <c r="H146" s="23"/>
      <c r="I146" s="23"/>
      <c r="J146" s="23"/>
      <c r="K146" s="23"/>
      <c r="L146" s="23"/>
      <c r="M146" s="23"/>
      <c r="N146" s="23"/>
      <c r="O146" s="23"/>
      <c r="P146" s="23"/>
      <c r="Q146" s="23"/>
      <c r="R146" s="23"/>
      <c r="S146" s="23"/>
      <c r="T146" s="23"/>
      <c r="U146" s="23"/>
      <c r="V146" s="23"/>
      <c r="W146" s="23"/>
      <c r="X146" s="23"/>
      <c r="Y146" s="23"/>
    </row>
    <row r="147" spans="1:25">
      <c r="A147" s="421" t="s">
        <v>812</v>
      </c>
      <c r="B147" s="27"/>
      <c r="C147" s="210"/>
      <c r="D147" s="27"/>
      <c r="E147" s="78" t="s">
        <v>5</v>
      </c>
      <c r="F147" s="213">
        <f>SUM(F145:F146)</f>
        <v>0</v>
      </c>
      <c r="G147" s="213">
        <f>SUM(G145:G146)</f>
        <v>0</v>
      </c>
      <c r="H147" s="213">
        <f>SUM(H145:H146)</f>
        <v>0</v>
      </c>
      <c r="I147" s="213">
        <f>SUM(I145:I146)</f>
        <v>0</v>
      </c>
      <c r="J147" s="213">
        <f>SUM(J145:J146)</f>
        <v>0</v>
      </c>
      <c r="K147" s="213">
        <f t="shared" ref="K147" si="258">SUM(K145:K146)</f>
        <v>0</v>
      </c>
      <c r="L147" s="213">
        <f t="shared" ref="L147:Y147" si="259">SUM(L145:L146)</f>
        <v>0</v>
      </c>
      <c r="M147" s="213">
        <f t="shared" si="259"/>
        <v>0</v>
      </c>
      <c r="N147" s="213">
        <f t="shared" si="259"/>
        <v>0</v>
      </c>
      <c r="O147" s="213">
        <f t="shared" si="259"/>
        <v>0</v>
      </c>
      <c r="P147" s="213">
        <f t="shared" si="259"/>
        <v>0</v>
      </c>
      <c r="Q147" s="213">
        <f t="shared" si="259"/>
        <v>0</v>
      </c>
      <c r="R147" s="213">
        <f t="shared" si="259"/>
        <v>0</v>
      </c>
      <c r="S147" s="213">
        <f t="shared" si="259"/>
        <v>0</v>
      </c>
      <c r="T147" s="213">
        <f t="shared" si="259"/>
        <v>0</v>
      </c>
      <c r="U147" s="213">
        <f t="shared" si="259"/>
        <v>0</v>
      </c>
      <c r="V147" s="213">
        <f t="shared" si="259"/>
        <v>0</v>
      </c>
      <c r="W147" s="213">
        <f t="shared" si="259"/>
        <v>0</v>
      </c>
      <c r="X147" s="213">
        <f t="shared" si="259"/>
        <v>0</v>
      </c>
      <c r="Y147" s="213">
        <f t="shared" si="259"/>
        <v>0</v>
      </c>
    </row>
    <row r="148" spans="1:25">
      <c r="A148" s="421" t="s">
        <v>63</v>
      </c>
      <c r="B148" s="27"/>
      <c r="C148" s="210"/>
      <c r="D148" s="27"/>
      <c r="E148" s="78" t="s">
        <v>5</v>
      </c>
      <c r="F148" s="215">
        <f t="shared" ref="F148:K148" si="260">-F147*F$66</f>
        <v>0</v>
      </c>
      <c r="G148" s="215">
        <f t="shared" si="260"/>
        <v>0</v>
      </c>
      <c r="H148" s="215">
        <f t="shared" si="260"/>
        <v>0</v>
      </c>
      <c r="I148" s="215">
        <f t="shared" si="260"/>
        <v>0</v>
      </c>
      <c r="J148" s="215">
        <f t="shared" si="260"/>
        <v>0</v>
      </c>
      <c r="K148" s="215">
        <f t="shared" si="260"/>
        <v>0</v>
      </c>
      <c r="L148" s="215">
        <f t="shared" ref="L148:Y148" si="261">-L147*L$66</f>
        <v>0</v>
      </c>
      <c r="M148" s="215">
        <f t="shared" si="261"/>
        <v>0</v>
      </c>
      <c r="N148" s="215">
        <f t="shared" si="261"/>
        <v>0</v>
      </c>
      <c r="O148" s="215">
        <f t="shared" si="261"/>
        <v>0</v>
      </c>
      <c r="P148" s="215">
        <f t="shared" si="261"/>
        <v>0</v>
      </c>
      <c r="Q148" s="215">
        <f t="shared" si="261"/>
        <v>0</v>
      </c>
      <c r="R148" s="215">
        <f t="shared" si="261"/>
        <v>0</v>
      </c>
      <c r="S148" s="215">
        <f t="shared" si="261"/>
        <v>0</v>
      </c>
      <c r="T148" s="215">
        <f t="shared" si="261"/>
        <v>0</v>
      </c>
      <c r="U148" s="215">
        <f t="shared" si="261"/>
        <v>0</v>
      </c>
      <c r="V148" s="215">
        <f t="shared" si="261"/>
        <v>0</v>
      </c>
      <c r="W148" s="215">
        <f t="shared" si="261"/>
        <v>0</v>
      </c>
      <c r="X148" s="215">
        <f t="shared" si="261"/>
        <v>0</v>
      </c>
      <c r="Y148" s="215">
        <f t="shared" si="261"/>
        <v>0</v>
      </c>
    </row>
    <row r="149" spans="1:25">
      <c r="A149" s="421" t="s">
        <v>60</v>
      </c>
      <c r="B149" s="27"/>
      <c r="C149" s="210"/>
      <c r="D149" s="27"/>
      <c r="E149" s="78" t="s">
        <v>5</v>
      </c>
      <c r="F149" s="213">
        <f>SUM(F147:F148)</f>
        <v>0</v>
      </c>
      <c r="G149" s="215">
        <f>SUM(G147:G148)</f>
        <v>0</v>
      </c>
      <c r="H149" s="215">
        <f>SUM(H147:H148)</f>
        <v>0</v>
      </c>
      <c r="I149" s="215">
        <f>SUM(I147:I148)</f>
        <v>0</v>
      </c>
      <c r="J149" s="215">
        <f>SUM(J147:J148)</f>
        <v>0</v>
      </c>
      <c r="K149" s="215">
        <f t="shared" ref="K149" si="262">SUM(K147:K148)</f>
        <v>0</v>
      </c>
      <c r="L149" s="215">
        <f t="shared" ref="L149:Y149" si="263">SUM(L147:L148)</f>
        <v>0</v>
      </c>
      <c r="M149" s="215">
        <f t="shared" si="263"/>
        <v>0</v>
      </c>
      <c r="N149" s="215">
        <f t="shared" si="263"/>
        <v>0</v>
      </c>
      <c r="O149" s="215">
        <f t="shared" si="263"/>
        <v>0</v>
      </c>
      <c r="P149" s="215">
        <f t="shared" si="263"/>
        <v>0</v>
      </c>
      <c r="Q149" s="215">
        <f t="shared" si="263"/>
        <v>0</v>
      </c>
      <c r="R149" s="215">
        <f t="shared" si="263"/>
        <v>0</v>
      </c>
      <c r="S149" s="215">
        <f t="shared" si="263"/>
        <v>0</v>
      </c>
      <c r="T149" s="215">
        <f t="shared" si="263"/>
        <v>0</v>
      </c>
      <c r="U149" s="215">
        <f t="shared" si="263"/>
        <v>0</v>
      </c>
      <c r="V149" s="215">
        <f t="shared" si="263"/>
        <v>0</v>
      </c>
      <c r="W149" s="215">
        <f t="shared" si="263"/>
        <v>0</v>
      </c>
      <c r="X149" s="215">
        <f t="shared" si="263"/>
        <v>0</v>
      </c>
      <c r="Y149" s="215">
        <f t="shared" si="263"/>
        <v>0</v>
      </c>
    </row>
    <row r="150" spans="1:25">
      <c r="B150" s="27"/>
      <c r="C150" s="210"/>
      <c r="D150" s="27"/>
      <c r="E150" s="30"/>
      <c r="F150" s="81"/>
      <c r="G150" s="81"/>
      <c r="H150" s="81"/>
      <c r="I150" s="81"/>
      <c r="J150" s="81"/>
      <c r="K150" s="81"/>
      <c r="L150" s="81"/>
      <c r="M150" s="81"/>
      <c r="N150" s="81"/>
      <c r="O150" s="81"/>
      <c r="P150" s="81"/>
      <c r="Q150" s="81"/>
      <c r="R150" s="81"/>
      <c r="S150" s="81"/>
      <c r="T150" s="81"/>
      <c r="U150" s="81"/>
      <c r="V150" s="81"/>
      <c r="W150" s="81"/>
      <c r="X150" s="81"/>
      <c r="Y150" s="81"/>
    </row>
    <row r="151" spans="1:25">
      <c r="A151" s="209" t="s">
        <v>62</v>
      </c>
      <c r="B151" s="209"/>
      <c r="C151" s="27"/>
      <c r="D151" s="27"/>
      <c r="E151" s="29"/>
      <c r="F151" s="82"/>
      <c r="G151" s="82"/>
      <c r="H151" s="82"/>
      <c r="I151" s="82"/>
      <c r="J151" s="82"/>
      <c r="K151" s="82"/>
      <c r="L151" s="82"/>
      <c r="M151" s="82"/>
      <c r="N151" s="82"/>
      <c r="O151" s="82"/>
      <c r="P151" s="82"/>
      <c r="Q151" s="82"/>
      <c r="R151" s="82"/>
      <c r="S151" s="82"/>
      <c r="T151" s="82"/>
      <c r="U151" s="82"/>
      <c r="V151" s="82"/>
      <c r="W151" s="82"/>
      <c r="X151" s="82"/>
      <c r="Y151" s="82"/>
    </row>
    <row r="152" spans="1:25">
      <c r="A152" s="421" t="s">
        <v>56</v>
      </c>
      <c r="B152" s="27"/>
      <c r="C152" s="210"/>
      <c r="D152" s="27"/>
      <c r="E152" s="78" t="s">
        <v>5</v>
      </c>
      <c r="F152" s="23"/>
      <c r="G152" s="213">
        <f>F158</f>
        <v>0</v>
      </c>
      <c r="H152" s="213">
        <f>G158</f>
        <v>0</v>
      </c>
      <c r="I152" s="213">
        <f>H158</f>
        <v>0</v>
      </c>
      <c r="J152" s="212"/>
      <c r="K152" s="213">
        <f t="shared" ref="K152" si="264">J158</f>
        <v>0</v>
      </c>
      <c r="L152" s="213">
        <f t="shared" ref="L152" si="265">K158</f>
        <v>0</v>
      </c>
      <c r="M152" s="213">
        <f t="shared" ref="M152" si="266">L158</f>
        <v>0</v>
      </c>
      <c r="N152" s="213">
        <f t="shared" ref="N152" si="267">M158</f>
        <v>0</v>
      </c>
      <c r="O152" s="213">
        <f t="shared" ref="O152" si="268">N158</f>
        <v>0</v>
      </c>
      <c r="P152" s="213">
        <f t="shared" ref="P152" si="269">O158</f>
        <v>0</v>
      </c>
      <c r="Q152" s="213">
        <f t="shared" ref="Q152" si="270">P158</f>
        <v>0</v>
      </c>
      <c r="R152" s="213">
        <f t="shared" ref="R152" si="271">Q158</f>
        <v>0</v>
      </c>
      <c r="S152" s="213">
        <f t="shared" ref="S152" si="272">R158</f>
        <v>0</v>
      </c>
      <c r="T152" s="213">
        <f t="shared" ref="T152" si="273">S158</f>
        <v>0</v>
      </c>
      <c r="U152" s="213">
        <f t="shared" ref="U152" si="274">T158</f>
        <v>0</v>
      </c>
      <c r="V152" s="213">
        <f t="shared" ref="V152" si="275">U158</f>
        <v>0</v>
      </c>
      <c r="W152" s="213">
        <f t="shared" ref="W152" si="276">V158</f>
        <v>0</v>
      </c>
      <c r="X152" s="213">
        <f t="shared" ref="X152" si="277">W158</f>
        <v>0</v>
      </c>
      <c r="Y152" s="213">
        <f t="shared" ref="Y152" si="278">X158</f>
        <v>0</v>
      </c>
    </row>
    <row r="153" spans="1:25">
      <c r="A153" s="421" t="s">
        <v>57</v>
      </c>
      <c r="B153" s="27"/>
      <c r="C153" s="210"/>
      <c r="D153" s="27"/>
      <c r="E153" s="78" t="s">
        <v>5</v>
      </c>
      <c r="F153" s="23"/>
      <c r="G153" s="23"/>
      <c r="H153" s="23"/>
      <c r="I153" s="23"/>
      <c r="J153" s="23"/>
      <c r="K153" s="23"/>
      <c r="L153" s="23"/>
      <c r="M153" s="23"/>
      <c r="N153" s="23"/>
      <c r="O153" s="23"/>
      <c r="P153" s="23"/>
      <c r="Q153" s="23"/>
      <c r="R153" s="23"/>
      <c r="S153" s="23"/>
      <c r="T153" s="23"/>
      <c r="U153" s="23"/>
      <c r="V153" s="23"/>
      <c r="W153" s="23"/>
      <c r="X153" s="23"/>
      <c r="Y153" s="23"/>
    </row>
    <row r="154" spans="1:25">
      <c r="A154" s="421" t="s">
        <v>58</v>
      </c>
      <c r="B154" s="27"/>
      <c r="C154" s="210"/>
      <c r="D154" s="27"/>
      <c r="E154" s="78" t="s">
        <v>5</v>
      </c>
      <c r="F154" s="213">
        <f>SUM(F152:F153)</f>
        <v>0</v>
      </c>
      <c r="G154" s="213">
        <f>SUM(G152:G153)</f>
        <v>0</v>
      </c>
      <c r="H154" s="213">
        <f>SUM(H152:H153)</f>
        <v>0</v>
      </c>
      <c r="I154" s="213">
        <f>SUM(I152:I153)</f>
        <v>0</v>
      </c>
      <c r="J154" s="213">
        <f>SUM(J152:J153)</f>
        <v>0</v>
      </c>
      <c r="K154" s="213">
        <f t="shared" ref="K154" si="279">SUM(K152:K153)</f>
        <v>0</v>
      </c>
      <c r="L154" s="213">
        <f t="shared" ref="L154:Y154" si="280">SUM(L152:L153)</f>
        <v>0</v>
      </c>
      <c r="M154" s="213">
        <f t="shared" si="280"/>
        <v>0</v>
      </c>
      <c r="N154" s="213">
        <f t="shared" si="280"/>
        <v>0</v>
      </c>
      <c r="O154" s="213">
        <f t="shared" si="280"/>
        <v>0</v>
      </c>
      <c r="P154" s="213">
        <f t="shared" si="280"/>
        <v>0</v>
      </c>
      <c r="Q154" s="213">
        <f t="shared" si="280"/>
        <v>0</v>
      </c>
      <c r="R154" s="213">
        <f t="shared" si="280"/>
        <v>0</v>
      </c>
      <c r="S154" s="213">
        <f t="shared" si="280"/>
        <v>0</v>
      </c>
      <c r="T154" s="213">
        <f t="shared" si="280"/>
        <v>0</v>
      </c>
      <c r="U154" s="213">
        <f t="shared" si="280"/>
        <v>0</v>
      </c>
      <c r="V154" s="213">
        <f t="shared" si="280"/>
        <v>0</v>
      </c>
      <c r="W154" s="213">
        <f t="shared" si="280"/>
        <v>0</v>
      </c>
      <c r="X154" s="213">
        <f t="shared" si="280"/>
        <v>0</v>
      </c>
      <c r="Y154" s="213">
        <f t="shared" si="280"/>
        <v>0</v>
      </c>
    </row>
    <row r="155" spans="1:25">
      <c r="A155" s="421" t="s">
        <v>59</v>
      </c>
      <c r="B155" s="27"/>
      <c r="C155" s="210"/>
      <c r="D155" s="27"/>
      <c r="E155" s="78" t="s">
        <v>5</v>
      </c>
      <c r="F155" s="23"/>
      <c r="G155" s="23"/>
      <c r="H155" s="23"/>
      <c r="I155" s="23"/>
      <c r="J155" s="23"/>
      <c r="K155" s="23"/>
      <c r="L155" s="23"/>
      <c r="M155" s="23"/>
      <c r="N155" s="23"/>
      <c r="O155" s="23"/>
      <c r="P155" s="23"/>
      <c r="Q155" s="23"/>
      <c r="R155" s="23"/>
      <c r="S155" s="23"/>
      <c r="T155" s="23"/>
      <c r="U155" s="23"/>
      <c r="V155" s="23"/>
      <c r="W155" s="23"/>
      <c r="X155" s="23"/>
      <c r="Y155" s="23"/>
    </row>
    <row r="156" spans="1:25">
      <c r="A156" s="421" t="s">
        <v>812</v>
      </c>
      <c r="B156" s="27"/>
      <c r="C156" s="210"/>
      <c r="D156" s="27"/>
      <c r="E156" s="78" t="s">
        <v>5</v>
      </c>
      <c r="F156" s="213">
        <f>SUM(F154:F155)</f>
        <v>0</v>
      </c>
      <c r="G156" s="213">
        <f>SUM(G154:G155)</f>
        <v>0</v>
      </c>
      <c r="H156" s="213">
        <f>SUM(H154:H155)</f>
        <v>0</v>
      </c>
      <c r="I156" s="213">
        <f>SUM(I154:I155)</f>
        <v>0</v>
      </c>
      <c r="J156" s="213">
        <f>SUM(J154:J155)</f>
        <v>0</v>
      </c>
      <c r="K156" s="213">
        <f t="shared" ref="K156" si="281">SUM(K154:K155)</f>
        <v>0</v>
      </c>
      <c r="L156" s="213">
        <f t="shared" ref="L156:Y156" si="282">SUM(L154:L155)</f>
        <v>0</v>
      </c>
      <c r="M156" s="213">
        <f t="shared" si="282"/>
        <v>0</v>
      </c>
      <c r="N156" s="213">
        <f t="shared" si="282"/>
        <v>0</v>
      </c>
      <c r="O156" s="213">
        <f t="shared" si="282"/>
        <v>0</v>
      </c>
      <c r="P156" s="213">
        <f t="shared" si="282"/>
        <v>0</v>
      </c>
      <c r="Q156" s="213">
        <f t="shared" si="282"/>
        <v>0</v>
      </c>
      <c r="R156" s="213">
        <f t="shared" si="282"/>
        <v>0</v>
      </c>
      <c r="S156" s="213">
        <f t="shared" si="282"/>
        <v>0</v>
      </c>
      <c r="T156" s="213">
        <f t="shared" si="282"/>
        <v>0</v>
      </c>
      <c r="U156" s="213">
        <f t="shared" si="282"/>
        <v>0</v>
      </c>
      <c r="V156" s="213">
        <f t="shared" si="282"/>
        <v>0</v>
      </c>
      <c r="W156" s="213">
        <f t="shared" si="282"/>
        <v>0</v>
      </c>
      <c r="X156" s="213">
        <f t="shared" si="282"/>
        <v>0</v>
      </c>
      <c r="Y156" s="213">
        <f t="shared" si="282"/>
        <v>0</v>
      </c>
    </row>
    <row r="157" spans="1:25">
      <c r="A157" s="421" t="s">
        <v>63</v>
      </c>
      <c r="B157" s="27"/>
      <c r="C157" s="210"/>
      <c r="D157" s="27"/>
      <c r="E157" s="78" t="s">
        <v>5</v>
      </c>
      <c r="F157" s="215">
        <f t="shared" ref="F157:K157" si="283">-F156*F$67</f>
        <v>0</v>
      </c>
      <c r="G157" s="215">
        <f t="shared" si="283"/>
        <v>0</v>
      </c>
      <c r="H157" s="215">
        <f t="shared" si="283"/>
        <v>0</v>
      </c>
      <c r="I157" s="215">
        <f t="shared" si="283"/>
        <v>0</v>
      </c>
      <c r="J157" s="215">
        <f t="shared" si="283"/>
        <v>0</v>
      </c>
      <c r="K157" s="215">
        <f t="shared" si="283"/>
        <v>0</v>
      </c>
      <c r="L157" s="215">
        <f t="shared" ref="L157:Y157" si="284">-L156*L$67</f>
        <v>0</v>
      </c>
      <c r="M157" s="215">
        <f t="shared" si="284"/>
        <v>0</v>
      </c>
      <c r="N157" s="215">
        <f t="shared" si="284"/>
        <v>0</v>
      </c>
      <c r="O157" s="215">
        <f t="shared" si="284"/>
        <v>0</v>
      </c>
      <c r="P157" s="215">
        <f t="shared" si="284"/>
        <v>0</v>
      </c>
      <c r="Q157" s="215">
        <f t="shared" si="284"/>
        <v>0</v>
      </c>
      <c r="R157" s="215">
        <f t="shared" si="284"/>
        <v>0</v>
      </c>
      <c r="S157" s="215">
        <f t="shared" si="284"/>
        <v>0</v>
      </c>
      <c r="T157" s="215">
        <f t="shared" si="284"/>
        <v>0</v>
      </c>
      <c r="U157" s="215">
        <f t="shared" si="284"/>
        <v>0</v>
      </c>
      <c r="V157" s="215">
        <f t="shared" si="284"/>
        <v>0</v>
      </c>
      <c r="W157" s="215">
        <f t="shared" si="284"/>
        <v>0</v>
      </c>
      <c r="X157" s="215">
        <f t="shared" si="284"/>
        <v>0</v>
      </c>
      <c r="Y157" s="215">
        <f t="shared" si="284"/>
        <v>0</v>
      </c>
    </row>
    <row r="158" spans="1:25">
      <c r="A158" s="421" t="s">
        <v>60</v>
      </c>
      <c r="B158" s="27"/>
      <c r="C158" s="210"/>
      <c r="D158" s="27"/>
      <c r="E158" s="78" t="s">
        <v>5</v>
      </c>
      <c r="F158" s="213">
        <f>SUM(F156:F157)</f>
        <v>0</v>
      </c>
      <c r="G158" s="213">
        <f>SUM(G156:G157)</f>
        <v>0</v>
      </c>
      <c r="H158" s="213">
        <f>SUM(H156:H157)</f>
        <v>0</v>
      </c>
      <c r="I158" s="213">
        <f>SUM(I156:I157)</f>
        <v>0</v>
      </c>
      <c r="J158" s="213">
        <f>SUM(J156:J157)</f>
        <v>0</v>
      </c>
      <c r="K158" s="213">
        <f t="shared" ref="K158" si="285">SUM(K156:K157)</f>
        <v>0</v>
      </c>
      <c r="L158" s="213">
        <f t="shared" ref="L158:Y158" si="286">SUM(L156:L157)</f>
        <v>0</v>
      </c>
      <c r="M158" s="213">
        <f t="shared" si="286"/>
        <v>0</v>
      </c>
      <c r="N158" s="213">
        <f t="shared" si="286"/>
        <v>0</v>
      </c>
      <c r="O158" s="213">
        <f t="shared" si="286"/>
        <v>0</v>
      </c>
      <c r="P158" s="213">
        <f t="shared" si="286"/>
        <v>0</v>
      </c>
      <c r="Q158" s="213">
        <f t="shared" si="286"/>
        <v>0</v>
      </c>
      <c r="R158" s="213">
        <f t="shared" si="286"/>
        <v>0</v>
      </c>
      <c r="S158" s="213">
        <f t="shared" si="286"/>
        <v>0</v>
      </c>
      <c r="T158" s="213">
        <f t="shared" si="286"/>
        <v>0</v>
      </c>
      <c r="U158" s="213">
        <f t="shared" si="286"/>
        <v>0</v>
      </c>
      <c r="V158" s="213">
        <f t="shared" si="286"/>
        <v>0</v>
      </c>
      <c r="W158" s="213">
        <f t="shared" si="286"/>
        <v>0</v>
      </c>
      <c r="X158" s="213">
        <f t="shared" si="286"/>
        <v>0</v>
      </c>
      <c r="Y158" s="213">
        <f t="shared" si="286"/>
        <v>0</v>
      </c>
    </row>
    <row r="159" spans="1:25">
      <c r="B159" s="27"/>
      <c r="C159" s="210"/>
      <c r="D159" s="27"/>
      <c r="E159" s="30"/>
      <c r="F159" s="81"/>
      <c r="G159" s="81"/>
      <c r="H159" s="81"/>
      <c r="I159" s="81"/>
      <c r="J159" s="81"/>
      <c r="K159" s="81"/>
      <c r="L159" s="81"/>
      <c r="M159" s="81"/>
      <c r="N159" s="81"/>
      <c r="O159" s="81"/>
      <c r="P159" s="81"/>
      <c r="Q159" s="81"/>
      <c r="R159" s="81"/>
      <c r="S159" s="81"/>
      <c r="T159" s="81"/>
      <c r="U159" s="81"/>
      <c r="V159" s="81"/>
      <c r="W159" s="81"/>
      <c r="X159" s="81"/>
      <c r="Y159" s="81"/>
    </row>
    <row r="160" spans="1:25">
      <c r="A160" s="209" t="s">
        <v>64</v>
      </c>
      <c r="B160" s="209"/>
      <c r="C160" s="27"/>
      <c r="D160" s="27"/>
      <c r="E160" s="29"/>
      <c r="F160" s="82"/>
      <c r="G160" s="82"/>
      <c r="H160" s="82"/>
      <c r="I160" s="82"/>
      <c r="J160" s="82"/>
      <c r="K160" s="82"/>
      <c r="L160" s="82"/>
      <c r="M160" s="82"/>
      <c r="N160" s="82"/>
      <c r="O160" s="82"/>
      <c r="P160" s="82"/>
      <c r="Q160" s="82"/>
      <c r="R160" s="82"/>
      <c r="S160" s="82"/>
      <c r="T160" s="82"/>
      <c r="U160" s="82"/>
      <c r="V160" s="82"/>
      <c r="W160" s="82"/>
      <c r="X160" s="82"/>
      <c r="Y160" s="82"/>
    </row>
    <row r="161" spans="1:25">
      <c r="A161" s="421" t="s">
        <v>56</v>
      </c>
      <c r="B161" s="27"/>
      <c r="C161" s="210"/>
      <c r="D161" s="27"/>
      <c r="E161" s="78" t="s">
        <v>5</v>
      </c>
      <c r="F161" s="23"/>
      <c r="G161" s="213">
        <f>F167</f>
        <v>0</v>
      </c>
      <c r="H161" s="213">
        <f>G167</f>
        <v>0</v>
      </c>
      <c r="I161" s="213">
        <f>H167</f>
        <v>0</v>
      </c>
      <c r="J161" s="212"/>
      <c r="K161" s="213">
        <f t="shared" ref="K161" si="287">J167</f>
        <v>0</v>
      </c>
      <c r="L161" s="213">
        <f t="shared" ref="L161" si="288">K167</f>
        <v>0</v>
      </c>
      <c r="M161" s="213">
        <f t="shared" ref="M161" si="289">L167</f>
        <v>0</v>
      </c>
      <c r="N161" s="213">
        <f t="shared" ref="N161" si="290">M167</f>
        <v>0</v>
      </c>
      <c r="O161" s="213">
        <f t="shared" ref="O161" si="291">N167</f>
        <v>0</v>
      </c>
      <c r="P161" s="213">
        <f t="shared" ref="P161" si="292">O167</f>
        <v>0</v>
      </c>
      <c r="Q161" s="213">
        <f t="shared" ref="Q161" si="293">P167</f>
        <v>0</v>
      </c>
      <c r="R161" s="213">
        <f t="shared" ref="R161" si="294">Q167</f>
        <v>0</v>
      </c>
      <c r="S161" s="213">
        <f t="shared" ref="S161" si="295">R167</f>
        <v>0</v>
      </c>
      <c r="T161" s="213">
        <f t="shared" ref="T161" si="296">S167</f>
        <v>0</v>
      </c>
      <c r="U161" s="213">
        <f t="shared" ref="U161" si="297">T167</f>
        <v>0</v>
      </c>
      <c r="V161" s="213">
        <f t="shared" ref="V161" si="298">U167</f>
        <v>0</v>
      </c>
      <c r="W161" s="213">
        <f t="shared" ref="W161" si="299">V167</f>
        <v>0</v>
      </c>
      <c r="X161" s="213">
        <f t="shared" ref="X161" si="300">W167</f>
        <v>0</v>
      </c>
      <c r="Y161" s="213">
        <f t="shared" ref="Y161" si="301">X167</f>
        <v>0</v>
      </c>
    </row>
    <row r="162" spans="1:25">
      <c r="A162" s="421" t="s">
        <v>57</v>
      </c>
      <c r="B162" s="27"/>
      <c r="C162" s="210"/>
      <c r="D162" s="27"/>
      <c r="E162" s="78" t="s">
        <v>5</v>
      </c>
      <c r="F162" s="23"/>
      <c r="G162" s="23"/>
      <c r="H162" s="23"/>
      <c r="I162" s="23"/>
      <c r="J162" s="23"/>
      <c r="K162" s="23"/>
      <c r="L162" s="23"/>
      <c r="M162" s="23"/>
      <c r="N162" s="23"/>
      <c r="O162" s="23"/>
      <c r="P162" s="23"/>
      <c r="Q162" s="23"/>
      <c r="R162" s="23"/>
      <c r="S162" s="23"/>
      <c r="T162" s="23"/>
      <c r="U162" s="23"/>
      <c r="V162" s="23"/>
      <c r="W162" s="23"/>
      <c r="X162" s="23"/>
      <c r="Y162" s="23"/>
    </row>
    <row r="163" spans="1:25">
      <c r="A163" s="421" t="s">
        <v>58</v>
      </c>
      <c r="B163" s="27"/>
      <c r="C163" s="210"/>
      <c r="D163" s="27"/>
      <c r="E163" s="78" t="s">
        <v>5</v>
      </c>
      <c r="F163" s="213">
        <f>SUM(F161:F162)</f>
        <v>0</v>
      </c>
      <c r="G163" s="213">
        <f>SUM(G161:G162)</f>
        <v>0</v>
      </c>
      <c r="H163" s="213">
        <f>SUM(H161:H162)</f>
        <v>0</v>
      </c>
      <c r="I163" s="213">
        <f>SUM(I161:I162)</f>
        <v>0</v>
      </c>
      <c r="J163" s="213">
        <f>SUM(J161:J162)</f>
        <v>0</v>
      </c>
      <c r="K163" s="213">
        <f t="shared" ref="K163" si="302">SUM(K161:K162)</f>
        <v>0</v>
      </c>
      <c r="L163" s="213">
        <f t="shared" ref="L163:Y163" si="303">SUM(L161:L162)</f>
        <v>0</v>
      </c>
      <c r="M163" s="213">
        <f t="shared" si="303"/>
        <v>0</v>
      </c>
      <c r="N163" s="213">
        <f t="shared" si="303"/>
        <v>0</v>
      </c>
      <c r="O163" s="213">
        <f t="shared" si="303"/>
        <v>0</v>
      </c>
      <c r="P163" s="213">
        <f t="shared" si="303"/>
        <v>0</v>
      </c>
      <c r="Q163" s="213">
        <f t="shared" si="303"/>
        <v>0</v>
      </c>
      <c r="R163" s="213">
        <f t="shared" si="303"/>
        <v>0</v>
      </c>
      <c r="S163" s="213">
        <f t="shared" si="303"/>
        <v>0</v>
      </c>
      <c r="T163" s="213">
        <f t="shared" si="303"/>
        <v>0</v>
      </c>
      <c r="U163" s="213">
        <f t="shared" si="303"/>
        <v>0</v>
      </c>
      <c r="V163" s="213">
        <f t="shared" si="303"/>
        <v>0</v>
      </c>
      <c r="W163" s="213">
        <f t="shared" si="303"/>
        <v>0</v>
      </c>
      <c r="X163" s="213">
        <f t="shared" si="303"/>
        <v>0</v>
      </c>
      <c r="Y163" s="213">
        <f t="shared" si="303"/>
        <v>0</v>
      </c>
    </row>
    <row r="164" spans="1:25">
      <c r="A164" s="421" t="s">
        <v>59</v>
      </c>
      <c r="B164" s="27"/>
      <c r="C164" s="210"/>
      <c r="D164" s="27"/>
      <c r="E164" s="78" t="s">
        <v>5</v>
      </c>
      <c r="F164" s="23"/>
      <c r="G164" s="23"/>
      <c r="H164" s="23"/>
      <c r="I164" s="23"/>
      <c r="J164" s="23"/>
      <c r="K164" s="23"/>
      <c r="L164" s="23"/>
      <c r="M164" s="23"/>
      <c r="N164" s="23"/>
      <c r="O164" s="23"/>
      <c r="P164" s="23"/>
      <c r="Q164" s="23"/>
      <c r="R164" s="23"/>
      <c r="S164" s="23"/>
      <c r="T164" s="23"/>
      <c r="U164" s="23"/>
      <c r="V164" s="23"/>
      <c r="W164" s="23"/>
      <c r="X164" s="23"/>
      <c r="Y164" s="23"/>
    </row>
    <row r="165" spans="1:25">
      <c r="A165" s="422" t="s">
        <v>812</v>
      </c>
      <c r="B165" s="27"/>
      <c r="C165" s="210"/>
      <c r="D165" s="27"/>
      <c r="E165" s="78" t="s">
        <v>5</v>
      </c>
      <c r="F165" s="213">
        <f>SUM(F163:F164)</f>
        <v>0</v>
      </c>
      <c r="G165" s="213">
        <f>SUM(G163:G164)</f>
        <v>0</v>
      </c>
      <c r="H165" s="213">
        <f>SUM(H163:H164)</f>
        <v>0</v>
      </c>
      <c r="I165" s="213">
        <f>SUM(I163:I164)</f>
        <v>0</v>
      </c>
      <c r="J165" s="213">
        <f>SUM(J163:J164)</f>
        <v>0</v>
      </c>
      <c r="K165" s="213">
        <f t="shared" ref="K165" si="304">SUM(K163:K164)</f>
        <v>0</v>
      </c>
      <c r="L165" s="213">
        <f t="shared" ref="L165:Y165" si="305">SUM(L163:L164)</f>
        <v>0</v>
      </c>
      <c r="M165" s="213">
        <f t="shared" si="305"/>
        <v>0</v>
      </c>
      <c r="N165" s="213">
        <f t="shared" si="305"/>
        <v>0</v>
      </c>
      <c r="O165" s="213">
        <f t="shared" si="305"/>
        <v>0</v>
      </c>
      <c r="P165" s="213">
        <f t="shared" si="305"/>
        <v>0</v>
      </c>
      <c r="Q165" s="213">
        <f t="shared" si="305"/>
        <v>0</v>
      </c>
      <c r="R165" s="213">
        <f t="shared" si="305"/>
        <v>0</v>
      </c>
      <c r="S165" s="213">
        <f t="shared" si="305"/>
        <v>0</v>
      </c>
      <c r="T165" s="213">
        <f t="shared" si="305"/>
        <v>0</v>
      </c>
      <c r="U165" s="213">
        <f t="shared" si="305"/>
        <v>0</v>
      </c>
      <c r="V165" s="213">
        <f t="shared" si="305"/>
        <v>0</v>
      </c>
      <c r="W165" s="213">
        <f t="shared" si="305"/>
        <v>0</v>
      </c>
      <c r="X165" s="213">
        <f t="shared" si="305"/>
        <v>0</v>
      </c>
      <c r="Y165" s="213">
        <f t="shared" si="305"/>
        <v>0</v>
      </c>
    </row>
    <row r="166" spans="1:25">
      <c r="A166" s="421" t="s">
        <v>63</v>
      </c>
      <c r="B166" s="27"/>
      <c r="C166" s="210"/>
      <c r="D166" s="27"/>
      <c r="E166" s="78" t="s">
        <v>5</v>
      </c>
      <c r="F166" s="214"/>
      <c r="G166" s="214"/>
      <c r="H166" s="214"/>
      <c r="I166" s="214"/>
      <c r="J166" s="214"/>
      <c r="K166" s="214"/>
      <c r="L166" s="214"/>
      <c r="M166" s="214"/>
      <c r="N166" s="214"/>
      <c r="O166" s="214"/>
      <c r="P166" s="214"/>
      <c r="Q166" s="214"/>
      <c r="R166" s="214"/>
      <c r="S166" s="214"/>
      <c r="T166" s="214"/>
      <c r="U166" s="214"/>
      <c r="V166" s="214"/>
      <c r="W166" s="214"/>
      <c r="X166" s="214"/>
      <c r="Y166" s="214"/>
    </row>
    <row r="167" spans="1:25">
      <c r="A167" s="421" t="s">
        <v>60</v>
      </c>
      <c r="B167" s="27"/>
      <c r="C167" s="27"/>
      <c r="D167" s="31"/>
      <c r="E167" s="78" t="s">
        <v>5</v>
      </c>
      <c r="F167" s="213">
        <f>SUM(F165:F166)</f>
        <v>0</v>
      </c>
      <c r="G167" s="213">
        <f>SUM(G165:G166)</f>
        <v>0</v>
      </c>
      <c r="H167" s="213">
        <f>SUM(H165:H166)</f>
        <v>0</v>
      </c>
      <c r="I167" s="213">
        <f>SUM(I165:I166)</f>
        <v>0</v>
      </c>
      <c r="J167" s="213">
        <f>SUM(J165:J166)</f>
        <v>0</v>
      </c>
      <c r="K167" s="213">
        <f t="shared" ref="K167" si="306">SUM(K165:K166)</f>
        <v>0</v>
      </c>
      <c r="L167" s="213">
        <f t="shared" ref="L167:Y167" si="307">SUM(L165:L166)</f>
        <v>0</v>
      </c>
      <c r="M167" s="213">
        <f t="shared" si="307"/>
        <v>0</v>
      </c>
      <c r="N167" s="213">
        <f t="shared" si="307"/>
        <v>0</v>
      </c>
      <c r="O167" s="213">
        <f t="shared" si="307"/>
        <v>0</v>
      </c>
      <c r="P167" s="213">
        <f t="shared" si="307"/>
        <v>0</v>
      </c>
      <c r="Q167" s="213">
        <f t="shared" si="307"/>
        <v>0</v>
      </c>
      <c r="R167" s="213">
        <f t="shared" si="307"/>
        <v>0</v>
      </c>
      <c r="S167" s="213">
        <f t="shared" si="307"/>
        <v>0</v>
      </c>
      <c r="T167" s="213">
        <f t="shared" si="307"/>
        <v>0</v>
      </c>
      <c r="U167" s="213">
        <f t="shared" si="307"/>
        <v>0</v>
      </c>
      <c r="V167" s="213">
        <f t="shared" si="307"/>
        <v>0</v>
      </c>
      <c r="W167" s="213">
        <f t="shared" si="307"/>
        <v>0</v>
      </c>
      <c r="X167" s="213">
        <f t="shared" si="307"/>
        <v>0</v>
      </c>
      <c r="Y167" s="213">
        <f t="shared" si="307"/>
        <v>0</v>
      </c>
    </row>
    <row r="168" spans="1:25">
      <c r="A168" s="27"/>
      <c r="B168" s="27"/>
      <c r="C168" s="27"/>
      <c r="D168" s="30"/>
      <c r="E168" s="30"/>
      <c r="F168" s="81"/>
      <c r="G168" s="81"/>
      <c r="H168" s="81"/>
      <c r="I168" s="81"/>
      <c r="J168" s="81"/>
      <c r="K168" s="81"/>
      <c r="L168" s="81"/>
      <c r="M168" s="81"/>
      <c r="N168" s="81"/>
      <c r="O168" s="81"/>
      <c r="P168" s="81"/>
      <c r="Q168" s="81"/>
      <c r="R168" s="81"/>
      <c r="S168" s="81"/>
      <c r="T168" s="81"/>
      <c r="U168" s="81"/>
      <c r="V168" s="81"/>
      <c r="W168" s="81"/>
      <c r="X168" s="81"/>
      <c r="Y168" s="81"/>
    </row>
    <row r="169" spans="1:25" hidden="1">
      <c r="A169" s="209" t="s">
        <v>1336</v>
      </c>
      <c r="B169" s="209"/>
      <c r="C169" s="27"/>
      <c r="D169" s="27"/>
      <c r="E169" s="29"/>
      <c r="F169" s="82"/>
      <c r="G169" s="82"/>
      <c r="H169" s="82"/>
      <c r="I169" s="82"/>
      <c r="J169" s="82"/>
      <c r="K169" s="82"/>
      <c r="L169" s="82"/>
      <c r="M169" s="82"/>
      <c r="N169" s="82"/>
      <c r="O169" s="82"/>
      <c r="P169" s="82"/>
      <c r="Q169" s="82"/>
      <c r="R169" s="82"/>
      <c r="S169" s="82"/>
      <c r="T169" s="82"/>
      <c r="U169" s="82"/>
      <c r="V169" s="82"/>
      <c r="W169" s="82"/>
      <c r="X169" s="82"/>
      <c r="Y169" s="82"/>
    </row>
    <row r="170" spans="1:25" hidden="1">
      <c r="A170" s="421" t="s">
        <v>56</v>
      </c>
      <c r="B170" s="27"/>
      <c r="C170" s="210"/>
      <c r="D170" s="27"/>
      <c r="E170" s="78" t="s">
        <v>5</v>
      </c>
      <c r="F170" s="23"/>
      <c r="G170" s="213">
        <f t="shared" ref="G170:K170" si="308">F176</f>
        <v>0</v>
      </c>
      <c r="H170" s="213">
        <f t="shared" si="308"/>
        <v>0</v>
      </c>
      <c r="I170" s="213">
        <f t="shared" si="308"/>
        <v>0</v>
      </c>
      <c r="J170" s="213">
        <f t="shared" si="308"/>
        <v>0</v>
      </c>
      <c r="K170" s="213">
        <f t="shared" si="308"/>
        <v>0</v>
      </c>
      <c r="L170" s="213">
        <f t="shared" ref="L170" si="309">K176</f>
        <v>0</v>
      </c>
      <c r="M170" s="213">
        <f t="shared" ref="M170" si="310">L176</f>
        <v>0</v>
      </c>
      <c r="N170" s="213">
        <f t="shared" ref="N170" si="311">M176</f>
        <v>0</v>
      </c>
      <c r="O170" s="213">
        <f t="shared" ref="O170" si="312">N176</f>
        <v>0</v>
      </c>
      <c r="P170" s="213">
        <f t="shared" ref="P170" si="313">O176</f>
        <v>0</v>
      </c>
      <c r="Q170" s="213">
        <f t="shared" ref="Q170" si="314">P176</f>
        <v>0</v>
      </c>
      <c r="R170" s="213">
        <f t="shared" ref="R170" si="315">Q176</f>
        <v>0</v>
      </c>
      <c r="S170" s="213">
        <f t="shared" ref="S170" si="316">R176</f>
        <v>0</v>
      </c>
      <c r="T170" s="213">
        <f t="shared" ref="T170" si="317">S176</f>
        <v>0</v>
      </c>
      <c r="U170" s="213">
        <f t="shared" ref="U170" si="318">T176</f>
        <v>0</v>
      </c>
      <c r="V170" s="213">
        <f t="shared" ref="V170" si="319">U176</f>
        <v>0</v>
      </c>
      <c r="W170" s="213">
        <f t="shared" ref="W170" si="320">V176</f>
        <v>0</v>
      </c>
      <c r="X170" s="213">
        <f t="shared" ref="X170" si="321">W176</f>
        <v>0</v>
      </c>
      <c r="Y170" s="213">
        <f t="shared" ref="Y170" si="322">X176</f>
        <v>0</v>
      </c>
    </row>
    <row r="171" spans="1:25" hidden="1">
      <c r="A171" s="421" t="s">
        <v>57</v>
      </c>
      <c r="B171" s="27"/>
      <c r="C171" s="210"/>
      <c r="D171" s="27"/>
      <c r="E171" s="78" t="s">
        <v>5</v>
      </c>
      <c r="F171" s="23"/>
      <c r="G171" s="23"/>
      <c r="H171" s="23"/>
      <c r="I171" s="23"/>
      <c r="J171" s="23"/>
      <c r="K171" s="23"/>
      <c r="L171" s="23"/>
      <c r="M171" s="23"/>
      <c r="N171" s="23"/>
      <c r="O171" s="23"/>
      <c r="P171" s="23"/>
      <c r="Q171" s="23"/>
      <c r="R171" s="23"/>
      <c r="S171" s="23"/>
      <c r="T171" s="23"/>
      <c r="U171" s="23"/>
      <c r="V171" s="23"/>
      <c r="W171" s="23"/>
      <c r="X171" s="23"/>
      <c r="Y171" s="23"/>
    </row>
    <row r="172" spans="1:25" hidden="1">
      <c r="A172" s="421" t="s">
        <v>58</v>
      </c>
      <c r="B172" s="27"/>
      <c r="C172" s="210"/>
      <c r="D172" s="27"/>
      <c r="E172" s="78" t="s">
        <v>5</v>
      </c>
      <c r="F172" s="213">
        <f>SUM(F170:F171)</f>
        <v>0</v>
      </c>
      <c r="G172" s="213">
        <f>SUM(G170:G171)</f>
        <v>0</v>
      </c>
      <c r="H172" s="213">
        <f>SUM(H170:H171)</f>
        <v>0</v>
      </c>
      <c r="I172" s="213">
        <f t="shared" ref="I172:K172" si="323">SUM(I170:I171)</f>
        <v>0</v>
      </c>
      <c r="J172" s="213">
        <f t="shared" si="323"/>
        <v>0</v>
      </c>
      <c r="K172" s="213">
        <f t="shared" si="323"/>
        <v>0</v>
      </c>
      <c r="L172" s="213">
        <f t="shared" ref="L172:Y172" si="324">SUM(L170:L171)</f>
        <v>0</v>
      </c>
      <c r="M172" s="213">
        <f t="shared" si="324"/>
        <v>0</v>
      </c>
      <c r="N172" s="213">
        <f t="shared" si="324"/>
        <v>0</v>
      </c>
      <c r="O172" s="213">
        <f t="shared" si="324"/>
        <v>0</v>
      </c>
      <c r="P172" s="213">
        <f t="shared" si="324"/>
        <v>0</v>
      </c>
      <c r="Q172" s="213">
        <f t="shared" si="324"/>
        <v>0</v>
      </c>
      <c r="R172" s="213">
        <f t="shared" si="324"/>
        <v>0</v>
      </c>
      <c r="S172" s="213">
        <f t="shared" si="324"/>
        <v>0</v>
      </c>
      <c r="T172" s="213">
        <f t="shared" si="324"/>
        <v>0</v>
      </c>
      <c r="U172" s="213">
        <f t="shared" si="324"/>
        <v>0</v>
      </c>
      <c r="V172" s="213">
        <f t="shared" si="324"/>
        <v>0</v>
      </c>
      <c r="W172" s="213">
        <f t="shared" si="324"/>
        <v>0</v>
      </c>
      <c r="X172" s="213">
        <f t="shared" si="324"/>
        <v>0</v>
      </c>
      <c r="Y172" s="213">
        <f t="shared" si="324"/>
        <v>0</v>
      </c>
    </row>
    <row r="173" spans="1:25" hidden="1">
      <c r="A173" s="421" t="s">
        <v>59</v>
      </c>
      <c r="B173" s="27"/>
      <c r="C173" s="210"/>
      <c r="D173" s="27"/>
      <c r="E173" s="78" t="s">
        <v>5</v>
      </c>
      <c r="F173" s="23"/>
      <c r="G173" s="23"/>
      <c r="H173" s="23"/>
      <c r="I173" s="23"/>
      <c r="J173" s="23"/>
      <c r="K173" s="23"/>
      <c r="L173" s="23"/>
      <c r="M173" s="23"/>
      <c r="N173" s="23"/>
      <c r="O173" s="23"/>
      <c r="P173" s="23"/>
      <c r="Q173" s="23"/>
      <c r="R173" s="23"/>
      <c r="S173" s="23"/>
      <c r="T173" s="23"/>
      <c r="U173" s="23"/>
      <c r="V173" s="23"/>
      <c r="W173" s="23"/>
      <c r="X173" s="23"/>
      <c r="Y173" s="23"/>
    </row>
    <row r="174" spans="1:25" hidden="1">
      <c r="A174" s="421" t="s">
        <v>812</v>
      </c>
      <c r="B174" s="27"/>
      <c r="C174" s="210"/>
      <c r="D174" s="27"/>
      <c r="E174" s="78" t="s">
        <v>5</v>
      </c>
      <c r="F174" s="213">
        <f>SUM(F172:F173)</f>
        <v>0</v>
      </c>
      <c r="G174" s="213">
        <f>SUM(G172:G173)</f>
        <v>0</v>
      </c>
      <c r="H174" s="213">
        <f>SUM(H172:H173)</f>
        <v>0</v>
      </c>
      <c r="I174" s="213">
        <f t="shared" ref="I174:K174" si="325">SUM(I172:I173)</f>
        <v>0</v>
      </c>
      <c r="J174" s="213">
        <f t="shared" si="325"/>
        <v>0</v>
      </c>
      <c r="K174" s="213">
        <f t="shared" si="325"/>
        <v>0</v>
      </c>
      <c r="L174" s="213">
        <f t="shared" ref="L174:Y174" si="326">SUM(L172:L173)</f>
        <v>0</v>
      </c>
      <c r="M174" s="213">
        <f t="shared" si="326"/>
        <v>0</v>
      </c>
      <c r="N174" s="213">
        <f t="shared" si="326"/>
        <v>0</v>
      </c>
      <c r="O174" s="213">
        <f t="shared" si="326"/>
        <v>0</v>
      </c>
      <c r="P174" s="213">
        <f t="shared" si="326"/>
        <v>0</v>
      </c>
      <c r="Q174" s="213">
        <f t="shared" si="326"/>
        <v>0</v>
      </c>
      <c r="R174" s="213">
        <f t="shared" si="326"/>
        <v>0</v>
      </c>
      <c r="S174" s="213">
        <f t="shared" si="326"/>
        <v>0</v>
      </c>
      <c r="T174" s="213">
        <f t="shared" si="326"/>
        <v>0</v>
      </c>
      <c r="U174" s="213">
        <f t="shared" si="326"/>
        <v>0</v>
      </c>
      <c r="V174" s="213">
        <f t="shared" si="326"/>
        <v>0</v>
      </c>
      <c r="W174" s="213">
        <f t="shared" si="326"/>
        <v>0</v>
      </c>
      <c r="X174" s="213">
        <f t="shared" si="326"/>
        <v>0</v>
      </c>
      <c r="Y174" s="213">
        <f t="shared" si="326"/>
        <v>0</v>
      </c>
    </row>
    <row r="175" spans="1:25" hidden="1">
      <c r="A175" s="421" t="s">
        <v>63</v>
      </c>
      <c r="B175" s="27"/>
      <c r="C175" s="210"/>
      <c r="D175" s="27"/>
      <c r="E175" s="78" t="s">
        <v>5</v>
      </c>
      <c r="F175" s="215">
        <f>-F174*F$67</f>
        <v>0</v>
      </c>
      <c r="G175" s="215">
        <f>-G174*G$67</f>
        <v>0</v>
      </c>
      <c r="H175" s="215">
        <f t="shared" ref="H175:K175" si="327">-H174*H$69</f>
        <v>0</v>
      </c>
      <c r="I175" s="215">
        <f t="shared" si="327"/>
        <v>0</v>
      </c>
      <c r="J175" s="215">
        <f t="shared" si="327"/>
        <v>0</v>
      </c>
      <c r="K175" s="215">
        <f t="shared" si="327"/>
        <v>0</v>
      </c>
      <c r="L175" s="215">
        <f t="shared" ref="L175:Y175" si="328">-L174*L$69</f>
        <v>0</v>
      </c>
      <c r="M175" s="215">
        <f t="shared" si="328"/>
        <v>0</v>
      </c>
      <c r="N175" s="215">
        <f t="shared" si="328"/>
        <v>0</v>
      </c>
      <c r="O175" s="215">
        <f t="shared" si="328"/>
        <v>0</v>
      </c>
      <c r="P175" s="215">
        <f t="shared" si="328"/>
        <v>0</v>
      </c>
      <c r="Q175" s="215">
        <f t="shared" si="328"/>
        <v>0</v>
      </c>
      <c r="R175" s="215">
        <f t="shared" si="328"/>
        <v>0</v>
      </c>
      <c r="S175" s="215">
        <f t="shared" si="328"/>
        <v>0</v>
      </c>
      <c r="T175" s="215">
        <f t="shared" si="328"/>
        <v>0</v>
      </c>
      <c r="U175" s="215">
        <f t="shared" si="328"/>
        <v>0</v>
      </c>
      <c r="V175" s="215">
        <f t="shared" si="328"/>
        <v>0</v>
      </c>
      <c r="W175" s="215">
        <f t="shared" si="328"/>
        <v>0</v>
      </c>
      <c r="X175" s="215">
        <f t="shared" si="328"/>
        <v>0</v>
      </c>
      <c r="Y175" s="215">
        <f t="shared" si="328"/>
        <v>0</v>
      </c>
    </row>
    <row r="176" spans="1:25" hidden="1">
      <c r="A176" s="421" t="s">
        <v>60</v>
      </c>
      <c r="B176" s="27"/>
      <c r="C176" s="210"/>
      <c r="D176" s="27"/>
      <c r="E176" s="78" t="s">
        <v>5</v>
      </c>
      <c r="F176" s="213">
        <f>SUM(F174:F175)</f>
        <v>0</v>
      </c>
      <c r="G176" s="213">
        <f>SUM(G174:G175)</f>
        <v>0</v>
      </c>
      <c r="H176" s="213">
        <f>SUM(H174:H175)</f>
        <v>0</v>
      </c>
      <c r="I176" s="213">
        <f t="shared" ref="I176:K176" si="329">SUM(I174:I175)</f>
        <v>0</v>
      </c>
      <c r="J176" s="213">
        <f t="shared" si="329"/>
        <v>0</v>
      </c>
      <c r="K176" s="213">
        <f t="shared" si="329"/>
        <v>0</v>
      </c>
      <c r="L176" s="213">
        <f t="shared" ref="L176:Y176" si="330">SUM(L174:L175)</f>
        <v>0</v>
      </c>
      <c r="M176" s="213">
        <f t="shared" si="330"/>
        <v>0</v>
      </c>
      <c r="N176" s="213">
        <f t="shared" si="330"/>
        <v>0</v>
      </c>
      <c r="O176" s="213">
        <f t="shared" si="330"/>
        <v>0</v>
      </c>
      <c r="P176" s="213">
        <f t="shared" si="330"/>
        <v>0</v>
      </c>
      <c r="Q176" s="213">
        <f t="shared" si="330"/>
        <v>0</v>
      </c>
      <c r="R176" s="213">
        <f t="shared" si="330"/>
        <v>0</v>
      </c>
      <c r="S176" s="213">
        <f t="shared" si="330"/>
        <v>0</v>
      </c>
      <c r="T176" s="213">
        <f t="shared" si="330"/>
        <v>0</v>
      </c>
      <c r="U176" s="213">
        <f t="shared" si="330"/>
        <v>0</v>
      </c>
      <c r="V176" s="213">
        <f t="shared" si="330"/>
        <v>0</v>
      </c>
      <c r="W176" s="213">
        <f t="shared" si="330"/>
        <v>0</v>
      </c>
      <c r="X176" s="213">
        <f t="shared" si="330"/>
        <v>0</v>
      </c>
      <c r="Y176" s="213">
        <f t="shared" si="330"/>
        <v>0</v>
      </c>
    </row>
    <row r="177" spans="1:26" hidden="1">
      <c r="B177" s="27"/>
      <c r="C177" s="210"/>
      <c r="D177" s="27"/>
      <c r="E177" s="30"/>
      <c r="F177" s="81"/>
      <c r="G177" s="81"/>
      <c r="H177" s="81"/>
      <c r="I177" s="81"/>
      <c r="J177" s="81"/>
      <c r="K177" s="81"/>
      <c r="L177" s="81"/>
      <c r="M177" s="81"/>
      <c r="N177" s="81"/>
      <c r="O177" s="81"/>
      <c r="P177" s="81"/>
      <c r="Q177" s="81"/>
      <c r="R177" s="81"/>
      <c r="S177" s="81"/>
      <c r="T177" s="81"/>
      <c r="U177" s="81"/>
      <c r="V177" s="81"/>
      <c r="W177" s="81"/>
      <c r="X177" s="81"/>
      <c r="Y177" s="81"/>
    </row>
    <row r="178" spans="1:26" hidden="1">
      <c r="A178" s="209" t="s">
        <v>1337</v>
      </c>
      <c r="B178" s="209"/>
      <c r="C178" s="27"/>
      <c r="D178" s="27"/>
      <c r="E178" s="29"/>
      <c r="F178" s="82"/>
      <c r="G178" s="82"/>
      <c r="H178" s="82"/>
      <c r="I178" s="82"/>
      <c r="J178" s="82"/>
      <c r="K178" s="82"/>
      <c r="L178" s="82"/>
      <c r="M178" s="82"/>
      <c r="N178" s="82"/>
      <c r="O178" s="82"/>
      <c r="P178" s="82"/>
      <c r="Q178" s="82"/>
      <c r="R178" s="82"/>
      <c r="S178" s="82"/>
      <c r="T178" s="82"/>
      <c r="U178" s="82"/>
      <c r="V178" s="82"/>
      <c r="W178" s="82"/>
      <c r="X178" s="82"/>
      <c r="Y178" s="82"/>
    </row>
    <row r="179" spans="1:26" hidden="1">
      <c r="A179" s="421" t="s">
        <v>56</v>
      </c>
      <c r="B179" s="27"/>
      <c r="C179" s="210"/>
      <c r="D179" s="27"/>
      <c r="E179" s="78" t="s">
        <v>5</v>
      </c>
      <c r="F179" s="23"/>
      <c r="G179" s="213">
        <f t="shared" ref="G179:K179" si="331">F185</f>
        <v>0</v>
      </c>
      <c r="H179" s="213">
        <f t="shared" si="331"/>
        <v>0</v>
      </c>
      <c r="I179" s="213">
        <f t="shared" si="331"/>
        <v>0</v>
      </c>
      <c r="J179" s="213">
        <f t="shared" si="331"/>
        <v>0</v>
      </c>
      <c r="K179" s="213">
        <f t="shared" si="331"/>
        <v>0</v>
      </c>
      <c r="L179" s="213">
        <f t="shared" ref="L179" si="332">K185</f>
        <v>0</v>
      </c>
      <c r="M179" s="213">
        <f t="shared" ref="M179" si="333">L185</f>
        <v>0</v>
      </c>
      <c r="N179" s="213">
        <f t="shared" ref="N179" si="334">M185</f>
        <v>0</v>
      </c>
      <c r="O179" s="213">
        <f t="shared" ref="O179" si="335">N185</f>
        <v>0</v>
      </c>
      <c r="P179" s="213">
        <f t="shared" ref="P179" si="336">O185</f>
        <v>0</v>
      </c>
      <c r="Q179" s="213">
        <f t="shared" ref="Q179" si="337">P185</f>
        <v>0</v>
      </c>
      <c r="R179" s="213">
        <f t="shared" ref="R179" si="338">Q185</f>
        <v>0</v>
      </c>
      <c r="S179" s="213">
        <f t="shared" ref="S179" si="339">R185</f>
        <v>0</v>
      </c>
      <c r="T179" s="213">
        <f t="shared" ref="T179" si="340">S185</f>
        <v>0</v>
      </c>
      <c r="U179" s="213">
        <f t="shared" ref="U179" si="341">T185</f>
        <v>0</v>
      </c>
      <c r="V179" s="213">
        <f t="shared" ref="V179" si="342">U185</f>
        <v>0</v>
      </c>
      <c r="W179" s="213">
        <f t="shared" ref="W179" si="343">V185</f>
        <v>0</v>
      </c>
      <c r="X179" s="213">
        <f t="shared" ref="X179" si="344">W185</f>
        <v>0</v>
      </c>
      <c r="Y179" s="213">
        <f t="shared" ref="Y179" si="345">X185</f>
        <v>0</v>
      </c>
    </row>
    <row r="180" spans="1:26" hidden="1">
      <c r="A180" s="421" t="s">
        <v>57</v>
      </c>
      <c r="B180" s="27"/>
      <c r="C180" s="210"/>
      <c r="D180" s="27"/>
      <c r="E180" s="78" t="s">
        <v>5</v>
      </c>
      <c r="F180" s="23"/>
      <c r="G180" s="23"/>
      <c r="H180" s="23"/>
      <c r="I180" s="23"/>
      <c r="J180" s="23"/>
      <c r="K180" s="23"/>
      <c r="L180" s="23"/>
      <c r="M180" s="23"/>
      <c r="N180" s="23"/>
      <c r="O180" s="23"/>
      <c r="P180" s="23"/>
      <c r="Q180" s="23"/>
      <c r="R180" s="23"/>
      <c r="S180" s="23"/>
      <c r="T180" s="23"/>
      <c r="U180" s="23"/>
      <c r="V180" s="23"/>
      <c r="W180" s="23"/>
      <c r="X180" s="23"/>
      <c r="Y180" s="23"/>
    </row>
    <row r="181" spans="1:26" hidden="1">
      <c r="A181" s="421" t="s">
        <v>58</v>
      </c>
      <c r="B181" s="27"/>
      <c r="C181" s="210"/>
      <c r="D181" s="27"/>
      <c r="E181" s="78" t="s">
        <v>5</v>
      </c>
      <c r="F181" s="213">
        <f>SUM(F179:F180)</f>
        <v>0</v>
      </c>
      <c r="G181" s="213">
        <f>SUM(G179:G180)</f>
        <v>0</v>
      </c>
      <c r="H181" s="213">
        <f>SUM(H179:H180)</f>
        <v>0</v>
      </c>
      <c r="I181" s="213">
        <f t="shared" ref="I181:K181" si="346">SUM(I179:I180)</f>
        <v>0</v>
      </c>
      <c r="J181" s="213">
        <f t="shared" si="346"/>
        <v>0</v>
      </c>
      <c r="K181" s="213">
        <f t="shared" si="346"/>
        <v>0</v>
      </c>
      <c r="L181" s="213">
        <f t="shared" ref="L181:Y181" si="347">SUM(L179:L180)</f>
        <v>0</v>
      </c>
      <c r="M181" s="213">
        <f t="shared" si="347"/>
        <v>0</v>
      </c>
      <c r="N181" s="213">
        <f t="shared" si="347"/>
        <v>0</v>
      </c>
      <c r="O181" s="213">
        <f t="shared" si="347"/>
        <v>0</v>
      </c>
      <c r="P181" s="213">
        <f t="shared" si="347"/>
        <v>0</v>
      </c>
      <c r="Q181" s="213">
        <f t="shared" si="347"/>
        <v>0</v>
      </c>
      <c r="R181" s="213">
        <f t="shared" si="347"/>
        <v>0</v>
      </c>
      <c r="S181" s="213">
        <f t="shared" si="347"/>
        <v>0</v>
      </c>
      <c r="T181" s="213">
        <f t="shared" si="347"/>
        <v>0</v>
      </c>
      <c r="U181" s="213">
        <f t="shared" si="347"/>
        <v>0</v>
      </c>
      <c r="V181" s="213">
        <f t="shared" si="347"/>
        <v>0</v>
      </c>
      <c r="W181" s="213">
        <f t="shared" si="347"/>
        <v>0</v>
      </c>
      <c r="X181" s="213">
        <f t="shared" si="347"/>
        <v>0</v>
      </c>
      <c r="Y181" s="213">
        <f t="shared" si="347"/>
        <v>0</v>
      </c>
    </row>
    <row r="182" spans="1:26" hidden="1">
      <c r="A182" s="421" t="s">
        <v>59</v>
      </c>
      <c r="B182" s="27"/>
      <c r="C182" s="210"/>
      <c r="D182" s="27"/>
      <c r="E182" s="78" t="s">
        <v>5</v>
      </c>
      <c r="F182" s="23"/>
      <c r="G182" s="23"/>
      <c r="H182" s="23"/>
      <c r="I182" s="23"/>
      <c r="J182" s="23"/>
      <c r="K182" s="23"/>
      <c r="L182" s="23"/>
      <c r="M182" s="23"/>
      <c r="N182" s="23"/>
      <c r="O182" s="23"/>
      <c r="P182" s="23"/>
      <c r="Q182" s="23"/>
      <c r="R182" s="23"/>
      <c r="S182" s="23"/>
      <c r="T182" s="23"/>
      <c r="U182" s="23"/>
      <c r="V182" s="23"/>
      <c r="W182" s="23"/>
      <c r="X182" s="23"/>
      <c r="Y182" s="23"/>
    </row>
    <row r="183" spans="1:26" hidden="1">
      <c r="A183" s="422" t="s">
        <v>812</v>
      </c>
      <c r="B183" s="27"/>
      <c r="C183" s="210"/>
      <c r="D183" s="27"/>
      <c r="E183" s="78" t="s">
        <v>5</v>
      </c>
      <c r="F183" s="213">
        <f>SUM(F181:F182)</f>
        <v>0</v>
      </c>
      <c r="G183" s="213">
        <f>SUM(G181:G182)</f>
        <v>0</v>
      </c>
      <c r="H183" s="213">
        <f>SUM(H181:H182)</f>
        <v>0</v>
      </c>
      <c r="I183" s="213">
        <f t="shared" ref="I183:K183" si="348">SUM(I181:I182)</f>
        <v>0</v>
      </c>
      <c r="J183" s="213">
        <f t="shared" si="348"/>
        <v>0</v>
      </c>
      <c r="K183" s="213">
        <f t="shared" si="348"/>
        <v>0</v>
      </c>
      <c r="L183" s="213">
        <f t="shared" ref="L183:Y183" si="349">SUM(L181:L182)</f>
        <v>0</v>
      </c>
      <c r="M183" s="213">
        <f t="shared" si="349"/>
        <v>0</v>
      </c>
      <c r="N183" s="213">
        <f t="shared" si="349"/>
        <v>0</v>
      </c>
      <c r="O183" s="213">
        <f t="shared" si="349"/>
        <v>0</v>
      </c>
      <c r="P183" s="213">
        <f t="shared" si="349"/>
        <v>0</v>
      </c>
      <c r="Q183" s="213">
        <f t="shared" si="349"/>
        <v>0</v>
      </c>
      <c r="R183" s="213">
        <f t="shared" si="349"/>
        <v>0</v>
      </c>
      <c r="S183" s="213">
        <f t="shared" si="349"/>
        <v>0</v>
      </c>
      <c r="T183" s="213">
        <f t="shared" si="349"/>
        <v>0</v>
      </c>
      <c r="U183" s="213">
        <f t="shared" si="349"/>
        <v>0</v>
      </c>
      <c r="V183" s="213">
        <f t="shared" si="349"/>
        <v>0</v>
      </c>
      <c r="W183" s="213">
        <f t="shared" si="349"/>
        <v>0</v>
      </c>
      <c r="X183" s="213">
        <f t="shared" si="349"/>
        <v>0</v>
      </c>
      <c r="Y183" s="213">
        <f t="shared" si="349"/>
        <v>0</v>
      </c>
    </row>
    <row r="184" spans="1:26" hidden="1">
      <c r="A184" s="421" t="s">
        <v>63</v>
      </c>
      <c r="B184" s="27"/>
      <c r="C184" s="210"/>
      <c r="D184" s="27"/>
      <c r="E184" s="78" t="s">
        <v>5</v>
      </c>
      <c r="F184" s="214"/>
      <c r="G184" s="214"/>
      <c r="H184" s="215">
        <f t="shared" ref="H184:K184" si="350">-H183*H$70</f>
        <v>0</v>
      </c>
      <c r="I184" s="215">
        <f t="shared" si="350"/>
        <v>0</v>
      </c>
      <c r="J184" s="215">
        <f t="shared" si="350"/>
        <v>0</v>
      </c>
      <c r="K184" s="215">
        <f t="shared" si="350"/>
        <v>0</v>
      </c>
      <c r="L184" s="215">
        <f t="shared" ref="L184:Y184" si="351">-L183*L$70</f>
        <v>0</v>
      </c>
      <c r="M184" s="215">
        <f t="shared" si="351"/>
        <v>0</v>
      </c>
      <c r="N184" s="215">
        <f t="shared" si="351"/>
        <v>0</v>
      </c>
      <c r="O184" s="215">
        <f t="shared" si="351"/>
        <v>0</v>
      </c>
      <c r="P184" s="215">
        <f t="shared" si="351"/>
        <v>0</v>
      </c>
      <c r="Q184" s="215">
        <f t="shared" si="351"/>
        <v>0</v>
      </c>
      <c r="R184" s="215">
        <f t="shared" si="351"/>
        <v>0</v>
      </c>
      <c r="S184" s="215">
        <f t="shared" si="351"/>
        <v>0</v>
      </c>
      <c r="T184" s="215">
        <f t="shared" si="351"/>
        <v>0</v>
      </c>
      <c r="U184" s="215">
        <f t="shared" si="351"/>
        <v>0</v>
      </c>
      <c r="V184" s="215">
        <f t="shared" si="351"/>
        <v>0</v>
      </c>
      <c r="W184" s="215">
        <f t="shared" si="351"/>
        <v>0</v>
      </c>
      <c r="X184" s="215">
        <f t="shared" si="351"/>
        <v>0</v>
      </c>
      <c r="Y184" s="215">
        <f t="shared" si="351"/>
        <v>0</v>
      </c>
    </row>
    <row r="185" spans="1:26" hidden="1">
      <c r="A185" s="421" t="s">
        <v>60</v>
      </c>
      <c r="B185" s="27"/>
      <c r="C185" s="27"/>
      <c r="D185" s="31"/>
      <c r="E185" s="78" t="s">
        <v>5</v>
      </c>
      <c r="F185" s="213">
        <f>SUM(F183:F184)</f>
        <v>0</v>
      </c>
      <c r="G185" s="213">
        <f>SUM(G183:G184)</f>
        <v>0</v>
      </c>
      <c r="H185" s="213">
        <f>SUM(H183:H184)</f>
        <v>0</v>
      </c>
      <c r="I185" s="213">
        <f t="shared" ref="I185:K185" si="352">SUM(I183:I184)</f>
        <v>0</v>
      </c>
      <c r="J185" s="213">
        <f t="shared" si="352"/>
        <v>0</v>
      </c>
      <c r="K185" s="213">
        <f t="shared" si="352"/>
        <v>0</v>
      </c>
      <c r="L185" s="213">
        <f t="shared" ref="L185:Y185" si="353">SUM(L183:L184)</f>
        <v>0</v>
      </c>
      <c r="M185" s="213">
        <f t="shared" si="353"/>
        <v>0</v>
      </c>
      <c r="N185" s="213">
        <f t="shared" si="353"/>
        <v>0</v>
      </c>
      <c r="O185" s="213">
        <f t="shared" si="353"/>
        <v>0</v>
      </c>
      <c r="P185" s="213">
        <f t="shared" si="353"/>
        <v>0</v>
      </c>
      <c r="Q185" s="213">
        <f t="shared" si="353"/>
        <v>0</v>
      </c>
      <c r="R185" s="213">
        <f t="shared" si="353"/>
        <v>0</v>
      </c>
      <c r="S185" s="213">
        <f t="shared" si="353"/>
        <v>0</v>
      </c>
      <c r="T185" s="213">
        <f t="shared" si="353"/>
        <v>0</v>
      </c>
      <c r="U185" s="213">
        <f t="shared" si="353"/>
        <v>0</v>
      </c>
      <c r="V185" s="213">
        <f t="shared" si="353"/>
        <v>0</v>
      </c>
      <c r="W185" s="213">
        <f t="shared" si="353"/>
        <v>0</v>
      </c>
      <c r="X185" s="213">
        <f t="shared" si="353"/>
        <v>0</v>
      </c>
      <c r="Y185" s="213">
        <f t="shared" si="353"/>
        <v>0</v>
      </c>
    </row>
    <row r="186" spans="1:26">
      <c r="A186" s="27"/>
      <c r="B186" s="27"/>
      <c r="C186" s="27"/>
      <c r="D186" s="30"/>
      <c r="E186" s="30"/>
      <c r="F186" s="82"/>
      <c r="G186" s="82"/>
      <c r="H186" s="82"/>
      <c r="I186" s="82"/>
      <c r="J186" s="82"/>
      <c r="K186" s="82"/>
      <c r="L186" s="82"/>
      <c r="M186" s="82"/>
      <c r="N186" s="82"/>
      <c r="O186" s="82"/>
      <c r="P186" s="82"/>
      <c r="Q186" s="82"/>
      <c r="R186" s="82"/>
      <c r="S186" s="82"/>
      <c r="T186" s="82"/>
      <c r="U186" s="82"/>
      <c r="V186" s="82"/>
      <c r="W186" s="82"/>
      <c r="X186" s="82"/>
      <c r="Y186" s="82"/>
    </row>
    <row r="187" spans="1:26" ht="26.25" customHeight="1">
      <c r="A187" s="209" t="s">
        <v>65</v>
      </c>
      <c r="B187" s="423"/>
      <c r="D187" s="209"/>
      <c r="E187" s="33"/>
      <c r="F187" s="23"/>
      <c r="G187" s="23"/>
      <c r="H187" s="23"/>
      <c r="I187" s="23"/>
      <c r="J187" s="23"/>
      <c r="K187" s="23"/>
      <c r="L187" s="23"/>
      <c r="M187" s="23"/>
      <c r="N187" s="23"/>
      <c r="O187" s="23"/>
      <c r="P187" s="23"/>
      <c r="Q187" s="23"/>
      <c r="R187" s="23"/>
      <c r="S187" s="23"/>
      <c r="T187" s="23"/>
      <c r="U187" s="23"/>
      <c r="V187" s="23"/>
      <c r="W187" s="23"/>
      <c r="X187" s="23"/>
      <c r="Y187" s="23"/>
    </row>
    <row r="188" spans="1:26">
      <c r="C188" s="27"/>
      <c r="D188" s="34"/>
      <c r="E188" s="34"/>
      <c r="F188" s="32"/>
    </row>
    <row r="189" spans="1:26">
      <c r="C189" s="27"/>
    </row>
    <row r="190" spans="1:26" s="211" customFormat="1"/>
    <row r="191" spans="1:26" s="27" customFormat="1">
      <c r="A191" s="422" t="s">
        <v>68</v>
      </c>
      <c r="B191" s="12"/>
      <c r="C191" s="12"/>
      <c r="F191" s="215">
        <f>F38</f>
        <v>0</v>
      </c>
      <c r="G191" s="215">
        <f>G38</f>
        <v>0</v>
      </c>
      <c r="H191" s="215">
        <f>H38</f>
        <v>0</v>
      </c>
      <c r="I191" s="215">
        <f t="shared" ref="I191:K191" si="354">I38</f>
        <v>0</v>
      </c>
      <c r="J191" s="215">
        <f t="shared" si="354"/>
        <v>0</v>
      </c>
      <c r="K191" s="215">
        <f t="shared" si="354"/>
        <v>0</v>
      </c>
      <c r="L191" s="215">
        <f t="shared" ref="L191:Y191" si="355">L38</f>
        <v>0</v>
      </c>
      <c r="M191" s="215">
        <f t="shared" si="355"/>
        <v>0</v>
      </c>
      <c r="N191" s="215">
        <f t="shared" si="355"/>
        <v>0</v>
      </c>
      <c r="O191" s="215">
        <f t="shared" si="355"/>
        <v>0</v>
      </c>
      <c r="P191" s="215">
        <f t="shared" si="355"/>
        <v>0</v>
      </c>
      <c r="Q191" s="215">
        <f t="shared" si="355"/>
        <v>0</v>
      </c>
      <c r="R191" s="215">
        <f t="shared" si="355"/>
        <v>0</v>
      </c>
      <c r="S191" s="215">
        <f t="shared" si="355"/>
        <v>0</v>
      </c>
      <c r="T191" s="215">
        <f t="shared" si="355"/>
        <v>0</v>
      </c>
      <c r="U191" s="215">
        <f t="shared" si="355"/>
        <v>0</v>
      </c>
      <c r="V191" s="215">
        <f t="shared" si="355"/>
        <v>0</v>
      </c>
      <c r="W191" s="215">
        <f t="shared" si="355"/>
        <v>0</v>
      </c>
      <c r="X191" s="215">
        <f t="shared" si="355"/>
        <v>0</v>
      </c>
      <c r="Y191" s="215">
        <f t="shared" si="355"/>
        <v>0</v>
      </c>
      <c r="Z191" s="28"/>
    </row>
    <row r="192" spans="1:26">
      <c r="A192" s="422" t="s">
        <v>69</v>
      </c>
      <c r="E192" s="27"/>
      <c r="F192" s="215">
        <f>F20</f>
        <v>0</v>
      </c>
      <c r="G192" s="215">
        <f>G20</f>
        <v>0</v>
      </c>
      <c r="H192" s="215">
        <f>H20</f>
        <v>0</v>
      </c>
      <c r="I192" s="215">
        <f t="shared" ref="I192:K192" si="356">I20</f>
        <v>0</v>
      </c>
      <c r="J192" s="215">
        <f t="shared" si="356"/>
        <v>0</v>
      </c>
      <c r="K192" s="215">
        <f t="shared" si="356"/>
        <v>0</v>
      </c>
      <c r="L192" s="215">
        <f t="shared" ref="L192:Y192" si="357">L20</f>
        <v>0</v>
      </c>
      <c r="M192" s="215">
        <f t="shared" si="357"/>
        <v>0</v>
      </c>
      <c r="N192" s="215">
        <f t="shared" si="357"/>
        <v>0</v>
      </c>
      <c r="O192" s="215">
        <f t="shared" si="357"/>
        <v>0</v>
      </c>
      <c r="P192" s="215">
        <f t="shared" si="357"/>
        <v>0</v>
      </c>
      <c r="Q192" s="215">
        <f t="shared" si="357"/>
        <v>0</v>
      </c>
      <c r="R192" s="215">
        <f t="shared" si="357"/>
        <v>0</v>
      </c>
      <c r="S192" s="215">
        <f t="shared" si="357"/>
        <v>0</v>
      </c>
      <c r="T192" s="215">
        <f t="shared" si="357"/>
        <v>0</v>
      </c>
      <c r="U192" s="215">
        <f t="shared" si="357"/>
        <v>0</v>
      </c>
      <c r="V192" s="215">
        <f t="shared" si="357"/>
        <v>0</v>
      </c>
      <c r="W192" s="215">
        <f t="shared" si="357"/>
        <v>0</v>
      </c>
      <c r="X192" s="215">
        <f t="shared" si="357"/>
        <v>0</v>
      </c>
      <c r="Y192" s="215">
        <f t="shared" si="357"/>
        <v>0</v>
      </c>
    </row>
    <row r="193" spans="1:25">
      <c r="A193" s="422" t="s">
        <v>70</v>
      </c>
      <c r="E193" s="27"/>
      <c r="F193" s="215">
        <f>F11</f>
        <v>0</v>
      </c>
      <c r="G193" s="215">
        <f>G11</f>
        <v>0</v>
      </c>
      <c r="H193" s="215">
        <f>H11</f>
        <v>0</v>
      </c>
      <c r="I193" s="215">
        <f t="shared" ref="I193:K193" si="358">I11</f>
        <v>0</v>
      </c>
      <c r="J193" s="215">
        <f t="shared" si="358"/>
        <v>0</v>
      </c>
      <c r="K193" s="215">
        <f t="shared" si="358"/>
        <v>0</v>
      </c>
      <c r="L193" s="215">
        <f t="shared" ref="L193:Y193" si="359">L11</f>
        <v>0</v>
      </c>
      <c r="M193" s="215">
        <f t="shared" si="359"/>
        <v>0</v>
      </c>
      <c r="N193" s="215">
        <f t="shared" si="359"/>
        <v>0</v>
      </c>
      <c r="O193" s="215">
        <f t="shared" si="359"/>
        <v>0</v>
      </c>
      <c r="P193" s="215">
        <f t="shared" si="359"/>
        <v>0</v>
      </c>
      <c r="Q193" s="215">
        <f t="shared" si="359"/>
        <v>0</v>
      </c>
      <c r="R193" s="215">
        <f t="shared" si="359"/>
        <v>0</v>
      </c>
      <c r="S193" s="215">
        <f t="shared" si="359"/>
        <v>0</v>
      </c>
      <c r="T193" s="215">
        <f t="shared" si="359"/>
        <v>0</v>
      </c>
      <c r="U193" s="215">
        <f t="shared" si="359"/>
        <v>0</v>
      </c>
      <c r="V193" s="215">
        <f t="shared" si="359"/>
        <v>0</v>
      </c>
      <c r="W193" s="215">
        <f t="shared" si="359"/>
        <v>0</v>
      </c>
      <c r="X193" s="215">
        <f t="shared" si="359"/>
        <v>0</v>
      </c>
      <c r="Y193" s="215">
        <f t="shared" si="359"/>
        <v>0</v>
      </c>
    </row>
    <row r="194" spans="1:25">
      <c r="A194" s="422" t="s">
        <v>71</v>
      </c>
      <c r="E194" s="27"/>
      <c r="F194" s="215">
        <f>F29</f>
        <v>0</v>
      </c>
      <c r="G194" s="215">
        <f>G29</f>
        <v>0</v>
      </c>
      <c r="H194" s="215">
        <f>H29</f>
        <v>0</v>
      </c>
      <c r="I194" s="215">
        <f t="shared" ref="I194:K194" si="360">I29</f>
        <v>0</v>
      </c>
      <c r="J194" s="215">
        <f t="shared" si="360"/>
        <v>0</v>
      </c>
      <c r="K194" s="215">
        <f t="shared" si="360"/>
        <v>0</v>
      </c>
      <c r="L194" s="215">
        <f t="shared" ref="L194:Y194" si="361">L29</f>
        <v>0</v>
      </c>
      <c r="M194" s="215">
        <f t="shared" si="361"/>
        <v>0</v>
      </c>
      <c r="N194" s="215">
        <f t="shared" si="361"/>
        <v>0</v>
      </c>
      <c r="O194" s="215">
        <f t="shared" si="361"/>
        <v>0</v>
      </c>
      <c r="P194" s="215">
        <f t="shared" si="361"/>
        <v>0</v>
      </c>
      <c r="Q194" s="215">
        <f t="shared" si="361"/>
        <v>0</v>
      </c>
      <c r="R194" s="215">
        <f t="shared" si="361"/>
        <v>0</v>
      </c>
      <c r="S194" s="215">
        <f t="shared" si="361"/>
        <v>0</v>
      </c>
      <c r="T194" s="215">
        <f t="shared" si="361"/>
        <v>0</v>
      </c>
      <c r="U194" s="215">
        <f t="shared" si="361"/>
        <v>0</v>
      </c>
      <c r="V194" s="215">
        <f t="shared" si="361"/>
        <v>0</v>
      </c>
      <c r="W194" s="215">
        <f t="shared" si="361"/>
        <v>0</v>
      </c>
      <c r="X194" s="215">
        <f t="shared" si="361"/>
        <v>0</v>
      </c>
      <c r="Y194" s="215">
        <f t="shared" si="361"/>
        <v>0</v>
      </c>
    </row>
    <row r="195" spans="1:25" hidden="1">
      <c r="A195" s="422" t="s">
        <v>1336</v>
      </c>
      <c r="H195" s="215">
        <f>H47</f>
        <v>0</v>
      </c>
      <c r="I195" s="215">
        <f t="shared" ref="I195:K195" si="362">I47</f>
        <v>0</v>
      </c>
      <c r="J195" s="215">
        <f t="shared" si="362"/>
        <v>0</v>
      </c>
      <c r="K195" s="215">
        <f t="shared" si="362"/>
        <v>0</v>
      </c>
      <c r="L195" s="215">
        <f t="shared" ref="L195:Y195" si="363">L47</f>
        <v>0</v>
      </c>
      <c r="M195" s="215">
        <f t="shared" si="363"/>
        <v>0</v>
      </c>
      <c r="N195" s="215">
        <f t="shared" si="363"/>
        <v>0</v>
      </c>
      <c r="O195" s="215">
        <f t="shared" si="363"/>
        <v>0</v>
      </c>
      <c r="P195" s="215">
        <f t="shared" si="363"/>
        <v>0</v>
      </c>
      <c r="Q195" s="215">
        <f t="shared" si="363"/>
        <v>0</v>
      </c>
      <c r="R195" s="215">
        <f t="shared" si="363"/>
        <v>0</v>
      </c>
      <c r="S195" s="215">
        <f t="shared" si="363"/>
        <v>0</v>
      </c>
      <c r="T195" s="215">
        <f t="shared" si="363"/>
        <v>0</v>
      </c>
      <c r="U195" s="215">
        <f t="shared" si="363"/>
        <v>0</v>
      </c>
      <c r="V195" s="215">
        <f t="shared" si="363"/>
        <v>0</v>
      </c>
      <c r="W195" s="215">
        <f t="shared" si="363"/>
        <v>0</v>
      </c>
      <c r="X195" s="215">
        <f t="shared" si="363"/>
        <v>0</v>
      </c>
      <c r="Y195" s="215">
        <f t="shared" si="363"/>
        <v>0</v>
      </c>
    </row>
    <row r="196" spans="1:25" hidden="1">
      <c r="A196" s="422" t="s">
        <v>1337</v>
      </c>
      <c r="H196" s="215">
        <f>H56</f>
        <v>0</v>
      </c>
      <c r="I196" s="215">
        <f t="shared" ref="I196:K196" si="364">I56</f>
        <v>0</v>
      </c>
      <c r="J196" s="215">
        <f t="shared" si="364"/>
        <v>0</v>
      </c>
      <c r="K196" s="215">
        <f t="shared" si="364"/>
        <v>0</v>
      </c>
      <c r="L196" s="215">
        <f t="shared" ref="L196:Y196" si="365">L56</f>
        <v>0</v>
      </c>
      <c r="M196" s="215">
        <f t="shared" si="365"/>
        <v>0</v>
      </c>
      <c r="N196" s="215">
        <f t="shared" si="365"/>
        <v>0</v>
      </c>
      <c r="O196" s="215">
        <f t="shared" si="365"/>
        <v>0</v>
      </c>
      <c r="P196" s="215">
        <f t="shared" si="365"/>
        <v>0</v>
      </c>
      <c r="Q196" s="215">
        <f t="shared" si="365"/>
        <v>0</v>
      </c>
      <c r="R196" s="215">
        <f t="shared" si="365"/>
        <v>0</v>
      </c>
      <c r="S196" s="215">
        <f t="shared" si="365"/>
        <v>0</v>
      </c>
      <c r="T196" s="215">
        <f t="shared" si="365"/>
        <v>0</v>
      </c>
      <c r="U196" s="215">
        <f t="shared" si="365"/>
        <v>0</v>
      </c>
      <c r="V196" s="215">
        <f t="shared" si="365"/>
        <v>0</v>
      </c>
      <c r="W196" s="215">
        <f t="shared" si="365"/>
        <v>0</v>
      </c>
      <c r="X196" s="215">
        <f t="shared" si="365"/>
        <v>0</v>
      </c>
      <c r="Y196" s="215">
        <f t="shared" si="365"/>
        <v>0</v>
      </c>
    </row>
    <row r="199" spans="1:25">
      <c r="A199" s="209" t="s">
        <v>1535</v>
      </c>
    </row>
    <row r="200" spans="1:25">
      <c r="A200" s="28" t="s">
        <v>1532</v>
      </c>
      <c r="F200" s="215">
        <f>F9+F18+F27+F36</f>
        <v>0</v>
      </c>
      <c r="G200" s="215">
        <f t="shared" ref="G200:K200" si="366">G9+G18+G27+G36</f>
        <v>0</v>
      </c>
      <c r="H200" s="215">
        <f t="shared" si="366"/>
        <v>0</v>
      </c>
      <c r="I200" s="215">
        <f t="shared" si="366"/>
        <v>0</v>
      </c>
      <c r="J200" s="215">
        <f t="shared" si="366"/>
        <v>0</v>
      </c>
      <c r="K200" s="215">
        <f t="shared" si="366"/>
        <v>0</v>
      </c>
      <c r="L200" s="215">
        <f t="shared" ref="L200:Y200" si="367">L9+L18+L27+L36</f>
        <v>0</v>
      </c>
      <c r="M200" s="215">
        <f t="shared" si="367"/>
        <v>0</v>
      </c>
      <c r="N200" s="215">
        <f t="shared" si="367"/>
        <v>0</v>
      </c>
      <c r="O200" s="215">
        <f t="shared" si="367"/>
        <v>0</v>
      </c>
      <c r="P200" s="215">
        <f t="shared" si="367"/>
        <v>0</v>
      </c>
      <c r="Q200" s="215">
        <f t="shared" si="367"/>
        <v>0</v>
      </c>
      <c r="R200" s="215">
        <f t="shared" si="367"/>
        <v>0</v>
      </c>
      <c r="S200" s="215">
        <f t="shared" si="367"/>
        <v>0</v>
      </c>
      <c r="T200" s="215">
        <f t="shared" si="367"/>
        <v>0</v>
      </c>
      <c r="U200" s="215">
        <f t="shared" si="367"/>
        <v>0</v>
      </c>
      <c r="V200" s="215">
        <f t="shared" si="367"/>
        <v>0</v>
      </c>
      <c r="W200" s="215">
        <f t="shared" si="367"/>
        <v>0</v>
      </c>
      <c r="X200" s="215">
        <f t="shared" si="367"/>
        <v>0</v>
      </c>
      <c r="Y200" s="215">
        <f t="shared" si="367"/>
        <v>0</v>
      </c>
    </row>
    <row r="201" spans="1:25">
      <c r="A201" s="28" t="s">
        <v>1534</v>
      </c>
      <c r="F201" s="148">
        <f>'F12 Tax allocations'!F262-'F12 Tax allocations'!F260-'F12 Tax allocations'!F261</f>
        <v>0</v>
      </c>
      <c r="G201" s="148">
        <f>'F12 Tax allocations'!G262-'F12 Tax allocations'!G260-'F12 Tax allocations'!G261</f>
        <v>0</v>
      </c>
      <c r="H201" s="148">
        <f>'F12 Tax allocations'!H262-'F12 Tax allocations'!H260-'F12 Tax allocations'!H261</f>
        <v>0</v>
      </c>
      <c r="I201" s="148">
        <f>'F12 Tax allocations'!I262-'F12 Tax allocations'!I260-'F12 Tax allocations'!I261</f>
        <v>0</v>
      </c>
      <c r="J201" s="148">
        <f>'F12 Tax allocations'!J262-'F12 Tax allocations'!J260-'F12 Tax allocations'!J261</f>
        <v>0</v>
      </c>
      <c r="K201" s="148">
        <f>'F12 Tax allocations'!K262-'F12 Tax allocations'!K260-'F12 Tax allocations'!K261</f>
        <v>0</v>
      </c>
      <c r="L201" s="148">
        <f>'F12 Tax allocations'!L262-'F12 Tax allocations'!L260-'F12 Tax allocations'!L261</f>
        <v>0</v>
      </c>
      <c r="M201" s="148">
        <f>'F12 Tax allocations'!M262-'F12 Tax allocations'!M260-'F12 Tax allocations'!M261</f>
        <v>0</v>
      </c>
      <c r="N201" s="148">
        <f>'F12 Tax allocations'!N262-'F12 Tax allocations'!N260-'F12 Tax allocations'!N261</f>
        <v>0</v>
      </c>
      <c r="O201" s="148">
        <f>'F12 Tax allocations'!O262-'F12 Tax allocations'!O260-'F12 Tax allocations'!O261</f>
        <v>0</v>
      </c>
      <c r="P201" s="148">
        <f>'F12 Tax allocations'!P262-'F12 Tax allocations'!P260-'F12 Tax allocations'!P261</f>
        <v>0</v>
      </c>
      <c r="Q201" s="148">
        <f>'F12 Tax allocations'!Q262-'F12 Tax allocations'!Q260-'F12 Tax allocations'!Q261</f>
        <v>0</v>
      </c>
      <c r="R201" s="148">
        <f>'F12 Tax allocations'!R262-'F12 Tax allocations'!R260-'F12 Tax allocations'!R261</f>
        <v>0</v>
      </c>
      <c r="S201" s="148">
        <f>'F12 Tax allocations'!S262-'F12 Tax allocations'!S260-'F12 Tax allocations'!S261</f>
        <v>0</v>
      </c>
      <c r="T201" s="148">
        <f>'F12 Tax allocations'!T262-'F12 Tax allocations'!T260-'F12 Tax allocations'!T261</f>
        <v>0</v>
      </c>
      <c r="U201" s="148">
        <f>'F12 Tax allocations'!U262-'F12 Tax allocations'!U260-'F12 Tax allocations'!U261</f>
        <v>0</v>
      </c>
      <c r="V201" s="148">
        <f>'F12 Tax allocations'!V262-'F12 Tax allocations'!V260-'F12 Tax allocations'!V261</f>
        <v>0</v>
      </c>
      <c r="W201" s="148">
        <f>'F12 Tax allocations'!W262-'F12 Tax allocations'!W260-'F12 Tax allocations'!W261</f>
        <v>0</v>
      </c>
      <c r="X201" s="148">
        <f>'F12 Tax allocations'!X262-'F12 Tax allocations'!X260-'F12 Tax allocations'!X261</f>
        <v>0</v>
      </c>
      <c r="Y201" s="148">
        <f>'F12 Tax allocations'!Y262-'F12 Tax allocations'!Y260-'F12 Tax allocations'!Y261</f>
        <v>0</v>
      </c>
    </row>
    <row r="202" spans="1:25">
      <c r="A202" s="28" t="s">
        <v>836</v>
      </c>
      <c r="F202" s="215">
        <f>F200-F201</f>
        <v>0</v>
      </c>
      <c r="G202" s="215">
        <f t="shared" ref="G202:K202" si="368">G200-G201</f>
        <v>0</v>
      </c>
      <c r="H202" s="215">
        <f t="shared" si="368"/>
        <v>0</v>
      </c>
      <c r="I202" s="215">
        <f t="shared" si="368"/>
        <v>0</v>
      </c>
      <c r="J202" s="215">
        <f t="shared" si="368"/>
        <v>0</v>
      </c>
      <c r="K202" s="215">
        <f t="shared" si="368"/>
        <v>0</v>
      </c>
      <c r="L202" s="215">
        <f t="shared" ref="L202:Y202" si="369">L200-L201</f>
        <v>0</v>
      </c>
      <c r="M202" s="215">
        <f t="shared" si="369"/>
        <v>0</v>
      </c>
      <c r="N202" s="215">
        <f t="shared" si="369"/>
        <v>0</v>
      </c>
      <c r="O202" s="215">
        <f t="shared" si="369"/>
        <v>0</v>
      </c>
      <c r="P202" s="215">
        <f t="shared" si="369"/>
        <v>0</v>
      </c>
      <c r="Q202" s="215">
        <f t="shared" si="369"/>
        <v>0</v>
      </c>
      <c r="R202" s="215">
        <f t="shared" si="369"/>
        <v>0</v>
      </c>
      <c r="S202" s="215">
        <f t="shared" si="369"/>
        <v>0</v>
      </c>
      <c r="T202" s="215">
        <f t="shared" si="369"/>
        <v>0</v>
      </c>
      <c r="U202" s="215">
        <f t="shared" si="369"/>
        <v>0</v>
      </c>
      <c r="V202" s="215">
        <f t="shared" si="369"/>
        <v>0</v>
      </c>
      <c r="W202" s="215">
        <f t="shared" si="369"/>
        <v>0</v>
      </c>
      <c r="X202" s="215">
        <f t="shared" si="369"/>
        <v>0</v>
      </c>
      <c r="Y202" s="215">
        <f t="shared" si="369"/>
        <v>0</v>
      </c>
    </row>
    <row r="203" spans="1:25">
      <c r="A203" s="28" t="s">
        <v>1533</v>
      </c>
      <c r="F203" s="533" t="str">
        <f>IF(ABS(F202)&gt;1,"ERROR","OK")</f>
        <v>OK</v>
      </c>
      <c r="G203" s="533" t="str">
        <f t="shared" ref="G203:K203" si="370">IF(ABS(G202)&gt;1,"ERROR","OK")</f>
        <v>OK</v>
      </c>
      <c r="H203" s="533" t="str">
        <f t="shared" si="370"/>
        <v>OK</v>
      </c>
      <c r="I203" s="533" t="str">
        <f t="shared" si="370"/>
        <v>OK</v>
      </c>
      <c r="J203" s="533" t="str">
        <f>IF(ABS(J202)&gt;1,"ERROR","OK")</f>
        <v>OK</v>
      </c>
      <c r="K203" s="533" t="str">
        <f t="shared" si="370"/>
        <v>OK</v>
      </c>
      <c r="L203" s="533" t="str">
        <f t="shared" ref="L203:Y203" si="371">IF(ABS(L202)&gt;1,"ERROR","OK")</f>
        <v>OK</v>
      </c>
      <c r="M203" s="533" t="str">
        <f t="shared" si="371"/>
        <v>OK</v>
      </c>
      <c r="N203" s="533" t="str">
        <f t="shared" si="371"/>
        <v>OK</v>
      </c>
      <c r="O203" s="533" t="str">
        <f t="shared" si="371"/>
        <v>OK</v>
      </c>
      <c r="P203" s="533" t="str">
        <f t="shared" si="371"/>
        <v>OK</v>
      </c>
      <c r="Q203" s="533" t="str">
        <f t="shared" si="371"/>
        <v>OK</v>
      </c>
      <c r="R203" s="533" t="str">
        <f t="shared" si="371"/>
        <v>OK</v>
      </c>
      <c r="S203" s="533" t="str">
        <f t="shared" si="371"/>
        <v>OK</v>
      </c>
      <c r="T203" s="533" t="str">
        <f t="shared" si="371"/>
        <v>OK</v>
      </c>
      <c r="U203" s="533" t="str">
        <f t="shared" si="371"/>
        <v>OK</v>
      </c>
      <c r="V203" s="533" t="str">
        <f t="shared" si="371"/>
        <v>OK</v>
      </c>
      <c r="W203" s="533" t="str">
        <f t="shared" si="371"/>
        <v>OK</v>
      </c>
      <c r="X203" s="533" t="str">
        <f t="shared" si="371"/>
        <v>OK</v>
      </c>
      <c r="Y203" s="533" t="str">
        <f t="shared" si="371"/>
        <v>OK</v>
      </c>
    </row>
  </sheetData>
  <sheetProtection insertRows="0"/>
  <mergeCells count="1">
    <mergeCell ref="A128:B128"/>
  </mergeCells>
  <dataValidations count="2">
    <dataValidation type="decimal" operator="greaterThanOrEqual" allowBlank="1" showInputMessage="1" showErrorMessage="1" sqref="F182:Y182 F173:Y173 F170:Y170 F120:Y125 F111:Y116 F65:Y70 K6:Y6 F9:Y9 F18:Y18 F36:Y36 F152:I152 F27:Y27 K15:Y15 F51:Y51 F54:Y54 F45:Y45 F42:Y42 F60:Y60 F161:I161 K24:Y24 F187:Y187 F155:Y155 F164:Y164 K134:Y134 K143:Y143 K33:Y33 F146:Y146 F137:Y137 K152:Y152 K161:Y161 F128:Y128 F6:I6 F15:I15 F24:I24 F33:I33 F134:I134 F143:I143 F75:Y80 F84:Y89 F93:Y98 F102:Y107 F179:Y179">
      <formula1>0</formula1>
    </dataValidation>
    <dataValidation type="decimal" operator="lessThanOrEqual" allowBlank="1" showInputMessage="1" showErrorMessage="1" sqref="F139:Y139 F184:Y184 F175:Y175 F157:Y157 F56:Y56 F148:Y148 F20:Y20 F38:Y38 F29:Y29 F47:Y47 F11:Y11 F166:Y166">
      <formula1>0</formula1>
    </dataValidation>
  </dataValidations>
  <hyperlinks>
    <hyperlink ref="A80" r:id="rId1" display="WDA@ 25%"/>
    <hyperlink ref="A107" r:id="rId2" display="WDA@ 25%"/>
  </hyperlinks>
  <printOptions headings="1"/>
  <pageMargins left="0.23622047244094491" right="0.43307086614173229" top="0.43307086614173229" bottom="0.51181102362204722" header="0.23622047244094491" footer="0.23622047244094491"/>
  <pageSetup paperSize="8" scale="78" fitToHeight="2" orientation="portrait" r:id="rId3"/>
  <headerFooter>
    <oddHeader>&amp;C&amp;A</oddHeader>
    <oddFooter>&amp;L&amp;T
&amp;D&amp;C&amp;Z&amp;R&amp;F</oddFooter>
  </headerFooter>
  <drawing r:id="rId4"/>
</worksheet>
</file>

<file path=xl/worksheets/sheet22.xml><?xml version="1.0" encoding="utf-8"?>
<worksheet xmlns="http://schemas.openxmlformats.org/spreadsheetml/2006/main" xmlns:r="http://schemas.openxmlformats.org/officeDocument/2006/relationships">
  <sheetPr codeName="Sheet73"/>
  <dimension ref="A1:AG201"/>
  <sheetViews>
    <sheetView topLeftCell="A43" workbookViewId="0">
      <selection activeCell="J84" sqref="J84"/>
    </sheetView>
  </sheetViews>
  <sheetFormatPr defaultRowHeight="12.75" outlineLevelCol="1"/>
  <cols>
    <col min="1" max="1" width="68.125" style="35" customWidth="1"/>
    <col min="2" max="2" width="1.625" style="35" customWidth="1"/>
    <col min="3" max="3" width="3.625" style="35" customWidth="1"/>
    <col min="4" max="4" width="3.75" style="35" customWidth="1"/>
    <col min="5" max="5" width="3.625" style="35" customWidth="1"/>
    <col min="6" max="9" width="10.375" style="35" hidden="1" customWidth="1" outlineLevel="1"/>
    <col min="10" max="10" width="10.125" style="35" customWidth="1" collapsed="1"/>
    <col min="11" max="13" width="10.375" style="35" customWidth="1"/>
    <col min="14" max="15" width="9" style="35"/>
    <col min="16" max="25" width="9" style="35" hidden="1" customWidth="1" outlineLevel="1"/>
    <col min="26" max="26" width="9" style="35" collapsed="1"/>
    <col min="27" max="16384" width="9" style="35"/>
  </cols>
  <sheetData>
    <row r="1" spans="1:33" s="142" customFormat="1" ht="15">
      <c r="A1" s="13" t="s">
        <v>946</v>
      </c>
      <c r="B1" s="13"/>
      <c r="F1" s="143"/>
      <c r="G1" s="143"/>
      <c r="L1" s="143"/>
    </row>
    <row r="2" spans="1:33" s="142" customFormat="1" ht="15">
      <c r="A2" s="55" t="str">
        <f>'Version control'!A2</f>
        <v>LPN</v>
      </c>
      <c r="B2" s="373"/>
      <c r="C2" s="373"/>
      <c r="D2" s="345"/>
      <c r="E2" s="146"/>
      <c r="F2" s="143"/>
    </row>
    <row r="3" spans="1:33" s="144" customFormat="1" ht="15">
      <c r="A3" s="706">
        <f>'Version control'!A3</f>
        <v>2012</v>
      </c>
      <c r="B3" s="373"/>
      <c r="C3" s="373"/>
      <c r="D3" s="345"/>
      <c r="E3" s="146"/>
      <c r="F3" s="147"/>
      <c r="G3" s="147"/>
      <c r="H3" s="147"/>
      <c r="I3" s="147"/>
      <c r="J3" s="147"/>
      <c r="K3" s="147"/>
      <c r="L3" s="147"/>
    </row>
    <row r="4" spans="1:33" ht="28.5" customHeight="1">
      <c r="A4" s="439" t="s">
        <v>8</v>
      </c>
      <c r="B4" s="373"/>
      <c r="C4" s="373"/>
      <c r="D4" s="345"/>
      <c r="E4" s="146"/>
      <c r="F4" s="295">
        <v>2006</v>
      </c>
      <c r="G4" s="203">
        <v>2007</v>
      </c>
      <c r="H4" s="295">
        <v>2008</v>
      </c>
      <c r="I4" s="203">
        <v>2009</v>
      </c>
      <c r="J4" s="295">
        <v>2010</v>
      </c>
      <c r="K4" s="786">
        <v>2011</v>
      </c>
      <c r="L4" s="786">
        <v>2012</v>
      </c>
      <c r="M4" s="785">
        <v>2013</v>
      </c>
      <c r="N4" s="786">
        <v>2014</v>
      </c>
      <c r="O4" s="786">
        <v>2015</v>
      </c>
      <c r="P4" s="785">
        <v>2016</v>
      </c>
      <c r="Q4" s="786">
        <v>2017</v>
      </c>
      <c r="R4" s="786">
        <v>2018</v>
      </c>
      <c r="S4" s="785">
        <v>2019</v>
      </c>
      <c r="T4" s="786">
        <v>2020</v>
      </c>
      <c r="U4" s="786">
        <v>2021</v>
      </c>
      <c r="V4" s="785">
        <v>2022</v>
      </c>
      <c r="W4" s="786">
        <v>2023</v>
      </c>
      <c r="X4" s="203">
        <v>2024</v>
      </c>
      <c r="Y4" s="295">
        <v>2025</v>
      </c>
    </row>
    <row r="5" spans="1:33" s="134" customFormat="1" ht="12.75" customHeight="1">
      <c r="B5" s="373"/>
      <c r="C5" s="373"/>
      <c r="D5" s="345"/>
      <c r="E5" s="345"/>
      <c r="F5" s="407"/>
      <c r="G5" s="408"/>
      <c r="H5" s="408" t="s">
        <v>801</v>
      </c>
      <c r="I5" s="408"/>
      <c r="J5" s="408"/>
      <c r="K5" s="407"/>
      <c r="L5" s="408"/>
      <c r="M5" s="408" t="s">
        <v>802</v>
      </c>
      <c r="N5" s="408"/>
      <c r="O5" s="409"/>
      <c r="P5" s="809"/>
      <c r="Q5" s="810"/>
      <c r="R5" s="810" t="s">
        <v>1575</v>
      </c>
      <c r="S5" s="810"/>
      <c r="T5" s="811"/>
      <c r="U5" s="809"/>
      <c r="V5" s="810"/>
      <c r="W5" s="811"/>
      <c r="X5" s="408"/>
      <c r="Y5" s="409"/>
    </row>
    <row r="6" spans="1:33" ht="15" customHeight="1">
      <c r="A6" s="436" t="s">
        <v>592</v>
      </c>
      <c r="B6" s="373"/>
      <c r="C6" s="373"/>
      <c r="D6" s="345"/>
      <c r="E6" s="345"/>
      <c r="F6" s="548">
        <f>+'Ofgem data input'!G8</f>
        <v>0.3</v>
      </c>
      <c r="G6" s="548">
        <f>+'Ofgem data input'!H8</f>
        <v>0.3</v>
      </c>
      <c r="H6" s="548">
        <f>+'Ofgem data input'!I8</f>
        <v>0.3</v>
      </c>
      <c r="I6" s="548">
        <f>+'Ofgem data input'!J8</f>
        <v>0.28000000000000003</v>
      </c>
      <c r="J6" s="548">
        <f>+'Ofgem data input'!K8</f>
        <v>0.28000000000000003</v>
      </c>
      <c r="K6" s="793">
        <f>+'Ofgem data input'!L8</f>
        <v>0.28000000000000003</v>
      </c>
      <c r="L6" s="793">
        <f>+'Ofgem data input'!M8</f>
        <v>0.26</v>
      </c>
      <c r="M6" s="793">
        <f>+'Ofgem data input'!N8</f>
        <v>0.25</v>
      </c>
      <c r="N6" s="793">
        <f>+'Ofgem data input'!O8</f>
        <v>0.24</v>
      </c>
      <c r="O6" s="793">
        <f>+'Ofgem data input'!P8</f>
        <v>0.23</v>
      </c>
      <c r="P6" s="793">
        <f>+'Ofgem data input'!Q8</f>
        <v>0</v>
      </c>
      <c r="Q6" s="793">
        <f>+'Ofgem data input'!R8</f>
        <v>0</v>
      </c>
      <c r="R6" s="793">
        <f>+'Ofgem data input'!S8</f>
        <v>0</v>
      </c>
      <c r="S6" s="793">
        <f>+'Ofgem data input'!T8</f>
        <v>0</v>
      </c>
      <c r="T6" s="793">
        <f>+'Ofgem data input'!U8</f>
        <v>0</v>
      </c>
      <c r="U6" s="793">
        <f>+'Ofgem data input'!V8</f>
        <v>0</v>
      </c>
      <c r="V6" s="793">
        <f>+'Ofgem data input'!W8</f>
        <v>0</v>
      </c>
      <c r="W6" s="793">
        <f>+'Ofgem data input'!X8</f>
        <v>0</v>
      </c>
      <c r="X6" s="548">
        <f>+'Ofgem data input'!Y8</f>
        <v>0</v>
      </c>
      <c r="Y6" s="548">
        <f>+'Ofgem data input'!Z8</f>
        <v>0</v>
      </c>
    </row>
    <row r="7" spans="1:33" ht="15" customHeight="1">
      <c r="A7" s="346" t="s">
        <v>593</v>
      </c>
      <c r="B7" s="373"/>
      <c r="C7" s="373"/>
      <c r="D7" s="345"/>
      <c r="E7" s="345"/>
      <c r="F7" s="139"/>
      <c r="G7" s="139"/>
      <c r="H7" s="139"/>
      <c r="I7" s="139"/>
      <c r="J7" s="139"/>
      <c r="K7" s="139"/>
      <c r="L7" s="139"/>
      <c r="M7" s="139"/>
      <c r="N7" s="139"/>
      <c r="O7" s="139"/>
      <c r="P7" s="139"/>
      <c r="Q7" s="139"/>
      <c r="R7" s="139"/>
      <c r="S7" s="139"/>
      <c r="T7" s="139"/>
      <c r="U7" s="139"/>
      <c r="V7" s="139"/>
      <c r="W7" s="139"/>
      <c r="X7" s="139"/>
      <c r="Y7" s="139"/>
      <c r="Z7" s="518"/>
      <c r="AA7" s="518"/>
      <c r="AB7" s="518"/>
      <c r="AC7" s="518"/>
      <c r="AD7" s="518"/>
      <c r="AE7" s="518"/>
      <c r="AF7" s="518"/>
      <c r="AG7" s="518"/>
    </row>
    <row r="8" spans="1:33" s="170" customFormat="1">
      <c r="A8" s="882" t="s">
        <v>273</v>
      </c>
      <c r="B8" s="337"/>
      <c r="C8" s="173"/>
      <c r="D8" s="173"/>
      <c r="F8" s="297"/>
      <c r="G8" s="297"/>
      <c r="H8" s="297"/>
      <c r="I8" s="297"/>
      <c r="J8" s="148">
        <f>'F1 - P&amp;L'!J8</f>
        <v>0</v>
      </c>
      <c r="K8" s="148">
        <f>'F1 - P&amp;L'!K8</f>
        <v>0</v>
      </c>
      <c r="L8" s="148">
        <f>'F1 - P&amp;L'!L8</f>
        <v>0</v>
      </c>
      <c r="M8" s="148">
        <f>'F1 - P&amp;L'!M8</f>
        <v>0</v>
      </c>
      <c r="N8" s="148">
        <f>'F1 - P&amp;L'!N8</f>
        <v>0</v>
      </c>
      <c r="O8" s="148">
        <f>'F1 - P&amp;L'!O8</f>
        <v>0</v>
      </c>
      <c r="P8" s="148">
        <f>'F1 - P&amp;L'!P8</f>
        <v>0</v>
      </c>
      <c r="Q8" s="148">
        <f>'F1 - P&amp;L'!Q8</f>
        <v>0</v>
      </c>
      <c r="R8" s="148">
        <f>'F1 - P&amp;L'!R8</f>
        <v>0</v>
      </c>
      <c r="S8" s="148">
        <f>'F1 - P&amp;L'!S8</f>
        <v>0</v>
      </c>
      <c r="T8" s="148">
        <f>'F1 - P&amp;L'!T8</f>
        <v>0</v>
      </c>
      <c r="U8" s="148">
        <f>'F1 - P&amp;L'!U8</f>
        <v>0</v>
      </c>
      <c r="V8" s="148">
        <f>'F1 - P&amp;L'!V8</f>
        <v>0</v>
      </c>
      <c r="W8" s="148">
        <f>'F1 - P&amp;L'!W8</f>
        <v>0</v>
      </c>
      <c r="X8" s="148">
        <f>'F1 - P&amp;L'!X8</f>
        <v>0</v>
      </c>
      <c r="Y8" s="148">
        <f>'F1 - P&amp;L'!Y8</f>
        <v>0</v>
      </c>
      <c r="Z8" s="518"/>
      <c r="AA8" s="518"/>
      <c r="AB8" s="518"/>
      <c r="AC8" s="518"/>
      <c r="AD8" s="518"/>
      <c r="AE8" s="518"/>
      <c r="AF8" s="518"/>
      <c r="AG8" s="518"/>
    </row>
    <row r="9" spans="1:33" s="170" customFormat="1">
      <c r="A9" s="464" t="s">
        <v>354</v>
      </c>
      <c r="B9" s="337"/>
      <c r="C9" s="173"/>
      <c r="D9" s="173"/>
      <c r="F9" s="298"/>
      <c r="G9" s="298"/>
      <c r="H9" s="298"/>
      <c r="I9" s="298"/>
      <c r="J9" s="298"/>
      <c r="K9" s="298"/>
      <c r="L9" s="298"/>
      <c r="M9" s="298"/>
      <c r="N9" s="298"/>
      <c r="O9" s="298"/>
      <c r="P9" s="298"/>
      <c r="Q9" s="298"/>
      <c r="R9" s="298"/>
      <c r="S9" s="298"/>
      <c r="T9" s="298"/>
      <c r="U9" s="298"/>
      <c r="V9" s="298"/>
      <c r="W9" s="298"/>
      <c r="X9" s="298"/>
      <c r="Y9" s="298"/>
      <c r="Z9" s="518"/>
      <c r="AA9" s="518"/>
      <c r="AB9" s="518"/>
      <c r="AC9" s="518"/>
      <c r="AD9" s="518"/>
      <c r="AE9" s="518"/>
      <c r="AF9" s="518"/>
      <c r="AG9" s="518"/>
    </row>
    <row r="10" spans="1:33" s="170" customFormat="1">
      <c r="A10" s="882" t="s">
        <v>9</v>
      </c>
      <c r="C10" s="173"/>
      <c r="D10" s="173"/>
      <c r="F10" s="749"/>
      <c r="G10" s="749"/>
      <c r="H10" s="749"/>
      <c r="I10" s="749"/>
      <c r="J10" s="148">
        <f>'F1 - P&amp;L'!J10</f>
        <v>0</v>
      </c>
      <c r="K10" s="148">
        <f>'F1 - P&amp;L'!K10</f>
        <v>0</v>
      </c>
      <c r="L10" s="148">
        <f>'F1 - P&amp;L'!L10</f>
        <v>0</v>
      </c>
      <c r="M10" s="148">
        <f>'F1 - P&amp;L'!M10</f>
        <v>0</v>
      </c>
      <c r="N10" s="148">
        <f>'F1 - P&amp;L'!N10</f>
        <v>0</v>
      </c>
      <c r="O10" s="148">
        <f>'F1 - P&amp;L'!O10</f>
        <v>0</v>
      </c>
      <c r="P10" s="148">
        <f>'F1 - P&amp;L'!P10</f>
        <v>0</v>
      </c>
      <c r="Q10" s="148">
        <f>'F1 - P&amp;L'!Q10</f>
        <v>0</v>
      </c>
      <c r="R10" s="148">
        <f>'F1 - P&amp;L'!R10</f>
        <v>0</v>
      </c>
      <c r="S10" s="148">
        <f>'F1 - P&amp;L'!S10</f>
        <v>0</v>
      </c>
      <c r="T10" s="148">
        <f>'F1 - P&amp;L'!T10</f>
        <v>0</v>
      </c>
      <c r="U10" s="148">
        <f>'F1 - P&amp;L'!U10</f>
        <v>0</v>
      </c>
      <c r="V10" s="148">
        <f>'F1 - P&amp;L'!V10</f>
        <v>0</v>
      </c>
      <c r="W10" s="148">
        <f>'F1 - P&amp;L'!W10</f>
        <v>0</v>
      </c>
      <c r="X10" s="148">
        <f>'F1 - P&amp;L'!X10</f>
        <v>0</v>
      </c>
      <c r="Y10" s="148">
        <f>'F1 - P&amp;L'!Y10</f>
        <v>0</v>
      </c>
      <c r="Z10" s="518"/>
      <c r="AA10" s="518"/>
      <c r="AB10" s="518"/>
      <c r="AC10" s="518"/>
      <c r="AD10" s="518"/>
      <c r="AE10" s="518"/>
      <c r="AF10" s="518"/>
      <c r="AG10" s="518"/>
    </row>
    <row r="11" spans="1:33" s="170" customFormat="1">
      <c r="A11" s="882" t="s">
        <v>1525</v>
      </c>
      <c r="C11" s="173"/>
      <c r="D11" s="173"/>
      <c r="F11" s="749"/>
      <c r="G11" s="749"/>
      <c r="H11" s="749"/>
      <c r="I11" s="749"/>
      <c r="J11" s="148">
        <f>'F1 - P&amp;L'!J11</f>
        <v>0</v>
      </c>
      <c r="K11" s="148">
        <f>'F1 - P&amp;L'!K11</f>
        <v>0</v>
      </c>
      <c r="L11" s="148">
        <f>'F1 - P&amp;L'!L11</f>
        <v>0</v>
      </c>
      <c r="M11" s="148">
        <f>'F1 - P&amp;L'!M11</f>
        <v>0</v>
      </c>
      <c r="N11" s="148">
        <f>'F1 - P&amp;L'!N11</f>
        <v>0</v>
      </c>
      <c r="O11" s="148">
        <f>'F1 - P&amp;L'!O11</f>
        <v>0</v>
      </c>
      <c r="P11" s="148">
        <f>'F1 - P&amp;L'!P11</f>
        <v>0</v>
      </c>
      <c r="Q11" s="148">
        <f>'F1 - P&amp;L'!Q11</f>
        <v>0</v>
      </c>
      <c r="R11" s="148">
        <f>'F1 - P&amp;L'!R11</f>
        <v>0</v>
      </c>
      <c r="S11" s="148">
        <f>'F1 - P&amp;L'!S11</f>
        <v>0</v>
      </c>
      <c r="T11" s="148">
        <f>'F1 - P&amp;L'!T11</f>
        <v>0</v>
      </c>
      <c r="U11" s="148">
        <f>'F1 - P&amp;L'!U11</f>
        <v>0</v>
      </c>
      <c r="V11" s="148">
        <f>'F1 - P&amp;L'!V11</f>
        <v>0</v>
      </c>
      <c r="W11" s="148">
        <f>'F1 - P&amp;L'!W11</f>
        <v>0</v>
      </c>
      <c r="X11" s="148">
        <f>'F1 - P&amp;L'!X11</f>
        <v>0</v>
      </c>
      <c r="Y11" s="148">
        <f>'F1 - P&amp;L'!Y11</f>
        <v>0</v>
      </c>
      <c r="Z11" s="518"/>
      <c r="AA11" s="518"/>
      <c r="AB11" s="518"/>
      <c r="AC11" s="518"/>
      <c r="AD11" s="518"/>
      <c r="AE11" s="518"/>
      <c r="AF11" s="518"/>
      <c r="AG11" s="518"/>
    </row>
    <row r="12" spans="1:33" s="170" customFormat="1">
      <c r="A12" s="882" t="s">
        <v>350</v>
      </c>
      <c r="C12" s="173"/>
      <c r="D12" s="173"/>
      <c r="F12" s="749"/>
      <c r="G12" s="749"/>
      <c r="H12" s="749"/>
      <c r="I12" s="749"/>
      <c r="J12" s="148">
        <f>'F1 - P&amp;L'!J12</f>
        <v>0</v>
      </c>
      <c r="K12" s="148">
        <f>'F1 - P&amp;L'!K12</f>
        <v>0</v>
      </c>
      <c r="L12" s="148">
        <f>'F1 - P&amp;L'!L12</f>
        <v>0</v>
      </c>
      <c r="M12" s="148">
        <f>'F1 - P&amp;L'!M12</f>
        <v>0</v>
      </c>
      <c r="N12" s="148">
        <f>'F1 - P&amp;L'!N12</f>
        <v>0</v>
      </c>
      <c r="O12" s="148">
        <f>'F1 - P&amp;L'!O12</f>
        <v>0</v>
      </c>
      <c r="P12" s="148">
        <f>'F1 - P&amp;L'!P12</f>
        <v>0</v>
      </c>
      <c r="Q12" s="148">
        <f>'F1 - P&amp;L'!Q12</f>
        <v>0</v>
      </c>
      <c r="R12" s="148">
        <f>'F1 - P&amp;L'!R12</f>
        <v>0</v>
      </c>
      <c r="S12" s="148">
        <f>'F1 - P&amp;L'!S12</f>
        <v>0</v>
      </c>
      <c r="T12" s="148">
        <f>'F1 - P&amp;L'!T12</f>
        <v>0</v>
      </c>
      <c r="U12" s="148">
        <f>'F1 - P&amp;L'!U12</f>
        <v>0</v>
      </c>
      <c r="V12" s="148">
        <f>'F1 - P&amp;L'!V12</f>
        <v>0</v>
      </c>
      <c r="W12" s="148">
        <f>'F1 - P&amp;L'!W12</f>
        <v>0</v>
      </c>
      <c r="X12" s="148">
        <f>'F1 - P&amp;L'!X12</f>
        <v>0</v>
      </c>
      <c r="Y12" s="148">
        <f>'F1 - P&amp;L'!Y12</f>
        <v>0</v>
      </c>
      <c r="Z12" s="518"/>
      <c r="AA12" s="518"/>
      <c r="AB12" s="518"/>
      <c r="AC12" s="518"/>
      <c r="AD12" s="518"/>
      <c r="AE12" s="518"/>
      <c r="AF12" s="518"/>
      <c r="AG12" s="518"/>
    </row>
    <row r="13" spans="1:33" s="170" customFormat="1">
      <c r="A13" s="882" t="s">
        <v>10</v>
      </c>
      <c r="C13" s="173"/>
      <c r="D13" s="173"/>
      <c r="F13" s="749"/>
      <c r="G13" s="749"/>
      <c r="H13" s="749"/>
      <c r="I13" s="749"/>
      <c r="J13" s="148">
        <f>'F1 - P&amp;L'!J13</f>
        <v>0</v>
      </c>
      <c r="K13" s="148">
        <f>'F1 - P&amp;L'!K13</f>
        <v>0</v>
      </c>
      <c r="L13" s="148">
        <f>'F1 - P&amp;L'!L13</f>
        <v>0</v>
      </c>
      <c r="M13" s="148">
        <f>'F1 - P&amp;L'!M13</f>
        <v>0</v>
      </c>
      <c r="N13" s="148">
        <f>'F1 - P&amp;L'!N13</f>
        <v>0</v>
      </c>
      <c r="O13" s="148">
        <f>'F1 - P&amp;L'!O13</f>
        <v>0</v>
      </c>
      <c r="P13" s="148">
        <f>'F1 - P&amp;L'!P13</f>
        <v>0</v>
      </c>
      <c r="Q13" s="148">
        <f>'F1 - P&amp;L'!Q13</f>
        <v>0</v>
      </c>
      <c r="R13" s="148">
        <f>'F1 - P&amp;L'!R13</f>
        <v>0</v>
      </c>
      <c r="S13" s="148">
        <f>'F1 - P&amp;L'!S13</f>
        <v>0</v>
      </c>
      <c r="T13" s="148">
        <f>'F1 - P&amp;L'!T13</f>
        <v>0</v>
      </c>
      <c r="U13" s="148">
        <f>'F1 - P&amp;L'!U13</f>
        <v>0</v>
      </c>
      <c r="V13" s="148">
        <f>'F1 - P&amp;L'!V13</f>
        <v>0</v>
      </c>
      <c r="W13" s="148">
        <f>'F1 - P&amp;L'!W13</f>
        <v>0</v>
      </c>
      <c r="X13" s="148">
        <f>'F1 - P&amp;L'!X13</f>
        <v>0</v>
      </c>
      <c r="Y13" s="148">
        <f>'F1 - P&amp;L'!Y13</f>
        <v>0</v>
      </c>
      <c r="Z13" s="518"/>
      <c r="AA13" s="518"/>
      <c r="AB13" s="518"/>
      <c r="AC13" s="518"/>
      <c r="AD13" s="518"/>
      <c r="AE13" s="518"/>
      <c r="AF13" s="518"/>
      <c r="AG13" s="518"/>
    </row>
    <row r="14" spans="1:33" s="170" customFormat="1">
      <c r="A14" s="882" t="s">
        <v>11</v>
      </c>
      <c r="C14" s="173"/>
      <c r="D14" s="173"/>
      <c r="F14" s="749"/>
      <c r="G14" s="749"/>
      <c r="H14" s="749"/>
      <c r="I14" s="749"/>
      <c r="J14" s="148">
        <f>'F1 - P&amp;L'!J14</f>
        <v>0</v>
      </c>
      <c r="K14" s="148">
        <f>'F1 - P&amp;L'!K14</f>
        <v>0</v>
      </c>
      <c r="L14" s="148">
        <f>'F1 - P&amp;L'!L14</f>
        <v>0</v>
      </c>
      <c r="M14" s="148">
        <f>'F1 - P&amp;L'!M14</f>
        <v>0</v>
      </c>
      <c r="N14" s="148">
        <f>'F1 - P&amp;L'!N14</f>
        <v>0</v>
      </c>
      <c r="O14" s="148">
        <f>'F1 - P&amp;L'!O14</f>
        <v>0</v>
      </c>
      <c r="P14" s="148">
        <f>'F1 - P&amp;L'!P14</f>
        <v>0</v>
      </c>
      <c r="Q14" s="148">
        <f>'F1 - P&amp;L'!Q14</f>
        <v>0</v>
      </c>
      <c r="R14" s="148">
        <f>'F1 - P&amp;L'!R14</f>
        <v>0</v>
      </c>
      <c r="S14" s="148">
        <f>'F1 - P&amp;L'!S14</f>
        <v>0</v>
      </c>
      <c r="T14" s="148">
        <f>'F1 - P&amp;L'!T14</f>
        <v>0</v>
      </c>
      <c r="U14" s="148">
        <f>'F1 - P&amp;L'!U14</f>
        <v>0</v>
      </c>
      <c r="V14" s="148">
        <f>'F1 - P&amp;L'!V14</f>
        <v>0</v>
      </c>
      <c r="W14" s="148">
        <f>'F1 - P&amp;L'!W14</f>
        <v>0</v>
      </c>
      <c r="X14" s="148">
        <f>'F1 - P&amp;L'!X14</f>
        <v>0</v>
      </c>
      <c r="Y14" s="148">
        <f>'F1 - P&amp;L'!Y14</f>
        <v>0</v>
      </c>
      <c r="Z14" s="518"/>
      <c r="AA14" s="518"/>
      <c r="AB14" s="518"/>
      <c r="AC14" s="518"/>
      <c r="AD14" s="518"/>
      <c r="AE14" s="518"/>
      <c r="AF14" s="518"/>
      <c r="AG14" s="518"/>
    </row>
    <row r="15" spans="1:33" s="181" customFormat="1">
      <c r="A15" s="404" t="s">
        <v>353</v>
      </c>
      <c r="B15" s="174"/>
      <c r="C15" s="180"/>
      <c r="D15" s="180"/>
      <c r="F15" s="287">
        <f t="shared" ref="F15:Y15" si="0">SUM(F10:F14)</f>
        <v>0</v>
      </c>
      <c r="G15" s="287">
        <f t="shared" si="0"/>
        <v>0</v>
      </c>
      <c r="H15" s="287">
        <f t="shared" si="0"/>
        <v>0</v>
      </c>
      <c r="I15" s="287">
        <f t="shared" si="0"/>
        <v>0</v>
      </c>
      <c r="J15" s="287">
        <f t="shared" si="0"/>
        <v>0</v>
      </c>
      <c r="K15" s="287">
        <f t="shared" si="0"/>
        <v>0</v>
      </c>
      <c r="L15" s="287">
        <f t="shared" si="0"/>
        <v>0</v>
      </c>
      <c r="M15" s="287">
        <f t="shared" si="0"/>
        <v>0</v>
      </c>
      <c r="N15" s="287">
        <f t="shared" si="0"/>
        <v>0</v>
      </c>
      <c r="O15" s="287">
        <f t="shared" si="0"/>
        <v>0</v>
      </c>
      <c r="P15" s="287">
        <f t="shared" si="0"/>
        <v>0</v>
      </c>
      <c r="Q15" s="287">
        <f t="shared" si="0"/>
        <v>0</v>
      </c>
      <c r="R15" s="287">
        <f t="shared" si="0"/>
        <v>0</v>
      </c>
      <c r="S15" s="287">
        <f t="shared" si="0"/>
        <v>0</v>
      </c>
      <c r="T15" s="287">
        <f t="shared" si="0"/>
        <v>0</v>
      </c>
      <c r="U15" s="287">
        <f t="shared" si="0"/>
        <v>0</v>
      </c>
      <c r="V15" s="287">
        <f t="shared" si="0"/>
        <v>0</v>
      </c>
      <c r="W15" s="287">
        <f t="shared" si="0"/>
        <v>0</v>
      </c>
      <c r="X15" s="287">
        <f t="shared" si="0"/>
        <v>0</v>
      </c>
      <c r="Y15" s="287">
        <f t="shared" si="0"/>
        <v>0</v>
      </c>
      <c r="Z15" s="518"/>
      <c r="AA15" s="518"/>
      <c r="AB15" s="518"/>
      <c r="AC15" s="518"/>
      <c r="AD15" s="518"/>
      <c r="AE15" s="518"/>
      <c r="AF15" s="518"/>
      <c r="AG15" s="518"/>
    </row>
    <row r="16" spans="1:33" s="170" customFormat="1">
      <c r="A16" s="337"/>
      <c r="B16" s="337"/>
      <c r="C16" s="173"/>
      <c r="D16" s="173"/>
      <c r="F16" s="300"/>
      <c r="G16" s="300"/>
      <c r="H16" s="300"/>
      <c r="I16" s="300"/>
      <c r="J16" s="300"/>
      <c r="K16" s="300"/>
      <c r="L16" s="300"/>
      <c r="M16" s="300"/>
      <c r="N16" s="300"/>
      <c r="O16" s="300"/>
      <c r="P16" s="300"/>
      <c r="Q16" s="300"/>
      <c r="R16" s="300"/>
      <c r="S16" s="300"/>
      <c r="T16" s="300"/>
      <c r="U16" s="300"/>
      <c r="V16" s="300"/>
      <c r="W16" s="300"/>
      <c r="X16" s="300"/>
      <c r="Y16" s="300"/>
      <c r="Z16" s="518"/>
      <c r="AA16" s="518"/>
      <c r="AB16" s="518"/>
      <c r="AC16" s="518"/>
      <c r="AD16" s="518"/>
      <c r="AE16" s="518"/>
      <c r="AF16" s="518"/>
      <c r="AG16" s="518"/>
    </row>
    <row r="17" spans="1:33" s="181" customFormat="1">
      <c r="A17" s="404" t="s">
        <v>584</v>
      </c>
      <c r="B17" s="174"/>
      <c r="C17" s="180"/>
      <c r="D17" s="180"/>
      <c r="F17" s="403">
        <f t="shared" ref="F17:Y17" si="1">F8-F15</f>
        <v>0</v>
      </c>
      <c r="G17" s="403">
        <f t="shared" si="1"/>
        <v>0</v>
      </c>
      <c r="H17" s="403">
        <f t="shared" si="1"/>
        <v>0</v>
      </c>
      <c r="I17" s="403">
        <f t="shared" si="1"/>
        <v>0</v>
      </c>
      <c r="J17" s="403">
        <f t="shared" si="1"/>
        <v>0</v>
      </c>
      <c r="K17" s="403">
        <f t="shared" si="1"/>
        <v>0</v>
      </c>
      <c r="L17" s="403">
        <f t="shared" si="1"/>
        <v>0</v>
      </c>
      <c r="M17" s="403">
        <f t="shared" si="1"/>
        <v>0</v>
      </c>
      <c r="N17" s="403">
        <f t="shared" si="1"/>
        <v>0</v>
      </c>
      <c r="O17" s="403">
        <f t="shared" si="1"/>
        <v>0</v>
      </c>
      <c r="P17" s="403">
        <f t="shared" si="1"/>
        <v>0</v>
      </c>
      <c r="Q17" s="403">
        <f t="shared" si="1"/>
        <v>0</v>
      </c>
      <c r="R17" s="403">
        <f t="shared" si="1"/>
        <v>0</v>
      </c>
      <c r="S17" s="403">
        <f t="shared" si="1"/>
        <v>0</v>
      </c>
      <c r="T17" s="403">
        <f t="shared" si="1"/>
        <v>0</v>
      </c>
      <c r="U17" s="403">
        <f t="shared" si="1"/>
        <v>0</v>
      </c>
      <c r="V17" s="403">
        <f t="shared" si="1"/>
        <v>0</v>
      </c>
      <c r="W17" s="403">
        <f t="shared" si="1"/>
        <v>0</v>
      </c>
      <c r="X17" s="403">
        <f t="shared" si="1"/>
        <v>0</v>
      </c>
      <c r="Y17" s="403">
        <f t="shared" si="1"/>
        <v>0</v>
      </c>
      <c r="Z17" s="518"/>
      <c r="AA17" s="518"/>
      <c r="AB17" s="518"/>
      <c r="AC17" s="518"/>
      <c r="AD17" s="518"/>
      <c r="AE17" s="518"/>
      <c r="AF17" s="518"/>
      <c r="AG17" s="518"/>
    </row>
    <row r="18" spans="1:33" s="170" customFormat="1" ht="9.75" customHeight="1">
      <c r="A18" s="177"/>
      <c r="B18" s="337"/>
      <c r="C18" s="173"/>
      <c r="D18" s="173"/>
      <c r="F18" s="301"/>
      <c r="G18" s="301"/>
      <c r="H18" s="301"/>
      <c r="I18" s="301"/>
      <c r="J18" s="301"/>
      <c r="K18" s="301"/>
      <c r="L18" s="301"/>
      <c r="M18" s="301"/>
      <c r="N18" s="301"/>
      <c r="O18" s="301"/>
      <c r="P18" s="301"/>
      <c r="Q18" s="301"/>
      <c r="R18" s="301"/>
      <c r="S18" s="301"/>
      <c r="T18" s="301"/>
      <c r="U18" s="301"/>
      <c r="V18" s="301"/>
      <c r="W18" s="301"/>
      <c r="X18" s="301"/>
      <c r="Y18" s="301"/>
      <c r="Z18" s="518"/>
      <c r="AA18" s="518"/>
      <c r="AB18" s="518"/>
      <c r="AC18" s="518"/>
      <c r="AD18" s="518"/>
      <c r="AE18" s="518"/>
      <c r="AF18" s="518"/>
      <c r="AG18" s="518"/>
    </row>
    <row r="19" spans="1:33" s="170" customFormat="1">
      <c r="A19" s="465" t="s">
        <v>12</v>
      </c>
      <c r="B19" s="337"/>
      <c r="C19" s="173"/>
      <c r="D19" s="173"/>
      <c r="F19" s="301"/>
      <c r="G19" s="301"/>
      <c r="H19" s="301"/>
      <c r="I19" s="301"/>
      <c r="J19" s="301"/>
      <c r="K19" s="301"/>
      <c r="L19" s="301"/>
      <c r="M19" s="301"/>
      <c r="N19" s="301"/>
      <c r="O19" s="301"/>
      <c r="P19" s="301"/>
      <c r="Q19" s="301"/>
      <c r="R19" s="301"/>
      <c r="S19" s="301"/>
      <c r="T19" s="301"/>
      <c r="U19" s="301"/>
      <c r="V19" s="301"/>
      <c r="W19" s="301"/>
      <c r="X19" s="301"/>
      <c r="Y19" s="301"/>
      <c r="Z19" s="518"/>
      <c r="AA19" s="518"/>
      <c r="AB19" s="518"/>
      <c r="AC19" s="518"/>
      <c r="AD19" s="518"/>
      <c r="AE19" s="518"/>
      <c r="AF19" s="518"/>
      <c r="AG19" s="518"/>
    </row>
    <row r="20" spans="1:33" s="170" customFormat="1">
      <c r="A20" s="882" t="s">
        <v>1000</v>
      </c>
      <c r="B20" s="337"/>
      <c r="C20" s="173"/>
      <c r="D20" s="173"/>
      <c r="F20" s="517">
        <f>'F2 - Bal Sht'!F130</f>
        <v>0</v>
      </c>
      <c r="G20" s="517">
        <f>'F2 - Bal Sht'!G130</f>
        <v>0</v>
      </c>
      <c r="H20" s="517">
        <f>'F2 - Bal Sht'!H130</f>
        <v>0</v>
      </c>
      <c r="I20" s="517">
        <f>'F2 - Bal Sht'!I130</f>
        <v>0</v>
      </c>
      <c r="J20" s="517">
        <f>'F2 - Bal Sht'!J130</f>
        <v>0</v>
      </c>
      <c r="K20" s="517">
        <f>'F2 - Bal Sht'!K130</f>
        <v>0</v>
      </c>
      <c r="L20" s="517">
        <f>'F2 - Bal Sht'!L130</f>
        <v>0</v>
      </c>
      <c r="M20" s="517">
        <f>'F2 - Bal Sht'!M130</f>
        <v>0</v>
      </c>
      <c r="N20" s="517">
        <f>'F2 - Bal Sht'!N130</f>
        <v>0</v>
      </c>
      <c r="O20" s="517">
        <f>'F2 - Bal Sht'!O130</f>
        <v>0</v>
      </c>
      <c r="P20" s="517">
        <f>'F2 - Bal Sht'!P130</f>
        <v>0</v>
      </c>
      <c r="Q20" s="517">
        <f>'F2 - Bal Sht'!Q130</f>
        <v>0</v>
      </c>
      <c r="R20" s="517">
        <f>'F2 - Bal Sht'!R130</f>
        <v>0</v>
      </c>
      <c r="S20" s="517">
        <f>'F2 - Bal Sht'!S130</f>
        <v>0</v>
      </c>
      <c r="T20" s="517">
        <f>'F2 - Bal Sht'!T130</f>
        <v>0</v>
      </c>
      <c r="U20" s="517">
        <f>'F2 - Bal Sht'!U130</f>
        <v>0</v>
      </c>
      <c r="V20" s="517">
        <f>'F2 - Bal Sht'!V130</f>
        <v>0</v>
      </c>
      <c r="W20" s="517">
        <f>'F2 - Bal Sht'!W130</f>
        <v>0</v>
      </c>
      <c r="X20" s="517">
        <f>'F2 - Bal Sht'!X130</f>
        <v>0</v>
      </c>
      <c r="Y20" s="517">
        <f>'F2 - Bal Sht'!Y130</f>
        <v>0</v>
      </c>
      <c r="Z20" s="518"/>
      <c r="AA20" s="518"/>
      <c r="AB20" s="518"/>
      <c r="AC20" s="518"/>
      <c r="AD20" s="518"/>
      <c r="AE20" s="518"/>
      <c r="AF20" s="518"/>
      <c r="AG20" s="518"/>
    </row>
    <row r="21" spans="1:33" s="170" customFormat="1">
      <c r="A21" s="895" t="str">
        <f>'F1 - P&amp;L'!A21</f>
        <v>Exceptional Item (1) - overwrite</v>
      </c>
      <c r="C21" s="173"/>
      <c r="D21" s="173"/>
      <c r="F21" s="749"/>
      <c r="G21" s="749"/>
      <c r="H21" s="749"/>
      <c r="I21" s="749"/>
      <c r="J21" s="148">
        <f>'F1 - P&amp;L'!J21</f>
        <v>0</v>
      </c>
      <c r="K21" s="148">
        <f>'F1 - P&amp;L'!K21</f>
        <v>0</v>
      </c>
      <c r="L21" s="148">
        <f>'F1 - P&amp;L'!L21</f>
        <v>0</v>
      </c>
      <c r="M21" s="148">
        <f>'F1 - P&amp;L'!M21</f>
        <v>0</v>
      </c>
      <c r="N21" s="148">
        <f>'F1 - P&amp;L'!N21</f>
        <v>0</v>
      </c>
      <c r="O21" s="148">
        <f>'F1 - P&amp;L'!O21</f>
        <v>0</v>
      </c>
      <c r="P21" s="148">
        <f>'F1 - P&amp;L'!P21</f>
        <v>0</v>
      </c>
      <c r="Q21" s="148">
        <f>'F1 - P&amp;L'!Q21</f>
        <v>0</v>
      </c>
      <c r="R21" s="148">
        <f>'F1 - P&amp;L'!R21</f>
        <v>0</v>
      </c>
      <c r="S21" s="148">
        <f>'F1 - P&amp;L'!S21</f>
        <v>0</v>
      </c>
      <c r="T21" s="148">
        <f>'F1 - P&amp;L'!T21</f>
        <v>0</v>
      </c>
      <c r="U21" s="148">
        <f>'F1 - P&amp;L'!U21</f>
        <v>0</v>
      </c>
      <c r="V21" s="148">
        <f>'F1 - P&amp;L'!V21</f>
        <v>0</v>
      </c>
      <c r="W21" s="148">
        <f>'F1 - P&amp;L'!W21</f>
        <v>0</v>
      </c>
      <c r="X21" s="148">
        <f>'F1 - P&amp;L'!X21</f>
        <v>0</v>
      </c>
      <c r="Y21" s="148">
        <f>'F1 - P&amp;L'!Y21</f>
        <v>0</v>
      </c>
      <c r="Z21" s="518"/>
      <c r="AA21" s="518"/>
      <c r="AB21" s="518"/>
      <c r="AC21" s="518"/>
      <c r="AD21" s="518"/>
      <c r="AE21" s="518"/>
      <c r="AF21" s="518"/>
      <c r="AG21" s="518"/>
    </row>
    <row r="22" spans="1:33" s="170" customFormat="1">
      <c r="A22" s="895" t="str">
        <f>'F1 - P&amp;L'!A22</f>
        <v>Exceptional Item (2) - overwrite</v>
      </c>
      <c r="C22" s="173"/>
      <c r="D22" s="173"/>
      <c r="F22" s="749"/>
      <c r="G22" s="749"/>
      <c r="H22" s="749"/>
      <c r="I22" s="749"/>
      <c r="J22" s="148">
        <f>'F1 - P&amp;L'!J22</f>
        <v>0</v>
      </c>
      <c r="K22" s="148">
        <f>'F1 - P&amp;L'!K22</f>
        <v>0</v>
      </c>
      <c r="L22" s="148">
        <f>'F1 - P&amp;L'!L22</f>
        <v>0</v>
      </c>
      <c r="M22" s="148">
        <f>'F1 - P&amp;L'!M22</f>
        <v>0</v>
      </c>
      <c r="N22" s="148">
        <f>'F1 - P&amp;L'!N22</f>
        <v>0</v>
      </c>
      <c r="O22" s="148">
        <f>'F1 - P&amp;L'!O22</f>
        <v>0</v>
      </c>
      <c r="P22" s="148">
        <f>'F1 - P&amp;L'!P22</f>
        <v>0</v>
      </c>
      <c r="Q22" s="148">
        <f>'F1 - P&amp;L'!Q22</f>
        <v>0</v>
      </c>
      <c r="R22" s="148">
        <f>'F1 - P&amp;L'!R22</f>
        <v>0</v>
      </c>
      <c r="S22" s="148">
        <f>'F1 - P&amp;L'!S22</f>
        <v>0</v>
      </c>
      <c r="T22" s="148">
        <f>'F1 - P&amp;L'!T22</f>
        <v>0</v>
      </c>
      <c r="U22" s="148">
        <f>'F1 - P&amp;L'!U22</f>
        <v>0</v>
      </c>
      <c r="V22" s="148">
        <f>'F1 - P&amp;L'!V22</f>
        <v>0</v>
      </c>
      <c r="W22" s="148">
        <f>'F1 - P&amp;L'!W22</f>
        <v>0</v>
      </c>
      <c r="X22" s="148">
        <f>'F1 - P&amp;L'!X22</f>
        <v>0</v>
      </c>
      <c r="Y22" s="148">
        <f>'F1 - P&amp;L'!Y22</f>
        <v>0</v>
      </c>
      <c r="Z22" s="518"/>
      <c r="AA22" s="518"/>
      <c r="AB22" s="518"/>
      <c r="AC22" s="518"/>
      <c r="AD22" s="518"/>
      <c r="AE22" s="518"/>
      <c r="AF22" s="518"/>
      <c r="AG22" s="518"/>
    </row>
    <row r="23" spans="1:33" s="170" customFormat="1">
      <c r="A23" s="895" t="str">
        <f>'F1 - P&amp;L'!A23</f>
        <v>Exceptional Item (3) - overwrite</v>
      </c>
      <c r="C23" s="173"/>
      <c r="D23" s="173"/>
      <c r="F23" s="749"/>
      <c r="G23" s="749"/>
      <c r="H23" s="749"/>
      <c r="I23" s="749"/>
      <c r="J23" s="148">
        <f>'F1 - P&amp;L'!J23</f>
        <v>0</v>
      </c>
      <c r="K23" s="148">
        <f>'F1 - P&amp;L'!K23</f>
        <v>0</v>
      </c>
      <c r="L23" s="148">
        <f>'F1 - P&amp;L'!L23</f>
        <v>0</v>
      </c>
      <c r="M23" s="148">
        <f>'F1 - P&amp;L'!M23</f>
        <v>0</v>
      </c>
      <c r="N23" s="148">
        <f>'F1 - P&amp;L'!N23</f>
        <v>0</v>
      </c>
      <c r="O23" s="148">
        <f>'F1 - P&amp;L'!O23</f>
        <v>0</v>
      </c>
      <c r="P23" s="148">
        <f>'F1 - P&amp;L'!P23</f>
        <v>0</v>
      </c>
      <c r="Q23" s="148">
        <f>'F1 - P&amp;L'!Q23</f>
        <v>0</v>
      </c>
      <c r="R23" s="148">
        <f>'F1 - P&amp;L'!R23</f>
        <v>0</v>
      </c>
      <c r="S23" s="148">
        <f>'F1 - P&amp;L'!S23</f>
        <v>0</v>
      </c>
      <c r="T23" s="148">
        <f>'F1 - P&amp;L'!T23</f>
        <v>0</v>
      </c>
      <c r="U23" s="148">
        <f>'F1 - P&amp;L'!U23</f>
        <v>0</v>
      </c>
      <c r="V23" s="148">
        <f>'F1 - P&amp;L'!V23</f>
        <v>0</v>
      </c>
      <c r="W23" s="148">
        <f>'F1 - P&amp;L'!W23</f>
        <v>0</v>
      </c>
      <c r="X23" s="148">
        <f>'F1 - P&amp;L'!X23</f>
        <v>0</v>
      </c>
      <c r="Y23" s="148">
        <f>'F1 - P&amp;L'!Y23</f>
        <v>0</v>
      </c>
      <c r="Z23" s="518"/>
      <c r="AA23" s="518"/>
      <c r="AB23" s="518"/>
      <c r="AC23" s="518"/>
      <c r="AD23" s="518"/>
      <c r="AE23" s="518"/>
      <c r="AF23" s="518"/>
      <c r="AG23" s="518"/>
    </row>
    <row r="24" spans="1:33" customFormat="1"/>
    <row r="25" spans="1:33" customFormat="1">
      <c r="A25" s="465" t="s">
        <v>370</v>
      </c>
    </row>
    <row r="26" spans="1:33" s="170" customFormat="1">
      <c r="A26" s="882" t="s">
        <v>13</v>
      </c>
      <c r="C26" s="173"/>
      <c r="D26" s="173"/>
      <c r="F26" s="148">
        <f>'F1 - P&amp;L'!F28</f>
        <v>0</v>
      </c>
      <c r="G26" s="148">
        <f>'F1 - P&amp;L'!G28</f>
        <v>0</v>
      </c>
      <c r="H26" s="148">
        <f>'F1 - P&amp;L'!H28</f>
        <v>0</v>
      </c>
      <c r="I26" s="148">
        <f>'F1 - P&amp;L'!I28</f>
        <v>0</v>
      </c>
      <c r="J26" s="148">
        <f>'F1 - P&amp;L'!J28</f>
        <v>0</v>
      </c>
      <c r="K26" s="148">
        <f>'F1 - P&amp;L'!K28</f>
        <v>0</v>
      </c>
      <c r="L26" s="148">
        <f>'F1 - P&amp;L'!L28</f>
        <v>0</v>
      </c>
      <c r="M26" s="148">
        <f>'F1 - P&amp;L'!M28</f>
        <v>0</v>
      </c>
      <c r="N26" s="148">
        <f>'F1 - P&amp;L'!N28</f>
        <v>0</v>
      </c>
      <c r="O26" s="148">
        <f>'F1 - P&amp;L'!O28</f>
        <v>0</v>
      </c>
      <c r="P26" s="148">
        <f>'F1 - P&amp;L'!P28</f>
        <v>0</v>
      </c>
      <c r="Q26" s="148">
        <f>'F1 - P&amp;L'!Q28</f>
        <v>0</v>
      </c>
      <c r="R26" s="148">
        <f>'F1 - P&amp;L'!R28</f>
        <v>0</v>
      </c>
      <c r="S26" s="148">
        <f>'F1 - P&amp;L'!S28</f>
        <v>0</v>
      </c>
      <c r="T26" s="148">
        <f>'F1 - P&amp;L'!T28</f>
        <v>0</v>
      </c>
      <c r="U26" s="148">
        <f>'F1 - P&amp;L'!U28</f>
        <v>0</v>
      </c>
      <c r="V26" s="148">
        <f>'F1 - P&amp;L'!V28</f>
        <v>0</v>
      </c>
      <c r="W26" s="148">
        <f>'F1 - P&amp;L'!W28</f>
        <v>0</v>
      </c>
      <c r="X26" s="148">
        <f>'F1 - P&amp;L'!X28</f>
        <v>0</v>
      </c>
      <c r="Y26" s="148">
        <f>'F1 - P&amp;L'!Y28</f>
        <v>0</v>
      </c>
    </row>
    <row r="27" spans="1:33" s="170" customFormat="1">
      <c r="A27" s="882" t="s">
        <v>14</v>
      </c>
      <c r="C27" s="173"/>
      <c r="D27" s="173"/>
      <c r="F27" s="148">
        <f>'F1 - P&amp;L'!F29</f>
        <v>0</v>
      </c>
      <c r="G27" s="148">
        <f>'F1 - P&amp;L'!G29</f>
        <v>0</v>
      </c>
      <c r="H27" s="148">
        <f>'F1 - P&amp;L'!H29</f>
        <v>0</v>
      </c>
      <c r="I27" s="148">
        <f>'F1 - P&amp;L'!I29</f>
        <v>0</v>
      </c>
      <c r="J27" s="148">
        <f>'F1 - P&amp;L'!J29</f>
        <v>0</v>
      </c>
      <c r="K27" s="148">
        <f>'F1 - P&amp;L'!K29</f>
        <v>0</v>
      </c>
      <c r="L27" s="148">
        <f>'F1 - P&amp;L'!L29</f>
        <v>0</v>
      </c>
      <c r="M27" s="148">
        <f>'F1 - P&amp;L'!M29</f>
        <v>0</v>
      </c>
      <c r="N27" s="148">
        <f>'F1 - P&amp;L'!N29</f>
        <v>0</v>
      </c>
      <c r="O27" s="148">
        <f>'F1 - P&amp;L'!O29</f>
        <v>0</v>
      </c>
      <c r="P27" s="148">
        <f>'F1 - P&amp;L'!P29</f>
        <v>0</v>
      </c>
      <c r="Q27" s="148">
        <f>'F1 - P&amp;L'!Q29</f>
        <v>0</v>
      </c>
      <c r="R27" s="148">
        <f>'F1 - P&amp;L'!R29</f>
        <v>0</v>
      </c>
      <c r="S27" s="148">
        <f>'F1 - P&amp;L'!S29</f>
        <v>0</v>
      </c>
      <c r="T27" s="148">
        <f>'F1 - P&amp;L'!T29</f>
        <v>0</v>
      </c>
      <c r="U27" s="148">
        <f>'F1 - P&amp;L'!U29</f>
        <v>0</v>
      </c>
      <c r="V27" s="148">
        <f>'F1 - P&amp;L'!V29</f>
        <v>0</v>
      </c>
      <c r="W27" s="148">
        <f>'F1 - P&amp;L'!W29</f>
        <v>0</v>
      </c>
      <c r="X27" s="148">
        <f>'F1 - P&amp;L'!X29</f>
        <v>0</v>
      </c>
      <c r="Y27" s="148">
        <f>'F1 - P&amp;L'!Y29</f>
        <v>0</v>
      </c>
    </row>
    <row r="28" spans="1:33" s="170" customFormat="1">
      <c r="A28" s="882" t="s">
        <v>15</v>
      </c>
      <c r="C28" s="173"/>
      <c r="D28" s="173"/>
      <c r="F28" s="148">
        <f>'F1 - P&amp;L'!F30</f>
        <v>0</v>
      </c>
      <c r="G28" s="148">
        <f>'F1 - P&amp;L'!G30</f>
        <v>0</v>
      </c>
      <c r="H28" s="148">
        <f>'F1 - P&amp;L'!H30</f>
        <v>0</v>
      </c>
      <c r="I28" s="148">
        <f>'F1 - P&amp;L'!I30</f>
        <v>0</v>
      </c>
      <c r="J28" s="148">
        <f>'F1 - P&amp;L'!J30</f>
        <v>0</v>
      </c>
      <c r="K28" s="148">
        <f>'F1 - P&amp;L'!K30</f>
        <v>0</v>
      </c>
      <c r="L28" s="148">
        <f>'F1 - P&amp;L'!L30</f>
        <v>0</v>
      </c>
      <c r="M28" s="148">
        <f>'F1 - P&amp;L'!M30</f>
        <v>0</v>
      </c>
      <c r="N28" s="148">
        <f>'F1 - P&amp;L'!N30</f>
        <v>0</v>
      </c>
      <c r="O28" s="148">
        <f>'F1 - P&amp;L'!O30</f>
        <v>0</v>
      </c>
      <c r="P28" s="148">
        <f>'F1 - P&amp;L'!P30</f>
        <v>0</v>
      </c>
      <c r="Q28" s="148">
        <f>'F1 - P&amp;L'!Q30</f>
        <v>0</v>
      </c>
      <c r="R28" s="148">
        <f>'F1 - P&amp;L'!R30</f>
        <v>0</v>
      </c>
      <c r="S28" s="148">
        <f>'F1 - P&amp;L'!S30</f>
        <v>0</v>
      </c>
      <c r="T28" s="148">
        <f>'F1 - P&amp;L'!T30</f>
        <v>0</v>
      </c>
      <c r="U28" s="148">
        <f>'F1 - P&amp;L'!U30</f>
        <v>0</v>
      </c>
      <c r="V28" s="148">
        <f>'F1 - P&amp;L'!V30</f>
        <v>0</v>
      </c>
      <c r="W28" s="148">
        <f>'F1 - P&amp;L'!W30</f>
        <v>0</v>
      </c>
      <c r="X28" s="148">
        <f>'F1 - P&amp;L'!X30</f>
        <v>0</v>
      </c>
      <c r="Y28" s="148">
        <f>'F1 - P&amp;L'!Y30</f>
        <v>0</v>
      </c>
    </row>
    <row r="29" spans="1:33" s="170" customFormat="1">
      <c r="A29" s="882" t="s">
        <v>135</v>
      </c>
      <c r="C29" s="173"/>
      <c r="D29" s="173"/>
      <c r="F29" s="148">
        <f>'F1 - P&amp;L'!F31</f>
        <v>0</v>
      </c>
      <c r="G29" s="148">
        <f>'F1 - P&amp;L'!G31</f>
        <v>0</v>
      </c>
      <c r="H29" s="148">
        <f>'F1 - P&amp;L'!H31</f>
        <v>0</v>
      </c>
      <c r="I29" s="148">
        <f>'F1 - P&amp;L'!I31</f>
        <v>0</v>
      </c>
      <c r="J29" s="148">
        <f>'F1 - P&amp;L'!J31</f>
        <v>0</v>
      </c>
      <c r="K29" s="148">
        <f>'F1 - P&amp;L'!K31</f>
        <v>0</v>
      </c>
      <c r="L29" s="148">
        <f>'F1 - P&amp;L'!L31</f>
        <v>0</v>
      </c>
      <c r="M29" s="148">
        <f>'F1 - P&amp;L'!M31</f>
        <v>0</v>
      </c>
      <c r="N29" s="148">
        <f>'F1 - P&amp;L'!N31</f>
        <v>0</v>
      </c>
      <c r="O29" s="148">
        <f>'F1 - P&amp;L'!O31</f>
        <v>0</v>
      </c>
      <c r="P29" s="148">
        <f>'F1 - P&amp;L'!P31</f>
        <v>0</v>
      </c>
      <c r="Q29" s="148">
        <f>'F1 - P&amp;L'!Q31</f>
        <v>0</v>
      </c>
      <c r="R29" s="148">
        <f>'F1 - P&amp;L'!R31</f>
        <v>0</v>
      </c>
      <c r="S29" s="148">
        <f>'F1 - P&amp;L'!S31</f>
        <v>0</v>
      </c>
      <c r="T29" s="148">
        <f>'F1 - P&amp;L'!T31</f>
        <v>0</v>
      </c>
      <c r="U29" s="148">
        <f>'F1 - P&amp;L'!U31</f>
        <v>0</v>
      </c>
      <c r="V29" s="148">
        <f>'F1 - P&amp;L'!V31</f>
        <v>0</v>
      </c>
      <c r="W29" s="148">
        <f>'F1 - P&amp;L'!W31</f>
        <v>0</v>
      </c>
      <c r="X29" s="148">
        <f>'F1 - P&amp;L'!X31</f>
        <v>0</v>
      </c>
      <c r="Y29" s="148">
        <f>'F1 - P&amp;L'!Y31</f>
        <v>0</v>
      </c>
    </row>
    <row r="30" spans="1:33" s="170" customFormat="1">
      <c r="A30" s="882" t="s">
        <v>16</v>
      </c>
      <c r="C30" s="173"/>
      <c r="D30" s="173"/>
      <c r="F30" s="148">
        <f>'F1 - P&amp;L'!F32</f>
        <v>0</v>
      </c>
      <c r="G30" s="148">
        <f>'F1 - P&amp;L'!G32</f>
        <v>0</v>
      </c>
      <c r="H30" s="148">
        <f>'F1 - P&amp;L'!H32</f>
        <v>0</v>
      </c>
      <c r="I30" s="148">
        <f>'F1 - P&amp;L'!I32</f>
        <v>0</v>
      </c>
      <c r="J30" s="148">
        <f>'F1 - P&amp;L'!J32</f>
        <v>0</v>
      </c>
      <c r="K30" s="148">
        <f>'F1 - P&amp;L'!K32</f>
        <v>0</v>
      </c>
      <c r="L30" s="148">
        <f>'F1 - P&amp;L'!L32</f>
        <v>0</v>
      </c>
      <c r="M30" s="148">
        <f>'F1 - P&amp;L'!M32</f>
        <v>0</v>
      </c>
      <c r="N30" s="148">
        <f>'F1 - P&amp;L'!N32</f>
        <v>0</v>
      </c>
      <c r="O30" s="148">
        <f>'F1 - P&amp;L'!O32</f>
        <v>0</v>
      </c>
      <c r="P30" s="148">
        <f>'F1 - P&amp;L'!P32</f>
        <v>0</v>
      </c>
      <c r="Q30" s="148">
        <f>'F1 - P&amp;L'!Q32</f>
        <v>0</v>
      </c>
      <c r="R30" s="148">
        <f>'F1 - P&amp;L'!R32</f>
        <v>0</v>
      </c>
      <c r="S30" s="148">
        <f>'F1 - P&amp;L'!S32</f>
        <v>0</v>
      </c>
      <c r="T30" s="148">
        <f>'F1 - P&amp;L'!T32</f>
        <v>0</v>
      </c>
      <c r="U30" s="148">
        <f>'F1 - P&amp;L'!U32</f>
        <v>0</v>
      </c>
      <c r="V30" s="148">
        <f>'F1 - P&amp;L'!V32</f>
        <v>0</v>
      </c>
      <c r="W30" s="148">
        <f>'F1 - P&amp;L'!W32</f>
        <v>0</v>
      </c>
      <c r="X30" s="148">
        <f>'F1 - P&amp;L'!X32</f>
        <v>0</v>
      </c>
      <c r="Y30" s="148">
        <f>'F1 - P&amp;L'!Y32</f>
        <v>0</v>
      </c>
    </row>
    <row r="31" spans="1:33" s="181" customFormat="1">
      <c r="A31" s="404" t="s">
        <v>351</v>
      </c>
      <c r="B31" s="174"/>
      <c r="C31" s="180"/>
      <c r="D31" s="180"/>
      <c r="F31" s="148">
        <f>'F1 - P&amp;L'!F33</f>
        <v>0</v>
      </c>
      <c r="G31" s="148">
        <f>'F1 - P&amp;L'!G33</f>
        <v>0</v>
      </c>
      <c r="H31" s="148">
        <f>'F1 - P&amp;L'!H33</f>
        <v>0</v>
      </c>
      <c r="I31" s="148">
        <f>'F1 - P&amp;L'!I33</f>
        <v>0</v>
      </c>
      <c r="J31" s="148">
        <f>'F1 - P&amp;L'!J33</f>
        <v>0</v>
      </c>
      <c r="K31" s="148">
        <f>'F1 - P&amp;L'!K33</f>
        <v>0</v>
      </c>
      <c r="L31" s="148">
        <f>'F1 - P&amp;L'!L33</f>
        <v>0</v>
      </c>
      <c r="M31" s="148">
        <f>'F1 - P&amp;L'!M33</f>
        <v>0</v>
      </c>
      <c r="N31" s="148">
        <f>'F1 - P&amp;L'!N33</f>
        <v>0</v>
      </c>
      <c r="O31" s="148">
        <f>'F1 - P&amp;L'!O33</f>
        <v>0</v>
      </c>
      <c r="P31" s="148">
        <f>'F1 - P&amp;L'!P33</f>
        <v>0</v>
      </c>
      <c r="Q31" s="148">
        <f>'F1 - P&amp;L'!Q33</f>
        <v>0</v>
      </c>
      <c r="R31" s="148">
        <f>'F1 - P&amp;L'!R33</f>
        <v>0</v>
      </c>
      <c r="S31" s="148">
        <f>'F1 - P&amp;L'!S33</f>
        <v>0</v>
      </c>
      <c r="T31" s="148">
        <f>'F1 - P&amp;L'!T33</f>
        <v>0</v>
      </c>
      <c r="U31" s="148">
        <f>'F1 - P&amp;L'!U33</f>
        <v>0</v>
      </c>
      <c r="V31" s="148">
        <f>'F1 - P&amp;L'!V33</f>
        <v>0</v>
      </c>
      <c r="W31" s="148">
        <f>'F1 - P&amp;L'!W33</f>
        <v>0</v>
      </c>
      <c r="X31" s="148">
        <f>'F1 - P&amp;L'!X33</f>
        <v>0</v>
      </c>
      <c r="Y31" s="148">
        <f>'F1 - P&amp;L'!Y33</f>
        <v>0</v>
      </c>
    </row>
    <row r="32" spans="1:33" s="170" customFormat="1">
      <c r="A32" s="337"/>
      <c r="B32" s="337"/>
      <c r="C32" s="173"/>
      <c r="D32" s="173"/>
      <c r="F32" s="300"/>
      <c r="G32" s="300"/>
      <c r="H32" s="300"/>
      <c r="I32" s="300"/>
      <c r="J32" s="300"/>
      <c r="K32" s="300"/>
      <c r="L32" s="300"/>
      <c r="M32" s="300"/>
      <c r="N32" s="300"/>
      <c r="O32" s="300"/>
      <c r="P32" s="300"/>
      <c r="Q32" s="300"/>
      <c r="R32" s="300"/>
      <c r="S32" s="300"/>
      <c r="T32" s="300"/>
      <c r="U32" s="300"/>
      <c r="V32" s="300"/>
      <c r="W32" s="300"/>
      <c r="X32" s="300"/>
      <c r="Y32" s="300"/>
      <c r="Z32" s="518"/>
      <c r="AA32" s="518"/>
      <c r="AB32" s="518"/>
      <c r="AC32" s="518"/>
      <c r="AD32" s="518"/>
      <c r="AE32" s="518"/>
      <c r="AF32" s="518"/>
      <c r="AG32" s="518"/>
    </row>
    <row r="33" spans="1:33" s="135" customFormat="1">
      <c r="A33" s="135" t="s">
        <v>73</v>
      </c>
      <c r="D33" s="345"/>
      <c r="E33" s="345"/>
      <c r="F33" s="148">
        <f>'F1 - P&amp;L'!F35</f>
        <v>0</v>
      </c>
      <c r="G33" s="148">
        <f>'F1 - P&amp;L'!G35</f>
        <v>0</v>
      </c>
      <c r="H33" s="148">
        <f>'F1 - P&amp;L'!H35</f>
        <v>0</v>
      </c>
      <c r="I33" s="148">
        <f>'F1 - P&amp;L'!I35</f>
        <v>0</v>
      </c>
      <c r="J33" s="148">
        <f>'F1 - P&amp;L'!J35</f>
        <v>0</v>
      </c>
      <c r="K33" s="148">
        <f>'F1 - P&amp;L'!K35</f>
        <v>0</v>
      </c>
      <c r="L33" s="148">
        <f>'F1 - P&amp;L'!L35</f>
        <v>0</v>
      </c>
      <c r="M33" s="148">
        <f>'F1 - P&amp;L'!M35</f>
        <v>0</v>
      </c>
      <c r="N33" s="148">
        <f>'F1 - P&amp;L'!N35</f>
        <v>0</v>
      </c>
      <c r="O33" s="148">
        <f>'F1 - P&amp;L'!O35</f>
        <v>0</v>
      </c>
      <c r="P33" s="148">
        <f>'F1 - P&amp;L'!P35</f>
        <v>0</v>
      </c>
      <c r="Q33" s="148">
        <f>'F1 - P&amp;L'!Q35</f>
        <v>0</v>
      </c>
      <c r="R33" s="148">
        <f>'F1 - P&amp;L'!R35</f>
        <v>0</v>
      </c>
      <c r="S33" s="148">
        <f>'F1 - P&amp;L'!S35</f>
        <v>0</v>
      </c>
      <c r="T33" s="148">
        <f>'F1 - P&amp;L'!T35</f>
        <v>0</v>
      </c>
      <c r="U33" s="148">
        <f>'F1 - P&amp;L'!U35</f>
        <v>0</v>
      </c>
      <c r="V33" s="148">
        <f>'F1 - P&amp;L'!V35</f>
        <v>0</v>
      </c>
      <c r="W33" s="148">
        <f>'F1 - P&amp;L'!W35</f>
        <v>0</v>
      </c>
      <c r="X33" s="148">
        <f>'F1 - P&amp;L'!X35</f>
        <v>0</v>
      </c>
      <c r="Y33" s="148">
        <f>'F1 - P&amp;L'!Y35</f>
        <v>0</v>
      </c>
      <c r="Z33" s="518"/>
      <c r="AA33" s="518"/>
      <c r="AB33" s="518"/>
      <c r="AC33" s="518"/>
      <c r="AD33" s="518"/>
      <c r="AE33" s="518"/>
      <c r="AF33" s="518"/>
      <c r="AG33" s="518"/>
    </row>
    <row r="34" spans="1:33">
      <c r="D34" s="345"/>
      <c r="E34" s="345"/>
      <c r="F34" s="136"/>
      <c r="G34" s="136"/>
      <c r="H34" s="136"/>
      <c r="I34" s="136"/>
      <c r="J34" s="136"/>
      <c r="K34" s="136"/>
      <c r="L34" s="136"/>
      <c r="M34" s="136"/>
      <c r="N34" s="136"/>
      <c r="O34" s="136"/>
      <c r="P34" s="136"/>
      <c r="Q34" s="136"/>
      <c r="R34" s="136"/>
      <c r="S34" s="136"/>
      <c r="T34" s="136"/>
      <c r="U34" s="136"/>
      <c r="V34" s="136"/>
      <c r="W34" s="136"/>
      <c r="X34" s="136"/>
      <c r="Y34" s="136"/>
      <c r="Z34" s="518"/>
      <c r="AA34" s="518"/>
      <c r="AB34" s="518"/>
      <c r="AC34" s="518"/>
      <c r="AD34" s="518"/>
      <c r="AE34" s="518"/>
      <c r="AF34" s="518"/>
      <c r="AG34" s="518"/>
    </row>
    <row r="35" spans="1:33">
      <c r="A35" s="135" t="s">
        <v>74</v>
      </c>
      <c r="B35" s="135"/>
      <c r="D35" s="345"/>
      <c r="E35" s="345"/>
      <c r="F35" s="136"/>
      <c r="G35" s="136"/>
      <c r="H35" s="136"/>
      <c r="I35" s="136"/>
      <c r="J35" s="136"/>
      <c r="K35" s="136"/>
      <c r="L35" s="136"/>
      <c r="M35" s="136"/>
      <c r="N35" s="136"/>
      <c r="O35" s="136"/>
      <c r="P35" s="136"/>
      <c r="Q35" s="136"/>
      <c r="R35" s="136"/>
      <c r="S35" s="136"/>
      <c r="T35" s="136"/>
      <c r="U35" s="136"/>
      <c r="V35" s="136"/>
      <c r="W35" s="136"/>
      <c r="X35" s="136"/>
      <c r="Y35" s="136"/>
      <c r="Z35" s="518"/>
      <c r="AA35" s="518"/>
      <c r="AB35" s="518"/>
      <c r="AC35" s="518"/>
      <c r="AD35" s="518"/>
      <c r="AE35" s="518"/>
      <c r="AF35" s="518"/>
      <c r="AG35" s="518"/>
    </row>
    <row r="36" spans="1:33">
      <c r="A36" s="429" t="s">
        <v>75</v>
      </c>
      <c r="D36" s="345"/>
      <c r="E36" s="345"/>
      <c r="F36" s="148">
        <f>'F1 - P&amp;L'!F12+'F1 - P&amp;L'!F13</f>
        <v>0</v>
      </c>
      <c r="G36" s="148">
        <f>'F1 - P&amp;L'!G12+'F1 - P&amp;L'!G13</f>
        <v>0</v>
      </c>
      <c r="H36" s="148">
        <f>'F1 - P&amp;L'!H12+'F1 - P&amp;L'!H13</f>
        <v>0</v>
      </c>
      <c r="I36" s="148">
        <f>'F1 - P&amp;L'!I12+'F1 - P&amp;L'!I13</f>
        <v>0</v>
      </c>
      <c r="J36" s="148">
        <f>'F1 - P&amp;L'!J12+'F1 - P&amp;L'!J13</f>
        <v>0</v>
      </c>
      <c r="K36" s="148">
        <f>'F1 - P&amp;L'!K12+'F1 - P&amp;L'!K13</f>
        <v>0</v>
      </c>
      <c r="L36" s="148">
        <f>'F1 - P&amp;L'!L12+'F1 - P&amp;L'!L13</f>
        <v>0</v>
      </c>
      <c r="M36" s="148">
        <f>'F1 - P&amp;L'!M12+'F1 - P&amp;L'!M13</f>
        <v>0</v>
      </c>
      <c r="N36" s="148">
        <f>'F1 - P&amp;L'!N12+'F1 - P&amp;L'!N13</f>
        <v>0</v>
      </c>
      <c r="O36" s="148">
        <f>'F1 - P&amp;L'!O12+'F1 - P&amp;L'!O13</f>
        <v>0</v>
      </c>
      <c r="P36" s="148">
        <f>'F1 - P&amp;L'!P12+'F1 - P&amp;L'!P13</f>
        <v>0</v>
      </c>
      <c r="Q36" s="148">
        <f>'F1 - P&amp;L'!Q12+'F1 - P&amp;L'!Q13</f>
        <v>0</v>
      </c>
      <c r="R36" s="148">
        <f>'F1 - P&amp;L'!R12+'F1 - P&amp;L'!R13</f>
        <v>0</v>
      </c>
      <c r="S36" s="148">
        <f>'F1 - P&amp;L'!S12+'F1 - P&amp;L'!S13</f>
        <v>0</v>
      </c>
      <c r="T36" s="148">
        <f>'F1 - P&amp;L'!T12+'F1 - P&amp;L'!T13</f>
        <v>0</v>
      </c>
      <c r="U36" s="148">
        <f>'F1 - P&amp;L'!U12+'F1 - P&amp;L'!U13</f>
        <v>0</v>
      </c>
      <c r="V36" s="148">
        <f>'F1 - P&amp;L'!V12+'F1 - P&amp;L'!V13</f>
        <v>0</v>
      </c>
      <c r="W36" s="148">
        <f>'F1 - P&amp;L'!W12+'F1 - P&amp;L'!W13</f>
        <v>0</v>
      </c>
      <c r="X36" s="148">
        <f>'F1 - P&amp;L'!X12+'F1 - P&amp;L'!X13</f>
        <v>0</v>
      </c>
      <c r="Y36" s="148">
        <f>'F1 - P&amp;L'!Y12+'F1 - P&amp;L'!Y13</f>
        <v>0</v>
      </c>
      <c r="Z36" s="518"/>
      <c r="AA36" s="518"/>
      <c r="AB36" s="518"/>
      <c r="AC36" s="518"/>
      <c r="AD36" s="518"/>
      <c r="AE36" s="518"/>
      <c r="AF36" s="518"/>
      <c r="AG36" s="518"/>
    </row>
    <row r="37" spans="1:33">
      <c r="A37" s="429" t="s">
        <v>136</v>
      </c>
      <c r="D37" s="345"/>
      <c r="E37" s="345"/>
      <c r="F37" s="225"/>
      <c r="G37" s="225"/>
      <c r="H37" s="225"/>
      <c r="I37" s="225"/>
      <c r="J37" s="225"/>
      <c r="K37" s="225"/>
      <c r="L37" s="225"/>
      <c r="M37" s="225"/>
      <c r="N37" s="225"/>
      <c r="O37" s="225"/>
      <c r="P37" s="225"/>
      <c r="Q37" s="225"/>
      <c r="R37" s="225"/>
      <c r="S37" s="225"/>
      <c r="T37" s="225"/>
      <c r="U37" s="225"/>
      <c r="V37" s="225"/>
      <c r="W37" s="225"/>
      <c r="X37" s="225"/>
      <c r="Y37" s="225"/>
    </row>
    <row r="38" spans="1:33">
      <c r="A38" s="430" t="s">
        <v>76</v>
      </c>
      <c r="D38" s="345"/>
      <c r="E38" s="345"/>
      <c r="F38" s="225"/>
      <c r="G38" s="225"/>
      <c r="H38" s="225"/>
      <c r="I38" s="225"/>
      <c r="J38" s="225"/>
      <c r="K38" s="225"/>
      <c r="L38" s="225"/>
      <c r="M38" s="225"/>
      <c r="N38" s="225"/>
      <c r="O38" s="225"/>
      <c r="P38" s="225"/>
      <c r="Q38" s="225"/>
      <c r="R38" s="225"/>
      <c r="S38" s="225"/>
      <c r="T38" s="225"/>
      <c r="U38" s="225"/>
      <c r="V38" s="225"/>
      <c r="W38" s="225"/>
      <c r="X38" s="225"/>
      <c r="Y38" s="225"/>
    </row>
    <row r="39" spans="1:33">
      <c r="A39" s="430" t="s">
        <v>77</v>
      </c>
      <c r="D39" s="345"/>
      <c r="E39" s="345"/>
      <c r="F39" s="225"/>
      <c r="G39" s="225"/>
      <c r="H39" s="225"/>
      <c r="I39" s="225"/>
      <c r="J39" s="225"/>
      <c r="K39" s="225"/>
      <c r="L39" s="225"/>
      <c r="M39" s="225"/>
      <c r="N39" s="225"/>
      <c r="O39" s="225"/>
      <c r="P39" s="225"/>
      <c r="Q39" s="225"/>
      <c r="R39" s="225"/>
      <c r="S39" s="225"/>
      <c r="T39" s="225"/>
      <c r="U39" s="225"/>
      <c r="V39" s="225"/>
      <c r="W39" s="225"/>
      <c r="X39" s="225"/>
      <c r="Y39" s="225"/>
    </row>
    <row r="40" spans="1:33">
      <c r="A40" s="431" t="s">
        <v>78</v>
      </c>
      <c r="B40" s="135"/>
      <c r="D40" s="345"/>
      <c r="E40" s="345"/>
      <c r="F40" s="225"/>
      <c r="G40" s="225"/>
      <c r="H40" s="225"/>
      <c r="I40" s="225"/>
      <c r="J40" s="225"/>
      <c r="K40" s="225"/>
      <c r="L40" s="225"/>
      <c r="M40" s="225"/>
      <c r="N40" s="225"/>
      <c r="O40" s="225"/>
      <c r="P40" s="225"/>
      <c r="Q40" s="225"/>
      <c r="R40" s="225"/>
      <c r="S40" s="225"/>
      <c r="T40" s="225"/>
      <c r="U40" s="225"/>
      <c r="V40" s="225"/>
      <c r="W40" s="225"/>
      <c r="X40" s="225"/>
      <c r="Y40" s="225"/>
    </row>
    <row r="41" spans="1:33">
      <c r="A41" s="431" t="s">
        <v>79</v>
      </c>
      <c r="B41" s="135"/>
      <c r="D41" s="345"/>
      <c r="E41" s="345"/>
      <c r="F41" s="225"/>
      <c r="G41" s="225"/>
      <c r="H41" s="225"/>
      <c r="I41" s="225"/>
      <c r="J41" s="225"/>
      <c r="K41" s="225"/>
      <c r="L41" s="225"/>
      <c r="M41" s="225"/>
      <c r="N41" s="225"/>
      <c r="O41" s="225"/>
      <c r="P41" s="225"/>
      <c r="Q41" s="225"/>
      <c r="R41" s="225"/>
      <c r="S41" s="225"/>
      <c r="T41" s="225"/>
      <c r="U41" s="225"/>
      <c r="V41" s="225"/>
      <c r="W41" s="225"/>
      <c r="X41" s="225"/>
      <c r="Y41" s="225"/>
    </row>
    <row r="42" spans="1:33">
      <c r="A42" s="432" t="s">
        <v>80</v>
      </c>
      <c r="D42" s="345"/>
      <c r="E42" s="345"/>
      <c r="F42" s="225"/>
      <c r="G42" s="225"/>
      <c r="H42" s="225"/>
      <c r="I42" s="225"/>
      <c r="J42" s="225"/>
      <c r="K42" s="225"/>
      <c r="L42" s="225"/>
      <c r="M42" s="225"/>
      <c r="N42" s="225"/>
      <c r="O42" s="225"/>
      <c r="P42" s="225"/>
      <c r="Q42" s="225"/>
      <c r="R42" s="225"/>
      <c r="S42" s="225"/>
      <c r="T42" s="225"/>
      <c r="U42" s="225"/>
      <c r="V42" s="225"/>
      <c r="W42" s="225"/>
      <c r="X42" s="225"/>
      <c r="Y42" s="225"/>
    </row>
    <row r="43" spans="1:33">
      <c r="A43" s="433" t="s">
        <v>6</v>
      </c>
      <c r="D43" s="345"/>
      <c r="E43" s="345"/>
      <c r="F43" s="225"/>
      <c r="G43" s="225"/>
      <c r="H43" s="225"/>
      <c r="I43" s="225"/>
      <c r="J43" s="225"/>
      <c r="K43" s="225"/>
      <c r="L43" s="225"/>
      <c r="M43" s="225"/>
      <c r="N43" s="225"/>
      <c r="O43" s="225"/>
      <c r="P43" s="225"/>
      <c r="Q43" s="225"/>
      <c r="R43" s="225"/>
      <c r="S43" s="225"/>
      <c r="T43" s="225"/>
      <c r="U43" s="225"/>
      <c r="V43" s="225"/>
      <c r="W43" s="225"/>
      <c r="X43" s="225"/>
      <c r="Y43" s="225"/>
    </row>
    <row r="44" spans="1:33">
      <c r="A44" s="433" t="s">
        <v>7</v>
      </c>
      <c r="D44" s="345"/>
      <c r="E44" s="345"/>
      <c r="F44" s="225"/>
      <c r="G44" s="225"/>
      <c r="H44" s="225"/>
      <c r="I44" s="225"/>
      <c r="J44" s="225"/>
      <c r="K44" s="225"/>
      <c r="L44" s="225"/>
      <c r="M44" s="225"/>
      <c r="N44" s="225"/>
      <c r="O44" s="225"/>
      <c r="P44" s="225"/>
      <c r="Q44" s="225"/>
      <c r="R44" s="225"/>
      <c r="S44" s="225"/>
      <c r="T44" s="225"/>
      <c r="U44" s="225"/>
      <c r="V44" s="225"/>
      <c r="W44" s="225"/>
      <c r="X44" s="225"/>
      <c r="Y44" s="225"/>
    </row>
    <row r="45" spans="1:33" s="454" customFormat="1">
      <c r="A45" s="529" t="s">
        <v>896</v>
      </c>
      <c r="D45" s="345"/>
      <c r="E45" s="345"/>
      <c r="F45" s="225"/>
      <c r="G45" s="225"/>
      <c r="H45" s="225"/>
      <c r="I45" s="225"/>
      <c r="J45" s="225"/>
      <c r="K45" s="225"/>
      <c r="L45" s="225"/>
      <c r="M45" s="225"/>
      <c r="N45" s="225"/>
      <c r="O45" s="225"/>
      <c r="P45" s="225"/>
      <c r="Q45" s="225"/>
      <c r="R45" s="225"/>
      <c r="S45" s="225"/>
      <c r="T45" s="225"/>
      <c r="U45" s="225"/>
      <c r="V45" s="225"/>
      <c r="W45" s="225"/>
      <c r="X45" s="225"/>
      <c r="Y45" s="225"/>
    </row>
    <row r="46" spans="1:33">
      <c r="A46" s="434" t="s">
        <v>81</v>
      </c>
      <c r="D46" s="345"/>
      <c r="E46" s="345"/>
      <c r="F46" s="225"/>
      <c r="G46" s="225"/>
      <c r="H46" s="225"/>
      <c r="I46" s="225"/>
      <c r="J46" s="225"/>
      <c r="K46" s="225"/>
      <c r="L46" s="225"/>
      <c r="M46" s="225"/>
      <c r="N46" s="225"/>
      <c r="O46" s="225"/>
      <c r="P46" s="225"/>
      <c r="Q46" s="225"/>
      <c r="R46" s="225"/>
      <c r="S46" s="225"/>
      <c r="T46" s="225"/>
      <c r="U46" s="225"/>
      <c r="V46" s="225"/>
      <c r="W46" s="225"/>
      <c r="X46" s="225"/>
      <c r="Y46" s="225"/>
    </row>
    <row r="47" spans="1:33">
      <c r="A47" s="434" t="s">
        <v>81</v>
      </c>
      <c r="D47" s="345"/>
      <c r="E47" s="345"/>
      <c r="F47" s="225"/>
      <c r="G47" s="225"/>
      <c r="H47" s="225"/>
      <c r="I47" s="225"/>
      <c r="J47" s="225"/>
      <c r="K47" s="225"/>
      <c r="L47" s="225"/>
      <c r="M47" s="225"/>
      <c r="N47" s="225"/>
      <c r="O47" s="225"/>
      <c r="P47" s="225"/>
      <c r="Q47" s="225"/>
      <c r="R47" s="225"/>
      <c r="S47" s="225"/>
      <c r="T47" s="225"/>
      <c r="U47" s="225"/>
      <c r="V47" s="225"/>
      <c r="W47" s="225"/>
      <c r="X47" s="225"/>
      <c r="Y47" s="225"/>
    </row>
    <row r="48" spans="1:33">
      <c r="A48" s="430" t="s">
        <v>138</v>
      </c>
      <c r="B48" s="137"/>
      <c r="D48" s="345"/>
      <c r="E48" s="345"/>
      <c r="F48" s="225"/>
      <c r="G48" s="225"/>
      <c r="H48" s="225"/>
      <c r="I48" s="225"/>
      <c r="J48" s="225"/>
      <c r="K48" s="225"/>
      <c r="L48" s="225"/>
      <c r="M48" s="225"/>
      <c r="N48" s="225"/>
      <c r="O48" s="225"/>
      <c r="P48" s="225"/>
      <c r="Q48" s="225"/>
      <c r="R48" s="225"/>
      <c r="S48" s="225"/>
      <c r="T48" s="225"/>
      <c r="U48" s="225"/>
      <c r="V48" s="225"/>
      <c r="W48" s="225"/>
      <c r="X48" s="225"/>
      <c r="Y48" s="225"/>
    </row>
    <row r="49" spans="1:25">
      <c r="A49" s="435" t="s">
        <v>83</v>
      </c>
      <c r="D49" s="345"/>
      <c r="E49" s="345"/>
      <c r="F49" s="290">
        <f>SUM(F36:F48)</f>
        <v>0</v>
      </c>
      <c r="G49" s="290">
        <f t="shared" ref="G49:J49" si="2">SUM(G36:G48)</f>
        <v>0</v>
      </c>
      <c r="H49" s="290">
        <f t="shared" si="2"/>
        <v>0</v>
      </c>
      <c r="I49" s="290">
        <f t="shared" si="2"/>
        <v>0</v>
      </c>
      <c r="J49" s="290">
        <f t="shared" si="2"/>
        <v>0</v>
      </c>
      <c r="K49" s="290">
        <f t="shared" ref="K49" si="3">SUM(K36:K48)</f>
        <v>0</v>
      </c>
      <c r="L49" s="290">
        <f t="shared" ref="L49:Y49" si="4">SUM(L36:L48)</f>
        <v>0</v>
      </c>
      <c r="M49" s="290">
        <f t="shared" si="4"/>
        <v>0</v>
      </c>
      <c r="N49" s="290">
        <f t="shared" si="4"/>
        <v>0</v>
      </c>
      <c r="O49" s="290">
        <f t="shared" si="4"/>
        <v>0</v>
      </c>
      <c r="P49" s="290">
        <f t="shared" si="4"/>
        <v>0</v>
      </c>
      <c r="Q49" s="290">
        <f t="shared" si="4"/>
        <v>0</v>
      </c>
      <c r="R49" s="290">
        <f t="shared" si="4"/>
        <v>0</v>
      </c>
      <c r="S49" s="290">
        <f t="shared" si="4"/>
        <v>0</v>
      </c>
      <c r="T49" s="290">
        <f t="shared" si="4"/>
        <v>0</v>
      </c>
      <c r="U49" s="290">
        <f t="shared" si="4"/>
        <v>0</v>
      </c>
      <c r="V49" s="290">
        <f t="shared" si="4"/>
        <v>0</v>
      </c>
      <c r="W49" s="290">
        <f t="shared" si="4"/>
        <v>0</v>
      </c>
      <c r="X49" s="290">
        <f t="shared" si="4"/>
        <v>0</v>
      </c>
      <c r="Y49" s="290">
        <f t="shared" si="4"/>
        <v>0</v>
      </c>
    </row>
    <row r="50" spans="1:25">
      <c r="D50" s="345"/>
      <c r="E50" s="345"/>
      <c r="F50" s="136"/>
      <c r="G50" s="136"/>
      <c r="H50" s="136"/>
      <c r="I50" s="136"/>
      <c r="J50" s="136"/>
      <c r="K50" s="136"/>
      <c r="L50" s="136"/>
      <c r="M50" s="136"/>
      <c r="N50" s="136"/>
      <c r="O50" s="136"/>
      <c r="P50" s="136"/>
      <c r="Q50" s="136"/>
      <c r="R50" s="136"/>
      <c r="S50" s="136"/>
      <c r="T50" s="136"/>
      <c r="U50" s="136"/>
      <c r="V50" s="136"/>
      <c r="W50" s="136"/>
      <c r="X50" s="136"/>
      <c r="Y50" s="136"/>
    </row>
    <row r="51" spans="1:25">
      <c r="A51" s="135" t="s">
        <v>84</v>
      </c>
      <c r="B51" s="135"/>
      <c r="C51" s="138"/>
      <c r="D51" s="345"/>
      <c r="E51" s="345"/>
      <c r="F51" s="136"/>
      <c r="G51" s="136"/>
      <c r="H51" s="136"/>
      <c r="I51" s="136"/>
      <c r="J51" s="136"/>
      <c r="K51" s="136"/>
      <c r="L51" s="136"/>
      <c r="M51" s="136"/>
      <c r="N51" s="136"/>
      <c r="O51" s="136"/>
      <c r="P51" s="136"/>
      <c r="Q51" s="136"/>
      <c r="R51" s="136"/>
      <c r="S51" s="136"/>
      <c r="T51" s="136"/>
      <c r="U51" s="136"/>
      <c r="V51" s="136"/>
      <c r="W51" s="136"/>
      <c r="X51" s="136"/>
      <c r="Y51" s="136"/>
    </row>
    <row r="52" spans="1:25">
      <c r="A52" s="436" t="s">
        <v>11</v>
      </c>
      <c r="B52" s="135"/>
      <c r="D52" s="345"/>
      <c r="E52" s="345"/>
      <c r="F52" s="289">
        <f>'F1 - P&amp;L'!F14</f>
        <v>0</v>
      </c>
      <c r="G52" s="289">
        <f>'F1 - P&amp;L'!G14</f>
        <v>0</v>
      </c>
      <c r="H52" s="289">
        <f>'F1 - P&amp;L'!H14</f>
        <v>0</v>
      </c>
      <c r="I52" s="289">
        <f>'F1 - P&amp;L'!I14</f>
        <v>0</v>
      </c>
      <c r="J52" s="289">
        <f>'F1 - P&amp;L'!J14</f>
        <v>0</v>
      </c>
      <c r="K52" s="289">
        <f>'F1 - P&amp;L'!K14</f>
        <v>0</v>
      </c>
      <c r="L52" s="289">
        <f>'F1 - P&amp;L'!L14</f>
        <v>0</v>
      </c>
      <c r="M52" s="289">
        <f>'F1 - P&amp;L'!M14</f>
        <v>0</v>
      </c>
      <c r="N52" s="289">
        <f>'F1 - P&amp;L'!N14</f>
        <v>0</v>
      </c>
      <c r="O52" s="289">
        <f>'F1 - P&amp;L'!O14</f>
        <v>0</v>
      </c>
      <c r="P52" s="289">
        <f>'F1 - P&amp;L'!P14</f>
        <v>0</v>
      </c>
      <c r="Q52" s="289">
        <f>'F1 - P&amp;L'!Q14</f>
        <v>0</v>
      </c>
      <c r="R52" s="289">
        <f>'F1 - P&amp;L'!R14</f>
        <v>0</v>
      </c>
      <c r="S52" s="289">
        <f>'F1 - P&amp;L'!S14</f>
        <v>0</v>
      </c>
      <c r="T52" s="289">
        <f>'F1 - P&amp;L'!T14</f>
        <v>0</v>
      </c>
      <c r="U52" s="289">
        <f>'F1 - P&amp;L'!U14</f>
        <v>0</v>
      </c>
      <c r="V52" s="289">
        <f>'F1 - P&amp;L'!V14</f>
        <v>0</v>
      </c>
      <c r="W52" s="289">
        <f>'F1 - P&amp;L'!W14</f>
        <v>0</v>
      </c>
      <c r="X52" s="289">
        <f>'F1 - P&amp;L'!X14</f>
        <v>0</v>
      </c>
      <c r="Y52" s="289">
        <f>'F1 - P&amp;L'!Y14</f>
        <v>0</v>
      </c>
    </row>
    <row r="53" spans="1:25">
      <c r="A53" s="430" t="s">
        <v>85</v>
      </c>
      <c r="D53" s="454"/>
      <c r="E53" s="454"/>
      <c r="F53" s="225"/>
      <c r="G53" s="225"/>
      <c r="H53" s="225"/>
      <c r="I53" s="225"/>
      <c r="J53" s="225"/>
      <c r="K53" s="225"/>
      <c r="L53" s="225"/>
      <c r="M53" s="225"/>
      <c r="N53" s="225"/>
      <c r="O53" s="225"/>
      <c r="P53" s="225"/>
      <c r="Q53" s="225"/>
      <c r="R53" s="225"/>
      <c r="S53" s="225"/>
      <c r="T53" s="225"/>
      <c r="U53" s="225"/>
      <c r="V53" s="225"/>
      <c r="W53" s="225"/>
      <c r="X53" s="225"/>
      <c r="Y53" s="225"/>
    </row>
    <row r="54" spans="1:25">
      <c r="A54" s="432" t="s">
        <v>86</v>
      </c>
      <c r="D54" s="345"/>
      <c r="E54" s="345"/>
      <c r="F54" s="225"/>
      <c r="G54" s="225"/>
      <c r="H54" s="225"/>
      <c r="I54" s="225"/>
      <c r="J54" s="225"/>
      <c r="K54" s="225"/>
      <c r="L54" s="225"/>
      <c r="M54" s="225"/>
      <c r="N54" s="225"/>
      <c r="O54" s="225"/>
      <c r="P54" s="225"/>
      <c r="Q54" s="225"/>
      <c r="R54" s="225"/>
      <c r="S54" s="225"/>
      <c r="T54" s="225"/>
      <c r="U54" s="225"/>
      <c r="V54" s="225"/>
      <c r="W54" s="225"/>
      <c r="X54" s="225"/>
      <c r="Y54" s="225"/>
    </row>
    <row r="55" spans="1:25">
      <c r="A55" s="432" t="s">
        <v>87</v>
      </c>
      <c r="D55" s="345"/>
      <c r="E55" s="345"/>
      <c r="F55" s="225"/>
      <c r="G55" s="225"/>
      <c r="H55" s="225"/>
      <c r="I55" s="225"/>
      <c r="J55" s="225"/>
      <c r="K55" s="225"/>
      <c r="L55" s="225"/>
      <c r="M55" s="225"/>
      <c r="N55" s="225"/>
      <c r="O55" s="225"/>
      <c r="P55" s="225"/>
      <c r="Q55" s="225"/>
      <c r="R55" s="225"/>
      <c r="S55" s="225"/>
      <c r="T55" s="225"/>
      <c r="U55" s="225"/>
      <c r="V55" s="225"/>
      <c r="W55" s="225"/>
      <c r="X55" s="225"/>
      <c r="Y55" s="225"/>
    </row>
    <row r="56" spans="1:25">
      <c r="A56" s="432" t="s">
        <v>88</v>
      </c>
      <c r="D56" s="345"/>
      <c r="E56" s="345"/>
      <c r="F56" s="225"/>
      <c r="G56" s="225"/>
      <c r="H56" s="225"/>
      <c r="I56" s="225"/>
      <c r="J56" s="225"/>
      <c r="K56" s="225"/>
      <c r="L56" s="225"/>
      <c r="M56" s="225"/>
      <c r="N56" s="225"/>
      <c r="O56" s="225"/>
      <c r="P56" s="225"/>
      <c r="Q56" s="225"/>
      <c r="R56" s="225"/>
      <c r="S56" s="225"/>
      <c r="T56" s="225"/>
      <c r="U56" s="225"/>
      <c r="V56" s="225"/>
      <c r="W56" s="225"/>
      <c r="X56" s="225"/>
      <c r="Y56" s="225"/>
    </row>
    <row r="57" spans="1:25">
      <c r="A57" s="432" t="s">
        <v>137</v>
      </c>
      <c r="D57" s="345"/>
      <c r="E57" s="345"/>
      <c r="F57" s="225"/>
      <c r="G57" s="225"/>
      <c r="H57" s="225"/>
      <c r="I57" s="225"/>
      <c r="J57" s="225"/>
      <c r="K57" s="225"/>
      <c r="L57" s="225"/>
      <c r="M57" s="225"/>
      <c r="N57" s="225"/>
      <c r="O57" s="225"/>
      <c r="P57" s="225"/>
      <c r="Q57" s="225"/>
      <c r="R57" s="225"/>
      <c r="S57" s="225"/>
      <c r="T57" s="225"/>
      <c r="U57" s="225"/>
      <c r="V57" s="225"/>
      <c r="W57" s="225"/>
      <c r="X57" s="225"/>
      <c r="Y57" s="225"/>
    </row>
    <row r="58" spans="1:25">
      <c r="A58" s="434" t="s">
        <v>89</v>
      </c>
      <c r="D58" s="345"/>
      <c r="E58" s="345"/>
      <c r="F58" s="225"/>
      <c r="G58" s="225"/>
      <c r="H58" s="225"/>
      <c r="I58" s="225"/>
      <c r="J58" s="225"/>
      <c r="K58" s="225"/>
      <c r="L58" s="225"/>
      <c r="M58" s="225"/>
      <c r="N58" s="225"/>
      <c r="O58" s="225"/>
      <c r="P58" s="225"/>
      <c r="Q58" s="225"/>
      <c r="R58" s="225"/>
      <c r="S58" s="225"/>
      <c r="T58" s="225"/>
      <c r="U58" s="225"/>
      <c r="V58" s="225"/>
      <c r="W58" s="225"/>
      <c r="X58" s="225"/>
      <c r="Y58" s="225"/>
    </row>
    <row r="59" spans="1:25">
      <c r="A59" s="434" t="s">
        <v>89</v>
      </c>
      <c r="D59" s="345"/>
      <c r="E59" s="345"/>
      <c r="F59" s="225"/>
      <c r="G59" s="225"/>
      <c r="H59" s="225"/>
      <c r="I59" s="225"/>
      <c r="J59" s="225"/>
      <c r="K59" s="225"/>
      <c r="L59" s="225"/>
      <c r="M59" s="225"/>
      <c r="N59" s="225"/>
      <c r="O59" s="225"/>
      <c r="P59" s="225"/>
      <c r="Q59" s="225"/>
      <c r="R59" s="225"/>
      <c r="S59" s="225"/>
      <c r="T59" s="225"/>
      <c r="U59" s="225"/>
      <c r="V59" s="225"/>
      <c r="W59" s="225"/>
      <c r="X59" s="225"/>
      <c r="Y59" s="225"/>
    </row>
    <row r="60" spans="1:25">
      <c r="A60" s="430" t="s">
        <v>82</v>
      </c>
      <c r="D60" s="345"/>
      <c r="E60" s="345"/>
      <c r="F60" s="225"/>
      <c r="G60" s="225"/>
      <c r="H60" s="225"/>
      <c r="I60" s="225"/>
      <c r="J60" s="225"/>
      <c r="K60" s="225"/>
      <c r="L60" s="225"/>
      <c r="M60" s="225"/>
      <c r="N60" s="225"/>
      <c r="O60" s="225"/>
      <c r="P60" s="225"/>
      <c r="Q60" s="225"/>
      <c r="R60" s="225"/>
      <c r="S60" s="225"/>
      <c r="T60" s="225"/>
      <c r="U60" s="225"/>
      <c r="V60" s="225"/>
      <c r="W60" s="225"/>
      <c r="X60" s="225"/>
      <c r="Y60" s="225"/>
    </row>
    <row r="61" spans="1:25">
      <c r="A61" s="435" t="s">
        <v>83</v>
      </c>
      <c r="D61" s="345"/>
      <c r="E61" s="345"/>
      <c r="F61" s="290">
        <f>SUM(F52:F60)</f>
        <v>0</v>
      </c>
      <c r="G61" s="149">
        <f t="shared" ref="G61:J61" si="5">SUM(G52:G60)</f>
        <v>0</v>
      </c>
      <c r="H61" s="149">
        <f t="shared" si="5"/>
        <v>0</v>
      </c>
      <c r="I61" s="149">
        <f t="shared" si="5"/>
        <v>0</v>
      </c>
      <c r="J61" s="149">
        <f t="shared" si="5"/>
        <v>0</v>
      </c>
      <c r="K61" s="149">
        <f t="shared" ref="K61" si="6">SUM(K52:K60)</f>
        <v>0</v>
      </c>
      <c r="L61" s="149">
        <f t="shared" ref="L61:Y61" si="7">SUM(L52:L60)</f>
        <v>0</v>
      </c>
      <c r="M61" s="149">
        <f t="shared" si="7"/>
        <v>0</v>
      </c>
      <c r="N61" s="149">
        <f t="shared" si="7"/>
        <v>0</v>
      </c>
      <c r="O61" s="149">
        <f t="shared" si="7"/>
        <v>0</v>
      </c>
      <c r="P61" s="149">
        <f t="shared" si="7"/>
        <v>0</v>
      </c>
      <c r="Q61" s="149">
        <f t="shared" si="7"/>
        <v>0</v>
      </c>
      <c r="R61" s="149">
        <f t="shared" si="7"/>
        <v>0</v>
      </c>
      <c r="S61" s="149">
        <f t="shared" si="7"/>
        <v>0</v>
      </c>
      <c r="T61" s="149">
        <f t="shared" si="7"/>
        <v>0</v>
      </c>
      <c r="U61" s="149">
        <f t="shared" si="7"/>
        <v>0</v>
      </c>
      <c r="V61" s="149">
        <f t="shared" si="7"/>
        <v>0</v>
      </c>
      <c r="W61" s="149">
        <f t="shared" si="7"/>
        <v>0</v>
      </c>
      <c r="X61" s="149">
        <f t="shared" si="7"/>
        <v>0</v>
      </c>
      <c r="Y61" s="149">
        <f t="shared" si="7"/>
        <v>0</v>
      </c>
    </row>
    <row r="62" spans="1:25">
      <c r="D62" s="345"/>
      <c r="E62" s="345"/>
      <c r="F62" s="291"/>
      <c r="G62" s="136"/>
      <c r="H62" s="136"/>
      <c r="I62" s="136"/>
      <c r="J62" s="136"/>
      <c r="K62" s="136"/>
      <c r="L62" s="136"/>
      <c r="M62" s="136"/>
      <c r="N62" s="136"/>
      <c r="O62" s="136"/>
      <c r="P62" s="136"/>
      <c r="Q62" s="136"/>
      <c r="R62" s="136"/>
      <c r="S62" s="136"/>
      <c r="T62" s="136"/>
      <c r="U62" s="136"/>
      <c r="V62" s="136"/>
      <c r="W62" s="136"/>
      <c r="X62" s="136"/>
      <c r="Y62" s="136"/>
    </row>
    <row r="63" spans="1:25">
      <c r="A63" s="135" t="s">
        <v>90</v>
      </c>
      <c r="B63" s="135"/>
      <c r="D63" s="345"/>
      <c r="E63" s="345"/>
      <c r="F63" s="291"/>
      <c r="G63" s="136"/>
      <c r="H63" s="136"/>
      <c r="I63" s="136"/>
      <c r="J63" s="136"/>
      <c r="K63" s="136"/>
      <c r="L63" s="136"/>
      <c r="M63" s="136"/>
      <c r="N63" s="136"/>
      <c r="O63" s="136"/>
      <c r="P63" s="136"/>
      <c r="Q63" s="136"/>
      <c r="R63" s="136"/>
      <c r="S63" s="136"/>
      <c r="T63" s="136"/>
      <c r="U63" s="136"/>
      <c r="V63" s="136"/>
      <c r="W63" s="136"/>
      <c r="X63" s="136"/>
      <c r="Y63" s="136"/>
    </row>
    <row r="64" spans="1:25" s="27" customFormat="1">
      <c r="A64" s="422" t="s">
        <v>68</v>
      </c>
      <c r="D64" s="345"/>
      <c r="E64" s="345"/>
      <c r="F64" s="289">
        <f>'F13 Tax CA pools'!F38</f>
        <v>0</v>
      </c>
      <c r="G64" s="289">
        <f>'F13 Tax CA pools'!G38</f>
        <v>0</v>
      </c>
      <c r="H64" s="289">
        <f>'F13 Tax CA pools'!H38</f>
        <v>0</v>
      </c>
      <c r="I64" s="289">
        <f>'F13 Tax CA pools'!I38</f>
        <v>0</v>
      </c>
      <c r="J64" s="289">
        <f>'F13 Tax CA pools'!J38</f>
        <v>0</v>
      </c>
      <c r="K64" s="289">
        <f>'F13 Tax CA pools'!K38</f>
        <v>0</v>
      </c>
      <c r="L64" s="289">
        <f>'F13 Tax CA pools'!L38</f>
        <v>0</v>
      </c>
      <c r="M64" s="289">
        <f>'F13 Tax CA pools'!M38</f>
        <v>0</v>
      </c>
      <c r="N64" s="289">
        <f>'F13 Tax CA pools'!N38</f>
        <v>0</v>
      </c>
      <c r="O64" s="289">
        <f>'F13 Tax CA pools'!O38</f>
        <v>0</v>
      </c>
      <c r="P64" s="289">
        <f>'F13 Tax CA pools'!P38</f>
        <v>0</v>
      </c>
      <c r="Q64" s="289">
        <f>'F13 Tax CA pools'!Q38</f>
        <v>0</v>
      </c>
      <c r="R64" s="289">
        <f>'F13 Tax CA pools'!R38</f>
        <v>0</v>
      </c>
      <c r="S64" s="289">
        <f>'F13 Tax CA pools'!S38</f>
        <v>0</v>
      </c>
      <c r="T64" s="289">
        <f>'F13 Tax CA pools'!T38</f>
        <v>0</v>
      </c>
      <c r="U64" s="289">
        <f>'F13 Tax CA pools'!U38</f>
        <v>0</v>
      </c>
      <c r="V64" s="289">
        <f>'F13 Tax CA pools'!V38</f>
        <v>0</v>
      </c>
      <c r="W64" s="289">
        <f>'F13 Tax CA pools'!W38</f>
        <v>0</v>
      </c>
      <c r="X64" s="289">
        <f>'F13 Tax CA pools'!X38</f>
        <v>0</v>
      </c>
      <c r="Y64" s="289">
        <f>'F13 Tax CA pools'!Y38</f>
        <v>0</v>
      </c>
    </row>
    <row r="65" spans="1:25" s="27" customFormat="1">
      <c r="A65" s="422" t="s">
        <v>69</v>
      </c>
      <c r="D65" s="345"/>
      <c r="E65" s="345"/>
      <c r="F65" s="289">
        <f>'F13 Tax CA pools'!F20</f>
        <v>0</v>
      </c>
      <c r="G65" s="289">
        <f>'F13 Tax CA pools'!G20</f>
        <v>0</v>
      </c>
      <c r="H65" s="289">
        <f>'F13 Tax CA pools'!H20</f>
        <v>0</v>
      </c>
      <c r="I65" s="289">
        <f>'F13 Tax CA pools'!I20</f>
        <v>0</v>
      </c>
      <c r="J65" s="289">
        <f>'F13 Tax CA pools'!J20</f>
        <v>0</v>
      </c>
      <c r="K65" s="289">
        <f>'F13 Tax CA pools'!K20</f>
        <v>0</v>
      </c>
      <c r="L65" s="289">
        <f>'F13 Tax CA pools'!L20</f>
        <v>0</v>
      </c>
      <c r="M65" s="289">
        <f>'F13 Tax CA pools'!M20</f>
        <v>0</v>
      </c>
      <c r="N65" s="289">
        <f>'F13 Tax CA pools'!N20</f>
        <v>0</v>
      </c>
      <c r="O65" s="289">
        <f>'F13 Tax CA pools'!O20</f>
        <v>0</v>
      </c>
      <c r="P65" s="289">
        <f>'F13 Tax CA pools'!P20</f>
        <v>0</v>
      </c>
      <c r="Q65" s="289">
        <f>'F13 Tax CA pools'!Q20</f>
        <v>0</v>
      </c>
      <c r="R65" s="289">
        <f>'F13 Tax CA pools'!R20</f>
        <v>0</v>
      </c>
      <c r="S65" s="289">
        <f>'F13 Tax CA pools'!S20</f>
        <v>0</v>
      </c>
      <c r="T65" s="289">
        <f>'F13 Tax CA pools'!T20</f>
        <v>0</v>
      </c>
      <c r="U65" s="289">
        <f>'F13 Tax CA pools'!U20</f>
        <v>0</v>
      </c>
      <c r="V65" s="289">
        <f>'F13 Tax CA pools'!V20</f>
        <v>0</v>
      </c>
      <c r="W65" s="289">
        <f>'F13 Tax CA pools'!W20</f>
        <v>0</v>
      </c>
      <c r="X65" s="289">
        <f>'F13 Tax CA pools'!X20</f>
        <v>0</v>
      </c>
      <c r="Y65" s="289">
        <f>'F13 Tax CA pools'!Y20</f>
        <v>0</v>
      </c>
    </row>
    <row r="66" spans="1:25" s="27" customFormat="1">
      <c r="A66" s="422" t="s">
        <v>70</v>
      </c>
      <c r="D66" s="345"/>
      <c r="E66" s="345"/>
      <c r="F66" s="289">
        <f>'F13 Tax CA pools'!F11</f>
        <v>0</v>
      </c>
      <c r="G66" s="289">
        <f>'F13 Tax CA pools'!G11</f>
        <v>0</v>
      </c>
      <c r="H66" s="289">
        <f>'F13 Tax CA pools'!H11</f>
        <v>0</v>
      </c>
      <c r="I66" s="289">
        <f>'F13 Tax CA pools'!I11</f>
        <v>0</v>
      </c>
      <c r="J66" s="289">
        <f>'F13 Tax CA pools'!J11</f>
        <v>0</v>
      </c>
      <c r="K66" s="289">
        <f>'F13 Tax CA pools'!K11</f>
        <v>0</v>
      </c>
      <c r="L66" s="289">
        <f>'F13 Tax CA pools'!L11</f>
        <v>0</v>
      </c>
      <c r="M66" s="289">
        <f>'F13 Tax CA pools'!M11</f>
        <v>0</v>
      </c>
      <c r="N66" s="289">
        <f>'F13 Tax CA pools'!N11</f>
        <v>0</v>
      </c>
      <c r="O66" s="289">
        <f>'F13 Tax CA pools'!O11</f>
        <v>0</v>
      </c>
      <c r="P66" s="289">
        <f>'F13 Tax CA pools'!P11</f>
        <v>0</v>
      </c>
      <c r="Q66" s="289">
        <f>'F13 Tax CA pools'!Q11</f>
        <v>0</v>
      </c>
      <c r="R66" s="289">
        <f>'F13 Tax CA pools'!R11</f>
        <v>0</v>
      </c>
      <c r="S66" s="289">
        <f>'F13 Tax CA pools'!S11</f>
        <v>0</v>
      </c>
      <c r="T66" s="289">
        <f>'F13 Tax CA pools'!T11</f>
        <v>0</v>
      </c>
      <c r="U66" s="289">
        <f>'F13 Tax CA pools'!U11</f>
        <v>0</v>
      </c>
      <c r="V66" s="289">
        <f>'F13 Tax CA pools'!V11</f>
        <v>0</v>
      </c>
      <c r="W66" s="289">
        <f>'F13 Tax CA pools'!W11</f>
        <v>0</v>
      </c>
      <c r="X66" s="289">
        <f>'F13 Tax CA pools'!X11</f>
        <v>0</v>
      </c>
      <c r="Y66" s="289">
        <f>'F13 Tax CA pools'!Y11</f>
        <v>0</v>
      </c>
    </row>
    <row r="67" spans="1:25" s="27" customFormat="1">
      <c r="A67" s="422" t="s">
        <v>71</v>
      </c>
      <c r="D67" s="345"/>
      <c r="E67" s="345"/>
      <c r="F67" s="289">
        <f>'F13 Tax CA pools'!F29</f>
        <v>0</v>
      </c>
      <c r="G67" s="289">
        <f>'F13 Tax CA pools'!G29</f>
        <v>0</v>
      </c>
      <c r="H67" s="289">
        <f>'F13 Tax CA pools'!H29</f>
        <v>0</v>
      </c>
      <c r="I67" s="289">
        <f>'F13 Tax CA pools'!I29</f>
        <v>0</v>
      </c>
      <c r="J67" s="289">
        <f>'F13 Tax CA pools'!J29</f>
        <v>0</v>
      </c>
      <c r="K67" s="289">
        <f>'F13 Tax CA pools'!K29</f>
        <v>0</v>
      </c>
      <c r="L67" s="289">
        <f>'F13 Tax CA pools'!L29</f>
        <v>0</v>
      </c>
      <c r="M67" s="289">
        <f>'F13 Tax CA pools'!M29</f>
        <v>0</v>
      </c>
      <c r="N67" s="289">
        <f>'F13 Tax CA pools'!N29</f>
        <v>0</v>
      </c>
      <c r="O67" s="289">
        <f>'F13 Tax CA pools'!O29</f>
        <v>0</v>
      </c>
      <c r="P67" s="289">
        <f>'F13 Tax CA pools'!P29</f>
        <v>0</v>
      </c>
      <c r="Q67" s="289">
        <f>'F13 Tax CA pools'!Q29</f>
        <v>0</v>
      </c>
      <c r="R67" s="289">
        <f>'F13 Tax CA pools'!R29</f>
        <v>0</v>
      </c>
      <c r="S67" s="289">
        <f>'F13 Tax CA pools'!S29</f>
        <v>0</v>
      </c>
      <c r="T67" s="289">
        <f>'F13 Tax CA pools'!T29</f>
        <v>0</v>
      </c>
      <c r="U67" s="289">
        <f>'F13 Tax CA pools'!U29</f>
        <v>0</v>
      </c>
      <c r="V67" s="289">
        <f>'F13 Tax CA pools'!V29</f>
        <v>0</v>
      </c>
      <c r="W67" s="289">
        <f>'F13 Tax CA pools'!W29</f>
        <v>0</v>
      </c>
      <c r="X67" s="289">
        <f>'F13 Tax CA pools'!X29</f>
        <v>0</v>
      </c>
      <c r="Y67" s="289">
        <f>'F13 Tax CA pools'!Y29</f>
        <v>0</v>
      </c>
    </row>
    <row r="68" spans="1:25" s="27" customFormat="1">
      <c r="A68" s="424" t="s">
        <v>91</v>
      </c>
      <c r="D68" s="345"/>
      <c r="E68" s="345"/>
      <c r="F68" s="225"/>
      <c r="G68" s="225"/>
      <c r="H68" s="225"/>
      <c r="I68" s="225"/>
      <c r="J68" s="225"/>
      <c r="K68" s="225"/>
      <c r="L68" s="225"/>
      <c r="M68" s="225"/>
      <c r="N68" s="225"/>
      <c r="O68" s="225"/>
      <c r="P68" s="225"/>
      <c r="Q68" s="225"/>
      <c r="R68" s="225"/>
      <c r="S68" s="225"/>
      <c r="T68" s="225"/>
      <c r="U68" s="225"/>
      <c r="V68" s="225"/>
      <c r="W68" s="225"/>
      <c r="X68" s="225"/>
      <c r="Y68" s="225"/>
    </row>
    <row r="69" spans="1:25" s="27" customFormat="1">
      <c r="A69" s="433" t="s">
        <v>6</v>
      </c>
      <c r="D69" s="345"/>
      <c r="E69" s="345"/>
      <c r="F69" s="225"/>
      <c r="G69" s="225"/>
      <c r="H69" s="225"/>
      <c r="I69" s="225"/>
      <c r="J69" s="225"/>
      <c r="K69" s="225"/>
      <c r="L69" s="225"/>
      <c r="M69" s="225"/>
      <c r="N69" s="225"/>
      <c r="O69" s="225"/>
      <c r="P69" s="225"/>
      <c r="Q69" s="225"/>
      <c r="R69" s="225"/>
      <c r="S69" s="225"/>
      <c r="T69" s="225"/>
      <c r="U69" s="225"/>
      <c r="V69" s="225"/>
      <c r="W69" s="225"/>
      <c r="X69" s="225"/>
      <c r="Y69" s="225"/>
    </row>
    <row r="70" spans="1:25">
      <c r="A70" s="433" t="s">
        <v>7</v>
      </c>
      <c r="D70" s="345"/>
      <c r="E70" s="345"/>
      <c r="F70" s="225"/>
      <c r="G70" s="225"/>
      <c r="H70" s="225"/>
      <c r="I70" s="225"/>
      <c r="J70" s="225"/>
      <c r="K70" s="225"/>
      <c r="L70" s="225"/>
      <c r="M70" s="225"/>
      <c r="N70" s="225"/>
      <c r="O70" s="225"/>
      <c r="P70" s="225"/>
      <c r="Q70" s="225"/>
      <c r="R70" s="225"/>
      <c r="S70" s="225"/>
      <c r="T70" s="225"/>
      <c r="U70" s="225"/>
      <c r="V70" s="225"/>
      <c r="W70" s="225"/>
      <c r="X70" s="225"/>
      <c r="Y70" s="225"/>
    </row>
    <row r="71" spans="1:25">
      <c r="A71" s="434" t="s">
        <v>89</v>
      </c>
      <c r="D71" s="345"/>
      <c r="E71" s="345"/>
      <c r="F71" s="225"/>
      <c r="G71" s="225"/>
      <c r="H71" s="225"/>
      <c r="I71" s="225"/>
      <c r="J71" s="225"/>
      <c r="K71" s="225"/>
      <c r="L71" s="225"/>
      <c r="M71" s="225"/>
      <c r="N71" s="225"/>
      <c r="O71" s="225"/>
      <c r="P71" s="225"/>
      <c r="Q71" s="225"/>
      <c r="R71" s="225"/>
      <c r="S71" s="225"/>
      <c r="T71" s="225"/>
      <c r="U71" s="225"/>
      <c r="V71" s="225"/>
      <c r="W71" s="225"/>
      <c r="X71" s="225"/>
      <c r="Y71" s="225"/>
    </row>
    <row r="72" spans="1:25">
      <c r="A72" s="434" t="s">
        <v>89</v>
      </c>
      <c r="D72" s="345"/>
      <c r="E72" s="345"/>
      <c r="F72" s="225"/>
      <c r="G72" s="225"/>
      <c r="H72" s="225"/>
      <c r="I72" s="225"/>
      <c r="J72" s="225"/>
      <c r="K72" s="225"/>
      <c r="L72" s="225"/>
      <c r="M72" s="225"/>
      <c r="N72" s="225"/>
      <c r="O72" s="225"/>
      <c r="P72" s="225"/>
      <c r="Q72" s="225"/>
      <c r="R72" s="225"/>
      <c r="S72" s="225"/>
      <c r="T72" s="225"/>
      <c r="U72" s="225"/>
      <c r="V72" s="225"/>
      <c r="W72" s="225"/>
      <c r="X72" s="225"/>
      <c r="Y72" s="225"/>
    </row>
    <row r="73" spans="1:25">
      <c r="A73" s="430" t="s">
        <v>82</v>
      </c>
      <c r="D73" s="345"/>
      <c r="E73" s="345"/>
      <c r="F73" s="225"/>
      <c r="G73" s="225"/>
      <c r="H73" s="225"/>
      <c r="I73" s="225"/>
      <c r="J73" s="225"/>
      <c r="K73" s="225"/>
      <c r="L73" s="225"/>
      <c r="M73" s="225"/>
      <c r="N73" s="225"/>
      <c r="O73" s="225"/>
      <c r="P73" s="225"/>
      <c r="Q73" s="225"/>
      <c r="R73" s="225"/>
      <c r="S73" s="225"/>
      <c r="T73" s="225"/>
      <c r="U73" s="225"/>
      <c r="V73" s="225"/>
      <c r="W73" s="225"/>
      <c r="X73" s="225"/>
      <c r="Y73" s="225"/>
    </row>
    <row r="74" spans="1:25">
      <c r="A74" s="435" t="s">
        <v>83</v>
      </c>
      <c r="B74" s="135"/>
      <c r="D74" s="345"/>
      <c r="E74" s="345"/>
      <c r="F74" s="290">
        <f>SUM(F64:F73)</f>
        <v>0</v>
      </c>
      <c r="G74" s="290">
        <f t="shared" ref="G74:J74" si="8">SUM(G64:G73)</f>
        <v>0</v>
      </c>
      <c r="H74" s="290">
        <f t="shared" si="8"/>
        <v>0</v>
      </c>
      <c r="I74" s="290">
        <f t="shared" si="8"/>
        <v>0</v>
      </c>
      <c r="J74" s="290">
        <f t="shared" si="8"/>
        <v>0</v>
      </c>
      <c r="K74" s="290">
        <f t="shared" ref="K74" si="9">SUM(K64:K73)</f>
        <v>0</v>
      </c>
      <c r="L74" s="290">
        <f t="shared" ref="L74:Y74" si="10">SUM(L64:L73)</f>
        <v>0</v>
      </c>
      <c r="M74" s="290">
        <f t="shared" si="10"/>
        <v>0</v>
      </c>
      <c r="N74" s="290">
        <f t="shared" si="10"/>
        <v>0</v>
      </c>
      <c r="O74" s="290">
        <f t="shared" si="10"/>
        <v>0</v>
      </c>
      <c r="P74" s="290">
        <f t="shared" si="10"/>
        <v>0</v>
      </c>
      <c r="Q74" s="290">
        <f t="shared" si="10"/>
        <v>0</v>
      </c>
      <c r="R74" s="290">
        <f t="shared" si="10"/>
        <v>0</v>
      </c>
      <c r="S74" s="290">
        <f t="shared" si="10"/>
        <v>0</v>
      </c>
      <c r="T74" s="290">
        <f t="shared" si="10"/>
        <v>0</v>
      </c>
      <c r="U74" s="290">
        <f t="shared" si="10"/>
        <v>0</v>
      </c>
      <c r="V74" s="290">
        <f t="shared" si="10"/>
        <v>0</v>
      </c>
      <c r="W74" s="290">
        <f t="shared" si="10"/>
        <v>0</v>
      </c>
      <c r="X74" s="290">
        <f t="shared" si="10"/>
        <v>0</v>
      </c>
      <c r="Y74" s="290">
        <f t="shared" si="10"/>
        <v>0</v>
      </c>
    </row>
    <row r="75" spans="1:25">
      <c r="D75" s="345"/>
      <c r="E75" s="345"/>
      <c r="F75" s="292"/>
      <c r="G75" s="292"/>
      <c r="H75" s="292"/>
      <c r="I75" s="292"/>
      <c r="J75" s="292"/>
      <c r="K75" s="292"/>
      <c r="L75" s="292"/>
      <c r="M75" s="292"/>
      <c r="N75" s="292"/>
      <c r="O75" s="292"/>
      <c r="P75" s="292"/>
      <c r="Q75" s="292"/>
      <c r="R75" s="292"/>
      <c r="S75" s="292"/>
      <c r="T75" s="292"/>
      <c r="U75" s="292"/>
      <c r="V75" s="292"/>
      <c r="W75" s="292"/>
      <c r="X75" s="292"/>
      <c r="Y75" s="292"/>
    </row>
    <row r="76" spans="1:25">
      <c r="A76" s="140" t="s">
        <v>92</v>
      </c>
      <c r="B76" s="140"/>
      <c r="D76" s="345"/>
      <c r="E76" s="345"/>
      <c r="F76" s="290">
        <f t="shared" ref="F76:K76" si="11">SUM(F33,F49,F61,F74)</f>
        <v>0</v>
      </c>
      <c r="G76" s="290">
        <f t="shared" ref="G76:J76" si="12">SUM(G33,G49,G61,G74)</f>
        <v>0</v>
      </c>
      <c r="H76" s="290">
        <f t="shared" si="12"/>
        <v>0</v>
      </c>
      <c r="I76" s="290">
        <f t="shared" si="12"/>
        <v>0</v>
      </c>
      <c r="J76" s="290">
        <f t="shared" si="12"/>
        <v>0</v>
      </c>
      <c r="K76" s="290">
        <f t="shared" si="11"/>
        <v>0</v>
      </c>
      <c r="L76" s="290">
        <f t="shared" ref="L76:Y76" si="13">SUM(L33,L49,L61,L74)</f>
        <v>0</v>
      </c>
      <c r="M76" s="290">
        <f t="shared" si="13"/>
        <v>0</v>
      </c>
      <c r="N76" s="290">
        <f t="shared" si="13"/>
        <v>0</v>
      </c>
      <c r="O76" s="290">
        <f t="shared" si="13"/>
        <v>0</v>
      </c>
      <c r="P76" s="290">
        <f t="shared" si="13"/>
        <v>0</v>
      </c>
      <c r="Q76" s="290">
        <f t="shared" si="13"/>
        <v>0</v>
      </c>
      <c r="R76" s="290">
        <f t="shared" si="13"/>
        <v>0</v>
      </c>
      <c r="S76" s="290">
        <f t="shared" si="13"/>
        <v>0</v>
      </c>
      <c r="T76" s="290">
        <f t="shared" si="13"/>
        <v>0</v>
      </c>
      <c r="U76" s="290">
        <f t="shared" si="13"/>
        <v>0</v>
      </c>
      <c r="V76" s="290">
        <f t="shared" si="13"/>
        <v>0</v>
      </c>
      <c r="W76" s="290">
        <f t="shared" si="13"/>
        <v>0</v>
      </c>
      <c r="X76" s="290">
        <f t="shared" si="13"/>
        <v>0</v>
      </c>
      <c r="Y76" s="290">
        <f t="shared" si="13"/>
        <v>0</v>
      </c>
    </row>
    <row r="77" spans="1:25">
      <c r="D77" s="345"/>
      <c r="E77" s="345"/>
      <c r="F77" s="291"/>
      <c r="G77" s="291"/>
      <c r="H77" s="291"/>
      <c r="I77" s="291"/>
      <c r="J77" s="291"/>
      <c r="K77" s="291"/>
      <c r="L77" s="291"/>
      <c r="M77" s="291"/>
      <c r="N77" s="291"/>
      <c r="O77" s="291"/>
      <c r="P77" s="291"/>
      <c r="Q77" s="291"/>
      <c r="R77" s="291"/>
      <c r="S77" s="291"/>
      <c r="T77" s="291"/>
      <c r="U77" s="291"/>
      <c r="V77" s="291"/>
      <c r="W77" s="291"/>
      <c r="X77" s="291"/>
      <c r="Y77" s="291"/>
    </row>
    <row r="78" spans="1:25" ht="15">
      <c r="A78" s="329" t="s">
        <v>93</v>
      </c>
      <c r="B78" s="140"/>
      <c r="D78" s="345"/>
      <c r="E78" s="345"/>
      <c r="F78" s="290">
        <f>+F76*F$6</f>
        <v>0</v>
      </c>
      <c r="G78" s="290">
        <f t="shared" ref="G78:J78" si="14">+G76*G$6</f>
        <v>0</v>
      </c>
      <c r="H78" s="290">
        <f t="shared" si="14"/>
        <v>0</v>
      </c>
      <c r="I78" s="290">
        <f t="shared" si="14"/>
        <v>0</v>
      </c>
      <c r="J78" s="290">
        <f t="shared" si="14"/>
        <v>0</v>
      </c>
      <c r="K78" s="290">
        <f>+K76*K$6</f>
        <v>0</v>
      </c>
      <c r="L78" s="290">
        <f t="shared" ref="L78:Y78" si="15">+L76*L$6</f>
        <v>0</v>
      </c>
      <c r="M78" s="290">
        <f t="shared" si="15"/>
        <v>0</v>
      </c>
      <c r="N78" s="290">
        <f t="shared" si="15"/>
        <v>0</v>
      </c>
      <c r="O78" s="290">
        <f t="shared" si="15"/>
        <v>0</v>
      </c>
      <c r="P78" s="290">
        <f t="shared" si="15"/>
        <v>0</v>
      </c>
      <c r="Q78" s="290">
        <f t="shared" si="15"/>
        <v>0</v>
      </c>
      <c r="R78" s="290">
        <f t="shared" si="15"/>
        <v>0</v>
      </c>
      <c r="S78" s="290">
        <f t="shared" si="15"/>
        <v>0</v>
      </c>
      <c r="T78" s="290">
        <f t="shared" si="15"/>
        <v>0</v>
      </c>
      <c r="U78" s="290">
        <f t="shared" si="15"/>
        <v>0</v>
      </c>
      <c r="V78" s="290">
        <f t="shared" si="15"/>
        <v>0</v>
      </c>
      <c r="W78" s="290">
        <f t="shared" si="15"/>
        <v>0</v>
      </c>
      <c r="X78" s="290">
        <f t="shared" si="15"/>
        <v>0</v>
      </c>
      <c r="Y78" s="290">
        <f t="shared" si="15"/>
        <v>0</v>
      </c>
    </row>
    <row r="79" spans="1:25">
      <c r="D79" s="345"/>
      <c r="E79" s="345"/>
      <c r="F79" s="291"/>
      <c r="G79" s="136"/>
      <c r="H79" s="136"/>
      <c r="I79" s="136"/>
      <c r="J79" s="136"/>
      <c r="K79" s="136"/>
      <c r="L79" s="136"/>
      <c r="M79" s="136"/>
      <c r="N79" s="136"/>
      <c r="O79" s="136"/>
      <c r="P79" s="136"/>
      <c r="Q79" s="136"/>
      <c r="R79" s="136"/>
      <c r="S79" s="136"/>
      <c r="T79" s="136"/>
      <c r="U79" s="136"/>
      <c r="V79" s="136"/>
      <c r="W79" s="136"/>
      <c r="X79" s="136"/>
      <c r="Y79" s="136"/>
    </row>
    <row r="80" spans="1:25" s="27" customFormat="1" ht="15">
      <c r="A80" s="204" t="s">
        <v>887</v>
      </c>
      <c r="C80" s="141"/>
      <c r="D80" s="345"/>
      <c r="E80" s="345"/>
      <c r="F80" s="293"/>
      <c r="G80" s="293"/>
      <c r="H80" s="293"/>
      <c r="I80" s="293"/>
      <c r="J80" s="293"/>
      <c r="K80" s="293"/>
      <c r="L80" s="293"/>
      <c r="M80" s="293"/>
      <c r="N80" s="293"/>
      <c r="O80" s="293"/>
      <c r="P80" s="293"/>
      <c r="Q80" s="293"/>
      <c r="R80" s="293"/>
      <c r="S80" s="293"/>
      <c r="T80" s="293"/>
      <c r="U80" s="293"/>
      <c r="V80" s="293"/>
      <c r="W80" s="293"/>
      <c r="X80" s="293"/>
      <c r="Y80" s="293"/>
    </row>
    <row r="81" spans="1:25">
      <c r="A81" s="433" t="s">
        <v>883</v>
      </c>
      <c r="B81" s="135"/>
      <c r="C81" s="139"/>
      <c r="D81" s="345"/>
      <c r="E81" s="345"/>
      <c r="F81" s="290">
        <f>'F1 - P&amp;L'!F38</f>
        <v>0</v>
      </c>
      <c r="G81" s="290">
        <f>'F1 - P&amp;L'!G38</f>
        <v>0</v>
      </c>
      <c r="H81" s="290">
        <f>'F1 - P&amp;L'!H38</f>
        <v>0</v>
      </c>
      <c r="I81" s="290">
        <f>'F1 - P&amp;L'!I38</f>
        <v>0</v>
      </c>
      <c r="J81" s="290">
        <f>'F1 - P&amp;L'!J38</f>
        <v>0</v>
      </c>
      <c r="K81" s="290">
        <f>'F1 - P&amp;L'!K38</f>
        <v>0</v>
      </c>
      <c r="L81" s="290">
        <f>'F1 - P&amp;L'!L38</f>
        <v>0</v>
      </c>
      <c r="M81" s="290">
        <f>'F1 - P&amp;L'!M38</f>
        <v>0</v>
      </c>
      <c r="N81" s="290">
        <f>'F1 - P&amp;L'!N38</f>
        <v>0</v>
      </c>
      <c r="O81" s="290">
        <f>'F1 - P&amp;L'!O38</f>
        <v>0</v>
      </c>
      <c r="P81" s="290">
        <f>'F1 - P&amp;L'!P38</f>
        <v>0</v>
      </c>
      <c r="Q81" s="290">
        <f>'F1 - P&amp;L'!Q38</f>
        <v>0</v>
      </c>
      <c r="R81" s="290">
        <f>'F1 - P&amp;L'!R38</f>
        <v>0</v>
      </c>
      <c r="S81" s="290">
        <f>'F1 - P&amp;L'!S38</f>
        <v>0</v>
      </c>
      <c r="T81" s="290">
        <f>'F1 - P&amp;L'!T38</f>
        <v>0</v>
      </c>
      <c r="U81" s="290">
        <f>'F1 - P&amp;L'!U38</f>
        <v>0</v>
      </c>
      <c r="V81" s="290">
        <f>'F1 - P&amp;L'!V38</f>
        <v>0</v>
      </c>
      <c r="W81" s="290">
        <f>'F1 - P&amp;L'!W38</f>
        <v>0</v>
      </c>
      <c r="X81" s="290">
        <f>'F1 - P&amp;L'!X38</f>
        <v>0</v>
      </c>
      <c r="Y81" s="290">
        <f>'F1 - P&amp;L'!Y38</f>
        <v>0</v>
      </c>
    </row>
    <row r="82" spans="1:25" s="27" customFormat="1">
      <c r="A82" s="433" t="s">
        <v>884</v>
      </c>
      <c r="D82" s="345"/>
      <c r="E82" s="345"/>
      <c r="F82" s="290">
        <f>'F1 - P&amp;L'!F39</f>
        <v>0</v>
      </c>
      <c r="G82" s="290">
        <f>'F1 - P&amp;L'!G39</f>
        <v>0</v>
      </c>
      <c r="H82" s="290">
        <f>'F1 - P&amp;L'!H39</f>
        <v>0</v>
      </c>
      <c r="I82" s="290">
        <f>'F1 - P&amp;L'!I39</f>
        <v>0</v>
      </c>
      <c r="J82" s="290">
        <f>'F1 - P&amp;L'!J39</f>
        <v>0</v>
      </c>
      <c r="K82" s="290">
        <f>'F1 - P&amp;L'!K39</f>
        <v>0</v>
      </c>
      <c r="L82" s="290">
        <f>'F1 - P&amp;L'!L39</f>
        <v>0</v>
      </c>
      <c r="M82" s="290">
        <f>'F1 - P&amp;L'!M39</f>
        <v>0</v>
      </c>
      <c r="N82" s="290">
        <f>'F1 - P&amp;L'!N39</f>
        <v>0</v>
      </c>
      <c r="O82" s="290">
        <f>'F1 - P&amp;L'!O39</f>
        <v>0</v>
      </c>
      <c r="P82" s="290">
        <f>'F1 - P&amp;L'!P39</f>
        <v>0</v>
      </c>
      <c r="Q82" s="290">
        <f>'F1 - P&amp;L'!Q39</f>
        <v>0</v>
      </c>
      <c r="R82" s="290">
        <f>'F1 - P&amp;L'!R39</f>
        <v>0</v>
      </c>
      <c r="S82" s="290">
        <f>'F1 - P&amp;L'!S39</f>
        <v>0</v>
      </c>
      <c r="T82" s="290">
        <f>'F1 - P&amp;L'!T39</f>
        <v>0</v>
      </c>
      <c r="U82" s="290">
        <f>'F1 - P&amp;L'!U39</f>
        <v>0</v>
      </c>
      <c r="V82" s="290">
        <f>'F1 - P&amp;L'!V39</f>
        <v>0</v>
      </c>
      <c r="W82" s="290">
        <f>'F1 - P&amp;L'!W39</f>
        <v>0</v>
      </c>
      <c r="X82" s="290">
        <f>'F1 - P&amp;L'!X39</f>
        <v>0</v>
      </c>
      <c r="Y82" s="290">
        <f>'F1 - P&amp;L'!Y39</f>
        <v>0</v>
      </c>
    </row>
    <row r="83" spans="1:25" s="135" customFormat="1">
      <c r="A83" s="433" t="s">
        <v>885</v>
      </c>
      <c r="B83" s="140"/>
      <c r="D83" s="345"/>
      <c r="E83" s="345"/>
      <c r="F83" s="290">
        <f>'F1 - P&amp;L'!F40</f>
        <v>0</v>
      </c>
      <c r="G83" s="290">
        <f>'F1 - P&amp;L'!G40</f>
        <v>0</v>
      </c>
      <c r="H83" s="290">
        <f>'F1 - P&amp;L'!H40</f>
        <v>0</v>
      </c>
      <c r="I83" s="290">
        <f>'F1 - P&amp;L'!I40</f>
        <v>0</v>
      </c>
      <c r="J83" s="290">
        <f>'F1 - P&amp;L'!J40</f>
        <v>0</v>
      </c>
      <c r="K83" s="290">
        <f>'F1 - P&amp;L'!K40</f>
        <v>0</v>
      </c>
      <c r="L83" s="290">
        <f>'F1 - P&amp;L'!L40</f>
        <v>0</v>
      </c>
      <c r="M83" s="290">
        <f>'F1 - P&amp;L'!M40</f>
        <v>0</v>
      </c>
      <c r="N83" s="290">
        <f>'F1 - P&amp;L'!N40</f>
        <v>0</v>
      </c>
      <c r="O83" s="290">
        <f>'F1 - P&amp;L'!O40</f>
        <v>0</v>
      </c>
      <c r="P83" s="290">
        <f>'F1 - P&amp;L'!P40</f>
        <v>0</v>
      </c>
      <c r="Q83" s="290">
        <f>'F1 - P&amp;L'!Q40</f>
        <v>0</v>
      </c>
      <c r="R83" s="290">
        <f>'F1 - P&amp;L'!R40</f>
        <v>0</v>
      </c>
      <c r="S83" s="290">
        <f>'F1 - P&amp;L'!S40</f>
        <v>0</v>
      </c>
      <c r="T83" s="290">
        <f>'F1 - P&amp;L'!T40</f>
        <v>0</v>
      </c>
      <c r="U83" s="290">
        <f>'F1 - P&amp;L'!U40</f>
        <v>0</v>
      </c>
      <c r="V83" s="290">
        <f>'F1 - P&amp;L'!V40</f>
        <v>0</v>
      </c>
      <c r="W83" s="290">
        <f>'F1 - P&amp;L'!W40</f>
        <v>0</v>
      </c>
      <c r="X83" s="290">
        <f>'F1 - P&amp;L'!X40</f>
        <v>0</v>
      </c>
      <c r="Y83" s="290">
        <f>'F1 - P&amp;L'!Y40</f>
        <v>0</v>
      </c>
    </row>
    <row r="84" spans="1:25">
      <c r="A84" s="433" t="s">
        <v>886</v>
      </c>
      <c r="D84" s="345"/>
      <c r="E84" s="345"/>
      <c r="F84" s="290">
        <f>'F1 - P&amp;L'!F41</f>
        <v>0</v>
      </c>
      <c r="G84" s="290">
        <f>'F1 - P&amp;L'!G41</f>
        <v>0</v>
      </c>
      <c r="H84" s="290">
        <f>'F1 - P&amp;L'!H41</f>
        <v>0</v>
      </c>
      <c r="I84" s="290">
        <f>'F1 - P&amp;L'!I41</f>
        <v>0</v>
      </c>
      <c r="J84" s="290">
        <f>'F1 - P&amp;L'!J41</f>
        <v>0</v>
      </c>
      <c r="K84" s="290">
        <f>'F1 - P&amp;L'!K41</f>
        <v>0</v>
      </c>
      <c r="L84" s="290">
        <f>'F1 - P&amp;L'!L41</f>
        <v>0</v>
      </c>
      <c r="M84" s="290">
        <f>'F1 - P&amp;L'!M41</f>
        <v>0</v>
      </c>
      <c r="N84" s="290">
        <f>'F1 - P&amp;L'!N41</f>
        <v>0</v>
      </c>
      <c r="O84" s="290">
        <f>'F1 - P&amp;L'!O41</f>
        <v>0</v>
      </c>
      <c r="P84" s="290">
        <f>'F1 - P&amp;L'!P41</f>
        <v>0</v>
      </c>
      <c r="Q84" s="290">
        <f>'F1 - P&amp;L'!Q41</f>
        <v>0</v>
      </c>
      <c r="R84" s="290">
        <f>'F1 - P&amp;L'!R41</f>
        <v>0</v>
      </c>
      <c r="S84" s="290">
        <f>'F1 - P&amp;L'!S41</f>
        <v>0</v>
      </c>
      <c r="T84" s="290">
        <f>'F1 - P&amp;L'!T41</f>
        <v>0</v>
      </c>
      <c r="U84" s="290">
        <f>'F1 - P&amp;L'!U41</f>
        <v>0</v>
      </c>
      <c r="V84" s="290">
        <f>'F1 - P&amp;L'!V41</f>
        <v>0</v>
      </c>
      <c r="W84" s="290">
        <f>'F1 - P&amp;L'!W41</f>
        <v>0</v>
      </c>
      <c r="X84" s="290">
        <f>'F1 - P&amp;L'!X41</f>
        <v>0</v>
      </c>
      <c r="Y84" s="290">
        <f>'F1 - P&amp;L'!Y41</f>
        <v>0</v>
      </c>
    </row>
    <row r="85" spans="1:25">
      <c r="A85" s="345"/>
      <c r="B85" s="345"/>
      <c r="C85" s="345"/>
      <c r="D85" s="345"/>
      <c r="E85" s="345"/>
      <c r="F85" s="291"/>
      <c r="G85" s="291"/>
      <c r="H85" s="291"/>
      <c r="I85" s="291"/>
      <c r="J85" s="291"/>
      <c r="K85" s="291"/>
      <c r="L85" s="291"/>
      <c r="M85" s="291"/>
      <c r="N85" s="291"/>
      <c r="O85" s="291"/>
      <c r="P85" s="291"/>
      <c r="Q85" s="291"/>
      <c r="R85" s="291"/>
      <c r="S85" s="291"/>
      <c r="T85" s="291"/>
      <c r="U85" s="291"/>
      <c r="V85" s="291"/>
      <c r="W85" s="291"/>
      <c r="X85" s="291"/>
      <c r="Y85" s="291"/>
    </row>
    <row r="86" spans="1:25">
      <c r="A86" s="135" t="s">
        <v>892</v>
      </c>
      <c r="B86" s="135"/>
      <c r="C86" s="135"/>
      <c r="D86" s="345"/>
      <c r="E86" s="345"/>
      <c r="F86" s="523" t="str">
        <f>IF(F33=0,"",F81/F33)</f>
        <v/>
      </c>
      <c r="G86" s="523" t="str">
        <f t="shared" ref="G86:J86" si="16">IF(G33=0,"",G81/G33)</f>
        <v/>
      </c>
      <c r="H86" s="523" t="str">
        <f t="shared" si="16"/>
        <v/>
      </c>
      <c r="I86" s="523" t="str">
        <f t="shared" si="16"/>
        <v/>
      </c>
      <c r="J86" s="523" t="str">
        <f t="shared" si="16"/>
        <v/>
      </c>
      <c r="K86" s="523" t="str">
        <f t="shared" ref="K86" si="17">IF(K33=0,"",K81/K33)</f>
        <v/>
      </c>
      <c r="L86" s="523" t="str">
        <f t="shared" ref="L86:Y86" si="18">IF(L33=0,"",L81/L33)</f>
        <v/>
      </c>
      <c r="M86" s="523" t="str">
        <f t="shared" si="18"/>
        <v/>
      </c>
      <c r="N86" s="523" t="str">
        <f t="shared" si="18"/>
        <v/>
      </c>
      <c r="O86" s="523" t="str">
        <f t="shared" si="18"/>
        <v/>
      </c>
      <c r="P86" s="523" t="str">
        <f t="shared" si="18"/>
        <v/>
      </c>
      <c r="Q86" s="523" t="str">
        <f t="shared" si="18"/>
        <v/>
      </c>
      <c r="R86" s="523" t="str">
        <f t="shared" si="18"/>
        <v/>
      </c>
      <c r="S86" s="523" t="str">
        <f t="shared" si="18"/>
        <v/>
      </c>
      <c r="T86" s="523" t="str">
        <f t="shared" si="18"/>
        <v/>
      </c>
      <c r="U86" s="523" t="str">
        <f t="shared" si="18"/>
        <v/>
      </c>
      <c r="V86" s="523" t="str">
        <f t="shared" si="18"/>
        <v/>
      </c>
      <c r="W86" s="523" t="str">
        <f t="shared" si="18"/>
        <v/>
      </c>
      <c r="X86" s="523" t="str">
        <f t="shared" si="18"/>
        <v/>
      </c>
      <c r="Y86" s="523" t="str">
        <f t="shared" si="18"/>
        <v/>
      </c>
    </row>
    <row r="87" spans="1:25">
      <c r="A87" s="135"/>
      <c r="B87" s="135"/>
      <c r="C87" s="135"/>
      <c r="D87" s="345"/>
      <c r="E87" s="345"/>
      <c r="F87" s="293"/>
      <c r="G87" s="293"/>
      <c r="H87" s="293"/>
      <c r="I87" s="293"/>
      <c r="J87" s="293"/>
      <c r="K87" s="293"/>
      <c r="L87" s="293"/>
      <c r="M87" s="293"/>
      <c r="N87" s="293"/>
      <c r="O87" s="293"/>
      <c r="P87" s="293"/>
      <c r="Q87" s="293"/>
      <c r="R87" s="293"/>
      <c r="S87" s="293"/>
      <c r="T87" s="293"/>
      <c r="U87" s="293"/>
      <c r="V87" s="293"/>
      <c r="W87" s="293"/>
      <c r="X87" s="293"/>
      <c r="Y87" s="293"/>
    </row>
    <row r="88" spans="1:25">
      <c r="A88" s="135" t="s">
        <v>995</v>
      </c>
      <c r="B88" s="135"/>
      <c r="C88" s="135"/>
      <c r="D88" s="345"/>
      <c r="E88" s="345"/>
      <c r="F88" s="523" t="str">
        <f t="shared" ref="F88:K88" si="19">IF(F33=0,"",SUM(F81:F84)/F33)</f>
        <v/>
      </c>
      <c r="G88" s="523" t="str">
        <f t="shared" ref="G88:J88" si="20">IF(G33=0,"",SUM(G81:G84)/G33)</f>
        <v/>
      </c>
      <c r="H88" s="523" t="str">
        <f t="shared" si="20"/>
        <v/>
      </c>
      <c r="I88" s="523" t="str">
        <f t="shared" si="20"/>
        <v/>
      </c>
      <c r="J88" s="523" t="str">
        <f t="shared" si="20"/>
        <v/>
      </c>
      <c r="K88" s="523" t="str">
        <f t="shared" si="19"/>
        <v/>
      </c>
      <c r="L88" s="523" t="str">
        <f t="shared" ref="L88:Y88" si="21">IF(L33=0,"",SUM(L81:L84)/L33)</f>
        <v/>
      </c>
      <c r="M88" s="523" t="str">
        <f t="shared" si="21"/>
        <v/>
      </c>
      <c r="N88" s="523" t="str">
        <f t="shared" si="21"/>
        <v/>
      </c>
      <c r="O88" s="523" t="str">
        <f t="shared" si="21"/>
        <v/>
      </c>
      <c r="P88" s="523" t="str">
        <f t="shared" si="21"/>
        <v/>
      </c>
      <c r="Q88" s="523" t="str">
        <f t="shared" si="21"/>
        <v/>
      </c>
      <c r="R88" s="523" t="str">
        <f t="shared" si="21"/>
        <v/>
      </c>
      <c r="S88" s="523" t="str">
        <f t="shared" si="21"/>
        <v/>
      </c>
      <c r="T88" s="523" t="str">
        <f t="shared" si="21"/>
        <v/>
      </c>
      <c r="U88" s="523" t="str">
        <f t="shared" si="21"/>
        <v/>
      </c>
      <c r="V88" s="523" t="str">
        <f t="shared" si="21"/>
        <v/>
      </c>
      <c r="W88" s="523" t="str">
        <f t="shared" si="21"/>
        <v/>
      </c>
      <c r="X88" s="523" t="str">
        <f t="shared" si="21"/>
        <v/>
      </c>
      <c r="Y88" s="523" t="str">
        <f t="shared" si="21"/>
        <v/>
      </c>
    </row>
    <row r="89" spans="1:25">
      <c r="D89" s="345"/>
      <c r="E89" s="345"/>
      <c r="F89" s="291"/>
      <c r="G89" s="291"/>
      <c r="H89" s="291"/>
      <c r="I89" s="291"/>
      <c r="J89" s="291"/>
      <c r="K89" s="291"/>
      <c r="L89" s="291"/>
      <c r="M89" s="291"/>
      <c r="N89" s="291"/>
      <c r="O89" s="291"/>
      <c r="P89" s="291"/>
      <c r="Q89" s="291"/>
      <c r="R89" s="291"/>
      <c r="S89" s="291"/>
      <c r="T89" s="291"/>
      <c r="U89" s="291"/>
      <c r="V89" s="291"/>
      <c r="W89" s="291"/>
      <c r="X89" s="291"/>
      <c r="Y89" s="291"/>
    </row>
    <row r="90" spans="1:25">
      <c r="A90" s="135" t="s">
        <v>95</v>
      </c>
      <c r="B90" s="135"/>
      <c r="D90" s="345"/>
      <c r="E90" s="345"/>
      <c r="F90" s="291"/>
      <c r="G90" s="291"/>
      <c r="H90" s="291"/>
      <c r="I90" s="291"/>
      <c r="J90" s="291"/>
      <c r="K90" s="291"/>
      <c r="L90" s="291"/>
      <c r="M90" s="291"/>
      <c r="N90" s="291"/>
      <c r="O90" s="291"/>
      <c r="P90" s="291"/>
      <c r="Q90" s="291"/>
      <c r="R90" s="291"/>
      <c r="S90" s="291"/>
      <c r="T90" s="291"/>
      <c r="U90" s="291"/>
      <c r="V90" s="291"/>
      <c r="W90" s="291"/>
      <c r="X90" s="291"/>
      <c r="Y90" s="291"/>
    </row>
    <row r="91" spans="1:25">
      <c r="A91" s="435" t="s">
        <v>96</v>
      </c>
      <c r="D91" s="345"/>
      <c r="E91" s="345"/>
      <c r="F91" s="225"/>
      <c r="G91" s="225"/>
      <c r="H91" s="225"/>
      <c r="I91" s="225"/>
      <c r="J91" s="225"/>
      <c r="K91" s="225"/>
      <c r="L91" s="225"/>
      <c r="M91" s="225"/>
      <c r="N91" s="225"/>
      <c r="O91" s="225"/>
      <c r="P91" s="225"/>
      <c r="Q91" s="225"/>
      <c r="R91" s="225"/>
      <c r="S91" s="225"/>
      <c r="T91" s="225"/>
      <c r="U91" s="225"/>
      <c r="V91" s="225"/>
      <c r="W91" s="225"/>
      <c r="X91" s="225"/>
      <c r="Y91" s="225"/>
    </row>
    <row r="92" spans="1:25">
      <c r="A92" s="435" t="s">
        <v>97</v>
      </c>
      <c r="D92" s="345"/>
      <c r="E92" s="345"/>
      <c r="F92" s="225"/>
      <c r="G92" s="225"/>
      <c r="H92" s="225"/>
      <c r="I92" s="225"/>
      <c r="J92" s="225"/>
      <c r="K92" s="225"/>
      <c r="L92" s="225"/>
      <c r="M92" s="225"/>
      <c r="N92" s="225"/>
      <c r="O92" s="225"/>
      <c r="P92" s="225"/>
      <c r="Q92" s="225"/>
      <c r="R92" s="225"/>
      <c r="S92" s="225"/>
      <c r="T92" s="225"/>
      <c r="U92" s="225"/>
      <c r="V92" s="225"/>
      <c r="W92" s="225"/>
      <c r="X92" s="225"/>
      <c r="Y92" s="225"/>
    </row>
    <row r="93" spans="1:25">
      <c r="A93" s="435" t="s">
        <v>98</v>
      </c>
      <c r="D93" s="345"/>
      <c r="E93" s="345"/>
      <c r="F93" s="225"/>
      <c r="G93" s="225"/>
      <c r="H93" s="225"/>
      <c r="I93" s="225"/>
      <c r="J93" s="225"/>
      <c r="K93" s="225"/>
      <c r="L93" s="225"/>
      <c r="M93" s="225"/>
      <c r="N93" s="225"/>
      <c r="O93" s="225"/>
      <c r="P93" s="225"/>
      <c r="Q93" s="225"/>
      <c r="R93" s="225"/>
      <c r="S93" s="225"/>
      <c r="T93" s="225"/>
      <c r="U93" s="225"/>
      <c r="V93" s="225"/>
      <c r="W93" s="225"/>
      <c r="X93" s="225"/>
      <c r="Y93" s="225"/>
    </row>
    <row r="94" spans="1:25">
      <c r="A94" s="435" t="s">
        <v>99</v>
      </c>
      <c r="D94" s="345"/>
      <c r="E94" s="345"/>
      <c r="F94" s="225"/>
      <c r="G94" s="225"/>
      <c r="H94" s="225"/>
      <c r="I94" s="225"/>
      <c r="J94" s="225"/>
      <c r="K94" s="225"/>
      <c r="L94" s="225"/>
      <c r="M94" s="225"/>
      <c r="N94" s="225"/>
      <c r="O94" s="225"/>
      <c r="P94" s="225"/>
      <c r="Q94" s="225"/>
      <c r="R94" s="225"/>
      <c r="S94" s="225"/>
      <c r="T94" s="225"/>
      <c r="U94" s="225"/>
      <c r="V94" s="225"/>
      <c r="W94" s="225"/>
      <c r="X94" s="225"/>
      <c r="Y94" s="225"/>
    </row>
    <row r="95" spans="1:25">
      <c r="A95" s="135" t="s">
        <v>100</v>
      </c>
      <c r="B95" s="135"/>
      <c r="D95" s="345"/>
      <c r="E95" s="345"/>
      <c r="F95" s="290">
        <f>SUM(F91:F94)</f>
        <v>0</v>
      </c>
      <c r="G95" s="290">
        <f t="shared" ref="G95:J95" si="22">SUM(G91:G94)</f>
        <v>0</v>
      </c>
      <c r="H95" s="290">
        <f t="shared" si="22"/>
        <v>0</v>
      </c>
      <c r="I95" s="290">
        <f t="shared" si="22"/>
        <v>0</v>
      </c>
      <c r="J95" s="290">
        <f t="shared" si="22"/>
        <v>0</v>
      </c>
      <c r="K95" s="290">
        <f t="shared" ref="K95" si="23">SUM(K91:K94)</f>
        <v>0</v>
      </c>
      <c r="L95" s="290">
        <f t="shared" ref="L95:Y95" si="24">SUM(L91:L94)</f>
        <v>0</v>
      </c>
      <c r="M95" s="290">
        <f t="shared" si="24"/>
        <v>0</v>
      </c>
      <c r="N95" s="290">
        <f t="shared" si="24"/>
        <v>0</v>
      </c>
      <c r="O95" s="290">
        <f t="shared" si="24"/>
        <v>0</v>
      </c>
      <c r="P95" s="290">
        <f t="shared" si="24"/>
        <v>0</v>
      </c>
      <c r="Q95" s="290">
        <f t="shared" si="24"/>
        <v>0</v>
      </c>
      <c r="R95" s="290">
        <f t="shared" si="24"/>
        <v>0</v>
      </c>
      <c r="S95" s="290">
        <f t="shared" si="24"/>
        <v>0</v>
      </c>
      <c r="T95" s="290">
        <f t="shared" si="24"/>
        <v>0</v>
      </c>
      <c r="U95" s="290">
        <f t="shared" si="24"/>
        <v>0</v>
      </c>
      <c r="V95" s="290">
        <f t="shared" si="24"/>
        <v>0</v>
      </c>
      <c r="W95" s="290">
        <f t="shared" si="24"/>
        <v>0</v>
      </c>
      <c r="X95" s="290">
        <f t="shared" si="24"/>
        <v>0</v>
      </c>
      <c r="Y95" s="290">
        <f t="shared" si="24"/>
        <v>0</v>
      </c>
    </row>
    <row r="96" spans="1:25" s="27" customFormat="1">
      <c r="D96" s="345"/>
      <c r="E96" s="345"/>
      <c r="F96" s="293"/>
      <c r="G96" s="293"/>
      <c r="H96" s="293"/>
      <c r="I96" s="293"/>
      <c r="J96" s="293"/>
      <c r="K96" s="293"/>
      <c r="L96" s="293"/>
      <c r="M96" s="293"/>
      <c r="N96" s="293"/>
      <c r="O96" s="293"/>
      <c r="P96" s="293"/>
      <c r="Q96" s="293"/>
      <c r="R96" s="293"/>
      <c r="S96" s="293"/>
      <c r="T96" s="293"/>
      <c r="U96" s="293"/>
      <c r="V96" s="293"/>
      <c r="W96" s="293"/>
      <c r="X96" s="293"/>
      <c r="Y96" s="293"/>
    </row>
    <row r="97" spans="1:25">
      <c r="A97" s="135" t="s">
        <v>101</v>
      </c>
      <c r="B97" s="135"/>
      <c r="D97" s="345"/>
      <c r="E97" s="345"/>
      <c r="F97" s="291"/>
      <c r="G97" s="291"/>
      <c r="H97" s="291"/>
      <c r="I97" s="291"/>
      <c r="J97" s="291"/>
      <c r="K97" s="291"/>
      <c r="L97" s="291"/>
      <c r="M97" s="291"/>
      <c r="N97" s="291"/>
      <c r="O97" s="291"/>
      <c r="P97" s="291"/>
      <c r="Q97" s="291"/>
      <c r="R97" s="291"/>
      <c r="S97" s="291"/>
      <c r="T97" s="291"/>
      <c r="U97" s="291"/>
      <c r="V97" s="291"/>
      <c r="W97" s="291"/>
      <c r="X97" s="291"/>
      <c r="Y97" s="291"/>
    </row>
    <row r="98" spans="1:25">
      <c r="A98" s="435" t="s">
        <v>102</v>
      </c>
      <c r="D98" s="345"/>
      <c r="E98" s="345"/>
      <c r="F98" s="225"/>
      <c r="G98" s="290">
        <f t="shared" ref="G98" si="25">F106</f>
        <v>0</v>
      </c>
      <c r="H98" s="290">
        <f t="shared" ref="H98" si="26">G106</f>
        <v>0</v>
      </c>
      <c r="I98" s="290">
        <f t="shared" ref="I98" si="27">H106</f>
        <v>0</v>
      </c>
      <c r="J98" s="290">
        <f t="shared" ref="J98" si="28">I106</f>
        <v>0</v>
      </c>
      <c r="K98" s="290">
        <f t="shared" ref="K98" si="29">J106</f>
        <v>0</v>
      </c>
      <c r="L98" s="290">
        <f t="shared" ref="L98" si="30">K106</f>
        <v>0</v>
      </c>
      <c r="M98" s="290">
        <f t="shared" ref="M98" si="31">L106</f>
        <v>0</v>
      </c>
      <c r="N98" s="290">
        <f t="shared" ref="N98" si="32">M106</f>
        <v>0</v>
      </c>
      <c r="O98" s="290">
        <f t="shared" ref="O98" si="33">N106</f>
        <v>0</v>
      </c>
      <c r="P98" s="290">
        <f t="shared" ref="P98" si="34">O106</f>
        <v>0</v>
      </c>
      <c r="Q98" s="290">
        <f t="shared" ref="Q98" si="35">P106</f>
        <v>0</v>
      </c>
      <c r="R98" s="290">
        <f t="shared" ref="R98" si="36">Q106</f>
        <v>0</v>
      </c>
      <c r="S98" s="290">
        <f t="shared" ref="S98" si="37">R106</f>
        <v>0</v>
      </c>
      <c r="T98" s="290">
        <f t="shared" ref="T98" si="38">S106</f>
        <v>0</v>
      </c>
      <c r="U98" s="290">
        <f t="shared" ref="U98" si="39">T106</f>
        <v>0</v>
      </c>
      <c r="V98" s="290">
        <f t="shared" ref="V98" si="40">U106</f>
        <v>0</v>
      </c>
      <c r="W98" s="290">
        <f t="shared" ref="W98" si="41">V106</f>
        <v>0</v>
      </c>
      <c r="X98" s="290">
        <f t="shared" ref="X98" si="42">W106</f>
        <v>0</v>
      </c>
      <c r="Y98" s="290">
        <f t="shared" ref="Y98" si="43">X106</f>
        <v>0</v>
      </c>
    </row>
    <row r="99" spans="1:25">
      <c r="A99" s="435" t="s">
        <v>103</v>
      </c>
      <c r="D99" s="345"/>
      <c r="E99" s="345"/>
      <c r="F99" s="225"/>
      <c r="G99" s="225"/>
      <c r="H99" s="225"/>
      <c r="I99" s="225"/>
      <c r="J99" s="225"/>
      <c r="K99" s="225"/>
      <c r="L99" s="225"/>
      <c r="M99" s="225"/>
      <c r="N99" s="225"/>
      <c r="O99" s="225"/>
      <c r="P99" s="225"/>
      <c r="Q99" s="225"/>
      <c r="R99" s="225"/>
      <c r="S99" s="225"/>
      <c r="T99" s="225"/>
      <c r="U99" s="225"/>
      <c r="V99" s="225"/>
      <c r="W99" s="225"/>
      <c r="X99" s="225"/>
      <c r="Y99" s="225"/>
    </row>
    <row r="100" spans="1:25">
      <c r="A100" s="435" t="s">
        <v>104</v>
      </c>
      <c r="D100" s="345"/>
      <c r="E100" s="345"/>
      <c r="F100" s="225"/>
      <c r="G100" s="225"/>
      <c r="H100" s="225"/>
      <c r="I100" s="225"/>
      <c r="J100" s="225"/>
      <c r="K100" s="225"/>
      <c r="L100" s="225"/>
      <c r="M100" s="225"/>
      <c r="N100" s="225"/>
      <c r="O100" s="225"/>
      <c r="P100" s="225"/>
      <c r="Q100" s="225"/>
      <c r="R100" s="225"/>
      <c r="S100" s="225"/>
      <c r="T100" s="225"/>
      <c r="U100" s="225"/>
      <c r="V100" s="225"/>
      <c r="W100" s="225"/>
      <c r="X100" s="225"/>
      <c r="Y100" s="225"/>
    </row>
    <row r="101" spans="1:25">
      <c r="A101" s="435" t="s">
        <v>105</v>
      </c>
      <c r="D101" s="345"/>
      <c r="E101" s="345"/>
      <c r="F101" s="225"/>
      <c r="G101" s="225"/>
      <c r="H101" s="225"/>
      <c r="I101" s="225"/>
      <c r="J101" s="225"/>
      <c r="K101" s="225"/>
      <c r="L101" s="225"/>
      <c r="M101" s="225"/>
      <c r="N101" s="225"/>
      <c r="O101" s="225"/>
      <c r="P101" s="225"/>
      <c r="Q101" s="225"/>
      <c r="R101" s="225"/>
      <c r="S101" s="225"/>
      <c r="T101" s="225"/>
      <c r="U101" s="225"/>
      <c r="V101" s="225"/>
      <c r="W101" s="225"/>
      <c r="X101" s="225"/>
      <c r="Y101" s="225"/>
    </row>
    <row r="102" spans="1:25">
      <c r="A102" s="434" t="s">
        <v>94</v>
      </c>
      <c r="D102" s="345"/>
      <c r="E102" s="345"/>
      <c r="F102" s="225"/>
      <c r="G102" s="225"/>
      <c r="H102" s="225"/>
      <c r="I102" s="225"/>
      <c r="J102" s="225"/>
      <c r="K102" s="225"/>
      <c r="L102" s="225"/>
      <c r="M102" s="225"/>
      <c r="N102" s="225"/>
      <c r="O102" s="225"/>
      <c r="P102" s="225"/>
      <c r="Q102" s="225"/>
      <c r="R102" s="225"/>
      <c r="S102" s="225"/>
      <c r="T102" s="225"/>
      <c r="U102" s="225"/>
      <c r="V102" s="225"/>
      <c r="W102" s="225"/>
      <c r="X102" s="225"/>
      <c r="Y102" s="225"/>
    </row>
    <row r="103" spans="1:25">
      <c r="A103" s="434" t="s">
        <v>94</v>
      </c>
      <c r="D103" s="345"/>
      <c r="E103" s="345"/>
      <c r="F103" s="225"/>
      <c r="G103" s="225"/>
      <c r="H103" s="225"/>
      <c r="I103" s="225"/>
      <c r="J103" s="225"/>
      <c r="K103" s="225"/>
      <c r="L103" s="225"/>
      <c r="M103" s="225"/>
      <c r="N103" s="225"/>
      <c r="O103" s="225"/>
      <c r="P103" s="225"/>
      <c r="Q103" s="225"/>
      <c r="R103" s="225"/>
      <c r="S103" s="225"/>
      <c r="T103" s="225"/>
      <c r="U103" s="225"/>
      <c r="V103" s="225"/>
      <c r="W103" s="225"/>
      <c r="X103" s="225"/>
      <c r="Y103" s="225"/>
    </row>
    <row r="104" spans="1:25">
      <c r="A104" s="434" t="s">
        <v>94</v>
      </c>
      <c r="D104" s="345"/>
      <c r="E104" s="345"/>
      <c r="F104" s="225"/>
      <c r="G104" s="225"/>
      <c r="H104" s="225"/>
      <c r="I104" s="225"/>
      <c r="J104" s="225"/>
      <c r="K104" s="225"/>
      <c r="L104" s="225"/>
      <c r="M104" s="225"/>
      <c r="N104" s="225"/>
      <c r="O104" s="225"/>
      <c r="P104" s="225"/>
      <c r="Q104" s="225"/>
      <c r="R104" s="225"/>
      <c r="S104" s="225"/>
      <c r="T104" s="225"/>
      <c r="U104" s="225"/>
      <c r="V104" s="225"/>
      <c r="W104" s="225"/>
      <c r="X104" s="225"/>
      <c r="Y104" s="225"/>
    </row>
    <row r="105" spans="1:25" s="27" customFormat="1">
      <c r="A105" s="422" t="s">
        <v>106</v>
      </c>
      <c r="D105" s="345"/>
      <c r="E105" s="345"/>
      <c r="F105" s="289">
        <f>+F95</f>
        <v>0</v>
      </c>
      <c r="G105" s="289">
        <f t="shared" ref="G105:J105" si="44">+G95</f>
        <v>0</v>
      </c>
      <c r="H105" s="289">
        <f t="shared" si="44"/>
        <v>0</v>
      </c>
      <c r="I105" s="289">
        <f t="shared" si="44"/>
        <v>0</v>
      </c>
      <c r="J105" s="289">
        <f t="shared" si="44"/>
        <v>0</v>
      </c>
      <c r="K105" s="289">
        <f t="shared" ref="K105" si="45">+K95</f>
        <v>0</v>
      </c>
      <c r="L105" s="289">
        <f t="shared" ref="L105:Y105" si="46">+L95</f>
        <v>0</v>
      </c>
      <c r="M105" s="289">
        <f t="shared" si="46"/>
        <v>0</v>
      </c>
      <c r="N105" s="289">
        <f t="shared" si="46"/>
        <v>0</v>
      </c>
      <c r="O105" s="289">
        <f t="shared" si="46"/>
        <v>0</v>
      </c>
      <c r="P105" s="289">
        <f t="shared" si="46"/>
        <v>0</v>
      </c>
      <c r="Q105" s="289">
        <f t="shared" si="46"/>
        <v>0</v>
      </c>
      <c r="R105" s="289">
        <f t="shared" si="46"/>
        <v>0</v>
      </c>
      <c r="S105" s="289">
        <f t="shared" si="46"/>
        <v>0</v>
      </c>
      <c r="T105" s="289">
        <f t="shared" si="46"/>
        <v>0</v>
      </c>
      <c r="U105" s="289">
        <f t="shared" si="46"/>
        <v>0</v>
      </c>
      <c r="V105" s="289">
        <f t="shared" si="46"/>
        <v>0</v>
      </c>
      <c r="W105" s="289">
        <f t="shared" si="46"/>
        <v>0</v>
      </c>
      <c r="X105" s="289">
        <f t="shared" si="46"/>
        <v>0</v>
      </c>
      <c r="Y105" s="289">
        <f t="shared" si="46"/>
        <v>0</v>
      </c>
    </row>
    <row r="106" spans="1:25" s="135" customFormat="1">
      <c r="A106" s="437" t="s">
        <v>107</v>
      </c>
      <c r="D106" s="140"/>
      <c r="E106" s="140"/>
      <c r="F106" s="438">
        <f>SUM(F98:F105)</f>
        <v>0</v>
      </c>
      <c r="G106" s="438">
        <f t="shared" ref="G106:J106" si="47">SUM(G98:G105)</f>
        <v>0</v>
      </c>
      <c r="H106" s="438">
        <f t="shared" si="47"/>
        <v>0</v>
      </c>
      <c r="I106" s="438">
        <f t="shared" si="47"/>
        <v>0</v>
      </c>
      <c r="J106" s="438">
        <f t="shared" si="47"/>
        <v>0</v>
      </c>
      <c r="K106" s="438">
        <f t="shared" ref="K106" si="48">SUM(K98:K105)</f>
        <v>0</v>
      </c>
      <c r="L106" s="438">
        <f t="shared" ref="L106:Y106" si="49">SUM(L98:L105)</f>
        <v>0</v>
      </c>
      <c r="M106" s="438">
        <f t="shared" si="49"/>
        <v>0</v>
      </c>
      <c r="N106" s="438">
        <f t="shared" si="49"/>
        <v>0</v>
      </c>
      <c r="O106" s="438">
        <f t="shared" si="49"/>
        <v>0</v>
      </c>
      <c r="P106" s="438">
        <f t="shared" si="49"/>
        <v>0</v>
      </c>
      <c r="Q106" s="438">
        <f t="shared" si="49"/>
        <v>0</v>
      </c>
      <c r="R106" s="438">
        <f t="shared" si="49"/>
        <v>0</v>
      </c>
      <c r="S106" s="438">
        <f t="shared" si="49"/>
        <v>0</v>
      </c>
      <c r="T106" s="438">
        <f t="shared" si="49"/>
        <v>0</v>
      </c>
      <c r="U106" s="438">
        <f t="shared" si="49"/>
        <v>0</v>
      </c>
      <c r="V106" s="438">
        <f t="shared" si="49"/>
        <v>0</v>
      </c>
      <c r="W106" s="438">
        <f t="shared" si="49"/>
        <v>0</v>
      </c>
      <c r="X106" s="438">
        <f t="shared" si="49"/>
        <v>0</v>
      </c>
      <c r="Y106" s="438">
        <f t="shared" si="49"/>
        <v>0</v>
      </c>
    </row>
    <row r="107" spans="1:25">
      <c r="D107" s="345"/>
      <c r="E107" s="345"/>
      <c r="G107" s="518"/>
      <c r="H107" s="518"/>
      <c r="I107" s="518"/>
      <c r="J107" s="518"/>
      <c r="L107" s="518"/>
      <c r="M107" s="518"/>
      <c r="N107" s="518"/>
      <c r="O107" s="518"/>
      <c r="P107" s="518"/>
      <c r="Q107" s="518"/>
      <c r="R107" s="518"/>
      <c r="S107" s="518"/>
      <c r="T107" s="518"/>
      <c r="U107" s="518"/>
      <c r="V107" s="518"/>
      <c r="W107" s="518"/>
      <c r="X107" s="518"/>
      <c r="Y107" s="518"/>
    </row>
    <row r="108" spans="1:25">
      <c r="A108" s="454" t="s">
        <v>815</v>
      </c>
      <c r="F108" s="455"/>
      <c r="G108" s="455"/>
      <c r="H108" s="455"/>
      <c r="I108" s="455"/>
      <c r="J108" s="455"/>
      <c r="K108" s="455"/>
      <c r="L108" s="455"/>
      <c r="M108" s="455"/>
      <c r="N108" s="455"/>
      <c r="O108" s="455"/>
      <c r="P108" s="455"/>
      <c r="Q108" s="455"/>
      <c r="R108" s="455"/>
      <c r="S108" s="455"/>
      <c r="T108" s="455"/>
      <c r="U108" s="455"/>
      <c r="V108" s="455"/>
      <c r="W108" s="455"/>
      <c r="X108" s="455"/>
      <c r="Y108" s="455"/>
    </row>
    <row r="109" spans="1:25" s="454" customFormat="1">
      <c r="G109" s="518"/>
      <c r="H109" s="518"/>
      <c r="I109" s="518"/>
      <c r="J109" s="518"/>
      <c r="L109" s="518"/>
      <c r="M109" s="518"/>
      <c r="N109" s="518"/>
      <c r="O109" s="518"/>
      <c r="P109" s="518"/>
      <c r="Q109" s="518"/>
      <c r="R109" s="518"/>
      <c r="S109" s="518"/>
      <c r="T109" s="518"/>
      <c r="U109" s="518"/>
      <c r="V109" s="518"/>
      <c r="W109" s="518"/>
      <c r="X109" s="518"/>
      <c r="Y109" s="518"/>
    </row>
    <row r="110" spans="1:25" s="454" customFormat="1">
      <c r="A110" s="135" t="s">
        <v>900</v>
      </c>
      <c r="G110" s="518"/>
      <c r="H110" s="518"/>
      <c r="I110" s="518"/>
      <c r="J110" s="518"/>
      <c r="L110" s="518"/>
      <c r="M110" s="518"/>
      <c r="N110" s="518"/>
      <c r="O110" s="518"/>
      <c r="P110" s="518"/>
      <c r="Q110" s="518"/>
      <c r="R110" s="518"/>
      <c r="S110" s="518"/>
      <c r="T110" s="518"/>
      <c r="U110" s="518"/>
      <c r="V110" s="518"/>
      <c r="W110" s="518"/>
      <c r="X110" s="518"/>
      <c r="Y110" s="518"/>
    </row>
    <row r="111" spans="1:25" s="454" customFormat="1">
      <c r="A111" s="518" t="s">
        <v>897</v>
      </c>
      <c r="F111" s="225"/>
      <c r="G111" s="438">
        <f t="shared" ref="G111" si="50">F114</f>
        <v>0</v>
      </c>
      <c r="H111" s="438">
        <f t="shared" ref="H111" si="51">G114</f>
        <v>0</v>
      </c>
      <c r="I111" s="438">
        <f t="shared" ref="I111" si="52">H114</f>
        <v>0</v>
      </c>
      <c r="J111" s="438">
        <f t="shared" ref="J111" si="53">I114</f>
        <v>0</v>
      </c>
      <c r="K111" s="438">
        <f t="shared" ref="K111" si="54">J114</f>
        <v>0</v>
      </c>
      <c r="L111" s="438">
        <f t="shared" ref="L111" si="55">K114</f>
        <v>0</v>
      </c>
      <c r="M111" s="438">
        <f t="shared" ref="M111" si="56">L114</f>
        <v>0</v>
      </c>
      <c r="N111" s="438">
        <f t="shared" ref="N111" si="57">M114</f>
        <v>0</v>
      </c>
      <c r="O111" s="438">
        <f t="shared" ref="O111" si="58">N114</f>
        <v>0</v>
      </c>
      <c r="P111" s="438">
        <f t="shared" ref="P111" si="59">O114</f>
        <v>0</v>
      </c>
      <c r="Q111" s="438">
        <f t="shared" ref="Q111" si="60">P114</f>
        <v>0</v>
      </c>
      <c r="R111" s="438">
        <f t="shared" ref="R111" si="61">Q114</f>
        <v>0</v>
      </c>
      <c r="S111" s="438">
        <f t="shared" ref="S111" si="62">R114</f>
        <v>0</v>
      </c>
      <c r="T111" s="438">
        <f t="shared" ref="T111" si="63">S114</f>
        <v>0</v>
      </c>
      <c r="U111" s="438">
        <f t="shared" ref="U111" si="64">T114</f>
        <v>0</v>
      </c>
      <c r="V111" s="438">
        <f t="shared" ref="V111" si="65">U114</f>
        <v>0</v>
      </c>
      <c r="W111" s="438">
        <f t="shared" ref="W111" si="66">V114</f>
        <v>0</v>
      </c>
      <c r="X111" s="438">
        <f t="shared" ref="X111" si="67">W114</f>
        <v>0</v>
      </c>
      <c r="Y111" s="438">
        <f t="shared" ref="Y111" si="68">X114</f>
        <v>0</v>
      </c>
    </row>
    <row r="112" spans="1:25" s="454" customFormat="1">
      <c r="A112" s="518" t="s">
        <v>901</v>
      </c>
      <c r="F112" s="225"/>
      <c r="G112" s="225"/>
      <c r="H112" s="225"/>
      <c r="I112" s="225"/>
      <c r="J112" s="225"/>
      <c r="K112" s="225"/>
      <c r="L112" s="225"/>
      <c r="M112" s="225"/>
      <c r="N112" s="225"/>
      <c r="O112" s="225"/>
      <c r="P112" s="225"/>
      <c r="Q112" s="225"/>
      <c r="R112" s="225"/>
      <c r="S112" s="225"/>
      <c r="T112" s="225"/>
      <c r="U112" s="225"/>
      <c r="V112" s="225"/>
      <c r="W112" s="225"/>
      <c r="X112" s="225"/>
      <c r="Y112" s="225"/>
    </row>
    <row r="113" spans="1:25" s="454" customFormat="1">
      <c r="A113" s="518" t="s">
        <v>899</v>
      </c>
      <c r="F113" s="225"/>
      <c r="G113" s="225"/>
      <c r="H113" s="225"/>
      <c r="I113" s="225"/>
      <c r="J113" s="225"/>
      <c r="K113" s="225"/>
      <c r="L113" s="225"/>
      <c r="M113" s="225"/>
      <c r="N113" s="225"/>
      <c r="O113" s="225"/>
      <c r="P113" s="225"/>
      <c r="Q113" s="225"/>
      <c r="R113" s="225"/>
      <c r="S113" s="225"/>
      <c r="T113" s="225"/>
      <c r="U113" s="225"/>
      <c r="V113" s="225"/>
      <c r="W113" s="225"/>
      <c r="X113" s="225"/>
      <c r="Y113" s="225"/>
    </row>
    <row r="114" spans="1:25" s="454" customFormat="1">
      <c r="A114" s="518" t="s">
        <v>898</v>
      </c>
      <c r="F114" s="438">
        <f>SUM(F111:F113)</f>
        <v>0</v>
      </c>
      <c r="G114" s="438">
        <f t="shared" ref="G114:J114" si="69">SUM(G111:G113)</f>
        <v>0</v>
      </c>
      <c r="H114" s="438">
        <f t="shared" si="69"/>
        <v>0</v>
      </c>
      <c r="I114" s="438">
        <f t="shared" si="69"/>
        <v>0</v>
      </c>
      <c r="J114" s="438">
        <f t="shared" si="69"/>
        <v>0</v>
      </c>
      <c r="K114" s="438">
        <f t="shared" ref="K114" si="70">SUM(K111:K113)</f>
        <v>0</v>
      </c>
      <c r="L114" s="438">
        <f t="shared" ref="L114:Y114" si="71">SUM(L111:L113)</f>
        <v>0</v>
      </c>
      <c r="M114" s="438">
        <f t="shared" si="71"/>
        <v>0</v>
      </c>
      <c r="N114" s="438">
        <f t="shared" si="71"/>
        <v>0</v>
      </c>
      <c r="O114" s="438">
        <f t="shared" si="71"/>
        <v>0</v>
      </c>
      <c r="P114" s="438">
        <f t="shared" si="71"/>
        <v>0</v>
      </c>
      <c r="Q114" s="438">
        <f t="shared" si="71"/>
        <v>0</v>
      </c>
      <c r="R114" s="438">
        <f t="shared" si="71"/>
        <v>0</v>
      </c>
      <c r="S114" s="438">
        <f t="shared" si="71"/>
        <v>0</v>
      </c>
      <c r="T114" s="438">
        <f t="shared" si="71"/>
        <v>0</v>
      </c>
      <c r="U114" s="438">
        <f t="shared" si="71"/>
        <v>0</v>
      </c>
      <c r="V114" s="438">
        <f t="shared" si="71"/>
        <v>0</v>
      </c>
      <c r="W114" s="438">
        <f t="shared" si="71"/>
        <v>0</v>
      </c>
      <c r="X114" s="438">
        <f t="shared" si="71"/>
        <v>0</v>
      </c>
      <c r="Y114" s="438">
        <f t="shared" si="71"/>
        <v>0</v>
      </c>
    </row>
    <row r="115" spans="1:25" s="150" customFormat="1"/>
    <row r="196" spans="6:6">
      <c r="F196" s="294"/>
    </row>
    <row r="197" spans="6:6">
      <c r="F197" s="294"/>
    </row>
    <row r="198" spans="6:6">
      <c r="F198" s="294"/>
    </row>
    <row r="199" spans="6:6">
      <c r="F199" s="294"/>
    </row>
    <row r="200" spans="6:6">
      <c r="F200" s="294"/>
    </row>
    <row r="201" spans="6:6">
      <c r="F201" s="294"/>
    </row>
  </sheetData>
  <sheetProtection insertRows="0"/>
  <dataValidations count="2">
    <dataValidation type="decimal" operator="lessThanOrEqual" allowBlank="1" showInputMessage="1" showErrorMessage="1" sqref="F71:Y73 F52:Y52">
      <formula1>0</formula1>
    </dataValidation>
    <dataValidation type="decimal" operator="greaterThanOrEqual" allowBlank="1" showInputMessage="1" showErrorMessage="1" sqref="F46:F48 F41 F36:Y36">
      <formula1>0</formula1>
    </dataValidation>
  </dataValidations>
  <printOptions headings="1"/>
  <pageMargins left="0.19685039370078741" right="0.15748031496062992" top="0.31496062992125984" bottom="0.43307086614173229" header="0.15748031496062992" footer="0.15748031496062992"/>
  <pageSetup paperSize="8" scale="72" orientation="portrait" r:id="rId1"/>
  <headerFooter>
    <oddHeader>&amp;C&amp;A</oddHeader>
    <oddFooter>&amp;L&amp;T
&amp;D&amp;C&amp;Z&amp;R&amp;F</oddFooter>
  </headerFooter>
  <drawing r:id="rId2"/>
</worksheet>
</file>

<file path=xl/worksheets/sheet23.xml><?xml version="1.0" encoding="utf-8"?>
<worksheet xmlns="http://schemas.openxmlformats.org/spreadsheetml/2006/main" xmlns:r="http://schemas.openxmlformats.org/officeDocument/2006/relationships">
  <dimension ref="A1:AB166"/>
  <sheetViews>
    <sheetView topLeftCell="A70" workbookViewId="0">
      <selection activeCell="A2" sqref="A2"/>
    </sheetView>
  </sheetViews>
  <sheetFormatPr defaultRowHeight="12.75" outlineLevelCol="1"/>
  <cols>
    <col min="1" max="1" width="68.125" style="518" customWidth="1"/>
    <col min="2" max="2" width="1.625" style="518" customWidth="1"/>
    <col min="3" max="3" width="3.625" style="518" customWidth="1"/>
    <col min="4" max="4" width="3.75" style="518" customWidth="1"/>
    <col min="5" max="5" width="3.625" style="518" customWidth="1"/>
    <col min="6" max="9" width="10.375" style="518" hidden="1" customWidth="1" outlineLevel="1"/>
    <col min="10" max="10" width="10.125" style="518" customWidth="1" collapsed="1"/>
    <col min="11" max="13" width="10.375" style="518" customWidth="1"/>
    <col min="14" max="15" width="9" style="518"/>
    <col min="16" max="25" width="9" style="518" hidden="1" customWidth="1" outlineLevel="1"/>
    <col min="26" max="26" width="9" style="518" collapsed="1"/>
    <col min="27" max="16384" width="9" style="518"/>
  </cols>
  <sheetData>
    <row r="1" spans="1:26" s="142" customFormat="1" ht="15">
      <c r="A1" s="13" t="s">
        <v>1833</v>
      </c>
      <c r="B1" s="13"/>
      <c r="F1" s="143"/>
      <c r="G1" s="143"/>
      <c r="L1" s="143"/>
    </row>
    <row r="2" spans="1:26" s="142" customFormat="1" ht="15">
      <c r="A2" s="55" t="str">
        <f>'Version control'!A2</f>
        <v>LPN</v>
      </c>
      <c r="B2" s="518"/>
      <c r="C2" s="518"/>
      <c r="D2" s="345"/>
      <c r="E2" s="146"/>
      <c r="F2" s="143"/>
    </row>
    <row r="3" spans="1:26" s="144" customFormat="1" ht="15">
      <c r="A3" s="706">
        <f>'Version control'!A3</f>
        <v>2012</v>
      </c>
      <c r="B3" s="518"/>
      <c r="C3" s="518"/>
      <c r="D3" s="345"/>
      <c r="E3" s="146"/>
      <c r="F3" s="147"/>
      <c r="G3" s="147"/>
      <c r="H3" s="147"/>
      <c r="I3" s="147"/>
      <c r="J3" s="147"/>
      <c r="K3" s="147"/>
      <c r="L3" s="147"/>
    </row>
    <row r="4" spans="1:26" ht="28.5" customHeight="1">
      <c r="A4" s="439" t="s">
        <v>8</v>
      </c>
      <c r="D4" s="345"/>
      <c r="E4" s="146"/>
      <c r="F4" s="295">
        <v>2006</v>
      </c>
      <c r="G4" s="203">
        <v>2007</v>
      </c>
      <c r="H4" s="295">
        <v>2008</v>
      </c>
      <c r="I4" s="203">
        <v>2009</v>
      </c>
      <c r="J4" s="295">
        <v>2010</v>
      </c>
      <c r="K4" s="786">
        <v>2011</v>
      </c>
      <c r="L4" s="786">
        <v>2012</v>
      </c>
      <c r="M4" s="785">
        <v>2013</v>
      </c>
      <c r="N4" s="786">
        <v>2014</v>
      </c>
      <c r="O4" s="786">
        <v>2015</v>
      </c>
      <c r="P4" s="785">
        <v>2016</v>
      </c>
      <c r="Q4" s="786">
        <v>2017</v>
      </c>
      <c r="R4" s="786">
        <v>2018</v>
      </c>
      <c r="S4" s="785">
        <v>2019</v>
      </c>
      <c r="T4" s="786">
        <v>2020</v>
      </c>
      <c r="U4" s="786">
        <v>2021</v>
      </c>
      <c r="V4" s="785">
        <v>2022</v>
      </c>
      <c r="W4" s="786">
        <v>2023</v>
      </c>
      <c r="X4" s="203">
        <v>2024</v>
      </c>
      <c r="Y4" s="295">
        <v>2025</v>
      </c>
    </row>
    <row r="5" spans="1:26" s="134" customFormat="1" ht="12.75" customHeight="1">
      <c r="B5" s="518"/>
      <c r="C5" s="518"/>
      <c r="D5" s="345"/>
      <c r="E5" s="345"/>
      <c r="F5" s="407"/>
      <c r="G5" s="408"/>
      <c r="H5" s="408" t="s">
        <v>801</v>
      </c>
      <c r="I5" s="408"/>
      <c r="J5" s="408"/>
      <c r="K5" s="407"/>
      <c r="L5" s="408"/>
      <c r="M5" s="408" t="s">
        <v>802</v>
      </c>
      <c r="N5" s="408"/>
      <c r="O5" s="409"/>
      <c r="P5" s="809"/>
      <c r="Q5" s="810"/>
      <c r="R5" s="810" t="s">
        <v>1575</v>
      </c>
      <c r="S5" s="810"/>
      <c r="T5" s="811"/>
      <c r="U5" s="809"/>
      <c r="V5" s="810"/>
      <c r="W5" s="811"/>
      <c r="X5" s="408"/>
      <c r="Y5" s="409"/>
    </row>
    <row r="6" spans="1:26" ht="15" customHeight="1">
      <c r="A6" s="436" t="s">
        <v>592</v>
      </c>
      <c r="D6" s="345"/>
      <c r="E6" s="345"/>
      <c r="F6" s="548">
        <f>+'Ofgem data input'!G8</f>
        <v>0.3</v>
      </c>
      <c r="G6" s="548">
        <f>+'Ofgem data input'!H8</f>
        <v>0.3</v>
      </c>
      <c r="H6" s="548">
        <f>+'Ofgem data input'!I8</f>
        <v>0.3</v>
      </c>
      <c r="I6" s="548">
        <f>+'Ofgem data input'!J8</f>
        <v>0.28000000000000003</v>
      </c>
      <c r="J6" s="548">
        <f>+'Ofgem data input'!K8</f>
        <v>0.28000000000000003</v>
      </c>
      <c r="K6" s="793">
        <f>+'Ofgem data input'!L8</f>
        <v>0.28000000000000003</v>
      </c>
      <c r="L6" s="793">
        <f>+'Ofgem data input'!M8</f>
        <v>0.26</v>
      </c>
      <c r="M6" s="793">
        <f>+'Ofgem data input'!N8</f>
        <v>0.25</v>
      </c>
      <c r="N6" s="793">
        <f>+'Ofgem data input'!O8</f>
        <v>0.24</v>
      </c>
      <c r="O6" s="793">
        <f>+'Ofgem data input'!P8</f>
        <v>0.23</v>
      </c>
      <c r="P6" s="793">
        <f>+'Ofgem data input'!Q8</f>
        <v>0</v>
      </c>
      <c r="Q6" s="793">
        <f>+'Ofgem data input'!R8</f>
        <v>0</v>
      </c>
      <c r="R6" s="793">
        <f>+'Ofgem data input'!S8</f>
        <v>0</v>
      </c>
      <c r="S6" s="793">
        <f>+'Ofgem data input'!T8</f>
        <v>0</v>
      </c>
      <c r="T6" s="793">
        <f>+'Ofgem data input'!U8</f>
        <v>0</v>
      </c>
      <c r="U6" s="793">
        <f>+'Ofgem data input'!V8</f>
        <v>0</v>
      </c>
      <c r="V6" s="793">
        <f>+'Ofgem data input'!W8</f>
        <v>0</v>
      </c>
      <c r="W6" s="793">
        <f>+'Ofgem data input'!X8</f>
        <v>0</v>
      </c>
      <c r="X6" s="548">
        <f>+'Ofgem data input'!Y8</f>
        <v>0</v>
      </c>
      <c r="Y6" s="548">
        <f>+'Ofgem data input'!Z8</f>
        <v>0</v>
      </c>
    </row>
    <row r="7" spans="1:26" ht="15" customHeight="1">
      <c r="A7" s="346" t="s">
        <v>1692</v>
      </c>
      <c r="D7" s="345"/>
      <c r="E7" s="345"/>
      <c r="F7" s="345"/>
      <c r="G7" s="345"/>
      <c r="H7" s="345"/>
      <c r="I7" s="345"/>
      <c r="J7" s="345"/>
      <c r="K7" s="345"/>
      <c r="L7" s="345"/>
      <c r="M7" s="345"/>
      <c r="N7" s="345"/>
      <c r="O7" s="345"/>
      <c r="P7" s="345"/>
      <c r="Q7" s="345"/>
      <c r="R7" s="345"/>
      <c r="S7" s="345"/>
      <c r="T7" s="345"/>
      <c r="U7" s="345"/>
      <c r="V7" s="345"/>
      <c r="W7" s="345"/>
      <c r="X7" s="345"/>
      <c r="Y7" s="345"/>
    </row>
    <row r="8" spans="1:26" s="170" customFormat="1">
      <c r="A8" s="882" t="s">
        <v>273</v>
      </c>
      <c r="B8" s="337"/>
      <c r="C8" s="173"/>
      <c r="D8" s="173"/>
      <c r="F8" s="148">
        <f>+'F1 - P&amp;L'!F58</f>
        <v>0</v>
      </c>
      <c r="G8" s="148">
        <f>+'F1 - P&amp;L'!G58</f>
        <v>0</v>
      </c>
      <c r="H8" s="148">
        <f>+'F1 - P&amp;L'!H58</f>
        <v>0</v>
      </c>
      <c r="I8" s="148">
        <f>+'F1 - P&amp;L'!I58</f>
        <v>0</v>
      </c>
      <c r="J8" s="148">
        <f>+'F1 - P&amp;L'!J58</f>
        <v>0</v>
      </c>
      <c r="K8" s="148">
        <f>+'F1 - P&amp;L'!K58</f>
        <v>0</v>
      </c>
      <c r="L8" s="148">
        <f>+'F1 - P&amp;L'!L58</f>
        <v>0</v>
      </c>
      <c r="M8" s="148">
        <f>+'F1 - P&amp;L'!M58</f>
        <v>0</v>
      </c>
      <c r="N8" s="148">
        <f>+'F1 - P&amp;L'!N58</f>
        <v>0</v>
      </c>
      <c r="O8" s="148">
        <f>+'F1 - P&amp;L'!O58</f>
        <v>0</v>
      </c>
      <c r="P8" s="148">
        <f>+'F1 - P&amp;L'!P58</f>
        <v>0</v>
      </c>
      <c r="Q8" s="148">
        <f>+'F1 - P&amp;L'!Q58</f>
        <v>0</v>
      </c>
      <c r="R8" s="148">
        <f>+'F1 - P&amp;L'!R58</f>
        <v>0</v>
      </c>
      <c r="S8" s="148">
        <f>+'F1 - P&amp;L'!S58</f>
        <v>0</v>
      </c>
      <c r="T8" s="148">
        <f>+'F1 - P&amp;L'!T58</f>
        <v>0</v>
      </c>
      <c r="U8" s="148">
        <f>+'F1 - P&amp;L'!U58</f>
        <v>0</v>
      </c>
      <c r="V8" s="148">
        <f>+'F1 - P&amp;L'!V58</f>
        <v>0</v>
      </c>
      <c r="W8" s="148">
        <f>+'F1 - P&amp;L'!W58</f>
        <v>0</v>
      </c>
      <c r="X8" s="148">
        <f>+'F1 - P&amp;L'!X58</f>
        <v>0</v>
      </c>
      <c r="Y8" s="148">
        <f>+'F1 - P&amp;L'!Y58</f>
        <v>0</v>
      </c>
      <c r="Z8" s="518"/>
    </row>
    <row r="9" spans="1:26" s="170" customFormat="1">
      <c r="A9" s="464" t="s">
        <v>354</v>
      </c>
      <c r="B9" s="337"/>
      <c r="C9" s="173"/>
      <c r="D9" s="173"/>
      <c r="F9" s="298"/>
      <c r="G9" s="298"/>
      <c r="H9" s="298"/>
      <c r="I9" s="298"/>
      <c r="J9" s="298"/>
      <c r="K9" s="298"/>
      <c r="L9" s="298"/>
      <c r="M9" s="298"/>
      <c r="N9" s="298"/>
      <c r="O9" s="298"/>
      <c r="P9" s="298"/>
      <c r="Q9" s="298"/>
      <c r="R9" s="298"/>
      <c r="S9" s="298"/>
      <c r="T9" s="298"/>
      <c r="U9" s="298"/>
      <c r="V9" s="298"/>
      <c r="W9" s="298"/>
      <c r="X9" s="298"/>
      <c r="Y9" s="298"/>
      <c r="Z9" s="518"/>
    </row>
    <row r="10" spans="1:26" s="170" customFormat="1">
      <c r="A10" s="882" t="s">
        <v>9</v>
      </c>
      <c r="C10" s="173"/>
      <c r="D10" s="173"/>
      <c r="F10" s="148">
        <f>+'F1 - P&amp;L'!F60</f>
        <v>0</v>
      </c>
      <c r="G10" s="148">
        <f>+'F1 - P&amp;L'!G60</f>
        <v>0</v>
      </c>
      <c r="H10" s="148">
        <f>+'F1 - P&amp;L'!H60</f>
        <v>0</v>
      </c>
      <c r="I10" s="148">
        <f>+'F1 - P&amp;L'!I60</f>
        <v>0</v>
      </c>
      <c r="J10" s="148">
        <f>+'F1 - P&amp;L'!J60</f>
        <v>0</v>
      </c>
      <c r="K10" s="148">
        <f>+'F1 - P&amp;L'!K60</f>
        <v>0</v>
      </c>
      <c r="L10" s="148">
        <f>+'F1 - P&amp;L'!L60</f>
        <v>0</v>
      </c>
      <c r="M10" s="148">
        <f>+'F1 - P&amp;L'!M60</f>
        <v>0</v>
      </c>
      <c r="N10" s="148">
        <f>+'F1 - P&amp;L'!N60</f>
        <v>0</v>
      </c>
      <c r="O10" s="148">
        <f>+'F1 - P&amp;L'!O60</f>
        <v>0</v>
      </c>
      <c r="P10" s="148">
        <f>+'F1 - P&amp;L'!P60</f>
        <v>0</v>
      </c>
      <c r="Q10" s="148">
        <f>+'F1 - P&amp;L'!Q60</f>
        <v>0</v>
      </c>
      <c r="R10" s="148">
        <f>+'F1 - P&amp;L'!R60</f>
        <v>0</v>
      </c>
      <c r="S10" s="148">
        <f>+'F1 - P&amp;L'!S60</f>
        <v>0</v>
      </c>
      <c r="T10" s="148">
        <f>+'F1 - P&amp;L'!T60</f>
        <v>0</v>
      </c>
      <c r="U10" s="148">
        <f>+'F1 - P&amp;L'!U60</f>
        <v>0</v>
      </c>
      <c r="V10" s="148">
        <f>+'F1 - P&amp;L'!V60</f>
        <v>0</v>
      </c>
      <c r="W10" s="148">
        <f>+'F1 - P&amp;L'!W60</f>
        <v>0</v>
      </c>
      <c r="X10" s="148">
        <f>+'F1 - P&amp;L'!X60</f>
        <v>0</v>
      </c>
      <c r="Y10" s="148">
        <f>+'F1 - P&amp;L'!Y60</f>
        <v>0</v>
      </c>
      <c r="Z10" s="518"/>
    </row>
    <row r="11" spans="1:26" s="170" customFormat="1">
      <c r="A11" s="882" t="s">
        <v>1525</v>
      </c>
      <c r="C11" s="173"/>
      <c r="D11" s="173"/>
      <c r="F11" s="148">
        <f>+'F1 - P&amp;L'!F61</f>
        <v>0</v>
      </c>
      <c r="G11" s="148">
        <f>+'F1 - P&amp;L'!G61</f>
        <v>0</v>
      </c>
      <c r="H11" s="148">
        <f>+'F1 - P&amp;L'!H61</f>
        <v>0</v>
      </c>
      <c r="I11" s="148">
        <f>+'F1 - P&amp;L'!I61</f>
        <v>0</v>
      </c>
      <c r="J11" s="148">
        <f>+'F1 - P&amp;L'!J61</f>
        <v>0</v>
      </c>
      <c r="K11" s="148">
        <f>+'F1 - P&amp;L'!K61</f>
        <v>0</v>
      </c>
      <c r="L11" s="148">
        <f>+'F1 - P&amp;L'!L61</f>
        <v>0</v>
      </c>
      <c r="M11" s="148">
        <f>+'F1 - P&amp;L'!M61</f>
        <v>0</v>
      </c>
      <c r="N11" s="148">
        <f>+'F1 - P&amp;L'!N61</f>
        <v>0</v>
      </c>
      <c r="O11" s="148">
        <f>+'F1 - P&amp;L'!O61</f>
        <v>0</v>
      </c>
      <c r="P11" s="148">
        <f>+'F1 - P&amp;L'!P61</f>
        <v>0</v>
      </c>
      <c r="Q11" s="148">
        <f>+'F1 - P&amp;L'!Q61</f>
        <v>0</v>
      </c>
      <c r="R11" s="148">
        <f>+'F1 - P&amp;L'!R61</f>
        <v>0</v>
      </c>
      <c r="S11" s="148">
        <f>+'F1 - P&amp;L'!S61</f>
        <v>0</v>
      </c>
      <c r="T11" s="148">
        <f>+'F1 - P&amp;L'!T61</f>
        <v>0</v>
      </c>
      <c r="U11" s="148">
        <f>+'F1 - P&amp;L'!U61</f>
        <v>0</v>
      </c>
      <c r="V11" s="148">
        <f>+'F1 - P&amp;L'!V61</f>
        <v>0</v>
      </c>
      <c r="W11" s="148">
        <f>+'F1 - P&amp;L'!W61</f>
        <v>0</v>
      </c>
      <c r="X11" s="148">
        <f>+'F1 - P&amp;L'!X61</f>
        <v>0</v>
      </c>
      <c r="Y11" s="148">
        <f>+'F1 - P&amp;L'!Y61</f>
        <v>0</v>
      </c>
      <c r="Z11" s="518"/>
    </row>
    <row r="12" spans="1:26" s="170" customFormat="1">
      <c r="A12" s="882" t="s">
        <v>350</v>
      </c>
      <c r="C12" s="173"/>
      <c r="D12" s="173"/>
      <c r="F12" s="148">
        <f>+'F1 - P&amp;L'!F62</f>
        <v>0</v>
      </c>
      <c r="G12" s="148">
        <f>+'F1 - P&amp;L'!G62</f>
        <v>0</v>
      </c>
      <c r="H12" s="148">
        <f>+'F1 - P&amp;L'!H62</f>
        <v>0</v>
      </c>
      <c r="I12" s="148">
        <f>+'F1 - P&amp;L'!I62</f>
        <v>0</v>
      </c>
      <c r="J12" s="148">
        <f>+'F1 - P&amp;L'!J62</f>
        <v>0</v>
      </c>
      <c r="K12" s="148">
        <f>+'F1 - P&amp;L'!K62</f>
        <v>0</v>
      </c>
      <c r="L12" s="148">
        <f>+'F1 - P&amp;L'!L62</f>
        <v>0</v>
      </c>
      <c r="M12" s="148">
        <f>+'F1 - P&amp;L'!M62</f>
        <v>0</v>
      </c>
      <c r="N12" s="148">
        <f>+'F1 - P&amp;L'!N62</f>
        <v>0</v>
      </c>
      <c r="O12" s="148">
        <f>+'F1 - P&amp;L'!O62</f>
        <v>0</v>
      </c>
      <c r="P12" s="148">
        <f>+'F1 - P&amp;L'!P62</f>
        <v>0</v>
      </c>
      <c r="Q12" s="148">
        <f>+'F1 - P&amp;L'!Q62</f>
        <v>0</v>
      </c>
      <c r="R12" s="148">
        <f>+'F1 - P&amp;L'!R62</f>
        <v>0</v>
      </c>
      <c r="S12" s="148">
        <f>+'F1 - P&amp;L'!S62</f>
        <v>0</v>
      </c>
      <c r="T12" s="148">
        <f>+'F1 - P&amp;L'!T62</f>
        <v>0</v>
      </c>
      <c r="U12" s="148">
        <f>+'F1 - P&amp;L'!U62</f>
        <v>0</v>
      </c>
      <c r="V12" s="148">
        <f>+'F1 - P&amp;L'!V62</f>
        <v>0</v>
      </c>
      <c r="W12" s="148">
        <f>+'F1 - P&amp;L'!W62</f>
        <v>0</v>
      </c>
      <c r="X12" s="148">
        <f>+'F1 - P&amp;L'!X62</f>
        <v>0</v>
      </c>
      <c r="Y12" s="148">
        <f>+'F1 - P&amp;L'!Y62</f>
        <v>0</v>
      </c>
      <c r="Z12" s="518"/>
    </row>
    <row r="13" spans="1:26" s="170" customFormat="1">
      <c r="A13" s="882" t="s">
        <v>10</v>
      </c>
      <c r="C13" s="173"/>
      <c r="D13" s="173"/>
      <c r="F13" s="148">
        <f>+'F1 - P&amp;L'!F63</f>
        <v>0</v>
      </c>
      <c r="G13" s="148">
        <f>+'F1 - P&amp;L'!G63</f>
        <v>0</v>
      </c>
      <c r="H13" s="148">
        <f>+'F1 - P&amp;L'!H63</f>
        <v>0</v>
      </c>
      <c r="I13" s="148">
        <f>+'F1 - P&amp;L'!I63</f>
        <v>0</v>
      </c>
      <c r="J13" s="148">
        <f>+'F1 - P&amp;L'!J63</f>
        <v>0</v>
      </c>
      <c r="K13" s="148">
        <f>+'F1 - P&amp;L'!K63</f>
        <v>0</v>
      </c>
      <c r="L13" s="148">
        <f>+'F1 - P&amp;L'!L63</f>
        <v>0</v>
      </c>
      <c r="M13" s="148">
        <f>+'F1 - P&amp;L'!M63</f>
        <v>0</v>
      </c>
      <c r="N13" s="148">
        <f>+'F1 - P&amp;L'!N63</f>
        <v>0</v>
      </c>
      <c r="O13" s="148">
        <f>+'F1 - P&amp;L'!O63</f>
        <v>0</v>
      </c>
      <c r="P13" s="148">
        <f>+'F1 - P&amp;L'!P63</f>
        <v>0</v>
      </c>
      <c r="Q13" s="148">
        <f>+'F1 - P&amp;L'!Q63</f>
        <v>0</v>
      </c>
      <c r="R13" s="148">
        <f>+'F1 - P&amp;L'!R63</f>
        <v>0</v>
      </c>
      <c r="S13" s="148">
        <f>+'F1 - P&amp;L'!S63</f>
        <v>0</v>
      </c>
      <c r="T13" s="148">
        <f>+'F1 - P&amp;L'!T63</f>
        <v>0</v>
      </c>
      <c r="U13" s="148">
        <f>+'F1 - P&amp;L'!U63</f>
        <v>0</v>
      </c>
      <c r="V13" s="148">
        <f>+'F1 - P&amp;L'!V63</f>
        <v>0</v>
      </c>
      <c r="W13" s="148">
        <f>+'F1 - P&amp;L'!W63</f>
        <v>0</v>
      </c>
      <c r="X13" s="148">
        <f>+'F1 - P&amp;L'!X63</f>
        <v>0</v>
      </c>
      <c r="Y13" s="148">
        <f>+'F1 - P&amp;L'!Y63</f>
        <v>0</v>
      </c>
      <c r="Z13" s="518"/>
    </row>
    <row r="14" spans="1:26" s="170" customFormat="1">
      <c r="A14" s="882" t="s">
        <v>11</v>
      </c>
      <c r="C14" s="173"/>
      <c r="D14" s="173"/>
      <c r="F14" s="148">
        <f>+'F1 - P&amp;L'!F64</f>
        <v>0</v>
      </c>
      <c r="G14" s="148">
        <f>+'F1 - P&amp;L'!G64</f>
        <v>0</v>
      </c>
      <c r="H14" s="148">
        <f>+'F1 - P&amp;L'!H64</f>
        <v>0</v>
      </c>
      <c r="I14" s="148">
        <f>+'F1 - P&amp;L'!I64</f>
        <v>0</v>
      </c>
      <c r="J14" s="148">
        <f>+'F1 - P&amp;L'!J64</f>
        <v>0</v>
      </c>
      <c r="K14" s="148">
        <f>+'F1 - P&amp;L'!K64</f>
        <v>0</v>
      </c>
      <c r="L14" s="148">
        <f>+'F1 - P&amp;L'!L64</f>
        <v>0</v>
      </c>
      <c r="M14" s="148">
        <f>+'F1 - P&amp;L'!M64</f>
        <v>0</v>
      </c>
      <c r="N14" s="148">
        <f>+'F1 - P&amp;L'!N64</f>
        <v>0</v>
      </c>
      <c r="O14" s="148">
        <f>+'F1 - P&amp;L'!O64</f>
        <v>0</v>
      </c>
      <c r="P14" s="148">
        <f>+'F1 - P&amp;L'!P64</f>
        <v>0</v>
      </c>
      <c r="Q14" s="148">
        <f>+'F1 - P&amp;L'!Q64</f>
        <v>0</v>
      </c>
      <c r="R14" s="148">
        <f>+'F1 - P&amp;L'!R64</f>
        <v>0</v>
      </c>
      <c r="S14" s="148">
        <f>+'F1 - P&amp;L'!S64</f>
        <v>0</v>
      </c>
      <c r="T14" s="148">
        <f>+'F1 - P&amp;L'!T64</f>
        <v>0</v>
      </c>
      <c r="U14" s="148">
        <f>+'F1 - P&amp;L'!U64</f>
        <v>0</v>
      </c>
      <c r="V14" s="148">
        <f>+'F1 - P&amp;L'!V64</f>
        <v>0</v>
      </c>
      <c r="W14" s="148">
        <f>+'F1 - P&amp;L'!W64</f>
        <v>0</v>
      </c>
      <c r="X14" s="148">
        <f>+'F1 - P&amp;L'!X64</f>
        <v>0</v>
      </c>
      <c r="Y14" s="148">
        <f>+'F1 - P&amp;L'!Y64</f>
        <v>0</v>
      </c>
      <c r="Z14" s="518"/>
    </row>
    <row r="15" spans="1:26" s="181" customFormat="1">
      <c r="A15" s="404" t="s">
        <v>353</v>
      </c>
      <c r="B15" s="174"/>
      <c r="C15" s="180"/>
      <c r="D15" s="180"/>
      <c r="F15" s="148">
        <f>+'F1 - P&amp;L'!F65</f>
        <v>0</v>
      </c>
      <c r="G15" s="148">
        <f>+'F1 - P&amp;L'!G65</f>
        <v>0</v>
      </c>
      <c r="H15" s="148">
        <f>+'F1 - P&amp;L'!H65</f>
        <v>0</v>
      </c>
      <c r="I15" s="148">
        <f>+'F1 - P&amp;L'!I65</f>
        <v>0</v>
      </c>
      <c r="J15" s="148">
        <f>+'F1 - P&amp;L'!J65</f>
        <v>0</v>
      </c>
      <c r="K15" s="148">
        <f>+'F1 - P&amp;L'!K65</f>
        <v>0</v>
      </c>
      <c r="L15" s="148">
        <f>+'F1 - P&amp;L'!L65</f>
        <v>0</v>
      </c>
      <c r="M15" s="148">
        <f>+'F1 - P&amp;L'!M65</f>
        <v>0</v>
      </c>
      <c r="N15" s="148">
        <f>+'F1 - P&amp;L'!N65</f>
        <v>0</v>
      </c>
      <c r="O15" s="148">
        <f>+'F1 - P&amp;L'!O65</f>
        <v>0</v>
      </c>
      <c r="P15" s="148">
        <f>+'F1 - P&amp;L'!P65</f>
        <v>0</v>
      </c>
      <c r="Q15" s="148">
        <f>+'F1 - P&amp;L'!Q65</f>
        <v>0</v>
      </c>
      <c r="R15" s="148">
        <f>+'F1 - P&amp;L'!R65</f>
        <v>0</v>
      </c>
      <c r="S15" s="148">
        <f>+'F1 - P&amp;L'!S65</f>
        <v>0</v>
      </c>
      <c r="T15" s="148">
        <f>+'F1 - P&amp;L'!T65</f>
        <v>0</v>
      </c>
      <c r="U15" s="148">
        <f>+'F1 - P&amp;L'!U65</f>
        <v>0</v>
      </c>
      <c r="V15" s="148">
        <f>+'F1 - P&amp;L'!V65</f>
        <v>0</v>
      </c>
      <c r="W15" s="148">
        <f>+'F1 - P&amp;L'!W65</f>
        <v>0</v>
      </c>
      <c r="X15" s="148">
        <f>+'F1 - P&amp;L'!X65</f>
        <v>0</v>
      </c>
      <c r="Y15" s="148">
        <f>+'F1 - P&amp;L'!Y65</f>
        <v>0</v>
      </c>
      <c r="Z15" s="518"/>
    </row>
    <row r="16" spans="1:26" s="170" customFormat="1">
      <c r="A16" s="337"/>
      <c r="B16" s="337"/>
      <c r="C16" s="173"/>
      <c r="D16" s="173"/>
      <c r="F16" s="300"/>
      <c r="G16" s="300"/>
      <c r="H16" s="300"/>
      <c r="I16" s="300"/>
      <c r="J16" s="300"/>
      <c r="K16" s="300"/>
      <c r="L16" s="300"/>
      <c r="M16" s="300"/>
      <c r="N16" s="300"/>
      <c r="O16" s="300"/>
      <c r="P16" s="300"/>
      <c r="Q16" s="300"/>
      <c r="R16" s="300"/>
      <c r="S16" s="300"/>
      <c r="T16" s="300"/>
      <c r="U16" s="300"/>
      <c r="V16" s="300"/>
      <c r="W16" s="300"/>
      <c r="X16" s="300"/>
      <c r="Y16" s="300"/>
      <c r="Z16" s="518"/>
    </row>
    <row r="17" spans="1:26" s="181" customFormat="1">
      <c r="A17" s="174" t="s">
        <v>584</v>
      </c>
      <c r="B17" s="174"/>
      <c r="C17" s="180"/>
      <c r="D17" s="180"/>
      <c r="F17" s="148">
        <f>+F8-F15</f>
        <v>0</v>
      </c>
      <c r="G17" s="148">
        <f t="shared" ref="G17:Y17" si="0">+G8-G15</f>
        <v>0</v>
      </c>
      <c r="H17" s="148">
        <f t="shared" si="0"/>
        <v>0</v>
      </c>
      <c r="I17" s="148">
        <f t="shared" si="0"/>
        <v>0</v>
      </c>
      <c r="J17" s="148">
        <f t="shared" si="0"/>
        <v>0</v>
      </c>
      <c r="K17" s="148">
        <f t="shared" si="0"/>
        <v>0</v>
      </c>
      <c r="L17" s="148">
        <f t="shared" si="0"/>
        <v>0</v>
      </c>
      <c r="M17" s="148">
        <f t="shared" si="0"/>
        <v>0</v>
      </c>
      <c r="N17" s="148">
        <f t="shared" si="0"/>
        <v>0</v>
      </c>
      <c r="O17" s="148">
        <f t="shared" si="0"/>
        <v>0</v>
      </c>
      <c r="P17" s="148">
        <f t="shared" si="0"/>
        <v>0</v>
      </c>
      <c r="Q17" s="148">
        <f t="shared" si="0"/>
        <v>0</v>
      </c>
      <c r="R17" s="148">
        <f t="shared" si="0"/>
        <v>0</v>
      </c>
      <c r="S17" s="148">
        <f t="shared" si="0"/>
        <v>0</v>
      </c>
      <c r="T17" s="148">
        <f t="shared" si="0"/>
        <v>0</v>
      </c>
      <c r="U17" s="148">
        <f t="shared" si="0"/>
        <v>0</v>
      </c>
      <c r="V17" s="148">
        <f t="shared" si="0"/>
        <v>0</v>
      </c>
      <c r="W17" s="148">
        <f t="shared" si="0"/>
        <v>0</v>
      </c>
      <c r="X17" s="148">
        <f t="shared" si="0"/>
        <v>0</v>
      </c>
      <c r="Y17" s="148">
        <f t="shared" si="0"/>
        <v>0</v>
      </c>
      <c r="Z17" s="518"/>
    </row>
    <row r="18" spans="1:26" s="170" customFormat="1">
      <c r="A18" s="337"/>
      <c r="B18" s="337"/>
      <c r="C18" s="173"/>
      <c r="D18" s="173"/>
      <c r="E18" s="301"/>
      <c r="F18" s="301"/>
      <c r="G18" s="301"/>
      <c r="H18" s="301"/>
      <c r="I18" s="301"/>
      <c r="J18" s="301"/>
      <c r="K18" s="301"/>
      <c r="L18" s="301"/>
      <c r="M18" s="301"/>
      <c r="N18" s="301"/>
      <c r="O18" s="301"/>
      <c r="P18" s="301"/>
      <c r="Q18" s="301"/>
      <c r="R18" s="301"/>
      <c r="S18" s="301"/>
      <c r="T18" s="301"/>
      <c r="U18" s="301"/>
      <c r="V18" s="301"/>
      <c r="W18" s="301"/>
      <c r="X18" s="301"/>
      <c r="Y18" s="301"/>
      <c r="Z18" s="518"/>
    </row>
    <row r="19" spans="1:26" s="170" customFormat="1">
      <c r="A19" s="174" t="s">
        <v>12</v>
      </c>
      <c r="B19" s="337"/>
      <c r="C19" s="173"/>
      <c r="D19" s="173"/>
      <c r="E19" s="301"/>
      <c r="F19" s="301"/>
      <c r="G19" s="301"/>
      <c r="H19" s="301"/>
      <c r="I19" s="301"/>
      <c r="J19" s="301"/>
      <c r="K19" s="301"/>
      <c r="L19" s="301"/>
      <c r="M19" s="301"/>
      <c r="N19" s="301"/>
      <c r="O19" s="301"/>
      <c r="P19" s="301"/>
      <c r="Q19" s="301"/>
      <c r="R19" s="301"/>
      <c r="S19" s="301"/>
      <c r="T19" s="301"/>
      <c r="U19" s="301"/>
      <c r="V19" s="301"/>
      <c r="W19" s="301"/>
      <c r="X19" s="301"/>
      <c r="Y19" s="301"/>
      <c r="Z19" s="518"/>
    </row>
    <row r="20" spans="1:26" s="170" customFormat="1">
      <c r="A20" s="882" t="s">
        <v>1000</v>
      </c>
      <c r="B20" s="337"/>
      <c r="C20" s="173"/>
      <c r="D20" s="173"/>
      <c r="F20" s="148">
        <f>+'F1 - P&amp;L'!F70</f>
        <v>0</v>
      </c>
      <c r="G20" s="148">
        <f>+'F1 - P&amp;L'!G70</f>
        <v>0</v>
      </c>
      <c r="H20" s="148">
        <f>+'F1 - P&amp;L'!H70</f>
        <v>0</v>
      </c>
      <c r="I20" s="148">
        <f>+'F1 - P&amp;L'!I70</f>
        <v>0</v>
      </c>
      <c r="J20" s="148">
        <f>+'F1 - P&amp;L'!J70</f>
        <v>0</v>
      </c>
      <c r="K20" s="148">
        <f>+'F1 - P&amp;L'!K70</f>
        <v>0</v>
      </c>
      <c r="L20" s="148">
        <f>+'F1 - P&amp;L'!L70</f>
        <v>0</v>
      </c>
      <c r="M20" s="148">
        <f>+'F1 - P&amp;L'!M70</f>
        <v>0</v>
      </c>
      <c r="N20" s="148">
        <f>+'F1 - P&amp;L'!N70</f>
        <v>0</v>
      </c>
      <c r="O20" s="148">
        <f>+'F1 - P&amp;L'!O70</f>
        <v>0</v>
      </c>
      <c r="P20" s="148">
        <f>+'F1 - P&amp;L'!P70</f>
        <v>0</v>
      </c>
      <c r="Q20" s="148">
        <f>+'F1 - P&amp;L'!Q70</f>
        <v>0</v>
      </c>
      <c r="R20" s="148">
        <f>+'F1 - P&amp;L'!R70</f>
        <v>0</v>
      </c>
      <c r="S20" s="148">
        <f>+'F1 - P&amp;L'!S70</f>
        <v>0</v>
      </c>
      <c r="T20" s="148">
        <f>+'F1 - P&amp;L'!T70</f>
        <v>0</v>
      </c>
      <c r="U20" s="148">
        <f>+'F1 - P&amp;L'!U70</f>
        <v>0</v>
      </c>
      <c r="V20" s="148">
        <f>+'F1 - P&amp;L'!V70</f>
        <v>0</v>
      </c>
      <c r="W20" s="148">
        <f>+'F1 - P&amp;L'!W70</f>
        <v>0</v>
      </c>
      <c r="X20" s="148">
        <f>+'F1 - P&amp;L'!X70</f>
        <v>0</v>
      </c>
      <c r="Y20" s="148">
        <f>+'F1 - P&amp;L'!Y70</f>
        <v>0</v>
      </c>
      <c r="Z20" s="518"/>
    </row>
    <row r="21" spans="1:26" s="170" customFormat="1">
      <c r="A21" s="895" t="str">
        <f>+'F1 - P&amp;L'!A71</f>
        <v>Exceptional Item (1) - overwrite</v>
      </c>
      <c r="C21" s="173"/>
      <c r="D21" s="173"/>
      <c r="F21" s="148">
        <f>+'F1 - P&amp;L'!F71</f>
        <v>0</v>
      </c>
      <c r="G21" s="148">
        <f>+'F1 - P&amp;L'!G71</f>
        <v>0</v>
      </c>
      <c r="H21" s="148">
        <f>+'F1 - P&amp;L'!H71</f>
        <v>0</v>
      </c>
      <c r="I21" s="148">
        <f>+'F1 - P&amp;L'!I71</f>
        <v>0</v>
      </c>
      <c r="J21" s="148">
        <f>+'F1 - P&amp;L'!J71</f>
        <v>0</v>
      </c>
      <c r="K21" s="148">
        <f>+'F1 - P&amp;L'!K71</f>
        <v>0</v>
      </c>
      <c r="L21" s="148">
        <f>+'F1 - P&amp;L'!L71</f>
        <v>0</v>
      </c>
      <c r="M21" s="148">
        <f>+'F1 - P&amp;L'!M71</f>
        <v>0</v>
      </c>
      <c r="N21" s="148">
        <f>+'F1 - P&amp;L'!N71</f>
        <v>0</v>
      </c>
      <c r="O21" s="148">
        <f>+'F1 - P&amp;L'!O71</f>
        <v>0</v>
      </c>
      <c r="P21" s="148">
        <f>+'F1 - P&amp;L'!P71</f>
        <v>0</v>
      </c>
      <c r="Q21" s="148">
        <f>+'F1 - P&amp;L'!Q71</f>
        <v>0</v>
      </c>
      <c r="R21" s="148">
        <f>+'F1 - P&amp;L'!R71</f>
        <v>0</v>
      </c>
      <c r="S21" s="148">
        <f>+'F1 - P&amp;L'!S71</f>
        <v>0</v>
      </c>
      <c r="T21" s="148">
        <f>+'F1 - P&amp;L'!T71</f>
        <v>0</v>
      </c>
      <c r="U21" s="148">
        <f>+'F1 - P&amp;L'!U71</f>
        <v>0</v>
      </c>
      <c r="V21" s="148">
        <f>+'F1 - P&amp;L'!V71</f>
        <v>0</v>
      </c>
      <c r="W21" s="148">
        <f>+'F1 - P&amp;L'!W71</f>
        <v>0</v>
      </c>
      <c r="X21" s="148">
        <f>+'F1 - P&amp;L'!X71</f>
        <v>0</v>
      </c>
      <c r="Y21" s="148">
        <f>+'F1 - P&amp;L'!Y71</f>
        <v>0</v>
      </c>
      <c r="Z21" s="518"/>
    </row>
    <row r="22" spans="1:26" s="170" customFormat="1">
      <c r="A22" s="895" t="str">
        <f>+'F1 - P&amp;L'!A72</f>
        <v>Exceptional Item (2) - overwrite</v>
      </c>
      <c r="C22" s="173"/>
      <c r="D22" s="173"/>
      <c r="F22" s="148">
        <f>+'F1 - P&amp;L'!F72</f>
        <v>0</v>
      </c>
      <c r="G22" s="148">
        <f>+'F1 - P&amp;L'!G72</f>
        <v>0</v>
      </c>
      <c r="H22" s="148">
        <f>+'F1 - P&amp;L'!H72</f>
        <v>0</v>
      </c>
      <c r="I22" s="148">
        <f>+'F1 - P&amp;L'!I72</f>
        <v>0</v>
      </c>
      <c r="J22" s="148">
        <f>+'F1 - P&amp;L'!J72</f>
        <v>0</v>
      </c>
      <c r="K22" s="148">
        <f>+'F1 - P&amp;L'!K72</f>
        <v>0</v>
      </c>
      <c r="L22" s="148">
        <f>+'F1 - P&amp;L'!L72</f>
        <v>0</v>
      </c>
      <c r="M22" s="148">
        <f>+'F1 - P&amp;L'!M72</f>
        <v>0</v>
      </c>
      <c r="N22" s="148">
        <f>+'F1 - P&amp;L'!N72</f>
        <v>0</v>
      </c>
      <c r="O22" s="148">
        <f>+'F1 - P&amp;L'!O72</f>
        <v>0</v>
      </c>
      <c r="P22" s="148">
        <f>+'F1 - P&amp;L'!P72</f>
        <v>0</v>
      </c>
      <c r="Q22" s="148">
        <f>+'F1 - P&amp;L'!Q72</f>
        <v>0</v>
      </c>
      <c r="R22" s="148">
        <f>+'F1 - P&amp;L'!R72</f>
        <v>0</v>
      </c>
      <c r="S22" s="148">
        <f>+'F1 - P&amp;L'!S72</f>
        <v>0</v>
      </c>
      <c r="T22" s="148">
        <f>+'F1 - P&amp;L'!T72</f>
        <v>0</v>
      </c>
      <c r="U22" s="148">
        <f>+'F1 - P&amp;L'!U72</f>
        <v>0</v>
      </c>
      <c r="V22" s="148">
        <f>+'F1 - P&amp;L'!V72</f>
        <v>0</v>
      </c>
      <c r="W22" s="148">
        <f>+'F1 - P&amp;L'!W72</f>
        <v>0</v>
      </c>
      <c r="X22" s="148">
        <f>+'F1 - P&amp;L'!X72</f>
        <v>0</v>
      </c>
      <c r="Y22" s="148">
        <f>+'F1 - P&amp;L'!Y72</f>
        <v>0</v>
      </c>
      <c r="Z22" s="518"/>
    </row>
    <row r="23" spans="1:26" s="170" customFormat="1">
      <c r="A23" s="895" t="str">
        <f>+'F1 - P&amp;L'!A73</f>
        <v>Exceptional Item (3) - overwrite</v>
      </c>
      <c r="C23" s="173"/>
      <c r="D23" s="173"/>
      <c r="F23" s="148">
        <f>+'F1 - P&amp;L'!F73</f>
        <v>0</v>
      </c>
      <c r="G23" s="148">
        <f>+'F1 - P&amp;L'!G73</f>
        <v>0</v>
      </c>
      <c r="H23" s="148">
        <f>+'F1 - P&amp;L'!H73</f>
        <v>0</v>
      </c>
      <c r="I23" s="148">
        <f>+'F1 - P&amp;L'!I73</f>
        <v>0</v>
      </c>
      <c r="J23" s="148">
        <f>+'F1 - P&amp;L'!J73</f>
        <v>0</v>
      </c>
      <c r="K23" s="148">
        <f>+'F1 - P&amp;L'!K73</f>
        <v>0</v>
      </c>
      <c r="L23" s="148">
        <f>+'F1 - P&amp;L'!L73</f>
        <v>0</v>
      </c>
      <c r="M23" s="148">
        <f>+'F1 - P&amp;L'!M73</f>
        <v>0</v>
      </c>
      <c r="N23" s="148">
        <f>+'F1 - P&amp;L'!N73</f>
        <v>0</v>
      </c>
      <c r="O23" s="148">
        <f>+'F1 - P&amp;L'!O73</f>
        <v>0</v>
      </c>
      <c r="P23" s="148">
        <f>+'F1 - P&amp;L'!P73</f>
        <v>0</v>
      </c>
      <c r="Q23" s="148">
        <f>+'F1 - P&amp;L'!Q73</f>
        <v>0</v>
      </c>
      <c r="R23" s="148">
        <f>+'F1 - P&amp;L'!R73</f>
        <v>0</v>
      </c>
      <c r="S23" s="148">
        <f>+'F1 - P&amp;L'!S73</f>
        <v>0</v>
      </c>
      <c r="T23" s="148">
        <f>+'F1 - P&amp;L'!T73</f>
        <v>0</v>
      </c>
      <c r="U23" s="148">
        <f>+'F1 - P&amp;L'!U73</f>
        <v>0</v>
      </c>
      <c r="V23" s="148">
        <f>+'F1 - P&amp;L'!V73</f>
        <v>0</v>
      </c>
      <c r="W23" s="148">
        <f>+'F1 - P&amp;L'!W73</f>
        <v>0</v>
      </c>
      <c r="X23" s="148">
        <f>+'F1 - P&amp;L'!X73</f>
        <v>0</v>
      </c>
      <c r="Y23" s="148">
        <f>+'F1 - P&amp;L'!Y73</f>
        <v>0</v>
      </c>
      <c r="Z23" s="518"/>
    </row>
    <row r="24" spans="1:26" customFormat="1"/>
    <row r="25" spans="1:26" customFormat="1">
      <c r="A25" s="465" t="s">
        <v>370</v>
      </c>
    </row>
    <row r="26" spans="1:26" s="170" customFormat="1">
      <c r="A26" s="882" t="s">
        <v>13</v>
      </c>
      <c r="C26" s="173"/>
      <c r="D26" s="173"/>
      <c r="F26" s="749"/>
      <c r="G26" s="749"/>
      <c r="H26" s="749"/>
      <c r="I26" s="749"/>
      <c r="J26" s="749"/>
      <c r="K26" s="749"/>
      <c r="L26" s="749"/>
      <c r="M26" s="749"/>
      <c r="N26" s="749"/>
      <c r="O26" s="749"/>
      <c r="P26" s="749"/>
      <c r="Q26" s="749"/>
      <c r="R26" s="749"/>
      <c r="S26" s="749"/>
      <c r="T26" s="749"/>
      <c r="U26" s="749"/>
      <c r="V26" s="749"/>
      <c r="W26" s="749"/>
      <c r="X26" s="749"/>
      <c r="Y26" s="749"/>
    </row>
    <row r="27" spans="1:26" s="170" customFormat="1">
      <c r="A27" s="882" t="s">
        <v>14</v>
      </c>
      <c r="C27" s="173"/>
      <c r="D27" s="173"/>
      <c r="F27" s="749"/>
      <c r="G27" s="749"/>
      <c r="H27" s="749"/>
      <c r="I27" s="749"/>
      <c r="J27" s="749"/>
      <c r="K27" s="749"/>
      <c r="L27" s="749"/>
      <c r="M27" s="749"/>
      <c r="N27" s="749"/>
      <c r="O27" s="749"/>
      <c r="P27" s="749"/>
      <c r="Q27" s="749"/>
      <c r="R27" s="749"/>
      <c r="S27" s="749"/>
      <c r="T27" s="749"/>
      <c r="U27" s="749"/>
      <c r="V27" s="749"/>
      <c r="W27" s="749"/>
      <c r="X27" s="749"/>
      <c r="Y27" s="749"/>
    </row>
    <row r="28" spans="1:26" s="170" customFormat="1">
      <c r="A28" s="882" t="s">
        <v>15</v>
      </c>
      <c r="C28" s="173"/>
      <c r="D28" s="173"/>
      <c r="F28" s="749"/>
      <c r="G28" s="749"/>
      <c r="H28" s="749"/>
      <c r="I28" s="749"/>
      <c r="J28" s="749"/>
      <c r="K28" s="749"/>
      <c r="L28" s="749"/>
      <c r="M28" s="749"/>
      <c r="N28" s="749"/>
      <c r="O28" s="749"/>
      <c r="P28" s="749"/>
      <c r="Q28" s="749"/>
      <c r="R28" s="749"/>
      <c r="S28" s="749"/>
      <c r="T28" s="749"/>
      <c r="U28" s="749"/>
      <c r="V28" s="749"/>
      <c r="W28" s="749"/>
      <c r="X28" s="749"/>
      <c r="Y28" s="749"/>
    </row>
    <row r="29" spans="1:26" s="170" customFormat="1">
      <c r="A29" s="882" t="s">
        <v>135</v>
      </c>
      <c r="C29" s="173"/>
      <c r="D29" s="173"/>
      <c r="F29" s="749"/>
      <c r="G29" s="749"/>
      <c r="H29" s="749"/>
      <c r="I29" s="749"/>
      <c r="J29" s="749"/>
      <c r="K29" s="749"/>
      <c r="L29" s="749"/>
      <c r="M29" s="749"/>
      <c r="N29" s="749"/>
      <c r="O29" s="749"/>
      <c r="P29" s="749"/>
      <c r="Q29" s="749"/>
      <c r="R29" s="749"/>
      <c r="S29" s="749"/>
      <c r="T29" s="749"/>
      <c r="U29" s="749"/>
      <c r="V29" s="749"/>
      <c r="W29" s="749"/>
      <c r="X29" s="749"/>
      <c r="Y29" s="749"/>
    </row>
    <row r="30" spans="1:26" s="170" customFormat="1">
      <c r="A30" s="882" t="s">
        <v>16</v>
      </c>
      <c r="C30" s="173"/>
      <c r="D30" s="173"/>
      <c r="F30" s="749"/>
      <c r="G30" s="749"/>
      <c r="H30" s="749"/>
      <c r="I30" s="749"/>
      <c r="J30" s="749"/>
      <c r="K30" s="749"/>
      <c r="L30" s="749"/>
      <c r="M30" s="749"/>
      <c r="N30" s="749"/>
      <c r="O30" s="749"/>
      <c r="P30" s="749"/>
      <c r="Q30" s="749"/>
      <c r="R30" s="749"/>
      <c r="S30" s="749"/>
      <c r="T30" s="749"/>
      <c r="U30" s="749"/>
      <c r="V30" s="749"/>
      <c r="W30" s="749"/>
      <c r="X30" s="749"/>
      <c r="Y30" s="749"/>
    </row>
    <row r="31" spans="1:26" s="170" customFormat="1">
      <c r="A31" s="404" t="s">
        <v>351</v>
      </c>
      <c r="C31" s="173"/>
      <c r="D31" s="173"/>
      <c r="F31" s="290">
        <f t="shared" ref="F31:I31" si="1">SUM(F26:F30)</f>
        <v>0</v>
      </c>
      <c r="G31" s="290">
        <f t="shared" si="1"/>
        <v>0</v>
      </c>
      <c r="H31" s="290">
        <f t="shared" si="1"/>
        <v>0</v>
      </c>
      <c r="I31" s="290">
        <f t="shared" si="1"/>
        <v>0</v>
      </c>
      <c r="J31" s="290">
        <f>SUM(J26:J30)</f>
        <v>0</v>
      </c>
      <c r="K31" s="290">
        <f t="shared" ref="K31:O31" si="2">SUM(K26:K30)</f>
        <v>0</v>
      </c>
      <c r="L31" s="290">
        <f t="shared" si="2"/>
        <v>0</v>
      </c>
      <c r="M31" s="290">
        <f t="shared" si="2"/>
        <v>0</v>
      </c>
      <c r="N31" s="290">
        <f t="shared" si="2"/>
        <v>0</v>
      </c>
      <c r="O31" s="290">
        <f t="shared" si="2"/>
        <v>0</v>
      </c>
      <c r="P31" s="290">
        <f t="shared" ref="P31" si="3">SUM(P26:P30)</f>
        <v>0</v>
      </c>
      <c r="Q31" s="290">
        <f t="shared" ref="Q31" si="4">SUM(Q26:Q30)</f>
        <v>0</v>
      </c>
      <c r="R31" s="290">
        <f t="shared" ref="R31" si="5">SUM(R26:R30)</f>
        <v>0</v>
      </c>
      <c r="S31" s="290">
        <f t="shared" ref="S31" si="6">SUM(S26:S30)</f>
        <v>0</v>
      </c>
      <c r="T31" s="290">
        <f t="shared" ref="T31" si="7">SUM(T26:T30)</f>
        <v>0</v>
      </c>
      <c r="U31" s="290">
        <f t="shared" ref="U31" si="8">SUM(U26:U30)</f>
        <v>0</v>
      </c>
      <c r="V31" s="290">
        <f t="shared" ref="V31" si="9">SUM(V26:V30)</f>
        <v>0</v>
      </c>
      <c r="W31" s="290">
        <f t="shared" ref="W31" si="10">SUM(W26:W30)</f>
        <v>0</v>
      </c>
      <c r="X31" s="290">
        <f t="shared" ref="X31" si="11">SUM(X26:X30)</f>
        <v>0</v>
      </c>
      <c r="Y31" s="290">
        <f t="shared" ref="Y31" si="12">SUM(Y26:Y30)</f>
        <v>0</v>
      </c>
    </row>
    <row r="32" spans="1:26" ht="15" customHeight="1">
      <c r="A32" s="346"/>
      <c r="D32" s="345"/>
      <c r="E32" s="345"/>
      <c r="F32" s="345"/>
      <c r="G32" s="345"/>
      <c r="H32" s="345"/>
      <c r="I32" s="345"/>
      <c r="J32" s="345"/>
      <c r="K32" s="345"/>
      <c r="L32" s="345"/>
      <c r="M32" s="345"/>
      <c r="N32" s="345"/>
      <c r="O32" s="345"/>
      <c r="P32" s="345"/>
      <c r="Q32" s="345"/>
      <c r="R32" s="345"/>
      <c r="S32" s="345"/>
      <c r="T32" s="345"/>
      <c r="U32" s="345"/>
      <c r="V32" s="345"/>
      <c r="W32" s="345"/>
      <c r="X32" s="345"/>
      <c r="Y32" s="345"/>
    </row>
    <row r="33" spans="1:26" s="135" customFormat="1">
      <c r="A33" s="135" t="s">
        <v>73</v>
      </c>
      <c r="D33" s="345"/>
      <c r="E33" s="345"/>
      <c r="F33" s="148">
        <f t="shared" ref="F33:I33" si="13">F17-SUM(F20:F23)-F31</f>
        <v>0</v>
      </c>
      <c r="G33" s="148">
        <f t="shared" si="13"/>
        <v>0</v>
      </c>
      <c r="H33" s="148">
        <f t="shared" si="13"/>
        <v>0</v>
      </c>
      <c r="I33" s="148">
        <f t="shared" si="13"/>
        <v>0</v>
      </c>
      <c r="J33" s="148">
        <f>J17-SUM(J20:J23)-J31</f>
        <v>0</v>
      </c>
      <c r="K33" s="148">
        <f t="shared" ref="K33:Y33" si="14">K17-SUM(K20:K23)-K31</f>
        <v>0</v>
      </c>
      <c r="L33" s="148">
        <f t="shared" si="14"/>
        <v>0</v>
      </c>
      <c r="M33" s="148">
        <f t="shared" si="14"/>
        <v>0</v>
      </c>
      <c r="N33" s="148">
        <f t="shared" si="14"/>
        <v>0</v>
      </c>
      <c r="O33" s="148">
        <f t="shared" si="14"/>
        <v>0</v>
      </c>
      <c r="P33" s="148">
        <f t="shared" si="14"/>
        <v>0</v>
      </c>
      <c r="Q33" s="148">
        <f t="shared" si="14"/>
        <v>0</v>
      </c>
      <c r="R33" s="148">
        <f t="shared" si="14"/>
        <v>0</v>
      </c>
      <c r="S33" s="148">
        <f t="shared" si="14"/>
        <v>0</v>
      </c>
      <c r="T33" s="148">
        <f t="shared" si="14"/>
        <v>0</v>
      </c>
      <c r="U33" s="148">
        <f t="shared" si="14"/>
        <v>0</v>
      </c>
      <c r="V33" s="148">
        <f t="shared" si="14"/>
        <v>0</v>
      </c>
      <c r="W33" s="148">
        <f t="shared" si="14"/>
        <v>0</v>
      </c>
      <c r="X33" s="148">
        <f t="shared" si="14"/>
        <v>0</v>
      </c>
      <c r="Y33" s="148">
        <f t="shared" si="14"/>
        <v>0</v>
      </c>
      <c r="Z33" s="518"/>
    </row>
    <row r="34" spans="1:26">
      <c r="D34" s="345"/>
      <c r="E34" s="345"/>
      <c r="F34" s="136"/>
      <c r="G34" s="136"/>
      <c r="H34" s="136"/>
      <c r="I34" s="136"/>
      <c r="J34" s="136"/>
      <c r="K34" s="136"/>
      <c r="L34" s="136"/>
      <c r="M34" s="136"/>
      <c r="N34" s="136"/>
      <c r="O34" s="136"/>
      <c r="P34" s="136"/>
      <c r="Q34" s="136"/>
      <c r="R34" s="136"/>
      <c r="S34" s="136"/>
      <c r="T34" s="136"/>
      <c r="U34" s="136"/>
      <c r="V34" s="136"/>
      <c r="W34" s="136"/>
      <c r="X34" s="136"/>
      <c r="Y34" s="136"/>
    </row>
    <row r="35" spans="1:26">
      <c r="A35" s="135" t="s">
        <v>74</v>
      </c>
      <c r="B35" s="135"/>
      <c r="D35" s="345"/>
      <c r="E35" s="345"/>
      <c r="F35" s="136"/>
      <c r="G35" s="136"/>
      <c r="H35" s="136"/>
      <c r="I35" s="136"/>
      <c r="J35" s="136"/>
      <c r="K35" s="136"/>
      <c r="L35" s="136"/>
      <c r="M35" s="136"/>
      <c r="N35" s="136"/>
      <c r="O35" s="136"/>
      <c r="P35" s="136"/>
      <c r="Q35" s="136"/>
      <c r="R35" s="136"/>
      <c r="S35" s="136"/>
      <c r="T35" s="136"/>
      <c r="U35" s="136"/>
      <c r="V35" s="136"/>
      <c r="W35" s="136"/>
      <c r="X35" s="136"/>
      <c r="Y35" s="136"/>
    </row>
    <row r="36" spans="1:26">
      <c r="A36" s="429" t="s">
        <v>75</v>
      </c>
      <c r="D36" s="345"/>
      <c r="E36" s="345"/>
      <c r="F36" s="148">
        <f>'F1 - P&amp;L'!F62+'F1 - P&amp;L'!F63</f>
        <v>0</v>
      </c>
      <c r="G36" s="148">
        <f>'F1 - P&amp;L'!G62+'F1 - P&amp;L'!G63</f>
        <v>0</v>
      </c>
      <c r="H36" s="148">
        <f>'F1 - P&amp;L'!H62+'F1 - P&amp;L'!H63</f>
        <v>0</v>
      </c>
      <c r="I36" s="148">
        <f>'F1 - P&amp;L'!I62+'F1 - P&amp;L'!I63</f>
        <v>0</v>
      </c>
      <c r="J36" s="148">
        <f>'F1 - P&amp;L'!J62+'F1 - P&amp;L'!J63</f>
        <v>0</v>
      </c>
      <c r="K36" s="148">
        <f>'F1 - P&amp;L'!K62+'F1 - P&amp;L'!K63</f>
        <v>0</v>
      </c>
      <c r="L36" s="148">
        <f>'F1 - P&amp;L'!L62+'F1 - P&amp;L'!L63</f>
        <v>0</v>
      </c>
      <c r="M36" s="148">
        <f>'F1 - P&amp;L'!M62+'F1 - P&amp;L'!M63</f>
        <v>0</v>
      </c>
      <c r="N36" s="148">
        <f>'F1 - P&amp;L'!N62+'F1 - P&amp;L'!N63</f>
        <v>0</v>
      </c>
      <c r="O36" s="148">
        <f>'F1 - P&amp;L'!O62+'F1 - P&amp;L'!O63</f>
        <v>0</v>
      </c>
      <c r="P36" s="148">
        <f>'F1 - P&amp;L'!P62+'F1 - P&amp;L'!P63</f>
        <v>0</v>
      </c>
      <c r="Q36" s="148">
        <f>'F1 - P&amp;L'!Q62+'F1 - P&amp;L'!Q63</f>
        <v>0</v>
      </c>
      <c r="R36" s="148">
        <f>'F1 - P&amp;L'!R62+'F1 - P&amp;L'!R63</f>
        <v>0</v>
      </c>
      <c r="S36" s="148">
        <f>'F1 - P&amp;L'!S62+'F1 - P&amp;L'!S63</f>
        <v>0</v>
      </c>
      <c r="T36" s="148">
        <f>'F1 - P&amp;L'!T62+'F1 - P&amp;L'!T63</f>
        <v>0</v>
      </c>
      <c r="U36" s="148">
        <f>'F1 - P&amp;L'!U62+'F1 - P&amp;L'!U63</f>
        <v>0</v>
      </c>
      <c r="V36" s="148">
        <f>'F1 - P&amp;L'!V62+'F1 - P&amp;L'!V63</f>
        <v>0</v>
      </c>
      <c r="W36" s="148">
        <f>'F1 - P&amp;L'!W62+'F1 - P&amp;L'!W63</f>
        <v>0</v>
      </c>
      <c r="X36" s="148">
        <f>'F1 - P&amp;L'!X62+'F1 - P&amp;L'!X63</f>
        <v>0</v>
      </c>
      <c r="Y36" s="148">
        <f>'F1 - P&amp;L'!Y62+'F1 - P&amp;L'!Y63</f>
        <v>0</v>
      </c>
    </row>
    <row r="37" spans="1:26">
      <c r="A37" s="429" t="s">
        <v>136</v>
      </c>
      <c r="D37" s="345"/>
      <c r="E37" s="345"/>
      <c r="F37" s="225"/>
      <c r="G37" s="225"/>
      <c r="H37" s="225"/>
      <c r="I37" s="225"/>
      <c r="J37" s="225"/>
      <c r="K37" s="225"/>
      <c r="L37" s="225"/>
      <c r="M37" s="225"/>
      <c r="N37" s="225"/>
      <c r="O37" s="225"/>
      <c r="P37" s="225"/>
      <c r="Q37" s="225"/>
      <c r="R37" s="225"/>
      <c r="S37" s="225"/>
      <c r="T37" s="225"/>
      <c r="U37" s="225"/>
      <c r="V37" s="225"/>
      <c r="W37" s="225"/>
      <c r="X37" s="225"/>
      <c r="Y37" s="225"/>
    </row>
    <row r="38" spans="1:26">
      <c r="A38" s="430" t="s">
        <v>76</v>
      </c>
      <c r="D38" s="345"/>
      <c r="E38" s="345"/>
      <c r="F38" s="225"/>
      <c r="G38" s="225"/>
      <c r="H38" s="225"/>
      <c r="I38" s="225"/>
      <c r="J38" s="225"/>
      <c r="K38" s="225"/>
      <c r="L38" s="225"/>
      <c r="M38" s="225"/>
      <c r="N38" s="225"/>
      <c r="O38" s="225"/>
      <c r="P38" s="225"/>
      <c r="Q38" s="225"/>
      <c r="R38" s="225"/>
      <c r="S38" s="225"/>
      <c r="T38" s="225"/>
      <c r="U38" s="225"/>
      <c r="V38" s="225"/>
      <c r="W38" s="225"/>
      <c r="X38" s="225"/>
      <c r="Y38" s="225"/>
    </row>
    <row r="39" spans="1:26">
      <c r="A39" s="430" t="s">
        <v>77</v>
      </c>
      <c r="D39" s="345"/>
      <c r="E39" s="345"/>
      <c r="F39" s="225"/>
      <c r="G39" s="225"/>
      <c r="H39" s="225"/>
      <c r="I39" s="225"/>
      <c r="J39" s="225"/>
      <c r="K39" s="225"/>
      <c r="L39" s="225"/>
      <c r="M39" s="225"/>
      <c r="N39" s="225"/>
      <c r="O39" s="225"/>
      <c r="P39" s="225"/>
      <c r="Q39" s="225"/>
      <c r="R39" s="225"/>
      <c r="S39" s="225"/>
      <c r="T39" s="225"/>
      <c r="U39" s="225"/>
      <c r="V39" s="225"/>
      <c r="W39" s="225"/>
      <c r="X39" s="225"/>
      <c r="Y39" s="225"/>
    </row>
    <row r="40" spans="1:26">
      <c r="A40" s="431" t="s">
        <v>78</v>
      </c>
      <c r="B40" s="135"/>
      <c r="D40" s="345"/>
      <c r="E40" s="345"/>
      <c r="F40" s="225"/>
      <c r="G40" s="225"/>
      <c r="H40" s="225"/>
      <c r="I40" s="225"/>
      <c r="J40" s="225"/>
      <c r="K40" s="225"/>
      <c r="L40" s="225"/>
      <c r="M40" s="225"/>
      <c r="N40" s="225"/>
      <c r="O40" s="225"/>
      <c r="P40" s="225"/>
      <c r="Q40" s="225"/>
      <c r="R40" s="225"/>
      <c r="S40" s="225"/>
      <c r="T40" s="225"/>
      <c r="U40" s="225"/>
      <c r="V40" s="225"/>
      <c r="W40" s="225"/>
      <c r="X40" s="225"/>
      <c r="Y40" s="225"/>
    </row>
    <row r="41" spans="1:26">
      <c r="A41" s="431" t="s">
        <v>79</v>
      </c>
      <c r="B41" s="135"/>
      <c r="D41" s="345"/>
      <c r="E41" s="345"/>
      <c r="F41" s="225"/>
      <c r="G41" s="225"/>
      <c r="H41" s="225"/>
      <c r="I41" s="225"/>
      <c r="J41" s="225"/>
      <c r="K41" s="225"/>
      <c r="L41" s="225"/>
      <c r="M41" s="225"/>
      <c r="N41" s="225"/>
      <c r="O41" s="225"/>
      <c r="P41" s="225"/>
      <c r="Q41" s="225"/>
      <c r="R41" s="225"/>
      <c r="S41" s="225"/>
      <c r="T41" s="225"/>
      <c r="U41" s="225"/>
      <c r="V41" s="225"/>
      <c r="W41" s="225"/>
      <c r="X41" s="225"/>
      <c r="Y41" s="225"/>
    </row>
    <row r="42" spans="1:26">
      <c r="A42" s="529" t="s">
        <v>80</v>
      </c>
      <c r="D42" s="345"/>
      <c r="E42" s="345"/>
      <c r="F42" s="225"/>
      <c r="G42" s="225"/>
      <c r="H42" s="225"/>
      <c r="I42" s="225"/>
      <c r="J42" s="225"/>
      <c r="K42" s="225"/>
      <c r="L42" s="225"/>
      <c r="M42" s="225"/>
      <c r="N42" s="225"/>
      <c r="O42" s="225"/>
      <c r="P42" s="225"/>
      <c r="Q42" s="225"/>
      <c r="R42" s="225"/>
      <c r="S42" s="225"/>
      <c r="T42" s="225"/>
      <c r="U42" s="225"/>
      <c r="V42" s="225"/>
      <c r="W42" s="225"/>
      <c r="X42" s="225"/>
      <c r="Y42" s="225"/>
    </row>
    <row r="43" spans="1:26">
      <c r="A43" s="433" t="s">
        <v>6</v>
      </c>
      <c r="D43" s="345"/>
      <c r="E43" s="345"/>
      <c r="F43" s="225"/>
      <c r="G43" s="225"/>
      <c r="H43" s="225"/>
      <c r="I43" s="225"/>
      <c r="J43" s="225"/>
      <c r="K43" s="225"/>
      <c r="L43" s="225"/>
      <c r="M43" s="225"/>
      <c r="N43" s="225"/>
      <c r="O43" s="225"/>
      <c r="P43" s="225"/>
      <c r="Q43" s="225"/>
      <c r="R43" s="225"/>
      <c r="S43" s="225"/>
      <c r="T43" s="225"/>
      <c r="U43" s="225"/>
      <c r="V43" s="225"/>
      <c r="W43" s="225"/>
      <c r="X43" s="225"/>
      <c r="Y43" s="225"/>
    </row>
    <row r="44" spans="1:26">
      <c r="A44" s="433" t="s">
        <v>7</v>
      </c>
      <c r="D44" s="345"/>
      <c r="E44" s="345"/>
      <c r="F44" s="225"/>
      <c r="G44" s="225"/>
      <c r="H44" s="225"/>
      <c r="I44" s="225"/>
      <c r="J44" s="225"/>
      <c r="K44" s="225"/>
      <c r="L44" s="225"/>
      <c r="M44" s="225"/>
      <c r="N44" s="225"/>
      <c r="O44" s="225"/>
      <c r="P44" s="225"/>
      <c r="Q44" s="225"/>
      <c r="R44" s="225"/>
      <c r="S44" s="225"/>
      <c r="T44" s="225"/>
      <c r="U44" s="225"/>
      <c r="V44" s="225"/>
      <c r="W44" s="225"/>
      <c r="X44" s="225"/>
      <c r="Y44" s="225"/>
    </row>
    <row r="45" spans="1:26">
      <c r="A45" s="529" t="s">
        <v>896</v>
      </c>
      <c r="D45" s="345"/>
      <c r="E45" s="345"/>
      <c r="F45" s="225"/>
      <c r="G45" s="225"/>
      <c r="H45" s="225"/>
      <c r="I45" s="225"/>
      <c r="J45" s="225"/>
      <c r="K45" s="225"/>
      <c r="L45" s="225"/>
      <c r="M45" s="225"/>
      <c r="N45" s="225"/>
      <c r="O45" s="225"/>
      <c r="P45" s="225"/>
      <c r="Q45" s="225"/>
      <c r="R45" s="225"/>
      <c r="S45" s="225"/>
      <c r="T45" s="225"/>
      <c r="U45" s="225"/>
      <c r="V45" s="225"/>
      <c r="W45" s="225"/>
      <c r="X45" s="225"/>
      <c r="Y45" s="225"/>
    </row>
    <row r="46" spans="1:26">
      <c r="A46" s="434" t="s">
        <v>81</v>
      </c>
      <c r="D46" s="345"/>
      <c r="E46" s="345"/>
      <c r="F46" s="225"/>
      <c r="G46" s="225"/>
      <c r="H46" s="225"/>
      <c r="I46" s="225"/>
      <c r="J46" s="225"/>
      <c r="K46" s="225"/>
      <c r="L46" s="225"/>
      <c r="M46" s="225"/>
      <c r="N46" s="225"/>
      <c r="O46" s="225"/>
      <c r="P46" s="225"/>
      <c r="Q46" s="225"/>
      <c r="R46" s="225"/>
      <c r="S46" s="225"/>
      <c r="T46" s="225"/>
      <c r="U46" s="225"/>
      <c r="V46" s="225"/>
      <c r="W46" s="225"/>
      <c r="X46" s="225"/>
      <c r="Y46" s="225"/>
    </row>
    <row r="47" spans="1:26">
      <c r="A47" s="434" t="s">
        <v>81</v>
      </c>
      <c r="D47" s="345"/>
      <c r="E47" s="345"/>
      <c r="F47" s="225"/>
      <c r="G47" s="225"/>
      <c r="H47" s="225"/>
      <c r="I47" s="225"/>
      <c r="J47" s="225"/>
      <c r="K47" s="225"/>
      <c r="L47" s="225"/>
      <c r="M47" s="225"/>
      <c r="N47" s="225"/>
      <c r="O47" s="225"/>
      <c r="P47" s="225"/>
      <c r="Q47" s="225"/>
      <c r="R47" s="225"/>
      <c r="S47" s="225"/>
      <c r="T47" s="225"/>
      <c r="U47" s="225"/>
      <c r="V47" s="225"/>
      <c r="W47" s="225"/>
      <c r="X47" s="225"/>
      <c r="Y47" s="225"/>
    </row>
    <row r="48" spans="1:26">
      <c r="A48" s="430" t="s">
        <v>138</v>
      </c>
      <c r="B48" s="137"/>
      <c r="D48" s="345"/>
      <c r="E48" s="345"/>
      <c r="F48" s="225"/>
      <c r="G48" s="225"/>
      <c r="H48" s="225"/>
      <c r="I48" s="225"/>
      <c r="J48" s="225"/>
      <c r="K48" s="225"/>
      <c r="L48" s="225"/>
      <c r="M48" s="225"/>
      <c r="N48" s="225"/>
      <c r="O48" s="225"/>
      <c r="P48" s="225"/>
      <c r="Q48" s="225"/>
      <c r="R48" s="225"/>
      <c r="S48" s="225"/>
      <c r="T48" s="225"/>
      <c r="U48" s="225"/>
      <c r="V48" s="225"/>
      <c r="W48" s="225"/>
      <c r="X48" s="225"/>
      <c r="Y48" s="225"/>
    </row>
    <row r="49" spans="1:25">
      <c r="A49" s="435" t="s">
        <v>83</v>
      </c>
      <c r="D49" s="345"/>
      <c r="E49" s="345"/>
      <c r="F49" s="290">
        <f>SUM(F36:F48)</f>
        <v>0</v>
      </c>
      <c r="G49" s="290">
        <f t="shared" ref="G49:J49" si="15">SUM(G36:G48)</f>
        <v>0</v>
      </c>
      <c r="H49" s="290">
        <f t="shared" si="15"/>
        <v>0</v>
      </c>
      <c r="I49" s="290">
        <f t="shared" si="15"/>
        <v>0</v>
      </c>
      <c r="J49" s="290">
        <f t="shared" si="15"/>
        <v>0</v>
      </c>
      <c r="K49" s="290">
        <f t="shared" ref="K49" si="16">SUM(K36:K48)</f>
        <v>0</v>
      </c>
      <c r="L49" s="290">
        <f t="shared" ref="L49:Y49" si="17">SUM(L36:L48)</f>
        <v>0</v>
      </c>
      <c r="M49" s="290">
        <f t="shared" si="17"/>
        <v>0</v>
      </c>
      <c r="N49" s="290">
        <f t="shared" si="17"/>
        <v>0</v>
      </c>
      <c r="O49" s="290">
        <f t="shared" si="17"/>
        <v>0</v>
      </c>
      <c r="P49" s="290">
        <f t="shared" si="17"/>
        <v>0</v>
      </c>
      <c r="Q49" s="290">
        <f t="shared" si="17"/>
        <v>0</v>
      </c>
      <c r="R49" s="290">
        <f t="shared" si="17"/>
        <v>0</v>
      </c>
      <c r="S49" s="290">
        <f t="shared" si="17"/>
        <v>0</v>
      </c>
      <c r="T49" s="290">
        <f t="shared" si="17"/>
        <v>0</v>
      </c>
      <c r="U49" s="290">
        <f t="shared" si="17"/>
        <v>0</v>
      </c>
      <c r="V49" s="290">
        <f t="shared" si="17"/>
        <v>0</v>
      </c>
      <c r="W49" s="290">
        <f t="shared" si="17"/>
        <v>0</v>
      </c>
      <c r="X49" s="290">
        <f t="shared" si="17"/>
        <v>0</v>
      </c>
      <c r="Y49" s="290">
        <f t="shared" si="17"/>
        <v>0</v>
      </c>
    </row>
    <row r="50" spans="1:25">
      <c r="D50" s="345"/>
      <c r="E50" s="345"/>
      <c r="F50" s="136"/>
      <c r="G50" s="136"/>
      <c r="H50" s="136"/>
      <c r="I50" s="136"/>
      <c r="J50" s="136"/>
      <c r="K50" s="136"/>
      <c r="L50" s="136"/>
      <c r="M50" s="136"/>
      <c r="N50" s="136"/>
      <c r="O50" s="136"/>
      <c r="P50" s="136"/>
      <c r="Q50" s="136"/>
      <c r="R50" s="136"/>
      <c r="S50" s="136"/>
      <c r="T50" s="136"/>
      <c r="U50" s="136"/>
      <c r="V50" s="136"/>
      <c r="W50" s="136"/>
      <c r="X50" s="136"/>
      <c r="Y50" s="136"/>
    </row>
    <row r="51" spans="1:25">
      <c r="A51" s="135" t="s">
        <v>84</v>
      </c>
      <c r="B51" s="135"/>
      <c r="C51" s="138"/>
      <c r="D51" s="345"/>
      <c r="E51" s="345"/>
      <c r="F51" s="136"/>
      <c r="G51" s="136"/>
      <c r="H51" s="136"/>
      <c r="I51" s="136"/>
      <c r="J51" s="136"/>
      <c r="K51" s="136"/>
      <c r="L51" s="136"/>
      <c r="M51" s="136"/>
      <c r="N51" s="136"/>
      <c r="O51" s="136"/>
      <c r="P51" s="136"/>
      <c r="Q51" s="136"/>
      <c r="R51" s="136"/>
      <c r="S51" s="136"/>
      <c r="T51" s="136"/>
      <c r="U51" s="136"/>
      <c r="V51" s="136"/>
      <c r="W51" s="136"/>
      <c r="X51" s="136"/>
      <c r="Y51" s="136"/>
    </row>
    <row r="52" spans="1:25">
      <c r="A52" s="436" t="s">
        <v>11</v>
      </c>
      <c r="B52" s="135"/>
      <c r="D52" s="345"/>
      <c r="E52" s="345"/>
      <c r="F52" s="289">
        <f>'F1 - P&amp;L'!F64</f>
        <v>0</v>
      </c>
      <c r="G52" s="289">
        <f>'F1 - P&amp;L'!G64</f>
        <v>0</v>
      </c>
      <c r="H52" s="289">
        <f>'F1 - P&amp;L'!H64</f>
        <v>0</v>
      </c>
      <c r="I52" s="289">
        <f>'F1 - P&amp;L'!I64</f>
        <v>0</v>
      </c>
      <c r="J52" s="289">
        <f>'F1 - P&amp;L'!J64</f>
        <v>0</v>
      </c>
      <c r="K52" s="289">
        <f>'F1 - P&amp;L'!K64</f>
        <v>0</v>
      </c>
      <c r="L52" s="289">
        <f>'F1 - P&amp;L'!L64</f>
        <v>0</v>
      </c>
      <c r="M52" s="289">
        <f>'F1 - P&amp;L'!M64</f>
        <v>0</v>
      </c>
      <c r="N52" s="289">
        <f>'F1 - P&amp;L'!N64</f>
        <v>0</v>
      </c>
      <c r="O52" s="289">
        <f>'F1 - P&amp;L'!O64</f>
        <v>0</v>
      </c>
      <c r="P52" s="289">
        <f>'F1 - P&amp;L'!P64</f>
        <v>0</v>
      </c>
      <c r="Q52" s="289">
        <f>'F1 - P&amp;L'!Q64</f>
        <v>0</v>
      </c>
      <c r="R52" s="289">
        <f>'F1 - P&amp;L'!R64</f>
        <v>0</v>
      </c>
      <c r="S52" s="289">
        <f>'F1 - P&amp;L'!S64</f>
        <v>0</v>
      </c>
      <c r="T52" s="289">
        <f>'F1 - P&amp;L'!T64</f>
        <v>0</v>
      </c>
      <c r="U52" s="289">
        <f>'F1 - P&amp;L'!U64</f>
        <v>0</v>
      </c>
      <c r="V52" s="289">
        <f>'F1 - P&amp;L'!V64</f>
        <v>0</v>
      </c>
      <c r="W52" s="289">
        <f>'F1 - P&amp;L'!W64</f>
        <v>0</v>
      </c>
      <c r="X52" s="289">
        <f>'F1 - P&amp;L'!X64</f>
        <v>0</v>
      </c>
      <c r="Y52" s="289">
        <f>'F1 - P&amp;L'!Y64</f>
        <v>0</v>
      </c>
    </row>
    <row r="53" spans="1:25">
      <c r="A53" s="430" t="s">
        <v>85</v>
      </c>
      <c r="F53" s="225"/>
      <c r="G53" s="225"/>
      <c r="H53" s="225"/>
      <c r="I53" s="225"/>
      <c r="J53" s="225"/>
      <c r="K53" s="225"/>
      <c r="L53" s="225"/>
      <c r="M53" s="225"/>
      <c r="N53" s="225"/>
      <c r="O53" s="225"/>
      <c r="P53" s="225"/>
      <c r="Q53" s="225"/>
      <c r="R53" s="225"/>
      <c r="S53" s="225"/>
      <c r="T53" s="225"/>
      <c r="U53" s="225"/>
      <c r="V53" s="225"/>
      <c r="W53" s="225"/>
      <c r="X53" s="225"/>
      <c r="Y53" s="225"/>
    </row>
    <row r="54" spans="1:25">
      <c r="A54" s="529" t="s">
        <v>86</v>
      </c>
      <c r="D54" s="345"/>
      <c r="E54" s="345"/>
      <c r="F54" s="225"/>
      <c r="G54" s="225"/>
      <c r="H54" s="225"/>
      <c r="I54" s="225"/>
      <c r="J54" s="225"/>
      <c r="K54" s="225"/>
      <c r="L54" s="225"/>
      <c r="M54" s="225"/>
      <c r="N54" s="225"/>
      <c r="O54" s="225"/>
      <c r="P54" s="225"/>
      <c r="Q54" s="225"/>
      <c r="R54" s="225"/>
      <c r="S54" s="225"/>
      <c r="T54" s="225"/>
      <c r="U54" s="225"/>
      <c r="V54" s="225"/>
      <c r="W54" s="225"/>
      <c r="X54" s="225"/>
      <c r="Y54" s="225"/>
    </row>
    <row r="55" spans="1:25">
      <c r="A55" s="529" t="s">
        <v>87</v>
      </c>
      <c r="D55" s="345"/>
      <c r="E55" s="345"/>
      <c r="F55" s="225"/>
      <c r="G55" s="225"/>
      <c r="H55" s="225"/>
      <c r="I55" s="225"/>
      <c r="J55" s="225"/>
      <c r="K55" s="225"/>
      <c r="L55" s="225"/>
      <c r="M55" s="225"/>
      <c r="N55" s="225"/>
      <c r="O55" s="225"/>
      <c r="P55" s="225"/>
      <c r="Q55" s="225"/>
      <c r="R55" s="225"/>
      <c r="S55" s="225"/>
      <c r="T55" s="225"/>
      <c r="U55" s="225"/>
      <c r="V55" s="225"/>
      <c r="W55" s="225"/>
      <c r="X55" s="225"/>
      <c r="Y55" s="225"/>
    </row>
    <row r="56" spans="1:25">
      <c r="A56" s="529" t="s">
        <v>88</v>
      </c>
      <c r="D56" s="345"/>
      <c r="E56" s="345"/>
      <c r="F56" s="225"/>
      <c r="G56" s="225"/>
      <c r="H56" s="225"/>
      <c r="I56" s="225"/>
      <c r="J56" s="225"/>
      <c r="K56" s="225"/>
      <c r="L56" s="225"/>
      <c r="M56" s="225"/>
      <c r="N56" s="225"/>
      <c r="O56" s="225"/>
      <c r="P56" s="225"/>
      <c r="Q56" s="225"/>
      <c r="R56" s="225"/>
      <c r="S56" s="225"/>
      <c r="T56" s="225"/>
      <c r="U56" s="225"/>
      <c r="V56" s="225"/>
      <c r="W56" s="225"/>
      <c r="X56" s="225"/>
      <c r="Y56" s="225"/>
    </row>
    <row r="57" spans="1:25">
      <c r="A57" s="529" t="s">
        <v>137</v>
      </c>
      <c r="D57" s="345"/>
      <c r="E57" s="345"/>
      <c r="F57" s="225"/>
      <c r="G57" s="225"/>
      <c r="H57" s="225"/>
      <c r="I57" s="225"/>
      <c r="J57" s="225"/>
      <c r="K57" s="225"/>
      <c r="L57" s="225"/>
      <c r="M57" s="225"/>
      <c r="N57" s="225"/>
      <c r="O57" s="225"/>
      <c r="P57" s="225"/>
      <c r="Q57" s="225"/>
      <c r="R57" s="225"/>
      <c r="S57" s="225"/>
      <c r="T57" s="225"/>
      <c r="U57" s="225"/>
      <c r="V57" s="225"/>
      <c r="W57" s="225"/>
      <c r="X57" s="225"/>
      <c r="Y57" s="225"/>
    </row>
    <row r="58" spans="1:25">
      <c r="A58" s="434" t="s">
        <v>89</v>
      </c>
      <c r="D58" s="345"/>
      <c r="E58" s="345"/>
      <c r="F58" s="225"/>
      <c r="G58" s="225"/>
      <c r="H58" s="225"/>
      <c r="I58" s="225"/>
      <c r="J58" s="225"/>
      <c r="K58" s="225"/>
      <c r="L58" s="225"/>
      <c r="M58" s="225"/>
      <c r="N58" s="225"/>
      <c r="O58" s="225"/>
      <c r="P58" s="225"/>
      <c r="Q58" s="225"/>
      <c r="R58" s="225"/>
      <c r="S58" s="225"/>
      <c r="T58" s="225"/>
      <c r="U58" s="225"/>
      <c r="V58" s="225"/>
      <c r="W58" s="225"/>
      <c r="X58" s="225"/>
      <c r="Y58" s="225"/>
    </row>
    <row r="59" spans="1:25">
      <c r="A59" s="434" t="s">
        <v>89</v>
      </c>
      <c r="D59" s="345"/>
      <c r="E59" s="345"/>
      <c r="F59" s="225"/>
      <c r="G59" s="225"/>
      <c r="H59" s="225"/>
      <c r="I59" s="225"/>
      <c r="J59" s="225"/>
      <c r="K59" s="225"/>
      <c r="L59" s="225"/>
      <c r="M59" s="225"/>
      <c r="N59" s="225"/>
      <c r="O59" s="225"/>
      <c r="P59" s="225"/>
      <c r="Q59" s="225"/>
      <c r="R59" s="225"/>
      <c r="S59" s="225"/>
      <c r="T59" s="225"/>
      <c r="U59" s="225"/>
      <c r="V59" s="225"/>
      <c r="W59" s="225"/>
      <c r="X59" s="225"/>
      <c r="Y59" s="225"/>
    </row>
    <row r="60" spans="1:25">
      <c r="A60" s="430" t="s">
        <v>82</v>
      </c>
      <c r="D60" s="345"/>
      <c r="E60" s="345"/>
      <c r="F60" s="225"/>
      <c r="G60" s="225"/>
      <c r="H60" s="225"/>
      <c r="I60" s="225"/>
      <c r="J60" s="225"/>
      <c r="K60" s="225"/>
      <c r="L60" s="225"/>
      <c r="M60" s="225"/>
      <c r="N60" s="225"/>
      <c r="O60" s="225"/>
      <c r="P60" s="225"/>
      <c r="Q60" s="225"/>
      <c r="R60" s="225"/>
      <c r="S60" s="225"/>
      <c r="T60" s="225"/>
      <c r="U60" s="225"/>
      <c r="V60" s="225"/>
      <c r="W60" s="225"/>
      <c r="X60" s="225"/>
      <c r="Y60" s="225"/>
    </row>
    <row r="61" spans="1:25">
      <c r="A61" s="435" t="s">
        <v>83</v>
      </c>
      <c r="D61" s="345"/>
      <c r="E61" s="345"/>
      <c r="F61" s="290">
        <f>SUM(F52:F60)</f>
        <v>0</v>
      </c>
      <c r="G61" s="149">
        <f t="shared" ref="G61:J61" si="18">SUM(G52:G60)</f>
        <v>0</v>
      </c>
      <c r="H61" s="149">
        <f t="shared" si="18"/>
        <v>0</v>
      </c>
      <c r="I61" s="149">
        <f t="shared" si="18"/>
        <v>0</v>
      </c>
      <c r="J61" s="149">
        <f t="shared" si="18"/>
        <v>0</v>
      </c>
      <c r="K61" s="149">
        <f t="shared" ref="K61" si="19">SUM(K52:K60)</f>
        <v>0</v>
      </c>
      <c r="L61" s="149">
        <f t="shared" ref="L61:Y61" si="20">SUM(L52:L60)</f>
        <v>0</v>
      </c>
      <c r="M61" s="149">
        <f t="shared" si="20"/>
        <v>0</v>
      </c>
      <c r="N61" s="149">
        <f t="shared" si="20"/>
        <v>0</v>
      </c>
      <c r="O61" s="149">
        <f t="shared" si="20"/>
        <v>0</v>
      </c>
      <c r="P61" s="149">
        <f t="shared" si="20"/>
        <v>0</v>
      </c>
      <c r="Q61" s="149">
        <f t="shared" si="20"/>
        <v>0</v>
      </c>
      <c r="R61" s="149">
        <f t="shared" si="20"/>
        <v>0</v>
      </c>
      <c r="S61" s="149">
        <f t="shared" si="20"/>
        <v>0</v>
      </c>
      <c r="T61" s="149">
        <f t="shared" si="20"/>
        <v>0</v>
      </c>
      <c r="U61" s="149">
        <f t="shared" si="20"/>
        <v>0</v>
      </c>
      <c r="V61" s="149">
        <f t="shared" si="20"/>
        <v>0</v>
      </c>
      <c r="W61" s="149">
        <f t="shared" si="20"/>
        <v>0</v>
      </c>
      <c r="X61" s="149">
        <f t="shared" si="20"/>
        <v>0</v>
      </c>
      <c r="Y61" s="149">
        <f t="shared" si="20"/>
        <v>0</v>
      </c>
    </row>
    <row r="62" spans="1:25">
      <c r="D62" s="345"/>
      <c r="E62" s="345"/>
      <c r="F62" s="291"/>
      <c r="G62" s="136"/>
      <c r="H62" s="136"/>
      <c r="I62" s="136"/>
      <c r="J62" s="136"/>
      <c r="K62" s="136"/>
      <c r="L62" s="136"/>
      <c r="M62" s="136"/>
      <c r="N62" s="136"/>
      <c r="O62" s="136"/>
      <c r="P62" s="136"/>
      <c r="Q62" s="136"/>
      <c r="R62" s="136"/>
      <c r="S62" s="136"/>
      <c r="T62" s="136"/>
      <c r="U62" s="136"/>
      <c r="V62" s="136"/>
      <c r="W62" s="136"/>
      <c r="X62" s="136"/>
      <c r="Y62" s="136"/>
    </row>
    <row r="63" spans="1:25">
      <c r="A63" s="135" t="s">
        <v>90</v>
      </c>
      <c r="B63" s="135"/>
      <c r="D63" s="345"/>
      <c r="E63" s="345"/>
      <c r="F63" s="291"/>
      <c r="G63" s="136"/>
      <c r="H63" s="136"/>
      <c r="I63" s="136"/>
      <c r="J63" s="136"/>
      <c r="K63" s="136"/>
      <c r="L63" s="136"/>
      <c r="M63" s="136"/>
      <c r="N63" s="136"/>
      <c r="O63" s="136"/>
      <c r="P63" s="136"/>
      <c r="Q63" s="136"/>
      <c r="R63" s="136"/>
      <c r="S63" s="136"/>
      <c r="T63" s="136"/>
      <c r="U63" s="136"/>
      <c r="V63" s="136"/>
      <c r="W63" s="136"/>
      <c r="X63" s="136"/>
      <c r="Y63" s="136"/>
    </row>
    <row r="64" spans="1:25" s="27" customFormat="1">
      <c r="A64" s="422" t="s">
        <v>68</v>
      </c>
      <c r="D64" s="345"/>
      <c r="E64" s="345"/>
      <c r="F64" s="289">
        <f>'F13 Tax CA pools'!F107</f>
        <v>0</v>
      </c>
      <c r="G64" s="289">
        <f>'F13 Tax CA pools'!G107</f>
        <v>0</v>
      </c>
      <c r="H64" s="289">
        <f>'F13 Tax CA pools'!H107</f>
        <v>0</v>
      </c>
      <c r="I64" s="289">
        <f>'F13 Tax CA pools'!I107</f>
        <v>0</v>
      </c>
      <c r="J64" s="289">
        <f>'F13 Tax CA pools'!J107</f>
        <v>0</v>
      </c>
      <c r="K64" s="289">
        <f>'F13 Tax CA pools'!K107</f>
        <v>0</v>
      </c>
      <c r="L64" s="289">
        <f>'F13 Tax CA pools'!L107</f>
        <v>0</v>
      </c>
      <c r="M64" s="289">
        <f>'F13 Tax CA pools'!M107</f>
        <v>0</v>
      </c>
      <c r="N64" s="289">
        <f>'F13 Tax CA pools'!N107</f>
        <v>0</v>
      </c>
      <c r="O64" s="289">
        <f>'F13 Tax CA pools'!O107</f>
        <v>0</v>
      </c>
      <c r="P64" s="289">
        <f>'F13 Tax CA pools'!P107</f>
        <v>0</v>
      </c>
      <c r="Q64" s="289">
        <f>'F13 Tax CA pools'!Q107</f>
        <v>0</v>
      </c>
      <c r="R64" s="289">
        <f>'F13 Tax CA pools'!R107</f>
        <v>0</v>
      </c>
      <c r="S64" s="289">
        <f>'F13 Tax CA pools'!S107</f>
        <v>0</v>
      </c>
      <c r="T64" s="289">
        <f>'F13 Tax CA pools'!T107</f>
        <v>0</v>
      </c>
      <c r="U64" s="289">
        <f>'F13 Tax CA pools'!U107</f>
        <v>0</v>
      </c>
      <c r="V64" s="289">
        <f>'F13 Tax CA pools'!V107</f>
        <v>0</v>
      </c>
      <c r="W64" s="289">
        <f>'F13 Tax CA pools'!W107</f>
        <v>0</v>
      </c>
      <c r="X64" s="289">
        <f>'F13 Tax CA pools'!X107</f>
        <v>0</v>
      </c>
      <c r="Y64" s="289">
        <f>'F13 Tax CA pools'!Y107</f>
        <v>0</v>
      </c>
    </row>
    <row r="65" spans="1:26" s="27" customFormat="1">
      <c r="A65" s="422" t="s">
        <v>69</v>
      </c>
      <c r="D65" s="345"/>
      <c r="E65" s="345"/>
      <c r="F65" s="289">
        <f>'F13 Tax CA pools'!F89</f>
        <v>0</v>
      </c>
      <c r="G65" s="289">
        <f>'F13 Tax CA pools'!G89</f>
        <v>0</v>
      </c>
      <c r="H65" s="289">
        <f>'F13 Tax CA pools'!H89</f>
        <v>0</v>
      </c>
      <c r="I65" s="289">
        <f>'F13 Tax CA pools'!I89</f>
        <v>0</v>
      </c>
      <c r="J65" s="289">
        <f>'F13 Tax CA pools'!J89</f>
        <v>0</v>
      </c>
      <c r="K65" s="289">
        <f>'F13 Tax CA pools'!K89</f>
        <v>0</v>
      </c>
      <c r="L65" s="289">
        <f>'F13 Tax CA pools'!L89</f>
        <v>0</v>
      </c>
      <c r="M65" s="289">
        <f>'F13 Tax CA pools'!M89</f>
        <v>0</v>
      </c>
      <c r="N65" s="289">
        <f>'F13 Tax CA pools'!N89</f>
        <v>0</v>
      </c>
      <c r="O65" s="289">
        <f>'F13 Tax CA pools'!O89</f>
        <v>0</v>
      </c>
      <c r="P65" s="289">
        <f>'F13 Tax CA pools'!P89</f>
        <v>0</v>
      </c>
      <c r="Q65" s="289">
        <f>'F13 Tax CA pools'!Q89</f>
        <v>0</v>
      </c>
      <c r="R65" s="289">
        <f>'F13 Tax CA pools'!R89</f>
        <v>0</v>
      </c>
      <c r="S65" s="289">
        <f>'F13 Tax CA pools'!S89</f>
        <v>0</v>
      </c>
      <c r="T65" s="289">
        <f>'F13 Tax CA pools'!T89</f>
        <v>0</v>
      </c>
      <c r="U65" s="289">
        <f>'F13 Tax CA pools'!U89</f>
        <v>0</v>
      </c>
      <c r="V65" s="289">
        <f>'F13 Tax CA pools'!V89</f>
        <v>0</v>
      </c>
      <c r="W65" s="289">
        <f>'F13 Tax CA pools'!W89</f>
        <v>0</v>
      </c>
      <c r="X65" s="289">
        <f>'F13 Tax CA pools'!X89</f>
        <v>0</v>
      </c>
      <c r="Y65" s="289">
        <f>'F13 Tax CA pools'!Y89</f>
        <v>0</v>
      </c>
    </row>
    <row r="66" spans="1:26" s="27" customFormat="1">
      <c r="A66" s="422" t="s">
        <v>70</v>
      </c>
      <c r="D66" s="345"/>
      <c r="E66" s="345"/>
      <c r="F66" s="289">
        <f>'F13 Tax CA pools'!F80</f>
        <v>0</v>
      </c>
      <c r="G66" s="289">
        <f>'F13 Tax CA pools'!G80</f>
        <v>0</v>
      </c>
      <c r="H66" s="289">
        <f>'F13 Tax CA pools'!H80</f>
        <v>0</v>
      </c>
      <c r="I66" s="289">
        <f>'F13 Tax CA pools'!I80</f>
        <v>0</v>
      </c>
      <c r="J66" s="289">
        <f>'F13 Tax CA pools'!J80</f>
        <v>0</v>
      </c>
      <c r="K66" s="289">
        <f>'F13 Tax CA pools'!K80</f>
        <v>0</v>
      </c>
      <c r="L66" s="289">
        <f>'F13 Tax CA pools'!L80</f>
        <v>0</v>
      </c>
      <c r="M66" s="289">
        <f>'F13 Tax CA pools'!M80</f>
        <v>0</v>
      </c>
      <c r="N66" s="289">
        <f>'F13 Tax CA pools'!N80</f>
        <v>0</v>
      </c>
      <c r="O66" s="289">
        <f>'F13 Tax CA pools'!O80</f>
        <v>0</v>
      </c>
      <c r="P66" s="289">
        <f>'F13 Tax CA pools'!P80</f>
        <v>0</v>
      </c>
      <c r="Q66" s="289">
        <f>'F13 Tax CA pools'!Q80</f>
        <v>0</v>
      </c>
      <c r="R66" s="289">
        <f>'F13 Tax CA pools'!R80</f>
        <v>0</v>
      </c>
      <c r="S66" s="289">
        <f>'F13 Tax CA pools'!S80</f>
        <v>0</v>
      </c>
      <c r="T66" s="289">
        <f>'F13 Tax CA pools'!T80</f>
        <v>0</v>
      </c>
      <c r="U66" s="289">
        <f>'F13 Tax CA pools'!U80</f>
        <v>0</v>
      </c>
      <c r="V66" s="289">
        <f>'F13 Tax CA pools'!V80</f>
        <v>0</v>
      </c>
      <c r="W66" s="289">
        <f>'F13 Tax CA pools'!W80</f>
        <v>0</v>
      </c>
      <c r="X66" s="289">
        <f>'F13 Tax CA pools'!X80</f>
        <v>0</v>
      </c>
      <c r="Y66" s="289">
        <f>'F13 Tax CA pools'!Y80</f>
        <v>0</v>
      </c>
    </row>
    <row r="67" spans="1:26" s="27" customFormat="1">
      <c r="A67" s="422" t="s">
        <v>71</v>
      </c>
      <c r="D67" s="345"/>
      <c r="E67" s="345"/>
      <c r="F67" s="289">
        <f>'F13 Tax CA pools'!F98</f>
        <v>0</v>
      </c>
      <c r="G67" s="289">
        <f>'F13 Tax CA pools'!G98</f>
        <v>0</v>
      </c>
      <c r="H67" s="289">
        <f>'F13 Tax CA pools'!H98</f>
        <v>0</v>
      </c>
      <c r="I67" s="289">
        <f>'F13 Tax CA pools'!I98</f>
        <v>0</v>
      </c>
      <c r="J67" s="289">
        <f>'F13 Tax CA pools'!J98</f>
        <v>0</v>
      </c>
      <c r="K67" s="289">
        <f>'F13 Tax CA pools'!K98</f>
        <v>0</v>
      </c>
      <c r="L67" s="289">
        <f>'F13 Tax CA pools'!L98</f>
        <v>0</v>
      </c>
      <c r="M67" s="289">
        <f>'F13 Tax CA pools'!M98</f>
        <v>0</v>
      </c>
      <c r="N67" s="289">
        <f>'F13 Tax CA pools'!N98</f>
        <v>0</v>
      </c>
      <c r="O67" s="289">
        <f>'F13 Tax CA pools'!O98</f>
        <v>0</v>
      </c>
      <c r="P67" s="289">
        <f>'F13 Tax CA pools'!P98</f>
        <v>0</v>
      </c>
      <c r="Q67" s="289">
        <f>'F13 Tax CA pools'!Q98</f>
        <v>0</v>
      </c>
      <c r="R67" s="289">
        <f>'F13 Tax CA pools'!R98</f>
        <v>0</v>
      </c>
      <c r="S67" s="289">
        <f>'F13 Tax CA pools'!S98</f>
        <v>0</v>
      </c>
      <c r="T67" s="289">
        <f>'F13 Tax CA pools'!T98</f>
        <v>0</v>
      </c>
      <c r="U67" s="289">
        <f>'F13 Tax CA pools'!U98</f>
        <v>0</v>
      </c>
      <c r="V67" s="289">
        <f>'F13 Tax CA pools'!V98</f>
        <v>0</v>
      </c>
      <c r="W67" s="289">
        <f>'F13 Tax CA pools'!W98</f>
        <v>0</v>
      </c>
      <c r="X67" s="289">
        <f>'F13 Tax CA pools'!X98</f>
        <v>0</v>
      </c>
      <c r="Y67" s="289">
        <f>'F13 Tax CA pools'!Y98</f>
        <v>0</v>
      </c>
    </row>
    <row r="68" spans="1:26" s="27" customFormat="1">
      <c r="A68" s="424" t="s">
        <v>91</v>
      </c>
      <c r="D68" s="345"/>
      <c r="E68" s="345"/>
      <c r="F68" s="225"/>
      <c r="G68" s="225"/>
      <c r="H68" s="225"/>
      <c r="I68" s="225"/>
      <c r="J68" s="225"/>
      <c r="K68" s="225"/>
      <c r="L68" s="225"/>
      <c r="M68" s="225"/>
      <c r="N68" s="225"/>
      <c r="O68" s="225"/>
      <c r="P68" s="225"/>
      <c r="Q68" s="225"/>
      <c r="R68" s="225"/>
      <c r="S68" s="225"/>
      <c r="T68" s="225"/>
      <c r="U68" s="225"/>
      <c r="V68" s="225"/>
      <c r="W68" s="225"/>
      <c r="X68" s="225"/>
      <c r="Y68" s="225"/>
    </row>
    <row r="69" spans="1:26" s="27" customFormat="1">
      <c r="A69" s="433" t="s">
        <v>6</v>
      </c>
      <c r="D69" s="345"/>
      <c r="E69" s="345"/>
      <c r="F69" s="225"/>
      <c r="G69" s="225"/>
      <c r="H69" s="225"/>
      <c r="I69" s="225"/>
      <c r="J69" s="225"/>
      <c r="K69" s="225"/>
      <c r="L69" s="225"/>
      <c r="M69" s="225"/>
      <c r="N69" s="225"/>
      <c r="O69" s="225"/>
      <c r="P69" s="225"/>
      <c r="Q69" s="225"/>
      <c r="R69" s="225"/>
      <c r="S69" s="225"/>
      <c r="T69" s="225"/>
      <c r="U69" s="225"/>
      <c r="V69" s="225"/>
      <c r="W69" s="225"/>
      <c r="X69" s="225"/>
      <c r="Y69" s="225"/>
    </row>
    <row r="70" spans="1:26">
      <c r="A70" s="433" t="s">
        <v>7</v>
      </c>
      <c r="D70" s="345"/>
      <c r="E70" s="345"/>
      <c r="F70" s="225"/>
      <c r="G70" s="225"/>
      <c r="H70" s="225"/>
      <c r="I70" s="225"/>
      <c r="J70" s="225"/>
      <c r="K70" s="225"/>
      <c r="L70" s="225"/>
      <c r="M70" s="225"/>
      <c r="N70" s="225"/>
      <c r="O70" s="225"/>
      <c r="P70" s="225"/>
      <c r="Q70" s="225"/>
      <c r="R70" s="225"/>
      <c r="S70" s="225"/>
      <c r="T70" s="225"/>
      <c r="U70" s="225"/>
      <c r="V70" s="225"/>
      <c r="W70" s="225"/>
      <c r="X70" s="225"/>
      <c r="Y70" s="225"/>
    </row>
    <row r="71" spans="1:26">
      <c r="A71" s="434" t="s">
        <v>89</v>
      </c>
      <c r="D71" s="345"/>
      <c r="E71" s="345"/>
      <c r="F71" s="225"/>
      <c r="G71" s="225"/>
      <c r="H71" s="225"/>
      <c r="I71" s="225"/>
      <c r="J71" s="225"/>
      <c r="K71" s="225"/>
      <c r="L71" s="225"/>
      <c r="M71" s="225"/>
      <c r="N71" s="225"/>
      <c r="O71" s="225"/>
      <c r="P71" s="225"/>
      <c r="Q71" s="225"/>
      <c r="R71" s="225"/>
      <c r="S71" s="225"/>
      <c r="T71" s="225"/>
      <c r="U71" s="225"/>
      <c r="V71" s="225"/>
      <c r="W71" s="225"/>
      <c r="X71" s="225"/>
      <c r="Y71" s="225"/>
    </row>
    <row r="72" spans="1:26">
      <c r="A72" s="434" t="s">
        <v>89</v>
      </c>
      <c r="D72" s="345"/>
      <c r="E72" s="345"/>
      <c r="F72" s="225"/>
      <c r="G72" s="225"/>
      <c r="H72" s="225"/>
      <c r="I72" s="225"/>
      <c r="J72" s="225"/>
      <c r="K72" s="225"/>
      <c r="L72" s="225"/>
      <c r="M72" s="225"/>
      <c r="N72" s="225"/>
      <c r="O72" s="225"/>
      <c r="P72" s="225"/>
      <c r="Q72" s="225"/>
      <c r="R72" s="225"/>
      <c r="S72" s="225"/>
      <c r="T72" s="225"/>
      <c r="U72" s="225"/>
      <c r="V72" s="225"/>
      <c r="W72" s="225"/>
      <c r="X72" s="225"/>
      <c r="Y72" s="225"/>
    </row>
    <row r="73" spans="1:26">
      <c r="A73" s="430" t="s">
        <v>82</v>
      </c>
      <c r="D73" s="345"/>
      <c r="E73" s="345"/>
      <c r="F73" s="225"/>
      <c r="G73" s="225"/>
      <c r="H73" s="225"/>
      <c r="I73" s="225"/>
      <c r="J73" s="225"/>
      <c r="K73" s="225"/>
      <c r="L73" s="225"/>
      <c r="M73" s="225"/>
      <c r="N73" s="225"/>
      <c r="O73" s="225"/>
      <c r="P73" s="225"/>
      <c r="Q73" s="225"/>
      <c r="R73" s="225"/>
      <c r="S73" s="225"/>
      <c r="T73" s="225"/>
      <c r="U73" s="225"/>
      <c r="V73" s="225"/>
      <c r="W73" s="225"/>
      <c r="X73" s="225"/>
      <c r="Y73" s="225"/>
    </row>
    <row r="74" spans="1:26">
      <c r="A74" s="435" t="s">
        <v>83</v>
      </c>
      <c r="B74" s="135"/>
      <c r="D74" s="345"/>
      <c r="E74" s="345"/>
      <c r="F74" s="290">
        <f>SUM(F64:F73)</f>
        <v>0</v>
      </c>
      <c r="G74" s="290">
        <f t="shared" ref="G74:J74" si="21">SUM(G64:G73)</f>
        <v>0</v>
      </c>
      <c r="H74" s="290">
        <f t="shared" si="21"/>
        <v>0</v>
      </c>
      <c r="I74" s="290">
        <f t="shared" si="21"/>
        <v>0</v>
      </c>
      <c r="J74" s="290">
        <f t="shared" si="21"/>
        <v>0</v>
      </c>
      <c r="K74" s="290">
        <f t="shared" ref="K74" si="22">SUM(K64:K73)</f>
        <v>0</v>
      </c>
      <c r="L74" s="290">
        <f t="shared" ref="L74:Y74" si="23">SUM(L64:L73)</f>
        <v>0</v>
      </c>
      <c r="M74" s="290">
        <f t="shared" si="23"/>
        <v>0</v>
      </c>
      <c r="N74" s="290">
        <f t="shared" si="23"/>
        <v>0</v>
      </c>
      <c r="O74" s="290">
        <f t="shared" si="23"/>
        <v>0</v>
      </c>
      <c r="P74" s="290">
        <f t="shared" si="23"/>
        <v>0</v>
      </c>
      <c r="Q74" s="290">
        <f t="shared" si="23"/>
        <v>0</v>
      </c>
      <c r="R74" s="290">
        <f t="shared" si="23"/>
        <v>0</v>
      </c>
      <c r="S74" s="290">
        <f t="shared" si="23"/>
        <v>0</v>
      </c>
      <c r="T74" s="290">
        <f t="shared" si="23"/>
        <v>0</v>
      </c>
      <c r="U74" s="290">
        <f t="shared" si="23"/>
        <v>0</v>
      </c>
      <c r="V74" s="290">
        <f t="shared" si="23"/>
        <v>0</v>
      </c>
      <c r="W74" s="290">
        <f t="shared" si="23"/>
        <v>0</v>
      </c>
      <c r="X74" s="290">
        <f t="shared" si="23"/>
        <v>0</v>
      </c>
      <c r="Y74" s="290">
        <f t="shared" si="23"/>
        <v>0</v>
      </c>
    </row>
    <row r="75" spans="1:26">
      <c r="D75" s="345"/>
      <c r="E75" s="345"/>
      <c r="F75" s="292"/>
      <c r="G75" s="292"/>
      <c r="H75" s="292"/>
      <c r="I75" s="292"/>
      <c r="J75" s="292"/>
      <c r="K75" s="292"/>
      <c r="L75" s="292"/>
      <c r="M75" s="292"/>
      <c r="N75" s="292"/>
      <c r="O75" s="292"/>
      <c r="P75" s="292"/>
      <c r="Q75" s="292"/>
      <c r="R75" s="292"/>
      <c r="S75" s="292"/>
      <c r="T75" s="292"/>
      <c r="U75" s="292"/>
      <c r="V75" s="292"/>
      <c r="W75" s="292"/>
      <c r="X75" s="292"/>
      <c r="Y75" s="292"/>
    </row>
    <row r="76" spans="1:26">
      <c r="A76" s="140" t="s">
        <v>92</v>
      </c>
      <c r="B76" s="140"/>
      <c r="D76" s="345"/>
      <c r="E76" s="345"/>
      <c r="F76" s="290">
        <f t="shared" ref="F76:K76" si="24">SUM(F33,F49,F61,F74)</f>
        <v>0</v>
      </c>
      <c r="G76" s="290">
        <f t="shared" ref="G76:J76" si="25">SUM(G33,G49,G61,G74)</f>
        <v>0</v>
      </c>
      <c r="H76" s="290">
        <f t="shared" si="25"/>
        <v>0</v>
      </c>
      <c r="I76" s="290">
        <f t="shared" si="25"/>
        <v>0</v>
      </c>
      <c r="J76" s="290">
        <f t="shared" si="25"/>
        <v>0</v>
      </c>
      <c r="K76" s="290">
        <f t="shared" si="24"/>
        <v>0</v>
      </c>
      <c r="L76" s="290">
        <f t="shared" ref="L76:Y76" si="26">SUM(L33,L49,L61,L74)</f>
        <v>0</v>
      </c>
      <c r="M76" s="290">
        <f t="shared" si="26"/>
        <v>0</v>
      </c>
      <c r="N76" s="290">
        <f t="shared" si="26"/>
        <v>0</v>
      </c>
      <c r="O76" s="290">
        <f t="shared" si="26"/>
        <v>0</v>
      </c>
      <c r="P76" s="290">
        <f t="shared" si="26"/>
        <v>0</v>
      </c>
      <c r="Q76" s="290">
        <f t="shared" si="26"/>
        <v>0</v>
      </c>
      <c r="R76" s="290">
        <f t="shared" si="26"/>
        <v>0</v>
      </c>
      <c r="S76" s="290">
        <f t="shared" si="26"/>
        <v>0</v>
      </c>
      <c r="T76" s="290">
        <f t="shared" si="26"/>
        <v>0</v>
      </c>
      <c r="U76" s="290">
        <f t="shared" si="26"/>
        <v>0</v>
      </c>
      <c r="V76" s="290">
        <f t="shared" si="26"/>
        <v>0</v>
      </c>
      <c r="W76" s="290">
        <f t="shared" si="26"/>
        <v>0</v>
      </c>
      <c r="X76" s="290">
        <f t="shared" si="26"/>
        <v>0</v>
      </c>
      <c r="Y76" s="290">
        <f t="shared" si="26"/>
        <v>0</v>
      </c>
    </row>
    <row r="77" spans="1:26">
      <c r="D77" s="345"/>
      <c r="E77" s="345"/>
      <c r="F77" s="291"/>
      <c r="G77" s="291"/>
      <c r="H77" s="291"/>
      <c r="I77" s="291"/>
      <c r="J77" s="291"/>
      <c r="K77" s="291"/>
      <c r="L77" s="291"/>
      <c r="M77" s="291"/>
      <c r="N77" s="291"/>
      <c r="O77" s="291"/>
      <c r="P77" s="291"/>
      <c r="Q77" s="291"/>
      <c r="R77" s="291"/>
      <c r="S77" s="291"/>
      <c r="T77" s="291"/>
      <c r="U77" s="291"/>
      <c r="V77" s="291"/>
      <c r="W77" s="291"/>
      <c r="X77" s="291"/>
      <c r="Y77" s="291"/>
    </row>
    <row r="78" spans="1:26" ht="15">
      <c r="A78" s="329" t="s">
        <v>93</v>
      </c>
      <c r="B78" s="140"/>
      <c r="D78" s="345"/>
      <c r="E78" s="345"/>
      <c r="F78" s="290">
        <f>+F76*F$6</f>
        <v>0</v>
      </c>
      <c r="G78" s="290">
        <f t="shared" ref="G78:J78" si="27">+G76*G$6</f>
        <v>0</v>
      </c>
      <c r="H78" s="290">
        <f t="shared" si="27"/>
        <v>0</v>
      </c>
      <c r="I78" s="290">
        <f t="shared" si="27"/>
        <v>0</v>
      </c>
      <c r="J78" s="290">
        <f t="shared" si="27"/>
        <v>0</v>
      </c>
      <c r="K78" s="290">
        <f>+K76*K$6</f>
        <v>0</v>
      </c>
      <c r="L78" s="290">
        <f t="shared" ref="L78:Y78" si="28">+L76*L$6</f>
        <v>0</v>
      </c>
      <c r="M78" s="290">
        <f t="shared" si="28"/>
        <v>0</v>
      </c>
      <c r="N78" s="290">
        <f t="shared" si="28"/>
        <v>0</v>
      </c>
      <c r="O78" s="290">
        <f t="shared" si="28"/>
        <v>0</v>
      </c>
      <c r="P78" s="290">
        <f t="shared" si="28"/>
        <v>0</v>
      </c>
      <c r="Q78" s="290">
        <f t="shared" si="28"/>
        <v>0</v>
      </c>
      <c r="R78" s="290">
        <f t="shared" si="28"/>
        <v>0</v>
      </c>
      <c r="S78" s="290">
        <f t="shared" si="28"/>
        <v>0</v>
      </c>
      <c r="T78" s="290">
        <f t="shared" si="28"/>
        <v>0</v>
      </c>
      <c r="U78" s="290">
        <f t="shared" si="28"/>
        <v>0</v>
      </c>
      <c r="V78" s="290">
        <f t="shared" si="28"/>
        <v>0</v>
      </c>
      <c r="W78" s="290">
        <f t="shared" si="28"/>
        <v>0</v>
      </c>
      <c r="X78" s="290">
        <f t="shared" si="28"/>
        <v>0</v>
      </c>
      <c r="Y78" s="290">
        <f t="shared" si="28"/>
        <v>0</v>
      </c>
    </row>
    <row r="79" spans="1:26">
      <c r="D79" s="345"/>
      <c r="E79" s="345"/>
      <c r="F79" s="291"/>
      <c r="G79" s="136"/>
      <c r="H79" s="136"/>
      <c r="I79" s="136"/>
      <c r="J79" s="136"/>
      <c r="K79" s="136"/>
      <c r="L79" s="136"/>
      <c r="M79" s="136"/>
      <c r="N79" s="136"/>
      <c r="O79" s="136"/>
      <c r="P79" s="136"/>
      <c r="Q79" s="136"/>
      <c r="R79" s="136"/>
      <c r="S79" s="136"/>
      <c r="T79" s="136"/>
      <c r="U79" s="136"/>
      <c r="V79" s="136"/>
      <c r="W79" s="136"/>
      <c r="X79" s="136"/>
      <c r="Y79" s="136"/>
    </row>
    <row r="80" spans="1:26">
      <c r="A80" s="135" t="s">
        <v>892</v>
      </c>
      <c r="B80" s="135"/>
      <c r="C80" s="135"/>
      <c r="D80" s="345"/>
      <c r="E80" s="345"/>
      <c r="F80" s="523" t="str">
        <f t="shared" ref="F80:I80" si="29">IF(F33=0,"",F78/F33)</f>
        <v/>
      </c>
      <c r="G80" s="523" t="str">
        <f t="shared" si="29"/>
        <v/>
      </c>
      <c r="H80" s="523" t="str">
        <f t="shared" si="29"/>
        <v/>
      </c>
      <c r="I80" s="523" t="str">
        <f t="shared" si="29"/>
        <v/>
      </c>
      <c r="J80" s="523" t="str">
        <f>IF(J33=0,"",J78/J33)</f>
        <v/>
      </c>
      <c r="K80" s="523" t="str">
        <f t="shared" ref="K80:Y80" si="30">IF(K33=0,"",K78/K33)</f>
        <v/>
      </c>
      <c r="L80" s="523" t="str">
        <f t="shared" si="30"/>
        <v/>
      </c>
      <c r="M80" s="523" t="str">
        <f t="shared" si="30"/>
        <v/>
      </c>
      <c r="N80" s="523" t="str">
        <f t="shared" si="30"/>
        <v/>
      </c>
      <c r="O80" s="523" t="str">
        <f t="shared" si="30"/>
        <v/>
      </c>
      <c r="P80" s="523" t="str">
        <f t="shared" si="30"/>
        <v/>
      </c>
      <c r="Q80" s="523" t="str">
        <f t="shared" si="30"/>
        <v/>
      </c>
      <c r="R80" s="523" t="str">
        <f t="shared" si="30"/>
        <v/>
      </c>
      <c r="S80" s="523" t="str">
        <f t="shared" si="30"/>
        <v/>
      </c>
      <c r="T80" s="523" t="str">
        <f t="shared" si="30"/>
        <v/>
      </c>
      <c r="U80" s="523" t="str">
        <f t="shared" si="30"/>
        <v/>
      </c>
      <c r="V80" s="523" t="str">
        <f t="shared" si="30"/>
        <v/>
      </c>
      <c r="W80" s="523" t="str">
        <f t="shared" si="30"/>
        <v/>
      </c>
      <c r="X80" s="523" t="str">
        <f t="shared" si="30"/>
        <v/>
      </c>
      <c r="Y80" s="523" t="str">
        <f t="shared" si="30"/>
        <v/>
      </c>
      <c r="Z80" s="27"/>
    </row>
    <row r="81" spans="1:28">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row>
    <row r="161" spans="6:6">
      <c r="F161" s="294"/>
    </row>
    <row r="162" spans="6:6">
      <c r="F162" s="294"/>
    </row>
    <row r="163" spans="6:6">
      <c r="F163" s="294"/>
    </row>
    <row r="164" spans="6:6">
      <c r="F164" s="294"/>
    </row>
    <row r="165" spans="6:6">
      <c r="F165" s="294"/>
    </row>
    <row r="166" spans="6:6">
      <c r="F166" s="294"/>
    </row>
  </sheetData>
  <sheetProtection insertRows="0"/>
  <dataValidations count="2">
    <dataValidation type="decimal" operator="greaterThanOrEqual" allowBlank="1" showInputMessage="1" showErrorMessage="1" sqref="F46:F48 F41 F36:Y36">
      <formula1>0</formula1>
    </dataValidation>
    <dataValidation type="decimal" operator="lessThanOrEqual" allowBlank="1" showInputMessage="1" showErrorMessage="1" sqref="F71:Y73 F52:Y52">
      <formula1>0</formula1>
    </dataValidation>
  </dataValidations>
  <printOptions headings="1"/>
  <pageMargins left="0.19685039370078741" right="0.15748031496062992" top="0.51181102362204722" bottom="0.43307086614173229" header="0.31496062992125984" footer="0.23622047244094491"/>
  <pageSetup paperSize="8" scale="95" orientation="portrait" r:id="rId1"/>
  <headerFooter>
    <oddHeader>&amp;C&amp;A</oddHeader>
    <oddFooter>&amp;L&amp;T
&amp;D&amp;C&amp;Z&amp;R&amp;F</oddFooter>
  </headerFooter>
  <drawing r:id="rId2"/>
</worksheet>
</file>

<file path=xl/worksheets/sheet24.xml><?xml version="1.0" encoding="utf-8"?>
<worksheet xmlns="http://schemas.openxmlformats.org/spreadsheetml/2006/main" xmlns:r="http://schemas.openxmlformats.org/officeDocument/2006/relationships">
  <sheetPr codeName="Sheet5">
    <pageSetUpPr fitToPage="1"/>
  </sheetPr>
  <dimension ref="A1:Z581"/>
  <sheetViews>
    <sheetView workbookViewId="0">
      <selection activeCell="J139" sqref="J139"/>
    </sheetView>
  </sheetViews>
  <sheetFormatPr defaultRowHeight="12.75" outlineLevelCol="1"/>
  <cols>
    <col min="1" max="1" width="52" customWidth="1"/>
    <col min="2" max="2" width="2" customWidth="1"/>
    <col min="3" max="3" width="1.875" customWidth="1"/>
    <col min="4" max="4" width="0.5" customWidth="1"/>
    <col min="5" max="5" width="7.75" customWidth="1"/>
    <col min="6" max="6" width="9.125" hidden="1" customWidth="1" outlineLevel="1"/>
    <col min="7" max="9" width="9" hidden="1" customWidth="1" outlineLevel="1"/>
    <col min="10" max="10" width="9" collapsed="1"/>
    <col min="13" max="15" width="9" customWidth="1"/>
    <col min="16" max="25" width="9" hidden="1" customWidth="1" outlineLevel="1"/>
    <col min="26" max="26" width="9" customWidth="1" collapsed="1"/>
  </cols>
  <sheetData>
    <row r="1" spans="1:26" ht="15">
      <c r="A1" s="13" t="s">
        <v>1485</v>
      </c>
      <c r="B1" s="14"/>
      <c r="C1" s="14"/>
      <c r="D1" s="14"/>
      <c r="E1" s="14"/>
      <c r="G1" s="240"/>
      <c r="H1" s="241"/>
      <c r="I1" s="240"/>
      <c r="J1" s="15"/>
      <c r="K1" s="15"/>
    </row>
    <row r="2" spans="1:26" ht="15">
      <c r="A2" s="16" t="str">
        <f>'Version control'!A2</f>
        <v>LPN</v>
      </c>
      <c r="B2" s="17"/>
      <c r="C2" s="17"/>
      <c r="D2" s="17"/>
      <c r="E2" s="14"/>
      <c r="F2" s="20"/>
      <c r="G2" s="20"/>
      <c r="H2" s="14"/>
      <c r="I2" s="14"/>
      <c r="J2" s="14"/>
      <c r="K2" s="14"/>
    </row>
    <row r="3" spans="1:26" s="357" customFormat="1" ht="15">
      <c r="A3" s="705">
        <f>'Version control'!A3</f>
        <v>2012</v>
      </c>
      <c r="B3" s="450"/>
      <c r="C3" s="450"/>
      <c r="D3" s="450"/>
      <c r="E3" s="450"/>
      <c r="F3" s="398"/>
      <c r="G3" s="398"/>
      <c r="H3" s="398"/>
      <c r="I3" s="398"/>
      <c r="J3" s="162"/>
      <c r="K3" s="362"/>
    </row>
    <row r="4" spans="1:26" ht="15">
      <c r="A4" s="728" t="s">
        <v>1484</v>
      </c>
      <c r="B4" s="243"/>
      <c r="C4" s="243"/>
      <c r="D4" s="243"/>
      <c r="E4" s="725" t="s">
        <v>5</v>
      </c>
      <c r="F4" s="361">
        <v>2006</v>
      </c>
      <c r="G4" s="361">
        <v>2007</v>
      </c>
      <c r="H4" s="361">
        <v>2008</v>
      </c>
      <c r="I4" s="361">
        <v>2009</v>
      </c>
      <c r="J4" s="361">
        <v>2010</v>
      </c>
      <c r="K4" s="784">
        <v>2011</v>
      </c>
      <c r="L4" s="784">
        <v>2012</v>
      </c>
      <c r="M4" s="784">
        <v>2013</v>
      </c>
      <c r="N4" s="784">
        <v>2014</v>
      </c>
      <c r="O4" s="784">
        <v>2015</v>
      </c>
      <c r="P4" s="784">
        <v>2016</v>
      </c>
      <c r="Q4" s="784">
        <v>2017</v>
      </c>
      <c r="R4" s="784">
        <v>2018</v>
      </c>
      <c r="S4" s="784">
        <v>2019</v>
      </c>
      <c r="T4" s="784">
        <v>2020</v>
      </c>
      <c r="U4" s="784">
        <v>2021</v>
      </c>
      <c r="V4" s="784">
        <v>2022</v>
      </c>
      <c r="W4" s="784">
        <v>2023</v>
      </c>
      <c r="X4" s="361">
        <v>2024</v>
      </c>
      <c r="Y4" s="361">
        <v>2025</v>
      </c>
    </row>
    <row r="5" spans="1:26">
      <c r="A5" s="245" t="s">
        <v>250</v>
      </c>
      <c r="C5" s="242"/>
      <c r="D5" s="242"/>
      <c r="E5" s="246" t="s">
        <v>251</v>
      </c>
      <c r="F5" s="407"/>
      <c r="G5" s="408"/>
      <c r="H5" s="408" t="s">
        <v>801</v>
      </c>
      <c r="I5" s="408"/>
      <c r="J5" s="408"/>
      <c r="K5" s="407"/>
      <c r="L5" s="408"/>
      <c r="M5" s="408" t="s">
        <v>802</v>
      </c>
      <c r="N5" s="408"/>
      <c r="O5" s="409"/>
      <c r="P5" s="809"/>
      <c r="Q5" s="810"/>
      <c r="R5" s="810" t="s">
        <v>1575</v>
      </c>
      <c r="S5" s="810"/>
      <c r="T5" s="811"/>
      <c r="U5" s="809"/>
      <c r="V5" s="810"/>
      <c r="W5" s="811"/>
      <c r="X5" s="408"/>
      <c r="Y5" s="409"/>
    </row>
    <row r="6" spans="1:26">
      <c r="A6" s="447" t="s">
        <v>9</v>
      </c>
      <c r="C6" s="243"/>
      <c r="D6" s="243"/>
      <c r="E6" s="247" t="s">
        <v>252</v>
      </c>
      <c r="F6" s="792">
        <f>+'F1 - P&amp;L'!F10+'F1 - P&amp;L'!F11</f>
        <v>0</v>
      </c>
      <c r="G6" s="792">
        <f>+'F1 - P&amp;L'!G10+'F1 - P&amp;L'!G11</f>
        <v>0</v>
      </c>
      <c r="H6" s="792">
        <f>+'F1 - P&amp;L'!H10+'F1 - P&amp;L'!H11</f>
        <v>0</v>
      </c>
      <c r="I6" s="792">
        <f>+'F1 - P&amp;L'!I10+'F1 - P&amp;L'!I11</f>
        <v>0</v>
      </c>
      <c r="J6" s="792">
        <f>+'F1 - P&amp;L'!J10+'F1 - P&amp;L'!J11</f>
        <v>0</v>
      </c>
      <c r="K6" s="792">
        <f>+'F1 - P&amp;L'!K10+'F1 - P&amp;L'!K11</f>
        <v>0</v>
      </c>
      <c r="L6" s="792">
        <f>+'F1 - P&amp;L'!L10+'F1 - P&amp;L'!L11</f>
        <v>0</v>
      </c>
      <c r="M6" s="792">
        <f>+'F1 - P&amp;L'!M10+'F1 - P&amp;L'!M11</f>
        <v>0</v>
      </c>
      <c r="N6" s="792">
        <f>+'F1 - P&amp;L'!N10+'F1 - P&amp;L'!N11</f>
        <v>0</v>
      </c>
      <c r="O6" s="792">
        <f>+'F1 - P&amp;L'!O10+'F1 - P&amp;L'!O11</f>
        <v>0</v>
      </c>
      <c r="P6" s="792">
        <f>+'F1 - P&amp;L'!P10+'F1 - P&amp;L'!P11</f>
        <v>0</v>
      </c>
      <c r="Q6" s="792">
        <f>+'F1 - P&amp;L'!Q10+'F1 - P&amp;L'!Q11</f>
        <v>0</v>
      </c>
      <c r="R6" s="792">
        <f>+'F1 - P&amp;L'!R10+'F1 - P&amp;L'!R11</f>
        <v>0</v>
      </c>
      <c r="S6" s="792">
        <f>+'F1 - P&amp;L'!S10+'F1 - P&amp;L'!S11</f>
        <v>0</v>
      </c>
      <c r="T6" s="792">
        <f>+'F1 - P&amp;L'!T10+'F1 - P&amp;L'!T11</f>
        <v>0</v>
      </c>
      <c r="U6" s="792">
        <f>+'F1 - P&amp;L'!U10+'F1 - P&amp;L'!U11</f>
        <v>0</v>
      </c>
      <c r="V6" s="792">
        <f>+'F1 - P&amp;L'!V10+'F1 - P&amp;L'!V11</f>
        <v>0</v>
      </c>
      <c r="W6" s="792">
        <f>+'F1 - P&amp;L'!W10+'F1 - P&amp;L'!W11</f>
        <v>0</v>
      </c>
      <c r="X6" s="792">
        <f>+'F1 - P&amp;L'!X10+'F1 - P&amp;L'!X11</f>
        <v>0</v>
      </c>
      <c r="Y6" s="792">
        <f>+'F1 - P&amp;L'!Y10+'F1 - P&amp;L'!Y11</f>
        <v>0</v>
      </c>
      <c r="Z6" s="374"/>
    </row>
    <row r="7" spans="1:26">
      <c r="A7" s="724" t="str">
        <f>+'F1 - P&amp;L'!A21</f>
        <v>Exceptional Item (1) - overwrite</v>
      </c>
      <c r="C7" s="243"/>
      <c r="D7" s="243"/>
      <c r="E7" s="247"/>
      <c r="F7" s="145">
        <f>+'F1 - P&amp;L'!F21</f>
        <v>0</v>
      </c>
      <c r="G7" s="145">
        <f>+'F1 - P&amp;L'!G21</f>
        <v>0</v>
      </c>
      <c r="H7" s="145">
        <f>+'F1 - P&amp;L'!H21</f>
        <v>0</v>
      </c>
      <c r="I7" s="145">
        <f>+'F1 - P&amp;L'!I21</f>
        <v>0</v>
      </c>
      <c r="J7" s="145">
        <f>+'F1 - P&amp;L'!J21</f>
        <v>0</v>
      </c>
      <c r="K7" s="145">
        <f>+'F1 - P&amp;L'!K21</f>
        <v>0</v>
      </c>
      <c r="L7" s="145">
        <f>+'F1 - P&amp;L'!L21</f>
        <v>0</v>
      </c>
      <c r="M7" s="145">
        <f>+'F1 - P&amp;L'!M21</f>
        <v>0</v>
      </c>
      <c r="N7" s="145">
        <f>+'F1 - P&amp;L'!N21</f>
        <v>0</v>
      </c>
      <c r="O7" s="145">
        <f>+'F1 - P&amp;L'!O21</f>
        <v>0</v>
      </c>
      <c r="P7" s="145">
        <f>+'F1 - P&amp;L'!P21</f>
        <v>0</v>
      </c>
      <c r="Q7" s="145">
        <f>+'F1 - P&amp;L'!Q21</f>
        <v>0</v>
      </c>
      <c r="R7" s="145">
        <f>+'F1 - P&amp;L'!R21</f>
        <v>0</v>
      </c>
      <c r="S7" s="145">
        <f>+'F1 - P&amp;L'!S21</f>
        <v>0</v>
      </c>
      <c r="T7" s="145">
        <f>+'F1 - P&amp;L'!T21</f>
        <v>0</v>
      </c>
      <c r="U7" s="145">
        <f>+'F1 - P&amp;L'!U21</f>
        <v>0</v>
      </c>
      <c r="V7" s="145">
        <f>+'F1 - P&amp;L'!V21</f>
        <v>0</v>
      </c>
      <c r="W7" s="145">
        <f>+'F1 - P&amp;L'!W21</f>
        <v>0</v>
      </c>
      <c r="X7" s="145">
        <f>+'F1 - P&amp;L'!X21</f>
        <v>0</v>
      </c>
      <c r="Y7" s="145">
        <f>+'F1 - P&amp;L'!Y21</f>
        <v>0</v>
      </c>
    </row>
    <row r="8" spans="1:26">
      <c r="A8" s="724" t="str">
        <f>+'F1 - P&amp;L'!A22</f>
        <v>Exceptional Item (2) - overwrite</v>
      </c>
      <c r="C8" s="243"/>
      <c r="D8" s="243"/>
      <c r="E8" s="247"/>
      <c r="F8" s="145">
        <f>+'F1 - P&amp;L'!F22</f>
        <v>0</v>
      </c>
      <c r="G8" s="145">
        <f>+'F1 - P&amp;L'!G22</f>
        <v>0</v>
      </c>
      <c r="H8" s="145">
        <f>+'F1 - P&amp;L'!H22</f>
        <v>0</v>
      </c>
      <c r="I8" s="145">
        <f>+'F1 - P&amp;L'!I22</f>
        <v>0</v>
      </c>
      <c r="J8" s="145">
        <f>+'F1 - P&amp;L'!J22</f>
        <v>0</v>
      </c>
      <c r="K8" s="145">
        <f>+'F1 - P&amp;L'!K22</f>
        <v>0</v>
      </c>
      <c r="L8" s="145">
        <f>+'F1 - P&amp;L'!L22</f>
        <v>0</v>
      </c>
      <c r="M8" s="145">
        <f>+'F1 - P&amp;L'!M22</f>
        <v>0</v>
      </c>
      <c r="N8" s="145">
        <f>+'F1 - P&amp;L'!N22</f>
        <v>0</v>
      </c>
      <c r="O8" s="145">
        <f>+'F1 - P&amp;L'!O22</f>
        <v>0</v>
      </c>
      <c r="P8" s="145">
        <f>+'F1 - P&amp;L'!P22</f>
        <v>0</v>
      </c>
      <c r="Q8" s="145">
        <f>+'F1 - P&amp;L'!Q22</f>
        <v>0</v>
      </c>
      <c r="R8" s="145">
        <f>+'F1 - P&amp;L'!R22</f>
        <v>0</v>
      </c>
      <c r="S8" s="145">
        <f>+'F1 - P&amp;L'!S22</f>
        <v>0</v>
      </c>
      <c r="T8" s="145">
        <f>+'F1 - P&amp;L'!T22</f>
        <v>0</v>
      </c>
      <c r="U8" s="145">
        <f>+'F1 - P&amp;L'!U22</f>
        <v>0</v>
      </c>
      <c r="V8" s="145">
        <f>+'F1 - P&amp;L'!V22</f>
        <v>0</v>
      </c>
      <c r="W8" s="145">
        <f>+'F1 - P&amp;L'!W22</f>
        <v>0</v>
      </c>
      <c r="X8" s="145">
        <f>+'F1 - P&amp;L'!X22</f>
        <v>0</v>
      </c>
      <c r="Y8" s="145">
        <f>+'F1 - P&amp;L'!Y22</f>
        <v>0</v>
      </c>
    </row>
    <row r="9" spans="1:26">
      <c r="A9" s="724" t="str">
        <f>+'F1 - P&amp;L'!A23</f>
        <v>Exceptional Item (3) - overwrite</v>
      </c>
      <c r="C9" s="243"/>
      <c r="D9" s="243"/>
      <c r="E9" s="247"/>
      <c r="F9" s="145">
        <f>+'F1 - P&amp;L'!F23</f>
        <v>0</v>
      </c>
      <c r="G9" s="145">
        <f>+'F1 - P&amp;L'!G23</f>
        <v>0</v>
      </c>
      <c r="H9" s="145">
        <f>+'F1 - P&amp;L'!H23</f>
        <v>0</v>
      </c>
      <c r="I9" s="145">
        <f>+'F1 - P&amp;L'!I23</f>
        <v>0</v>
      </c>
      <c r="J9" s="145">
        <f>+'F1 - P&amp;L'!J23</f>
        <v>0</v>
      </c>
      <c r="K9" s="145">
        <f>+'F1 - P&amp;L'!K23</f>
        <v>0</v>
      </c>
      <c r="L9" s="145">
        <f>+'F1 - P&amp;L'!L23</f>
        <v>0</v>
      </c>
      <c r="M9" s="145">
        <f>+'F1 - P&amp;L'!M23</f>
        <v>0</v>
      </c>
      <c r="N9" s="145">
        <f>+'F1 - P&amp;L'!N23</f>
        <v>0</v>
      </c>
      <c r="O9" s="145">
        <f>+'F1 - P&amp;L'!O23</f>
        <v>0</v>
      </c>
      <c r="P9" s="145">
        <f>+'F1 - P&amp;L'!P23</f>
        <v>0</v>
      </c>
      <c r="Q9" s="145">
        <f>+'F1 - P&amp;L'!Q23</f>
        <v>0</v>
      </c>
      <c r="R9" s="145">
        <f>+'F1 - P&amp;L'!R23</f>
        <v>0</v>
      </c>
      <c r="S9" s="145">
        <f>+'F1 - P&amp;L'!S23</f>
        <v>0</v>
      </c>
      <c r="T9" s="145">
        <f>+'F1 - P&amp;L'!T23</f>
        <v>0</v>
      </c>
      <c r="U9" s="145">
        <f>+'F1 - P&amp;L'!U23</f>
        <v>0</v>
      </c>
      <c r="V9" s="145">
        <f>+'F1 - P&amp;L'!V23</f>
        <v>0</v>
      </c>
      <c r="W9" s="145">
        <f>+'F1 - P&amp;L'!W23</f>
        <v>0</v>
      </c>
      <c r="X9" s="145">
        <f>+'F1 - P&amp;L'!X23</f>
        <v>0</v>
      </c>
      <c r="Y9" s="145">
        <f>+'F1 - P&amp;L'!Y23</f>
        <v>0</v>
      </c>
    </row>
    <row r="10" spans="1:26">
      <c r="A10" s="243"/>
      <c r="C10" s="243"/>
      <c r="D10" s="243"/>
      <c r="E10" s="243"/>
      <c r="F10" s="358">
        <f t="shared" ref="F10:J10" si="0">SUM(F6:F9)</f>
        <v>0</v>
      </c>
      <c r="G10" s="358">
        <f t="shared" si="0"/>
        <v>0</v>
      </c>
      <c r="H10" s="358">
        <f t="shared" si="0"/>
        <v>0</v>
      </c>
      <c r="I10" s="358">
        <f t="shared" si="0"/>
        <v>0</v>
      </c>
      <c r="J10" s="358">
        <f t="shared" si="0"/>
        <v>0</v>
      </c>
      <c r="K10" s="358">
        <f t="shared" ref="K10" si="1">SUM(K6:K9)</f>
        <v>0</v>
      </c>
      <c r="L10" s="358">
        <f t="shared" ref="L10:Y10" si="2">SUM(L6:L9)</f>
        <v>0</v>
      </c>
      <c r="M10" s="358">
        <f t="shared" si="2"/>
        <v>0</v>
      </c>
      <c r="N10" s="358">
        <f t="shared" si="2"/>
        <v>0</v>
      </c>
      <c r="O10" s="358">
        <f t="shared" si="2"/>
        <v>0</v>
      </c>
      <c r="P10" s="358">
        <f t="shared" si="2"/>
        <v>0</v>
      </c>
      <c r="Q10" s="358">
        <f t="shared" si="2"/>
        <v>0</v>
      </c>
      <c r="R10" s="358">
        <f t="shared" si="2"/>
        <v>0</v>
      </c>
      <c r="S10" s="358">
        <f t="shared" si="2"/>
        <v>0</v>
      </c>
      <c r="T10" s="358">
        <f t="shared" si="2"/>
        <v>0</v>
      </c>
      <c r="U10" s="358">
        <f t="shared" si="2"/>
        <v>0</v>
      </c>
      <c r="V10" s="358">
        <f t="shared" si="2"/>
        <v>0</v>
      </c>
      <c r="W10" s="358">
        <f t="shared" si="2"/>
        <v>0</v>
      </c>
      <c r="X10" s="358">
        <f t="shared" si="2"/>
        <v>0</v>
      </c>
      <c r="Y10" s="358">
        <f t="shared" si="2"/>
        <v>0</v>
      </c>
    </row>
    <row r="11" spans="1:26" ht="12.75" customHeight="1">
      <c r="A11" s="467"/>
      <c r="C11" s="243"/>
      <c r="D11" s="243"/>
      <c r="E11" s="243"/>
      <c r="F11" s="886"/>
      <c r="G11" s="886"/>
      <c r="H11" s="886"/>
      <c r="I11" s="886"/>
      <c r="J11" s="886"/>
      <c r="K11" s="231"/>
      <c r="L11" s="886"/>
      <c r="M11" s="886"/>
      <c r="N11" s="886"/>
      <c r="O11" s="886"/>
      <c r="P11" s="886"/>
      <c r="Q11" s="886"/>
      <c r="R11" s="886"/>
      <c r="S11" s="886"/>
      <c r="T11" s="886"/>
      <c r="U11" s="886"/>
      <c r="V11" s="886"/>
      <c r="W11" s="886"/>
      <c r="X11" s="886"/>
      <c r="Y11" s="886"/>
    </row>
    <row r="12" spans="1:26">
      <c r="A12" s="447" t="s">
        <v>253</v>
      </c>
      <c r="C12" s="243"/>
      <c r="D12" s="243"/>
      <c r="E12" s="247"/>
      <c r="F12" s="145">
        <f>+'F2 - Bal Sht'!F109</f>
        <v>0</v>
      </c>
      <c r="G12" s="145">
        <f>+'F2 - Bal Sht'!G109</f>
        <v>0</v>
      </c>
      <c r="H12" s="145">
        <f>+'F2 - Bal Sht'!H109</f>
        <v>0</v>
      </c>
      <c r="I12" s="145">
        <f>+'F2 - Bal Sht'!I109</f>
        <v>0</v>
      </c>
      <c r="J12" s="145">
        <f>+'F2 - Bal Sht'!J109</f>
        <v>0</v>
      </c>
      <c r="K12" s="145">
        <f>+'F2 - Bal Sht'!K109</f>
        <v>0</v>
      </c>
      <c r="L12" s="145">
        <f>+'F2 - Bal Sht'!L109</f>
        <v>0</v>
      </c>
      <c r="M12" s="145">
        <f>+'F2 - Bal Sht'!M109</f>
        <v>0</v>
      </c>
      <c r="N12" s="145">
        <f>+'F2 - Bal Sht'!N109</f>
        <v>0</v>
      </c>
      <c r="O12" s="145">
        <f>+'F2 - Bal Sht'!O109</f>
        <v>0</v>
      </c>
      <c r="P12" s="145">
        <f>+'F2 - Bal Sht'!P109</f>
        <v>0</v>
      </c>
      <c r="Q12" s="145">
        <f>+'F2 - Bal Sht'!Q109</f>
        <v>0</v>
      </c>
      <c r="R12" s="145">
        <f>+'F2 - Bal Sht'!R109</f>
        <v>0</v>
      </c>
      <c r="S12" s="145">
        <f>+'F2 - Bal Sht'!S109</f>
        <v>0</v>
      </c>
      <c r="T12" s="145">
        <f>+'F2 - Bal Sht'!T109</f>
        <v>0</v>
      </c>
      <c r="U12" s="145">
        <f>+'F2 - Bal Sht'!U109</f>
        <v>0</v>
      </c>
      <c r="V12" s="145">
        <f>+'F2 - Bal Sht'!V109</f>
        <v>0</v>
      </c>
      <c r="W12" s="145">
        <f>+'F2 - Bal Sht'!W109</f>
        <v>0</v>
      </c>
      <c r="X12" s="145">
        <f>+'F2 - Bal Sht'!X109</f>
        <v>0</v>
      </c>
      <c r="Y12" s="145">
        <f>+'F2 - Bal Sht'!Y109</f>
        <v>0</v>
      </c>
    </row>
    <row r="13" spans="1:26">
      <c r="A13" s="448" t="s">
        <v>254</v>
      </c>
      <c r="C13" s="250"/>
      <c r="D13" s="250"/>
      <c r="E13" s="243"/>
      <c r="F13" s="145">
        <f>+'F2 - Bal Sht'!F119</f>
        <v>0</v>
      </c>
      <c r="G13" s="145">
        <f>+'F2 - Bal Sht'!G119</f>
        <v>0</v>
      </c>
      <c r="H13" s="145">
        <f>+'F2 - Bal Sht'!H119</f>
        <v>0</v>
      </c>
      <c r="I13" s="145">
        <f>+'F2 - Bal Sht'!I119</f>
        <v>0</v>
      </c>
      <c r="J13" s="145">
        <f>+'F2 - Bal Sht'!J119</f>
        <v>0</v>
      </c>
      <c r="K13" s="145">
        <f>+'F2 - Bal Sht'!K119</f>
        <v>0</v>
      </c>
      <c r="L13" s="145">
        <f>+'F2 - Bal Sht'!L119</f>
        <v>0</v>
      </c>
      <c r="M13" s="145">
        <f>+'F2 - Bal Sht'!M119</f>
        <v>0</v>
      </c>
      <c r="N13" s="145">
        <f>+'F2 - Bal Sht'!N119</f>
        <v>0</v>
      </c>
      <c r="O13" s="145">
        <f>+'F2 - Bal Sht'!O119</f>
        <v>0</v>
      </c>
      <c r="P13" s="145">
        <f>+'F2 - Bal Sht'!P119</f>
        <v>0</v>
      </c>
      <c r="Q13" s="145">
        <f>+'F2 - Bal Sht'!Q119</f>
        <v>0</v>
      </c>
      <c r="R13" s="145">
        <f>+'F2 - Bal Sht'!R119</f>
        <v>0</v>
      </c>
      <c r="S13" s="145">
        <f>+'F2 - Bal Sht'!S119</f>
        <v>0</v>
      </c>
      <c r="T13" s="145">
        <f>+'F2 - Bal Sht'!T119</f>
        <v>0</v>
      </c>
      <c r="U13" s="145">
        <f>+'F2 - Bal Sht'!U119</f>
        <v>0</v>
      </c>
      <c r="V13" s="145">
        <f>+'F2 - Bal Sht'!V119</f>
        <v>0</v>
      </c>
      <c r="W13" s="145">
        <f>+'F2 - Bal Sht'!W119</f>
        <v>0</v>
      </c>
      <c r="X13" s="145">
        <f>+'F2 - Bal Sht'!X119</f>
        <v>0</v>
      </c>
      <c r="Y13" s="145">
        <f>+'F2 - Bal Sht'!Y119</f>
        <v>0</v>
      </c>
    </row>
    <row r="14" spans="1:26">
      <c r="A14" s="448" t="s">
        <v>1505</v>
      </c>
      <c r="C14" s="250"/>
      <c r="D14" s="250"/>
      <c r="E14" s="243"/>
      <c r="F14" s="145">
        <f>SUM('F2 - Bal Sht'!F125:F128)</f>
        <v>0</v>
      </c>
      <c r="G14" s="145">
        <f>SUM('F2 - Bal Sht'!G125:G128)</f>
        <v>0</v>
      </c>
      <c r="H14" s="145">
        <f>SUM('F2 - Bal Sht'!H125:H128)</f>
        <v>0</v>
      </c>
      <c r="I14" s="145">
        <f>SUM('F2 - Bal Sht'!I125:I128)</f>
        <v>0</v>
      </c>
      <c r="J14" s="145">
        <f>SUM('F2 - Bal Sht'!J125:J128)</f>
        <v>0</v>
      </c>
      <c r="K14" s="145">
        <f>SUM('F2 - Bal Sht'!K125:K128)</f>
        <v>0</v>
      </c>
      <c r="L14" s="145">
        <f>SUM('F2 - Bal Sht'!L125:L128)</f>
        <v>0</v>
      </c>
      <c r="M14" s="145">
        <f>SUM('F2 - Bal Sht'!M125:M128)</f>
        <v>0</v>
      </c>
      <c r="N14" s="145">
        <f>SUM('F2 - Bal Sht'!N125:N128)</f>
        <v>0</v>
      </c>
      <c r="O14" s="145">
        <f>SUM('F2 - Bal Sht'!O125:O128)</f>
        <v>0</v>
      </c>
      <c r="P14" s="145">
        <f>SUM('F2 - Bal Sht'!P125:P128)</f>
        <v>0</v>
      </c>
      <c r="Q14" s="145">
        <f>SUM('F2 - Bal Sht'!Q125:Q128)</f>
        <v>0</v>
      </c>
      <c r="R14" s="145">
        <f>SUM('F2 - Bal Sht'!R125:R128)</f>
        <v>0</v>
      </c>
      <c r="S14" s="145">
        <f>SUM('F2 - Bal Sht'!S125:S128)</f>
        <v>0</v>
      </c>
      <c r="T14" s="145">
        <f>SUM('F2 - Bal Sht'!T125:T128)</f>
        <v>0</v>
      </c>
      <c r="U14" s="145">
        <f>SUM('F2 - Bal Sht'!U125:U128)</f>
        <v>0</v>
      </c>
      <c r="V14" s="145">
        <f>SUM('F2 - Bal Sht'!V125:V128)</f>
        <v>0</v>
      </c>
      <c r="W14" s="145">
        <f>SUM('F2 - Bal Sht'!W125:W128)</f>
        <v>0</v>
      </c>
      <c r="X14" s="145">
        <f>SUM('F2 - Bal Sht'!X125:X128)</f>
        <v>0</v>
      </c>
      <c r="Y14" s="145">
        <f>SUM('F2 - Bal Sht'!Y125:Y128)</f>
        <v>0</v>
      </c>
    </row>
    <row r="15" spans="1:26">
      <c r="A15" s="448" t="s">
        <v>255</v>
      </c>
      <c r="C15" s="250"/>
      <c r="D15" s="250"/>
      <c r="E15" s="247" t="s">
        <v>256</v>
      </c>
      <c r="F15" s="145">
        <f>'F2 - Bal Sht'!F141</f>
        <v>0</v>
      </c>
      <c r="G15" s="145">
        <f>'F2 - Bal Sht'!G141</f>
        <v>0</v>
      </c>
      <c r="H15" s="145">
        <f>'F2 - Bal Sht'!H141</f>
        <v>0</v>
      </c>
      <c r="I15" s="145">
        <f>'F2 - Bal Sht'!I141</f>
        <v>0</v>
      </c>
      <c r="J15" s="145">
        <f>-'F2 - Bal Sht'!J141</f>
        <v>0</v>
      </c>
      <c r="K15" s="145">
        <f>-'F2 - Bal Sht'!K141</f>
        <v>0</v>
      </c>
      <c r="L15" s="145">
        <f>-'F2 - Bal Sht'!L141</f>
        <v>0</v>
      </c>
      <c r="M15" s="145">
        <f>-'F2 - Bal Sht'!M141</f>
        <v>0</v>
      </c>
      <c r="N15" s="145">
        <f>-'F2 - Bal Sht'!N141</f>
        <v>0</v>
      </c>
      <c r="O15" s="145">
        <f>-'F2 - Bal Sht'!O141</f>
        <v>0</v>
      </c>
      <c r="P15" s="145">
        <f>'F2 - Bal Sht'!P141</f>
        <v>0</v>
      </c>
      <c r="Q15" s="145">
        <f>'F2 - Bal Sht'!Q141</f>
        <v>0</v>
      </c>
      <c r="R15" s="145">
        <f>'F2 - Bal Sht'!R141</f>
        <v>0</v>
      </c>
      <c r="S15" s="145">
        <f>'F2 - Bal Sht'!S141</f>
        <v>0</v>
      </c>
      <c r="T15" s="145">
        <f>'F2 - Bal Sht'!T141</f>
        <v>0</v>
      </c>
      <c r="U15" s="145">
        <f>'F2 - Bal Sht'!U141</f>
        <v>0</v>
      </c>
      <c r="V15" s="145">
        <f>'F2 - Bal Sht'!V141</f>
        <v>0</v>
      </c>
      <c r="W15" s="145">
        <f>'F2 - Bal Sht'!W141</f>
        <v>0</v>
      </c>
      <c r="X15" s="145">
        <f>'F2 - Bal Sht'!X141</f>
        <v>0</v>
      </c>
      <c r="Y15" s="145">
        <f>'F2 - Bal Sht'!Y141</f>
        <v>0</v>
      </c>
    </row>
    <row r="16" spans="1:26">
      <c r="A16" s="448" t="s">
        <v>257</v>
      </c>
      <c r="C16" s="251"/>
      <c r="D16" s="251"/>
      <c r="E16" s="247" t="s">
        <v>256</v>
      </c>
      <c r="F16" s="145">
        <f>-'F2 - Bal Sht'!F$153</f>
        <v>0</v>
      </c>
      <c r="G16" s="145">
        <f>-'F2 - Bal Sht'!G$153</f>
        <v>0</v>
      </c>
      <c r="H16" s="145">
        <f>-'F2 - Bal Sht'!H$153</f>
        <v>0</v>
      </c>
      <c r="I16" s="145">
        <f>-'F2 - Bal Sht'!I$153</f>
        <v>0</v>
      </c>
      <c r="J16" s="145">
        <f>-'F2 - Bal Sht'!J$153</f>
        <v>0</v>
      </c>
      <c r="K16" s="145">
        <f>-'F2 - Bal Sht'!K$153</f>
        <v>0</v>
      </c>
      <c r="L16" s="145">
        <f>-'F2 - Bal Sht'!L$153</f>
        <v>0</v>
      </c>
      <c r="M16" s="145">
        <f>-'F2 - Bal Sht'!M$153</f>
        <v>0</v>
      </c>
      <c r="N16" s="145">
        <f>-'F2 - Bal Sht'!N$153</f>
        <v>0</v>
      </c>
      <c r="O16" s="145">
        <f>-'F2 - Bal Sht'!O$153</f>
        <v>0</v>
      </c>
      <c r="P16" s="145">
        <f>-'F2 - Bal Sht'!P$153</f>
        <v>0</v>
      </c>
      <c r="Q16" s="145">
        <f>-'F2 - Bal Sht'!Q$153</f>
        <v>0</v>
      </c>
      <c r="R16" s="145">
        <f>-'F2 - Bal Sht'!R$153</f>
        <v>0</v>
      </c>
      <c r="S16" s="145">
        <f>-'F2 - Bal Sht'!S$153</f>
        <v>0</v>
      </c>
      <c r="T16" s="145">
        <f>-'F2 - Bal Sht'!T$153</f>
        <v>0</v>
      </c>
      <c r="U16" s="145">
        <f>-'F2 - Bal Sht'!U$153</f>
        <v>0</v>
      </c>
      <c r="V16" s="145">
        <f>-'F2 - Bal Sht'!V$153</f>
        <v>0</v>
      </c>
      <c r="W16" s="145">
        <f>-'F2 - Bal Sht'!W$153</f>
        <v>0</v>
      </c>
      <c r="X16" s="145">
        <f>-'F2 - Bal Sht'!X$153</f>
        <v>0</v>
      </c>
      <c r="Y16" s="145">
        <f>-'F2 - Bal Sht'!Y$153</f>
        <v>0</v>
      </c>
    </row>
    <row r="17" spans="1:25">
      <c r="A17" s="448" t="s">
        <v>258</v>
      </c>
      <c r="C17" s="251"/>
      <c r="D17" s="251"/>
      <c r="E17" s="247" t="s">
        <v>256</v>
      </c>
      <c r="F17" s="145">
        <f>-'F2 - Bal Sht'!F$163</f>
        <v>0</v>
      </c>
      <c r="G17" s="145">
        <f>-'F2 - Bal Sht'!G$163</f>
        <v>0</v>
      </c>
      <c r="H17" s="145">
        <f>-'F2 - Bal Sht'!H$163</f>
        <v>0</v>
      </c>
      <c r="I17" s="145">
        <f>-'F2 - Bal Sht'!I$163</f>
        <v>0</v>
      </c>
      <c r="J17" s="145">
        <f>-'F2 - Bal Sht'!J$163</f>
        <v>0</v>
      </c>
      <c r="K17" s="145">
        <f>-'F2 - Bal Sht'!K$163</f>
        <v>0</v>
      </c>
      <c r="L17" s="145">
        <f>-'F2 - Bal Sht'!L$163</f>
        <v>0</v>
      </c>
      <c r="M17" s="145">
        <f>-'F2 - Bal Sht'!M$163</f>
        <v>0</v>
      </c>
      <c r="N17" s="145">
        <f>-'F2 - Bal Sht'!N$163</f>
        <v>0</v>
      </c>
      <c r="O17" s="145">
        <f>-'F2 - Bal Sht'!O$163</f>
        <v>0</v>
      </c>
      <c r="P17" s="145">
        <f>-'F2 - Bal Sht'!P$163</f>
        <v>0</v>
      </c>
      <c r="Q17" s="145">
        <f>-'F2 - Bal Sht'!Q$163</f>
        <v>0</v>
      </c>
      <c r="R17" s="145">
        <f>-'F2 - Bal Sht'!R$163</f>
        <v>0</v>
      </c>
      <c r="S17" s="145">
        <f>-'F2 - Bal Sht'!S$163</f>
        <v>0</v>
      </c>
      <c r="T17" s="145">
        <f>-'F2 - Bal Sht'!T$163</f>
        <v>0</v>
      </c>
      <c r="U17" s="145">
        <f>-'F2 - Bal Sht'!U$163</f>
        <v>0</v>
      </c>
      <c r="V17" s="145">
        <f>-'F2 - Bal Sht'!V$163</f>
        <v>0</v>
      </c>
      <c r="W17" s="145">
        <f>-'F2 - Bal Sht'!W$163</f>
        <v>0</v>
      </c>
      <c r="X17" s="145">
        <f>-'F2 - Bal Sht'!X$163</f>
        <v>0</v>
      </c>
      <c r="Y17" s="145">
        <f>-'F2 - Bal Sht'!Y$163</f>
        <v>0</v>
      </c>
    </row>
    <row r="18" spans="1:25">
      <c r="A18" s="447" t="s">
        <v>542</v>
      </c>
      <c r="C18" s="243"/>
      <c r="D18" s="243"/>
      <c r="E18" s="247"/>
      <c r="F18" s="358">
        <f t="shared" ref="F18:J18" si="3">SUM(F12:F17)</f>
        <v>0</v>
      </c>
      <c r="G18" s="358">
        <f t="shared" si="3"/>
        <v>0</v>
      </c>
      <c r="H18" s="358">
        <f t="shared" si="3"/>
        <v>0</v>
      </c>
      <c r="I18" s="358">
        <f t="shared" si="3"/>
        <v>0</v>
      </c>
      <c r="J18" s="358">
        <f t="shared" si="3"/>
        <v>0</v>
      </c>
      <c r="K18" s="358">
        <f t="shared" ref="K18" si="4">SUM(K12:K17)</f>
        <v>0</v>
      </c>
      <c r="L18" s="358">
        <f t="shared" ref="L18:Y18" si="5">SUM(L12:L17)</f>
        <v>0</v>
      </c>
      <c r="M18" s="358">
        <f t="shared" si="5"/>
        <v>0</v>
      </c>
      <c r="N18" s="358">
        <f t="shared" si="5"/>
        <v>0</v>
      </c>
      <c r="O18" s="358">
        <f t="shared" si="5"/>
        <v>0</v>
      </c>
      <c r="P18" s="358">
        <f t="shared" si="5"/>
        <v>0</v>
      </c>
      <c r="Q18" s="358">
        <f t="shared" si="5"/>
        <v>0</v>
      </c>
      <c r="R18" s="358">
        <f t="shared" si="5"/>
        <v>0</v>
      </c>
      <c r="S18" s="358">
        <f t="shared" si="5"/>
        <v>0</v>
      </c>
      <c r="T18" s="358">
        <f t="shared" si="5"/>
        <v>0</v>
      </c>
      <c r="U18" s="358">
        <f t="shared" si="5"/>
        <v>0</v>
      </c>
      <c r="V18" s="358">
        <f t="shared" si="5"/>
        <v>0</v>
      </c>
      <c r="W18" s="358">
        <f t="shared" si="5"/>
        <v>0</v>
      </c>
      <c r="X18" s="358">
        <f t="shared" si="5"/>
        <v>0</v>
      </c>
      <c r="Y18" s="358">
        <f t="shared" si="5"/>
        <v>0</v>
      </c>
    </row>
    <row r="19" spans="1:25">
      <c r="A19" s="243"/>
      <c r="C19" s="243"/>
      <c r="D19" s="243"/>
      <c r="E19" s="243"/>
      <c r="F19" s="252"/>
      <c r="G19" s="252"/>
      <c r="H19" s="252"/>
      <c r="I19" s="252"/>
      <c r="J19" s="252"/>
      <c r="K19" s="252"/>
      <c r="L19" s="252"/>
      <c r="M19" s="252"/>
      <c r="N19" s="252"/>
      <c r="O19" s="252"/>
      <c r="P19" s="252"/>
      <c r="Q19" s="252"/>
      <c r="R19" s="252"/>
      <c r="S19" s="252"/>
      <c r="T19" s="252"/>
      <c r="U19" s="252"/>
      <c r="V19" s="252"/>
      <c r="W19" s="252"/>
      <c r="X19" s="252"/>
      <c r="Y19" s="252"/>
    </row>
    <row r="20" spans="1:25">
      <c r="A20" s="347" t="s">
        <v>259</v>
      </c>
      <c r="C20" s="253"/>
      <c r="D20" s="253"/>
      <c r="E20" s="243"/>
      <c r="F20" s="358">
        <f t="shared" ref="F20:J20" si="6">+F10+F18</f>
        <v>0</v>
      </c>
      <c r="G20" s="358">
        <f t="shared" si="6"/>
        <v>0</v>
      </c>
      <c r="H20" s="358">
        <f t="shared" si="6"/>
        <v>0</v>
      </c>
      <c r="I20" s="358">
        <f t="shared" si="6"/>
        <v>0</v>
      </c>
      <c r="J20" s="358">
        <f t="shared" si="6"/>
        <v>0</v>
      </c>
      <c r="K20" s="358">
        <f t="shared" ref="K20" si="7">+K10+K18</f>
        <v>0</v>
      </c>
      <c r="L20" s="358">
        <f t="shared" ref="L20:Y20" si="8">+L10+L18</f>
        <v>0</v>
      </c>
      <c r="M20" s="358">
        <f t="shared" si="8"/>
        <v>0</v>
      </c>
      <c r="N20" s="358">
        <f t="shared" si="8"/>
        <v>0</v>
      </c>
      <c r="O20" s="358">
        <f t="shared" si="8"/>
        <v>0</v>
      </c>
      <c r="P20" s="358">
        <f t="shared" si="8"/>
        <v>0</v>
      </c>
      <c r="Q20" s="358">
        <f t="shared" si="8"/>
        <v>0</v>
      </c>
      <c r="R20" s="358">
        <f t="shared" si="8"/>
        <v>0</v>
      </c>
      <c r="S20" s="358">
        <f t="shared" si="8"/>
        <v>0</v>
      </c>
      <c r="T20" s="358">
        <f t="shared" si="8"/>
        <v>0</v>
      </c>
      <c r="U20" s="358">
        <f t="shared" si="8"/>
        <v>0</v>
      </c>
      <c r="V20" s="358">
        <f t="shared" si="8"/>
        <v>0</v>
      </c>
      <c r="W20" s="358">
        <f t="shared" si="8"/>
        <v>0</v>
      </c>
      <c r="X20" s="358">
        <f t="shared" si="8"/>
        <v>0</v>
      </c>
      <c r="Y20" s="358">
        <f t="shared" si="8"/>
        <v>0</v>
      </c>
    </row>
    <row r="21" spans="1:25">
      <c r="A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row>
    <row r="22" spans="1:25">
      <c r="A22" s="242" t="s">
        <v>260</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row>
    <row r="23" spans="1:25">
      <c r="A23" s="243" t="s">
        <v>594</v>
      </c>
      <c r="C23" s="243"/>
      <c r="D23" s="243"/>
      <c r="E23" s="243"/>
      <c r="F23" s="225"/>
      <c r="G23" s="225"/>
      <c r="H23" s="225"/>
      <c r="I23" s="225"/>
      <c r="J23" s="225"/>
      <c r="K23" s="225"/>
      <c r="L23" s="225"/>
      <c r="M23" s="225"/>
      <c r="N23" s="225"/>
      <c r="O23" s="225"/>
      <c r="P23" s="225"/>
      <c r="Q23" s="225"/>
      <c r="R23" s="225"/>
      <c r="S23" s="225"/>
      <c r="T23" s="225"/>
      <c r="U23" s="225"/>
      <c r="V23" s="225"/>
      <c r="W23" s="225"/>
      <c r="X23" s="225"/>
      <c r="Y23" s="225"/>
    </row>
    <row r="24" spans="1:25">
      <c r="A24" s="23" t="s">
        <v>142</v>
      </c>
      <c r="C24" s="243"/>
      <c r="D24" s="243"/>
      <c r="E24" s="243"/>
      <c r="F24" s="225"/>
      <c r="G24" s="225"/>
      <c r="H24" s="225"/>
      <c r="I24" s="225"/>
      <c r="J24" s="225"/>
      <c r="K24" s="225"/>
      <c r="L24" s="225"/>
      <c r="M24" s="225"/>
      <c r="N24" s="225"/>
      <c r="O24" s="225"/>
      <c r="P24" s="225"/>
      <c r="Q24" s="225"/>
      <c r="R24" s="225"/>
      <c r="S24" s="225"/>
      <c r="T24" s="225"/>
      <c r="U24" s="225"/>
      <c r="V24" s="225"/>
      <c r="W24" s="225"/>
      <c r="X24" s="225"/>
      <c r="Y24" s="225"/>
    </row>
    <row r="25" spans="1:25">
      <c r="A25" s="23" t="s">
        <v>142</v>
      </c>
      <c r="C25" s="243"/>
      <c r="D25" s="243"/>
      <c r="E25" s="243"/>
      <c r="F25" s="225"/>
      <c r="G25" s="225"/>
      <c r="H25" s="225"/>
      <c r="I25" s="225"/>
      <c r="J25" s="225"/>
      <c r="K25" s="225"/>
      <c r="L25" s="225"/>
      <c r="M25" s="225"/>
      <c r="N25" s="225"/>
      <c r="O25" s="225"/>
      <c r="P25" s="225"/>
      <c r="Q25" s="225"/>
      <c r="R25" s="225"/>
      <c r="S25" s="225"/>
      <c r="T25" s="225"/>
      <c r="U25" s="225"/>
      <c r="V25" s="225"/>
      <c r="W25" s="225"/>
      <c r="X25" s="225"/>
      <c r="Y25" s="225"/>
    </row>
    <row r="26" spans="1:25">
      <c r="A26" s="23" t="s">
        <v>142</v>
      </c>
      <c r="C26" s="243"/>
      <c r="D26" s="243"/>
      <c r="E26" s="243"/>
      <c r="F26" s="225"/>
      <c r="G26" s="225"/>
      <c r="H26" s="225"/>
      <c r="I26" s="225"/>
      <c r="J26" s="225"/>
      <c r="K26" s="225"/>
      <c r="L26" s="225"/>
      <c r="M26" s="225"/>
      <c r="N26" s="225"/>
      <c r="O26" s="225"/>
      <c r="P26" s="225"/>
      <c r="Q26" s="225"/>
      <c r="R26" s="225"/>
      <c r="S26" s="225"/>
      <c r="T26" s="225"/>
      <c r="U26" s="225"/>
      <c r="V26" s="225"/>
      <c r="W26" s="225"/>
      <c r="X26" s="225"/>
      <c r="Y26" s="225"/>
    </row>
    <row r="27" spans="1:25">
      <c r="A27" s="23" t="s">
        <v>142</v>
      </c>
      <c r="C27" s="243"/>
      <c r="D27" s="243"/>
      <c r="E27" s="243"/>
      <c r="F27" s="225"/>
      <c r="G27" s="225"/>
      <c r="H27" s="225"/>
      <c r="I27" s="225"/>
      <c r="J27" s="225"/>
      <c r="K27" s="225"/>
      <c r="L27" s="225"/>
      <c r="M27" s="225"/>
      <c r="N27" s="225"/>
      <c r="O27" s="225"/>
      <c r="P27" s="225"/>
      <c r="Q27" s="225"/>
      <c r="R27" s="225"/>
      <c r="S27" s="225"/>
      <c r="T27" s="225"/>
      <c r="U27" s="225"/>
      <c r="V27" s="225"/>
      <c r="W27" s="225"/>
      <c r="X27" s="225"/>
      <c r="Y27" s="225"/>
    </row>
    <row r="28" spans="1:25">
      <c r="A28" s="23" t="s">
        <v>142</v>
      </c>
      <c r="C28" s="243"/>
      <c r="D28" s="243"/>
      <c r="E28" s="243"/>
      <c r="F28" s="225"/>
      <c r="G28" s="225"/>
      <c r="H28" s="225"/>
      <c r="I28" s="225"/>
      <c r="J28" s="225"/>
      <c r="K28" s="225"/>
      <c r="L28" s="225"/>
      <c r="M28" s="225"/>
      <c r="N28" s="225"/>
      <c r="O28" s="225"/>
      <c r="P28" s="225"/>
      <c r="Q28" s="225"/>
      <c r="R28" s="225"/>
      <c r="S28" s="225"/>
      <c r="T28" s="225"/>
      <c r="U28" s="225"/>
      <c r="V28" s="225"/>
      <c r="W28" s="225"/>
      <c r="X28" s="225"/>
      <c r="Y28" s="225"/>
    </row>
    <row r="29" spans="1:25">
      <c r="A29" s="23" t="s">
        <v>142</v>
      </c>
      <c r="C29" s="243"/>
      <c r="D29" s="243"/>
      <c r="E29" s="243"/>
      <c r="F29" s="225"/>
      <c r="G29" s="225"/>
      <c r="H29" s="225"/>
      <c r="I29" s="225"/>
      <c r="J29" s="225"/>
      <c r="K29" s="225"/>
      <c r="L29" s="225"/>
      <c r="M29" s="225"/>
      <c r="N29" s="225"/>
      <c r="O29" s="225"/>
      <c r="P29" s="225"/>
      <c r="Q29" s="225"/>
      <c r="R29" s="225"/>
      <c r="S29" s="225"/>
      <c r="T29" s="225"/>
      <c r="U29" s="225"/>
      <c r="V29" s="225"/>
      <c r="W29" s="225"/>
      <c r="X29" s="225"/>
      <c r="Y29" s="225"/>
    </row>
    <row r="30" spans="1:25">
      <c r="A30" s="23" t="s">
        <v>142</v>
      </c>
      <c r="C30" s="243"/>
      <c r="D30" s="243"/>
      <c r="E30" s="243"/>
      <c r="F30" s="225"/>
      <c r="G30" s="225"/>
      <c r="H30" s="225"/>
      <c r="I30" s="225"/>
      <c r="J30" s="225"/>
      <c r="K30" s="225"/>
      <c r="L30" s="225"/>
      <c r="M30" s="225"/>
      <c r="N30" s="225"/>
      <c r="O30" s="225"/>
      <c r="P30" s="225"/>
      <c r="Q30" s="225"/>
      <c r="R30" s="225"/>
      <c r="S30" s="225"/>
      <c r="T30" s="225"/>
      <c r="U30" s="225"/>
      <c r="V30" s="225"/>
      <c r="W30" s="225"/>
      <c r="X30" s="225"/>
      <c r="Y30" s="225"/>
    </row>
    <row r="31" spans="1:25">
      <c r="A31" s="23" t="s">
        <v>142</v>
      </c>
      <c r="C31" s="243"/>
      <c r="D31" s="243"/>
      <c r="E31" s="243"/>
      <c r="F31" s="225"/>
      <c r="G31" s="225"/>
      <c r="H31" s="225"/>
      <c r="I31" s="225"/>
      <c r="J31" s="225"/>
      <c r="K31" s="225"/>
      <c r="L31" s="225"/>
      <c r="M31" s="225"/>
      <c r="N31" s="225"/>
      <c r="O31" s="225"/>
      <c r="P31" s="225"/>
      <c r="Q31" s="225"/>
      <c r="R31" s="225"/>
      <c r="S31" s="225"/>
      <c r="T31" s="225"/>
      <c r="U31" s="225"/>
      <c r="V31" s="225"/>
      <c r="W31" s="225"/>
      <c r="X31" s="225"/>
      <c r="Y31" s="225"/>
    </row>
    <row r="32" spans="1:25">
      <c r="A32" s="23" t="s">
        <v>142</v>
      </c>
      <c r="C32" s="243"/>
      <c r="D32" s="243"/>
      <c r="E32" s="243"/>
      <c r="F32" s="225"/>
      <c r="G32" s="225"/>
      <c r="H32" s="225"/>
      <c r="I32" s="225"/>
      <c r="J32" s="225"/>
      <c r="K32" s="225"/>
      <c r="L32" s="225"/>
      <c r="M32" s="225"/>
      <c r="N32" s="225"/>
      <c r="O32" s="225"/>
      <c r="P32" s="225"/>
      <c r="Q32" s="225"/>
      <c r="R32" s="225"/>
      <c r="S32" s="225"/>
      <c r="T32" s="225"/>
      <c r="U32" s="225"/>
      <c r="V32" s="225"/>
      <c r="W32" s="225"/>
      <c r="X32" s="225"/>
      <c r="Y32" s="225"/>
    </row>
    <row r="33" spans="1:25">
      <c r="A33" s="23" t="s">
        <v>142</v>
      </c>
      <c r="C33" s="243"/>
      <c r="D33" s="243"/>
      <c r="E33" s="243"/>
      <c r="F33" s="225"/>
      <c r="G33" s="225"/>
      <c r="H33" s="225"/>
      <c r="I33" s="225"/>
      <c r="J33" s="225"/>
      <c r="K33" s="225"/>
      <c r="L33" s="225"/>
      <c r="M33" s="225"/>
      <c r="N33" s="225"/>
      <c r="O33" s="225"/>
      <c r="P33" s="225"/>
      <c r="Q33" s="225"/>
      <c r="R33" s="225"/>
      <c r="S33" s="225"/>
      <c r="T33" s="225"/>
      <c r="U33" s="225"/>
      <c r="V33" s="225"/>
      <c r="W33" s="225"/>
      <c r="X33" s="225"/>
      <c r="Y33" s="225"/>
    </row>
    <row r="34" spans="1:25">
      <c r="A34" s="23" t="s">
        <v>142</v>
      </c>
      <c r="C34" s="243"/>
      <c r="D34" s="243"/>
      <c r="E34" s="243"/>
      <c r="F34" s="225"/>
      <c r="G34" s="225"/>
      <c r="H34" s="225"/>
      <c r="I34" s="225"/>
      <c r="J34" s="225"/>
      <c r="K34" s="225"/>
      <c r="L34" s="225"/>
      <c r="M34" s="225"/>
      <c r="N34" s="225"/>
      <c r="O34" s="225"/>
      <c r="P34" s="225"/>
      <c r="Q34" s="225"/>
      <c r="R34" s="225"/>
      <c r="S34" s="225"/>
      <c r="T34" s="225"/>
      <c r="U34" s="225"/>
      <c r="V34" s="225"/>
      <c r="W34" s="225"/>
      <c r="X34" s="225"/>
      <c r="Y34" s="225"/>
    </row>
    <row r="35" spans="1:25">
      <c r="A35" s="23" t="s">
        <v>142</v>
      </c>
      <c r="C35" s="243"/>
      <c r="D35" s="243"/>
      <c r="E35" s="243"/>
      <c r="F35" s="225"/>
      <c r="G35" s="225"/>
      <c r="H35" s="225"/>
      <c r="I35" s="225"/>
      <c r="J35" s="225"/>
      <c r="K35" s="225"/>
      <c r="L35" s="225"/>
      <c r="M35" s="225"/>
      <c r="N35" s="225"/>
      <c r="O35" s="225"/>
      <c r="P35" s="225"/>
      <c r="Q35" s="225"/>
      <c r="R35" s="225"/>
      <c r="S35" s="225"/>
      <c r="T35" s="225"/>
      <c r="U35" s="225"/>
      <c r="V35" s="225"/>
      <c r="W35" s="225"/>
      <c r="X35" s="225"/>
      <c r="Y35" s="225"/>
    </row>
    <row r="36" spans="1:25">
      <c r="A36" s="23" t="s">
        <v>142</v>
      </c>
      <c r="C36" s="243"/>
      <c r="D36" s="243"/>
      <c r="E36" s="243"/>
      <c r="F36" s="225"/>
      <c r="G36" s="225"/>
      <c r="H36" s="225"/>
      <c r="I36" s="225"/>
      <c r="J36" s="225"/>
      <c r="K36" s="225"/>
      <c r="L36" s="225"/>
      <c r="M36" s="225"/>
      <c r="N36" s="225"/>
      <c r="O36" s="225"/>
      <c r="P36" s="225"/>
      <c r="Q36" s="225"/>
      <c r="R36" s="225"/>
      <c r="S36" s="225"/>
      <c r="T36" s="225"/>
      <c r="U36" s="225"/>
      <c r="V36" s="225"/>
      <c r="W36" s="225"/>
      <c r="X36" s="225"/>
      <c r="Y36" s="225"/>
    </row>
    <row r="37" spans="1:25">
      <c r="A37" s="23" t="s">
        <v>142</v>
      </c>
      <c r="C37" s="243"/>
      <c r="D37" s="243"/>
      <c r="E37" s="243"/>
      <c r="F37" s="225"/>
      <c r="G37" s="225"/>
      <c r="H37" s="225"/>
      <c r="I37" s="225"/>
      <c r="J37" s="225"/>
      <c r="K37" s="225"/>
      <c r="L37" s="225"/>
      <c r="M37" s="225"/>
      <c r="N37" s="225"/>
      <c r="O37" s="225"/>
      <c r="P37" s="225"/>
      <c r="Q37" s="225"/>
      <c r="R37" s="225"/>
      <c r="S37" s="225"/>
      <c r="T37" s="225"/>
      <c r="U37" s="225"/>
      <c r="V37" s="225"/>
      <c r="W37" s="225"/>
      <c r="X37" s="225"/>
      <c r="Y37" s="225"/>
    </row>
    <row r="38" spans="1:25">
      <c r="A38" s="23" t="s">
        <v>142</v>
      </c>
      <c r="C38" s="243"/>
      <c r="D38" s="243"/>
      <c r="E38" s="243"/>
      <c r="F38" s="225"/>
      <c r="G38" s="225"/>
      <c r="H38" s="225"/>
      <c r="I38" s="225"/>
      <c r="J38" s="225"/>
      <c r="K38" s="225"/>
      <c r="L38" s="225"/>
      <c r="M38" s="225"/>
      <c r="N38" s="225"/>
      <c r="O38" s="225"/>
      <c r="P38" s="225"/>
      <c r="Q38" s="225"/>
      <c r="R38" s="225"/>
      <c r="S38" s="225"/>
      <c r="T38" s="225"/>
      <c r="U38" s="225"/>
      <c r="V38" s="225"/>
      <c r="W38" s="225"/>
      <c r="X38" s="225"/>
      <c r="Y38" s="225"/>
    </row>
    <row r="39" spans="1:25">
      <c r="A39" s="23" t="s">
        <v>142</v>
      </c>
      <c r="C39" s="243"/>
      <c r="D39" s="243"/>
      <c r="E39" s="243"/>
      <c r="F39" s="225"/>
      <c r="G39" s="225"/>
      <c r="H39" s="225"/>
      <c r="I39" s="225"/>
      <c r="J39" s="225"/>
      <c r="K39" s="225"/>
      <c r="L39" s="225"/>
      <c r="M39" s="225"/>
      <c r="N39" s="225"/>
      <c r="O39" s="225"/>
      <c r="P39" s="225"/>
      <c r="Q39" s="225"/>
      <c r="R39" s="225"/>
      <c r="S39" s="225"/>
      <c r="T39" s="225"/>
      <c r="U39" s="225"/>
      <c r="V39" s="225"/>
      <c r="W39" s="225"/>
      <c r="X39" s="225"/>
      <c r="Y39" s="225"/>
    </row>
    <row r="40" spans="1:25">
      <c r="A40" s="23" t="s">
        <v>142</v>
      </c>
      <c r="C40" s="243"/>
      <c r="D40" s="243"/>
      <c r="E40" s="243"/>
      <c r="F40" s="225"/>
      <c r="G40" s="225"/>
      <c r="H40" s="225"/>
      <c r="I40" s="225"/>
      <c r="J40" s="225"/>
      <c r="K40" s="225"/>
      <c r="L40" s="225"/>
      <c r="M40" s="225"/>
      <c r="N40" s="225"/>
      <c r="O40" s="225"/>
      <c r="P40" s="225"/>
      <c r="Q40" s="225"/>
      <c r="R40" s="225"/>
      <c r="S40" s="225"/>
      <c r="T40" s="225"/>
      <c r="U40" s="225"/>
      <c r="V40" s="225"/>
      <c r="W40" s="225"/>
      <c r="X40" s="225"/>
      <c r="Y40" s="225"/>
    </row>
    <row r="41" spans="1:25">
      <c r="A41" s="23" t="s">
        <v>142</v>
      </c>
      <c r="C41" s="243"/>
      <c r="D41" s="243"/>
      <c r="E41" s="243"/>
      <c r="F41" s="225"/>
      <c r="G41" s="225"/>
      <c r="H41" s="225"/>
      <c r="I41" s="225"/>
      <c r="J41" s="225"/>
      <c r="K41" s="225"/>
      <c r="L41" s="225"/>
      <c r="M41" s="225"/>
      <c r="N41" s="225"/>
      <c r="O41" s="225"/>
      <c r="P41" s="225"/>
      <c r="Q41" s="225"/>
      <c r="R41" s="225"/>
      <c r="S41" s="225"/>
      <c r="T41" s="225"/>
      <c r="U41" s="225"/>
      <c r="V41" s="225"/>
      <c r="W41" s="225"/>
      <c r="X41" s="225"/>
      <c r="Y41" s="225"/>
    </row>
    <row r="42" spans="1:25">
      <c r="A42" s="23" t="s">
        <v>142</v>
      </c>
      <c r="C42" s="243"/>
      <c r="D42" s="243"/>
      <c r="E42" s="243"/>
      <c r="F42" s="225"/>
      <c r="G42" s="225"/>
      <c r="H42" s="225"/>
      <c r="I42" s="225"/>
      <c r="J42" s="225"/>
      <c r="K42" s="225"/>
      <c r="L42" s="225"/>
      <c r="M42" s="225"/>
      <c r="N42" s="225"/>
      <c r="O42" s="225"/>
      <c r="P42" s="225"/>
      <c r="Q42" s="225"/>
      <c r="R42" s="225"/>
      <c r="S42" s="225"/>
      <c r="T42" s="225"/>
      <c r="U42" s="225"/>
      <c r="V42" s="225"/>
      <c r="W42" s="225"/>
      <c r="X42" s="225"/>
      <c r="Y42" s="225"/>
    </row>
    <row r="43" spans="1:25">
      <c r="A43" s="721" t="s">
        <v>142</v>
      </c>
      <c r="C43" s="243"/>
      <c r="D43" s="243"/>
      <c r="E43" s="243"/>
      <c r="F43" s="225"/>
      <c r="G43" s="225"/>
      <c r="H43" s="225"/>
      <c r="I43" s="225"/>
      <c r="J43" s="225"/>
      <c r="K43" s="225"/>
      <c r="L43" s="225"/>
      <c r="M43" s="225"/>
      <c r="N43" s="225"/>
      <c r="O43" s="225"/>
      <c r="P43" s="225"/>
      <c r="Q43" s="225"/>
      <c r="R43" s="225"/>
      <c r="S43" s="225"/>
      <c r="T43" s="225"/>
      <c r="U43" s="225"/>
      <c r="V43" s="225"/>
      <c r="W43" s="225"/>
      <c r="X43" s="225"/>
      <c r="Y43" s="225"/>
    </row>
    <row r="44" spans="1:25">
      <c r="A44" s="723" t="s">
        <v>261</v>
      </c>
      <c r="C44" s="253"/>
      <c r="D44" s="253"/>
      <c r="E44" s="243"/>
      <c r="F44" s="358">
        <f t="shared" ref="F44:J44" si="9">SUM(F23:F43)</f>
        <v>0</v>
      </c>
      <c r="G44" s="358">
        <f t="shared" si="9"/>
        <v>0</v>
      </c>
      <c r="H44" s="358">
        <f t="shared" si="9"/>
        <v>0</v>
      </c>
      <c r="I44" s="358">
        <f t="shared" si="9"/>
        <v>0</v>
      </c>
      <c r="J44" s="358">
        <f t="shared" si="9"/>
        <v>0</v>
      </c>
      <c r="K44" s="358">
        <f t="shared" ref="K44" si="10">SUM(K23:K43)</f>
        <v>0</v>
      </c>
      <c r="L44" s="358">
        <f t="shared" ref="L44:Y44" si="11">SUM(L23:L43)</f>
        <v>0</v>
      </c>
      <c r="M44" s="358">
        <f t="shared" si="11"/>
        <v>0</v>
      </c>
      <c r="N44" s="358">
        <f t="shared" si="11"/>
        <v>0</v>
      </c>
      <c r="O44" s="358">
        <f t="shared" si="11"/>
        <v>0</v>
      </c>
      <c r="P44" s="358">
        <f t="shared" si="11"/>
        <v>0</v>
      </c>
      <c r="Q44" s="358">
        <f t="shared" si="11"/>
        <v>0</v>
      </c>
      <c r="R44" s="358">
        <f t="shared" si="11"/>
        <v>0</v>
      </c>
      <c r="S44" s="358">
        <f t="shared" si="11"/>
        <v>0</v>
      </c>
      <c r="T44" s="358">
        <f t="shared" si="11"/>
        <v>0</v>
      </c>
      <c r="U44" s="358">
        <f t="shared" si="11"/>
        <v>0</v>
      </c>
      <c r="V44" s="358">
        <f t="shared" si="11"/>
        <v>0</v>
      </c>
      <c r="W44" s="358">
        <f t="shared" si="11"/>
        <v>0</v>
      </c>
      <c r="X44" s="358">
        <f t="shared" si="11"/>
        <v>0</v>
      </c>
      <c r="Y44" s="358">
        <f t="shared" si="11"/>
        <v>0</v>
      </c>
    </row>
    <row r="45" spans="1:25">
      <c r="A45" s="253"/>
      <c r="C45" s="253"/>
      <c r="D45" s="253"/>
      <c r="E45" s="243"/>
      <c r="F45" s="255"/>
      <c r="G45" s="255"/>
      <c r="H45" s="255"/>
      <c r="I45" s="255"/>
      <c r="J45" s="255"/>
      <c r="K45" s="255"/>
      <c r="L45" s="255"/>
      <c r="M45" s="255"/>
      <c r="N45" s="255"/>
      <c r="O45" s="255"/>
      <c r="P45" s="255"/>
      <c r="Q45" s="255"/>
      <c r="R45" s="255"/>
      <c r="S45" s="255"/>
      <c r="T45" s="255"/>
      <c r="U45" s="255"/>
      <c r="V45" s="255"/>
      <c r="W45" s="255"/>
      <c r="X45" s="255"/>
      <c r="Y45" s="255"/>
    </row>
    <row r="46" spans="1:25">
      <c r="A46" s="720" t="s">
        <v>1468</v>
      </c>
      <c r="C46" s="256"/>
      <c r="D46" s="256"/>
      <c r="E46" s="243"/>
      <c r="F46" s="358">
        <f t="shared" ref="F46:J46" si="12">+F20+F44</f>
        <v>0</v>
      </c>
      <c r="G46" s="358">
        <f t="shared" si="12"/>
        <v>0</v>
      </c>
      <c r="H46" s="358">
        <f t="shared" si="12"/>
        <v>0</v>
      </c>
      <c r="I46" s="358">
        <f t="shared" si="12"/>
        <v>0</v>
      </c>
      <c r="J46" s="358">
        <f t="shared" si="12"/>
        <v>0</v>
      </c>
      <c r="K46" s="358">
        <f t="shared" ref="K46" si="13">+K20+K44</f>
        <v>0</v>
      </c>
      <c r="L46" s="358">
        <f t="shared" ref="L46:Y46" si="14">+L20+L44</f>
        <v>0</v>
      </c>
      <c r="M46" s="358">
        <f t="shared" si="14"/>
        <v>0</v>
      </c>
      <c r="N46" s="358">
        <f t="shared" si="14"/>
        <v>0</v>
      </c>
      <c r="O46" s="358">
        <f t="shared" si="14"/>
        <v>0</v>
      </c>
      <c r="P46" s="358">
        <f t="shared" si="14"/>
        <v>0</v>
      </c>
      <c r="Q46" s="358">
        <f t="shared" si="14"/>
        <v>0</v>
      </c>
      <c r="R46" s="358">
        <f t="shared" si="14"/>
        <v>0</v>
      </c>
      <c r="S46" s="358">
        <f t="shared" si="14"/>
        <v>0</v>
      </c>
      <c r="T46" s="358">
        <f t="shared" si="14"/>
        <v>0</v>
      </c>
      <c r="U46" s="358">
        <f t="shared" si="14"/>
        <v>0</v>
      </c>
      <c r="V46" s="358">
        <f t="shared" si="14"/>
        <v>0</v>
      </c>
      <c r="W46" s="358">
        <f t="shared" si="14"/>
        <v>0</v>
      </c>
      <c r="X46" s="358">
        <f t="shared" si="14"/>
        <v>0</v>
      </c>
      <c r="Y46" s="358">
        <f t="shared" si="14"/>
        <v>0</v>
      </c>
    </row>
    <row r="47" spans="1:25">
      <c r="A47" s="253"/>
      <c r="C47" s="253"/>
      <c r="D47" s="253"/>
      <c r="E47" s="243"/>
      <c r="F47" s="231"/>
      <c r="G47" s="231"/>
      <c r="H47" s="231"/>
      <c r="I47" s="231"/>
      <c r="J47" s="231"/>
      <c r="K47" s="231"/>
      <c r="L47" s="231"/>
      <c r="M47" s="231"/>
      <c r="N47" s="231"/>
      <c r="O47" s="231"/>
      <c r="P47" s="231"/>
      <c r="Q47" s="231"/>
      <c r="R47" s="231"/>
      <c r="S47" s="231"/>
      <c r="T47" s="231"/>
      <c r="U47" s="231"/>
      <c r="V47" s="231"/>
      <c r="W47" s="231"/>
      <c r="X47" s="231"/>
      <c r="Y47" s="231"/>
    </row>
    <row r="48" spans="1:25">
      <c r="A48" s="245" t="s">
        <v>1479</v>
      </c>
      <c r="C48" s="256"/>
      <c r="F48" s="374" t="s">
        <v>1560</v>
      </c>
    </row>
    <row r="49" spans="1:25">
      <c r="A49" s="411" t="s">
        <v>373</v>
      </c>
      <c r="C49" s="256"/>
      <c r="F49" s="336"/>
      <c r="G49" s="336"/>
      <c r="H49" s="336"/>
      <c r="I49" s="336"/>
      <c r="J49" s="336">
        <f>'[8]Costs Matrix 2010'!$AT$124-'[8]Costs Matrix 2010'!$AS$124</f>
        <v>0</v>
      </c>
      <c r="K49" s="336">
        <f>+'[8]C1 - Costs Matrix 2011'!$AT$124-'[8]C1 - Costs Matrix 2011'!$AS$124</f>
        <v>0</v>
      </c>
      <c r="L49" s="336"/>
      <c r="M49" s="336"/>
      <c r="N49" s="336"/>
      <c r="O49" s="336"/>
      <c r="P49" s="336"/>
      <c r="Q49" s="336"/>
      <c r="R49" s="336"/>
      <c r="S49" s="336"/>
      <c r="T49" s="336"/>
      <c r="U49" s="336"/>
      <c r="V49" s="336"/>
      <c r="W49" s="336"/>
      <c r="X49" s="336"/>
      <c r="Y49" s="336"/>
    </row>
    <row r="50" spans="1:25">
      <c r="A50" s="411" t="s">
        <v>1483</v>
      </c>
      <c r="C50" s="256"/>
      <c r="F50" s="336"/>
      <c r="G50" s="336"/>
      <c r="H50" s="336"/>
      <c r="I50" s="336"/>
      <c r="J50" s="336">
        <f>'[8]Costs Matrix 2010'!$AS$124</f>
        <v>0</v>
      </c>
      <c r="K50" s="336">
        <f>+'[8]C1 - Costs Matrix 2011'!$AS$124</f>
        <v>0</v>
      </c>
      <c r="L50" s="336"/>
      <c r="M50" s="336"/>
      <c r="N50" s="336"/>
      <c r="O50" s="336"/>
      <c r="P50" s="336"/>
      <c r="Q50" s="336"/>
      <c r="R50" s="336"/>
      <c r="S50" s="336"/>
      <c r="T50" s="336"/>
      <c r="U50" s="336"/>
      <c r="V50" s="336"/>
      <c r="W50" s="336"/>
      <c r="X50" s="336"/>
      <c r="Y50" s="336"/>
    </row>
    <row r="51" spans="1:25">
      <c r="A51" s="411" t="s">
        <v>374</v>
      </c>
      <c r="C51" s="256"/>
      <c r="F51" s="336"/>
      <c r="G51" s="336"/>
      <c r="H51" s="336"/>
      <c r="I51" s="336"/>
      <c r="J51" s="336">
        <f>+'[8]Costs Matrix 2010'!$AW$124</f>
        <v>0</v>
      </c>
      <c r="K51" s="336">
        <f>+'[8]C1 - Costs Matrix 2011'!$AW$124</f>
        <v>0</v>
      </c>
      <c r="L51" s="336"/>
      <c r="M51" s="336"/>
      <c r="N51" s="336"/>
      <c r="O51" s="336"/>
      <c r="P51" s="336"/>
      <c r="Q51" s="336"/>
      <c r="R51" s="336"/>
      <c r="S51" s="336"/>
      <c r="T51" s="336"/>
      <c r="U51" s="336"/>
      <c r="V51" s="336"/>
      <c r="W51" s="336"/>
      <c r="X51" s="336"/>
      <c r="Y51" s="336"/>
    </row>
    <row r="52" spans="1:25">
      <c r="A52" s="411" t="s">
        <v>1481</v>
      </c>
      <c r="C52" s="256"/>
      <c r="F52" s="336"/>
      <c r="G52" s="336"/>
      <c r="H52" s="336"/>
      <c r="I52" s="336"/>
      <c r="J52" s="336">
        <f>+'[8]Costs Matrix 2010'!$AU$124+'[8]Costs Matrix 2010'!$AV$124</f>
        <v>0</v>
      </c>
      <c r="K52" s="336">
        <f>+'[8]C1 - Costs Matrix 2011'!$AU$124+'[8]C1 - Costs Matrix 2011'!$AV$124</f>
        <v>0</v>
      </c>
      <c r="L52" s="336"/>
      <c r="M52" s="336"/>
      <c r="N52" s="336"/>
      <c r="O52" s="336"/>
      <c r="P52" s="336"/>
      <c r="Q52" s="336"/>
      <c r="R52" s="336"/>
      <c r="S52" s="336"/>
      <c r="T52" s="336"/>
      <c r="U52" s="336"/>
      <c r="V52" s="336"/>
      <c r="W52" s="336"/>
      <c r="X52" s="336"/>
      <c r="Y52" s="336"/>
    </row>
    <row r="53" spans="1:25">
      <c r="A53" s="411" t="s">
        <v>1482</v>
      </c>
      <c r="C53" s="256"/>
      <c r="F53" s="336"/>
      <c r="G53" s="336"/>
      <c r="H53" s="336"/>
      <c r="I53" s="336"/>
      <c r="J53" s="884">
        <f>'[8]C28 - Ex Services (exc conns)'!F$132</f>
        <v>0</v>
      </c>
      <c r="K53" s="884">
        <f>'[8]C28 - Ex Services (exc conns)'!G$132</f>
        <v>0</v>
      </c>
      <c r="L53" s="336"/>
      <c r="M53" s="336"/>
      <c r="N53" s="336"/>
      <c r="O53" s="336"/>
      <c r="P53" s="336"/>
      <c r="Q53" s="336"/>
      <c r="R53" s="336"/>
      <c r="S53" s="336"/>
      <c r="T53" s="336"/>
      <c r="U53" s="336"/>
      <c r="V53" s="336"/>
      <c r="W53" s="336"/>
      <c r="X53" s="336"/>
      <c r="Y53" s="336"/>
    </row>
    <row r="54" spans="1:25">
      <c r="A54" s="411" t="s">
        <v>1599</v>
      </c>
      <c r="C54" s="256"/>
      <c r="F54" s="336"/>
      <c r="G54" s="336"/>
      <c r="H54" s="336"/>
      <c r="I54" s="336"/>
      <c r="J54" s="336">
        <f>+'[8]C28 - Ex Services (exc conns)'!F$147+'[8]C29 - Legacy Metering'!F$53</f>
        <v>0</v>
      </c>
      <c r="K54" s="336">
        <f>+'[8]C28 - Ex Services (exc conns)'!G$147+'[8]C29 - Legacy Metering'!G$53</f>
        <v>0</v>
      </c>
      <c r="L54" s="336"/>
      <c r="M54" s="336"/>
      <c r="N54" s="336"/>
      <c r="O54" s="336"/>
      <c r="P54" s="336"/>
      <c r="Q54" s="336"/>
      <c r="R54" s="336"/>
      <c r="S54" s="336"/>
      <c r="T54" s="336"/>
      <c r="U54" s="336"/>
      <c r="V54" s="336"/>
      <c r="W54" s="336"/>
      <c r="X54" s="336"/>
      <c r="Y54" s="336"/>
    </row>
    <row r="55" spans="1:25">
      <c r="A55" s="411" t="s">
        <v>544</v>
      </c>
      <c r="C55" s="256"/>
      <c r="F55" s="336"/>
      <c r="G55" s="336"/>
      <c r="H55" s="336"/>
      <c r="I55" s="336"/>
      <c r="J55" s="336">
        <f>+'[8]C28 - Ex Services (exc conns)'!$F162</f>
        <v>0</v>
      </c>
      <c r="K55" s="336">
        <f>+'[8]C28 - Ex Services (exc conns)'!$G162</f>
        <v>0</v>
      </c>
      <c r="L55" s="336"/>
      <c r="M55" s="336"/>
      <c r="N55" s="336"/>
      <c r="O55" s="336"/>
      <c r="P55" s="336"/>
      <c r="Q55" s="336"/>
      <c r="R55" s="336"/>
      <c r="S55" s="336"/>
      <c r="T55" s="336"/>
      <c r="U55" s="336"/>
      <c r="V55" s="336"/>
      <c r="W55" s="336"/>
      <c r="X55" s="336"/>
      <c r="Y55" s="336"/>
    </row>
    <row r="56" spans="1:25">
      <c r="A56" s="411" t="s">
        <v>339</v>
      </c>
      <c r="C56" s="256"/>
      <c r="F56" s="336"/>
      <c r="G56" s="336"/>
      <c r="H56" s="336"/>
      <c r="I56" s="336"/>
      <c r="J56" s="336">
        <f>+'[8]C31 - de minimis'!F$56</f>
        <v>0</v>
      </c>
      <c r="K56" s="336">
        <f>+'[8]C31 - de minimis'!G$56</f>
        <v>0</v>
      </c>
      <c r="L56" s="336"/>
      <c r="M56" s="336"/>
      <c r="N56" s="336"/>
      <c r="O56" s="336"/>
      <c r="P56" s="336"/>
      <c r="Q56" s="336"/>
      <c r="R56" s="336"/>
      <c r="S56" s="336"/>
      <c r="T56" s="336"/>
      <c r="U56" s="336"/>
      <c r="V56" s="336"/>
      <c r="W56" s="336"/>
      <c r="X56" s="336"/>
      <c r="Y56" s="336"/>
    </row>
    <row r="57" spans="1:25">
      <c r="A57" s="411" t="s">
        <v>545</v>
      </c>
      <c r="C57" s="256"/>
      <c r="F57" s="336"/>
      <c r="G57" s="336"/>
      <c r="H57" s="336"/>
      <c r="I57" s="336"/>
      <c r="J57" s="336">
        <f>+'[8]C32 - Other (cons) activities'!F$56</f>
        <v>0</v>
      </c>
      <c r="K57" s="336">
        <f>+'[8]C32 - Other (cons) activities'!G$56</f>
        <v>0</v>
      </c>
      <c r="L57" s="336"/>
      <c r="M57" s="336"/>
      <c r="N57" s="336"/>
      <c r="O57" s="336"/>
      <c r="P57" s="336"/>
      <c r="Q57" s="336"/>
      <c r="R57" s="336"/>
      <c r="S57" s="336"/>
      <c r="T57" s="336"/>
      <c r="U57" s="336"/>
      <c r="V57" s="336"/>
      <c r="W57" s="336"/>
      <c r="X57" s="336"/>
      <c r="Y57" s="336"/>
    </row>
    <row r="58" spans="1:25">
      <c r="A58" s="411" t="s">
        <v>1478</v>
      </c>
      <c r="C58" s="256"/>
      <c r="F58" s="336"/>
      <c r="G58" s="336"/>
      <c r="H58" s="336"/>
      <c r="I58" s="336"/>
      <c r="J58" s="336">
        <f>+'[8]C30 - Out Of Area Networks'!F$53</f>
        <v>0</v>
      </c>
      <c r="K58" s="336">
        <f>+'[8]C30 - Out Of Area Networks'!G$53</f>
        <v>0</v>
      </c>
      <c r="L58" s="336"/>
      <c r="M58" s="336"/>
      <c r="N58" s="336"/>
      <c r="O58" s="336"/>
      <c r="P58" s="336"/>
      <c r="Q58" s="336"/>
      <c r="R58" s="336"/>
      <c r="S58" s="336"/>
      <c r="T58" s="336"/>
      <c r="U58" s="336"/>
      <c r="V58" s="336"/>
      <c r="W58" s="336"/>
      <c r="X58" s="336"/>
      <c r="Y58" s="336"/>
    </row>
    <row r="59" spans="1:25">
      <c r="A59" s="411" t="s">
        <v>1559</v>
      </c>
      <c r="C59" s="256"/>
      <c r="E59" s="374"/>
      <c r="F59" s="336"/>
      <c r="G59" s="336"/>
      <c r="H59" s="336"/>
      <c r="I59" s="336"/>
      <c r="J59" s="336">
        <f>+'[8]Costs Matrix 2010'!$AZ$124</f>
        <v>0</v>
      </c>
      <c r="K59" s="336">
        <f>+'[8]C1 - Costs Matrix 2011'!$AZ$124</f>
        <v>0</v>
      </c>
      <c r="L59" s="336"/>
      <c r="M59" s="336"/>
      <c r="N59" s="336"/>
      <c r="O59" s="336"/>
      <c r="P59" s="336"/>
      <c r="Q59" s="336"/>
      <c r="R59" s="336"/>
      <c r="S59" s="336"/>
      <c r="T59" s="336"/>
      <c r="U59" s="336"/>
      <c r="V59" s="336"/>
      <c r="W59" s="336"/>
      <c r="X59" s="336"/>
      <c r="Y59" s="336"/>
    </row>
    <row r="60" spans="1:25">
      <c r="A60" s="411" t="s">
        <v>1614</v>
      </c>
      <c r="C60" s="256"/>
      <c r="E60" s="374"/>
      <c r="F60" s="336"/>
      <c r="G60" s="336"/>
      <c r="H60" s="336"/>
      <c r="I60" s="336"/>
      <c r="J60" s="336">
        <f>+'[8]Costs Matrix 2010'!$BB$124-J62</f>
        <v>0</v>
      </c>
      <c r="K60" s="336">
        <f>+'[8]C1 - Costs Matrix 2011'!$BB$124-K62</f>
        <v>0</v>
      </c>
      <c r="L60" s="336"/>
      <c r="M60" s="336"/>
      <c r="N60" s="336"/>
      <c r="O60" s="336"/>
      <c r="P60" s="336"/>
      <c r="Q60" s="336"/>
      <c r="R60" s="336"/>
      <c r="S60" s="336"/>
      <c r="T60" s="336"/>
      <c r="U60" s="336"/>
      <c r="V60" s="336"/>
      <c r="W60" s="336"/>
      <c r="X60" s="336"/>
      <c r="Y60" s="336"/>
    </row>
    <row r="61" spans="1:25">
      <c r="A61" s="720" t="s">
        <v>1469</v>
      </c>
      <c r="C61" s="256"/>
      <c r="F61" s="360">
        <f t="shared" ref="F61:Y61" si="15">SUM(F49:F60)</f>
        <v>0</v>
      </c>
      <c r="G61" s="360">
        <f t="shared" si="15"/>
        <v>0</v>
      </c>
      <c r="H61" s="360">
        <f t="shared" si="15"/>
        <v>0</v>
      </c>
      <c r="I61" s="360">
        <f t="shared" si="15"/>
        <v>0</v>
      </c>
      <c r="J61" s="360">
        <f t="shared" si="15"/>
        <v>0</v>
      </c>
      <c r="K61" s="360">
        <f t="shared" si="15"/>
        <v>0</v>
      </c>
      <c r="L61" s="360">
        <f t="shared" si="15"/>
        <v>0</v>
      </c>
      <c r="M61" s="360">
        <f t="shared" si="15"/>
        <v>0</v>
      </c>
      <c r="N61" s="360">
        <f t="shared" si="15"/>
        <v>0</v>
      </c>
      <c r="O61" s="360">
        <f t="shared" si="15"/>
        <v>0</v>
      </c>
      <c r="P61" s="360">
        <f t="shared" si="15"/>
        <v>0</v>
      </c>
      <c r="Q61" s="360">
        <f t="shared" si="15"/>
        <v>0</v>
      </c>
      <c r="R61" s="360">
        <f t="shared" si="15"/>
        <v>0</v>
      </c>
      <c r="S61" s="360">
        <f t="shared" si="15"/>
        <v>0</v>
      </c>
      <c r="T61" s="360">
        <f t="shared" si="15"/>
        <v>0</v>
      </c>
      <c r="U61" s="360">
        <f t="shared" si="15"/>
        <v>0</v>
      </c>
      <c r="V61" s="360">
        <f t="shared" si="15"/>
        <v>0</v>
      </c>
      <c r="W61" s="360">
        <f t="shared" si="15"/>
        <v>0</v>
      </c>
      <c r="X61" s="360">
        <f t="shared" si="15"/>
        <v>0</v>
      </c>
      <c r="Y61" s="360">
        <f t="shared" si="15"/>
        <v>0</v>
      </c>
    </row>
    <row r="62" spans="1:25">
      <c r="A62" s="722" t="s">
        <v>1477</v>
      </c>
      <c r="C62" s="243"/>
      <c r="D62" s="243"/>
      <c r="E62" s="243"/>
      <c r="F62" s="145">
        <f>+'F17 Recn pension costs '!F44</f>
        <v>0</v>
      </c>
      <c r="G62" s="145">
        <f>+'F17 Recn pension costs '!G44</f>
        <v>0</v>
      </c>
      <c r="H62" s="145">
        <f>+'F17 Recn pension costs '!H44</f>
        <v>0</v>
      </c>
      <c r="I62" s="145">
        <f>+'F17 Recn pension costs '!I44</f>
        <v>0</v>
      </c>
      <c r="J62" s="145">
        <f>+'F17 Recn pension costs '!J44</f>
        <v>0</v>
      </c>
      <c r="K62" s="145">
        <f>+'F17 Recn pension costs '!K44</f>
        <v>0</v>
      </c>
      <c r="L62" s="145">
        <f>+'F17 Recn pension costs '!L44</f>
        <v>0</v>
      </c>
      <c r="M62" s="145">
        <f>+'F17 Recn pension costs '!M44</f>
        <v>0</v>
      </c>
      <c r="N62" s="145">
        <f>+'F17 Recn pension costs '!N44</f>
        <v>0</v>
      </c>
      <c r="O62" s="145">
        <f>+'F17 Recn pension costs '!O44</f>
        <v>0</v>
      </c>
      <c r="P62" s="145">
        <f>+'F17 Recn pension costs '!P44</f>
        <v>0</v>
      </c>
      <c r="Q62" s="145">
        <f>+'F17 Recn pension costs '!Q44</f>
        <v>0</v>
      </c>
      <c r="R62" s="145">
        <f>+'F17 Recn pension costs '!R44</f>
        <v>0</v>
      </c>
      <c r="S62" s="145">
        <f>+'F17 Recn pension costs '!S44</f>
        <v>0</v>
      </c>
      <c r="T62" s="145">
        <f>+'F17 Recn pension costs '!T44</f>
        <v>0</v>
      </c>
      <c r="U62" s="145">
        <f>+'F17 Recn pension costs '!U44</f>
        <v>0</v>
      </c>
      <c r="V62" s="145">
        <f>+'F17 Recn pension costs '!V44</f>
        <v>0</v>
      </c>
      <c r="W62" s="145">
        <f>+'F17 Recn pension costs '!W44</f>
        <v>0</v>
      </c>
      <c r="X62" s="145">
        <f>+'F17 Recn pension costs '!X44</f>
        <v>0</v>
      </c>
      <c r="Y62" s="145">
        <f>+'F17 Recn pension costs '!Y44</f>
        <v>0</v>
      </c>
    </row>
    <row r="63" spans="1:25">
      <c r="A63" s="720" t="s">
        <v>1470</v>
      </c>
      <c r="C63" s="256"/>
      <c r="F63" s="360">
        <f>+F61+F62</f>
        <v>0</v>
      </c>
      <c r="G63" s="360">
        <f t="shared" ref="G63:Y63" si="16">+G61+G62</f>
        <v>0</v>
      </c>
      <c r="H63" s="360">
        <f t="shared" si="16"/>
        <v>0</v>
      </c>
      <c r="I63" s="360">
        <f t="shared" si="16"/>
        <v>0</v>
      </c>
      <c r="J63" s="360">
        <f t="shared" si="16"/>
        <v>0</v>
      </c>
      <c r="K63" s="360">
        <f t="shared" si="16"/>
        <v>0</v>
      </c>
      <c r="L63" s="360">
        <f t="shared" si="16"/>
        <v>0</v>
      </c>
      <c r="M63" s="360">
        <f t="shared" si="16"/>
        <v>0</v>
      </c>
      <c r="N63" s="360">
        <f t="shared" si="16"/>
        <v>0</v>
      </c>
      <c r="O63" s="360">
        <f t="shared" si="16"/>
        <v>0</v>
      </c>
      <c r="P63" s="360">
        <f t="shared" si="16"/>
        <v>0</v>
      </c>
      <c r="Q63" s="360">
        <f t="shared" si="16"/>
        <v>0</v>
      </c>
      <c r="R63" s="360">
        <f t="shared" si="16"/>
        <v>0</v>
      </c>
      <c r="S63" s="360">
        <f t="shared" si="16"/>
        <v>0</v>
      </c>
      <c r="T63" s="360">
        <f t="shared" si="16"/>
        <v>0</v>
      </c>
      <c r="U63" s="360">
        <f t="shared" si="16"/>
        <v>0</v>
      </c>
      <c r="V63" s="360">
        <f t="shared" si="16"/>
        <v>0</v>
      </c>
      <c r="W63" s="360">
        <f t="shared" si="16"/>
        <v>0</v>
      </c>
      <c r="X63" s="360">
        <f t="shared" si="16"/>
        <v>0</v>
      </c>
      <c r="Y63" s="360">
        <f t="shared" si="16"/>
        <v>0</v>
      </c>
    </row>
    <row r="64" spans="1:25">
      <c r="A64" s="243"/>
      <c r="B64" s="243"/>
      <c r="C64" s="243"/>
      <c r="D64" s="243"/>
      <c r="F64" s="390" t="str">
        <f>IF(ABS(F46-F63)&gt;0.1,"ERROR", "OK")</f>
        <v>OK</v>
      </c>
      <c r="G64" s="390" t="str">
        <f t="shared" ref="G64:Y64" si="17">IF(ABS(G46-G63)&gt;0.1,"ERROR", "OK")</f>
        <v>OK</v>
      </c>
      <c r="H64" s="390" t="str">
        <f t="shared" si="17"/>
        <v>OK</v>
      </c>
      <c r="I64" s="390" t="str">
        <f t="shared" si="17"/>
        <v>OK</v>
      </c>
      <c r="J64" s="390" t="str">
        <f t="shared" si="17"/>
        <v>OK</v>
      </c>
      <c r="K64" s="390" t="str">
        <f t="shared" si="17"/>
        <v>OK</v>
      </c>
      <c r="L64" s="390" t="str">
        <f t="shared" si="17"/>
        <v>OK</v>
      </c>
      <c r="M64" s="390" t="str">
        <f t="shared" si="17"/>
        <v>OK</v>
      </c>
      <c r="N64" s="390" t="str">
        <f t="shared" si="17"/>
        <v>OK</v>
      </c>
      <c r="O64" s="390" t="str">
        <f t="shared" si="17"/>
        <v>OK</v>
      </c>
      <c r="P64" s="390" t="str">
        <f t="shared" si="17"/>
        <v>OK</v>
      </c>
      <c r="Q64" s="390" t="str">
        <f t="shared" si="17"/>
        <v>OK</v>
      </c>
      <c r="R64" s="390" t="str">
        <f t="shared" si="17"/>
        <v>OK</v>
      </c>
      <c r="S64" s="390" t="str">
        <f t="shared" si="17"/>
        <v>OK</v>
      </c>
      <c r="T64" s="390" t="str">
        <f t="shared" si="17"/>
        <v>OK</v>
      </c>
      <c r="U64" s="390" t="str">
        <f t="shared" si="17"/>
        <v>OK</v>
      </c>
      <c r="V64" s="390" t="str">
        <f t="shared" si="17"/>
        <v>OK</v>
      </c>
      <c r="W64" s="390" t="str">
        <f t="shared" si="17"/>
        <v>OK</v>
      </c>
      <c r="X64" s="390" t="str">
        <f t="shared" si="17"/>
        <v>OK</v>
      </c>
      <c r="Y64" s="390" t="str">
        <f t="shared" si="17"/>
        <v>OK</v>
      </c>
    </row>
    <row r="65" spans="1:26">
      <c r="A65" s="243"/>
      <c r="B65" s="243"/>
      <c r="C65" s="243"/>
      <c r="D65" s="243"/>
      <c r="H65" s="260"/>
      <c r="I65" s="261"/>
    </row>
    <row r="66" spans="1:26">
      <c r="A66" s="245" t="s">
        <v>837</v>
      </c>
      <c r="H66" s="260"/>
      <c r="I66" s="261"/>
      <c r="J66" s="243"/>
      <c r="K66" s="243"/>
    </row>
    <row r="67" spans="1:26">
      <c r="A67" s="411" t="s">
        <v>834</v>
      </c>
      <c r="F67" s="225"/>
      <c r="G67" s="225"/>
      <c r="H67" s="225"/>
      <c r="I67" s="225"/>
      <c r="J67" s="225"/>
      <c r="K67" s="225"/>
      <c r="L67" s="225"/>
      <c r="M67" s="225"/>
      <c r="N67" s="225"/>
      <c r="O67" s="225"/>
      <c r="P67" s="225"/>
      <c r="Q67" s="225"/>
      <c r="R67" s="225"/>
      <c r="S67" s="225"/>
      <c r="T67" s="225"/>
      <c r="U67" s="225"/>
      <c r="V67" s="225"/>
      <c r="W67" s="225"/>
      <c r="X67" s="225"/>
      <c r="Y67" s="225"/>
    </row>
    <row r="68" spans="1:26">
      <c r="A68" s="23" t="s">
        <v>142</v>
      </c>
      <c r="F68" s="225"/>
      <c r="G68" s="225"/>
      <c r="H68" s="225"/>
      <c r="I68" s="225"/>
      <c r="J68" s="225"/>
      <c r="K68" s="225"/>
      <c r="L68" s="225"/>
      <c r="M68" s="225"/>
      <c r="N68" s="225"/>
      <c r="O68" s="225"/>
      <c r="P68" s="225"/>
      <c r="Q68" s="225"/>
      <c r="R68" s="225"/>
      <c r="S68" s="225"/>
      <c r="T68" s="225"/>
      <c r="U68" s="225"/>
      <c r="V68" s="225"/>
      <c r="W68" s="225"/>
      <c r="X68" s="225"/>
      <c r="Y68" s="225"/>
    </row>
    <row r="69" spans="1:26">
      <c r="A69" s="23" t="s">
        <v>142</v>
      </c>
      <c r="F69" s="225"/>
      <c r="G69" s="225"/>
      <c r="H69" s="225"/>
      <c r="I69" s="225"/>
      <c r="J69" s="225"/>
      <c r="K69" s="225"/>
      <c r="L69" s="225"/>
      <c r="M69" s="225"/>
      <c r="N69" s="225"/>
      <c r="O69" s="225"/>
      <c r="P69" s="225"/>
      <c r="Q69" s="225"/>
      <c r="R69" s="225"/>
      <c r="S69" s="225"/>
      <c r="T69" s="225"/>
      <c r="U69" s="225"/>
      <c r="V69" s="225"/>
      <c r="W69" s="225"/>
      <c r="X69" s="225"/>
      <c r="Y69" s="225"/>
    </row>
    <row r="70" spans="1:26">
      <c r="A70" s="23" t="s">
        <v>142</v>
      </c>
      <c r="F70" s="225"/>
      <c r="G70" s="225"/>
      <c r="H70" s="225"/>
      <c r="I70" s="225"/>
      <c r="J70" s="225"/>
      <c r="K70" s="225"/>
      <c r="L70" s="225"/>
      <c r="M70" s="225"/>
      <c r="N70" s="225"/>
      <c r="O70" s="225"/>
      <c r="P70" s="225"/>
      <c r="Q70" s="225"/>
      <c r="R70" s="225"/>
      <c r="S70" s="225"/>
      <c r="T70" s="225"/>
      <c r="U70" s="225"/>
      <c r="V70" s="225"/>
      <c r="W70" s="225"/>
      <c r="X70" s="225"/>
      <c r="Y70" s="225"/>
    </row>
    <row r="71" spans="1:26">
      <c r="A71" s="411" t="s">
        <v>1550</v>
      </c>
      <c r="F71" s="358">
        <f t="shared" ref="F71:J71" si="18">SUM(F67:F70)</f>
        <v>0</v>
      </c>
      <c r="G71" s="358">
        <f t="shared" si="18"/>
        <v>0</v>
      </c>
      <c r="H71" s="358">
        <f t="shared" si="18"/>
        <v>0</v>
      </c>
      <c r="I71" s="358">
        <f t="shared" si="18"/>
        <v>0</v>
      </c>
      <c r="J71" s="358">
        <f t="shared" si="18"/>
        <v>0</v>
      </c>
      <c r="K71" s="358">
        <f t="shared" ref="K71" si="19">SUM(K67:K70)</f>
        <v>0</v>
      </c>
      <c r="L71" s="358">
        <f t="shared" ref="L71:Y71" si="20">SUM(L67:L70)</f>
        <v>0</v>
      </c>
      <c r="M71" s="358">
        <f t="shared" si="20"/>
        <v>0</v>
      </c>
      <c r="N71" s="358">
        <f t="shared" si="20"/>
        <v>0</v>
      </c>
      <c r="O71" s="358">
        <f t="shared" si="20"/>
        <v>0</v>
      </c>
      <c r="P71" s="358">
        <f t="shared" si="20"/>
        <v>0</v>
      </c>
      <c r="Q71" s="358">
        <f t="shared" si="20"/>
        <v>0</v>
      </c>
      <c r="R71" s="358">
        <f t="shared" si="20"/>
        <v>0</v>
      </c>
      <c r="S71" s="358">
        <f t="shared" si="20"/>
        <v>0</v>
      </c>
      <c r="T71" s="358">
        <f t="shared" si="20"/>
        <v>0</v>
      </c>
      <c r="U71" s="358">
        <f t="shared" si="20"/>
        <v>0</v>
      </c>
      <c r="V71" s="358">
        <f t="shared" si="20"/>
        <v>0</v>
      </c>
      <c r="W71" s="358">
        <f t="shared" si="20"/>
        <v>0</v>
      </c>
      <c r="X71" s="358">
        <f t="shared" si="20"/>
        <v>0</v>
      </c>
      <c r="Y71" s="358">
        <f t="shared" si="20"/>
        <v>0</v>
      </c>
    </row>
    <row r="72" spans="1:26">
      <c r="A72" s="411" t="s">
        <v>835</v>
      </c>
      <c r="F72" s="469">
        <f>'F1 - P&amp;L'!F8</f>
        <v>0</v>
      </c>
      <c r="G72" s="469">
        <f>'F1 - P&amp;L'!G8</f>
        <v>0</v>
      </c>
      <c r="H72" s="469">
        <f>'F1 - P&amp;L'!H8</f>
        <v>0</v>
      </c>
      <c r="I72" s="469">
        <f>'F1 - P&amp;L'!I8</f>
        <v>0</v>
      </c>
      <c r="J72" s="469">
        <f>'F1 - P&amp;L'!J8</f>
        <v>0</v>
      </c>
      <c r="K72" s="469">
        <f>'F1 - P&amp;L'!K8</f>
        <v>0</v>
      </c>
      <c r="L72" s="469">
        <f>'F1 - P&amp;L'!L8</f>
        <v>0</v>
      </c>
      <c r="M72" s="469">
        <f>'F1 - P&amp;L'!M8</f>
        <v>0</v>
      </c>
      <c r="N72" s="469">
        <f>'F1 - P&amp;L'!N8</f>
        <v>0</v>
      </c>
      <c r="O72" s="469">
        <f>'F1 - P&amp;L'!O8</f>
        <v>0</v>
      </c>
      <c r="P72" s="469">
        <f>'F1 - P&amp;L'!P8</f>
        <v>0</v>
      </c>
      <c r="Q72" s="469">
        <f>'F1 - P&amp;L'!Q8</f>
        <v>0</v>
      </c>
      <c r="R72" s="469">
        <f>'F1 - P&amp;L'!R8</f>
        <v>0</v>
      </c>
      <c r="S72" s="469">
        <f>'F1 - P&amp;L'!S8</f>
        <v>0</v>
      </c>
      <c r="T72" s="469">
        <f>'F1 - P&amp;L'!T8</f>
        <v>0</v>
      </c>
      <c r="U72" s="469">
        <f>'F1 - P&amp;L'!U8</f>
        <v>0</v>
      </c>
      <c r="V72" s="469">
        <f>'F1 - P&amp;L'!V8</f>
        <v>0</v>
      </c>
      <c r="W72" s="469">
        <f>'F1 - P&amp;L'!W8</f>
        <v>0</v>
      </c>
      <c r="X72" s="469">
        <f>'F1 - P&amp;L'!X8</f>
        <v>0</v>
      </c>
      <c r="Y72" s="469">
        <f>'F1 - P&amp;L'!Y8</f>
        <v>0</v>
      </c>
    </row>
    <row r="73" spans="1:26">
      <c r="A73" s="411" t="s">
        <v>836</v>
      </c>
      <c r="D73" s="243"/>
      <c r="E73" s="243"/>
      <c r="F73" s="360">
        <f t="shared" ref="F73:J73" si="21">F71-F72</f>
        <v>0</v>
      </c>
      <c r="G73" s="360">
        <f t="shared" si="21"/>
        <v>0</v>
      </c>
      <c r="H73" s="360">
        <f t="shared" si="21"/>
        <v>0</v>
      </c>
      <c r="I73" s="360">
        <f t="shared" si="21"/>
        <v>0</v>
      </c>
      <c r="J73" s="360">
        <f t="shared" si="21"/>
        <v>0</v>
      </c>
      <c r="K73" s="360">
        <f t="shared" ref="K73" si="22">K71-K72</f>
        <v>0</v>
      </c>
      <c r="L73" s="360">
        <f t="shared" ref="L73:Y73" si="23">L71-L72</f>
        <v>0</v>
      </c>
      <c r="M73" s="360">
        <f t="shared" si="23"/>
        <v>0</v>
      </c>
      <c r="N73" s="360">
        <f t="shared" si="23"/>
        <v>0</v>
      </c>
      <c r="O73" s="360">
        <f t="shared" si="23"/>
        <v>0</v>
      </c>
      <c r="P73" s="360">
        <f t="shared" si="23"/>
        <v>0</v>
      </c>
      <c r="Q73" s="360">
        <f t="shared" si="23"/>
        <v>0</v>
      </c>
      <c r="R73" s="360">
        <f t="shared" si="23"/>
        <v>0</v>
      </c>
      <c r="S73" s="360">
        <f t="shared" si="23"/>
        <v>0</v>
      </c>
      <c r="T73" s="360">
        <f t="shared" si="23"/>
        <v>0</v>
      </c>
      <c r="U73" s="360">
        <f t="shared" si="23"/>
        <v>0</v>
      </c>
      <c r="V73" s="360">
        <f t="shared" si="23"/>
        <v>0</v>
      </c>
      <c r="W73" s="360">
        <f t="shared" si="23"/>
        <v>0</v>
      </c>
      <c r="X73" s="360">
        <f t="shared" si="23"/>
        <v>0</v>
      </c>
      <c r="Y73" s="360">
        <f t="shared" si="23"/>
        <v>0</v>
      </c>
    </row>
    <row r="74" spans="1:26">
      <c r="A74" t="s">
        <v>159</v>
      </c>
      <c r="E74" s="243"/>
      <c r="F74" s="390" t="str">
        <f t="shared" ref="F74:J74" si="24">IF(ABS(F73)&gt;0.1,"ERR","OK")</f>
        <v>OK</v>
      </c>
      <c r="G74" s="390" t="str">
        <f t="shared" si="24"/>
        <v>OK</v>
      </c>
      <c r="H74" s="390" t="str">
        <f t="shared" si="24"/>
        <v>OK</v>
      </c>
      <c r="I74" s="390" t="str">
        <f t="shared" si="24"/>
        <v>OK</v>
      </c>
      <c r="J74" s="390" t="str">
        <f t="shared" si="24"/>
        <v>OK</v>
      </c>
      <c r="K74" s="390" t="str">
        <f t="shared" ref="K74" si="25">IF(ABS(K73)&gt;0.1,"ERR","OK")</f>
        <v>OK</v>
      </c>
      <c r="L74" s="390" t="str">
        <f t="shared" ref="L74:Y74" si="26">IF(ABS(L73)&gt;0.1,"ERR","OK")</f>
        <v>OK</v>
      </c>
      <c r="M74" s="390" t="str">
        <f t="shared" si="26"/>
        <v>OK</v>
      </c>
      <c r="N74" s="390" t="str">
        <f t="shared" si="26"/>
        <v>OK</v>
      </c>
      <c r="O74" s="390" t="str">
        <f t="shared" si="26"/>
        <v>OK</v>
      </c>
      <c r="P74" s="390" t="str">
        <f t="shared" si="26"/>
        <v>OK</v>
      </c>
      <c r="Q74" s="390" t="str">
        <f t="shared" si="26"/>
        <v>OK</v>
      </c>
      <c r="R74" s="390" t="str">
        <f t="shared" si="26"/>
        <v>OK</v>
      </c>
      <c r="S74" s="390" t="str">
        <f t="shared" si="26"/>
        <v>OK</v>
      </c>
      <c r="T74" s="390" t="str">
        <f t="shared" si="26"/>
        <v>OK</v>
      </c>
      <c r="U74" s="390" t="str">
        <f t="shared" si="26"/>
        <v>OK</v>
      </c>
      <c r="V74" s="390" t="str">
        <f t="shared" si="26"/>
        <v>OK</v>
      </c>
      <c r="W74" s="390" t="str">
        <f t="shared" si="26"/>
        <v>OK</v>
      </c>
      <c r="X74" s="390" t="str">
        <f t="shared" si="26"/>
        <v>OK</v>
      </c>
      <c r="Y74" s="390" t="str">
        <f t="shared" si="26"/>
        <v>OK</v>
      </c>
    </row>
    <row r="75" spans="1:26">
      <c r="G75" s="243"/>
      <c r="H75" s="243"/>
      <c r="I75" s="243"/>
    </row>
    <row r="76" spans="1:26">
      <c r="G76" s="243"/>
      <c r="H76" s="243"/>
      <c r="I76" s="243"/>
    </row>
    <row r="77" spans="1:26" ht="15">
      <c r="A77" s="728" t="s">
        <v>1486</v>
      </c>
      <c r="G77" s="243"/>
      <c r="H77" s="243"/>
      <c r="I77" s="243"/>
    </row>
    <row r="78" spans="1:26">
      <c r="A78" s="245" t="s">
        <v>250</v>
      </c>
      <c r="C78" s="242"/>
      <c r="D78" s="242"/>
      <c r="E78" s="246" t="s">
        <v>251</v>
      </c>
      <c r="F78" s="407"/>
      <c r="G78" s="408"/>
      <c r="H78" s="408" t="s">
        <v>801</v>
      </c>
      <c r="I78" s="408"/>
      <c r="J78" s="409"/>
      <c r="K78" s="407"/>
      <c r="L78" s="408"/>
      <c r="M78" s="408" t="s">
        <v>802</v>
      </c>
      <c r="N78" s="408"/>
      <c r="O78" s="409"/>
      <c r="P78" s="407"/>
      <c r="Q78" s="408"/>
      <c r="R78" s="408" t="s">
        <v>1575</v>
      </c>
      <c r="S78" s="408"/>
      <c r="T78" s="409"/>
      <c r="U78" s="407"/>
      <c r="V78" s="408"/>
      <c r="W78" s="408" t="s">
        <v>803</v>
      </c>
      <c r="X78" s="408"/>
      <c r="Y78" s="409"/>
    </row>
    <row r="79" spans="1:26">
      <c r="A79" s="447" t="s">
        <v>9</v>
      </c>
      <c r="C79" s="243"/>
      <c r="D79" s="243"/>
      <c r="E79" s="247" t="s">
        <v>252</v>
      </c>
      <c r="F79" s="457">
        <f>'F1 - P&amp;L'!F60</f>
        <v>0</v>
      </c>
      <c r="G79" s="457">
        <f>'F1 - P&amp;L'!G60</f>
        <v>0</v>
      </c>
      <c r="H79" s="457">
        <f>'F1 - P&amp;L'!H60</f>
        <v>0</v>
      </c>
      <c r="I79" s="457">
        <f>'F1 - P&amp;L'!I60</f>
        <v>0</v>
      </c>
      <c r="J79" s="457">
        <f>'F1 - P&amp;L'!J60</f>
        <v>0</v>
      </c>
      <c r="K79" s="457">
        <f>'F1 - P&amp;L'!K60</f>
        <v>0</v>
      </c>
      <c r="L79" s="457">
        <f>'F1 - P&amp;L'!L60</f>
        <v>0</v>
      </c>
      <c r="M79" s="457">
        <f>'F1 - P&amp;L'!M60</f>
        <v>0</v>
      </c>
      <c r="N79" s="457">
        <f>'F1 - P&amp;L'!N60</f>
        <v>0</v>
      </c>
      <c r="O79" s="457">
        <f>'F1 - P&amp;L'!O60</f>
        <v>0</v>
      </c>
      <c r="P79" s="457">
        <f>'F1 - P&amp;L'!P60</f>
        <v>0</v>
      </c>
      <c r="Q79" s="457">
        <f>'F1 - P&amp;L'!Q60</f>
        <v>0</v>
      </c>
      <c r="R79" s="457">
        <f>'F1 - P&amp;L'!R60</f>
        <v>0</v>
      </c>
      <c r="S79" s="457">
        <f>'F1 - P&amp;L'!S60</f>
        <v>0</v>
      </c>
      <c r="T79" s="457">
        <f>'F1 - P&amp;L'!T60</f>
        <v>0</v>
      </c>
      <c r="U79" s="457">
        <f>'F1 - P&amp;L'!U60</f>
        <v>0</v>
      </c>
      <c r="V79" s="457">
        <f>'F1 - P&amp;L'!V60</f>
        <v>0</v>
      </c>
      <c r="W79" s="457">
        <f>'F1 - P&amp;L'!W60</f>
        <v>0</v>
      </c>
      <c r="X79" s="457">
        <f>'F1 - P&amp;L'!X60</f>
        <v>0</v>
      </c>
      <c r="Y79" s="457">
        <f>'F1 - P&amp;L'!Y60</f>
        <v>0</v>
      </c>
      <c r="Z79" s="374"/>
    </row>
    <row r="80" spans="1:26">
      <c r="A80" s="724" t="str">
        <f>A7</f>
        <v>Exceptional Item (1) - overwrite</v>
      </c>
      <c r="C80" s="243"/>
      <c r="D80" s="243"/>
      <c r="E80" s="247" t="s">
        <v>252</v>
      </c>
      <c r="F80" s="733">
        <f>'F1 - P&amp;L'!F71</f>
        <v>0</v>
      </c>
      <c r="G80" s="733">
        <f>'F1 - P&amp;L'!G71</f>
        <v>0</v>
      </c>
      <c r="H80" s="733">
        <f>'F1 - P&amp;L'!H71</f>
        <v>0</v>
      </c>
      <c r="I80" s="733">
        <f>'F1 - P&amp;L'!I71</f>
        <v>0</v>
      </c>
      <c r="J80" s="733">
        <f>'F1 - P&amp;L'!J71</f>
        <v>0</v>
      </c>
      <c r="K80" s="733">
        <f>'F1 - P&amp;L'!K71</f>
        <v>0</v>
      </c>
      <c r="L80" s="733">
        <f>'F1 - P&amp;L'!L71</f>
        <v>0</v>
      </c>
      <c r="M80" s="733">
        <f>'F1 - P&amp;L'!M71</f>
        <v>0</v>
      </c>
      <c r="N80" s="733">
        <f>'F1 - P&amp;L'!N71</f>
        <v>0</v>
      </c>
      <c r="O80" s="733">
        <f>'F1 - P&amp;L'!O71</f>
        <v>0</v>
      </c>
      <c r="P80" s="733">
        <f>'F1 - P&amp;L'!P71</f>
        <v>0</v>
      </c>
      <c r="Q80" s="733">
        <f>'F1 - P&amp;L'!Q71</f>
        <v>0</v>
      </c>
      <c r="R80" s="733">
        <f>'F1 - P&amp;L'!R71</f>
        <v>0</v>
      </c>
      <c r="S80" s="733">
        <f>'F1 - P&amp;L'!S71</f>
        <v>0</v>
      </c>
      <c r="T80" s="733">
        <f>'F1 - P&amp;L'!T71</f>
        <v>0</v>
      </c>
      <c r="U80" s="733">
        <f>'F1 - P&amp;L'!U71</f>
        <v>0</v>
      </c>
      <c r="V80" s="733">
        <f>'F1 - P&amp;L'!V71</f>
        <v>0</v>
      </c>
      <c r="W80" s="733">
        <f>'F1 - P&amp;L'!W71</f>
        <v>0</v>
      </c>
      <c r="X80" s="733">
        <f>'F1 - P&amp;L'!X71</f>
        <v>0</v>
      </c>
      <c r="Y80" s="733">
        <f>'F1 - P&amp;L'!Y71</f>
        <v>0</v>
      </c>
    </row>
    <row r="81" spans="1:25">
      <c r="A81" s="724" t="str">
        <f>A8</f>
        <v>Exceptional Item (2) - overwrite</v>
      </c>
      <c r="C81" s="243"/>
      <c r="D81" s="243"/>
      <c r="E81" s="247" t="s">
        <v>252</v>
      </c>
      <c r="F81" s="733">
        <f>'F1 - P&amp;L'!F72</f>
        <v>0</v>
      </c>
      <c r="G81" s="733">
        <f>'F1 - P&amp;L'!G72</f>
        <v>0</v>
      </c>
      <c r="H81" s="733">
        <f>'F1 - P&amp;L'!H72</f>
        <v>0</v>
      </c>
      <c r="I81" s="733">
        <f>'F1 - P&amp;L'!I72</f>
        <v>0</v>
      </c>
      <c r="J81" s="733">
        <f>'F1 - P&amp;L'!J72</f>
        <v>0</v>
      </c>
      <c r="K81" s="733">
        <f>'F1 - P&amp;L'!K72</f>
        <v>0</v>
      </c>
      <c r="L81" s="733">
        <f>'F1 - P&amp;L'!L72</f>
        <v>0</v>
      </c>
      <c r="M81" s="733">
        <f>'F1 - P&amp;L'!M72</f>
        <v>0</v>
      </c>
      <c r="N81" s="733">
        <f>'F1 - P&amp;L'!N72</f>
        <v>0</v>
      </c>
      <c r="O81" s="733">
        <f>'F1 - P&amp;L'!O72</f>
        <v>0</v>
      </c>
      <c r="P81" s="733">
        <f>'F1 - P&amp;L'!P72</f>
        <v>0</v>
      </c>
      <c r="Q81" s="733">
        <f>'F1 - P&amp;L'!Q72</f>
        <v>0</v>
      </c>
      <c r="R81" s="733">
        <f>'F1 - P&amp;L'!R72</f>
        <v>0</v>
      </c>
      <c r="S81" s="733">
        <f>'F1 - P&amp;L'!S72</f>
        <v>0</v>
      </c>
      <c r="T81" s="733">
        <f>'F1 - P&amp;L'!T72</f>
        <v>0</v>
      </c>
      <c r="U81" s="733">
        <f>'F1 - P&amp;L'!U72</f>
        <v>0</v>
      </c>
      <c r="V81" s="733">
        <f>'F1 - P&amp;L'!V72</f>
        <v>0</v>
      </c>
      <c r="W81" s="733">
        <f>'F1 - P&amp;L'!W72</f>
        <v>0</v>
      </c>
      <c r="X81" s="733">
        <f>'F1 - P&amp;L'!X72</f>
        <v>0</v>
      </c>
      <c r="Y81" s="733">
        <f>'F1 - P&amp;L'!Y72</f>
        <v>0</v>
      </c>
    </row>
    <row r="82" spans="1:25">
      <c r="A82" s="724" t="str">
        <f>A9</f>
        <v>Exceptional Item (3) - overwrite</v>
      </c>
      <c r="C82" s="243"/>
      <c r="D82" s="243"/>
      <c r="E82" s="247" t="s">
        <v>252</v>
      </c>
      <c r="F82" s="733">
        <f>'F1 - P&amp;L'!F73</f>
        <v>0</v>
      </c>
      <c r="G82" s="733">
        <f>'F1 - P&amp;L'!G73</f>
        <v>0</v>
      </c>
      <c r="H82" s="733">
        <f>'F1 - P&amp;L'!H73</f>
        <v>0</v>
      </c>
      <c r="I82" s="733">
        <f>'F1 - P&amp;L'!I73</f>
        <v>0</v>
      </c>
      <c r="J82" s="733">
        <f>'F1 - P&amp;L'!J73</f>
        <v>0</v>
      </c>
      <c r="K82" s="733">
        <f>'F1 - P&amp;L'!K73</f>
        <v>0</v>
      </c>
      <c r="L82" s="733">
        <f>'F1 - P&amp;L'!L73</f>
        <v>0</v>
      </c>
      <c r="M82" s="733">
        <f>'F1 - P&amp;L'!M73</f>
        <v>0</v>
      </c>
      <c r="N82" s="733">
        <f>'F1 - P&amp;L'!N73</f>
        <v>0</v>
      </c>
      <c r="O82" s="733">
        <f>'F1 - P&amp;L'!O73</f>
        <v>0</v>
      </c>
      <c r="P82" s="733">
        <f>'F1 - P&amp;L'!P73</f>
        <v>0</v>
      </c>
      <c r="Q82" s="733">
        <f>'F1 - P&amp;L'!Q73</f>
        <v>0</v>
      </c>
      <c r="R82" s="733">
        <f>'F1 - P&amp;L'!R73</f>
        <v>0</v>
      </c>
      <c r="S82" s="733">
        <f>'F1 - P&amp;L'!S73</f>
        <v>0</v>
      </c>
      <c r="T82" s="733">
        <f>'F1 - P&amp;L'!T73</f>
        <v>0</v>
      </c>
      <c r="U82" s="733">
        <f>'F1 - P&amp;L'!U73</f>
        <v>0</v>
      </c>
      <c r="V82" s="733">
        <f>'F1 - P&amp;L'!V73</f>
        <v>0</v>
      </c>
      <c r="W82" s="733">
        <f>'F1 - P&amp;L'!W73</f>
        <v>0</v>
      </c>
      <c r="X82" s="733">
        <f>'F1 - P&amp;L'!X73</f>
        <v>0</v>
      </c>
      <c r="Y82" s="733">
        <f>'F1 - P&amp;L'!Y73</f>
        <v>0</v>
      </c>
    </row>
    <row r="83" spans="1:25">
      <c r="A83" s="243"/>
      <c r="C83" s="243"/>
      <c r="D83" s="243"/>
      <c r="E83" s="243"/>
      <c r="F83" s="358">
        <f t="shared" ref="F83:J83" si="27">SUM(F79:F82)</f>
        <v>0</v>
      </c>
      <c r="G83" s="358">
        <f t="shared" si="27"/>
        <v>0</v>
      </c>
      <c r="H83" s="358">
        <f t="shared" si="27"/>
        <v>0</v>
      </c>
      <c r="I83" s="358">
        <f t="shared" si="27"/>
        <v>0</v>
      </c>
      <c r="J83" s="358">
        <f t="shared" si="27"/>
        <v>0</v>
      </c>
      <c r="K83" s="358">
        <f t="shared" ref="K83" si="28">SUM(K79:K82)</f>
        <v>0</v>
      </c>
      <c r="L83" s="358">
        <f t="shared" ref="L83:Y83" si="29">SUM(L79:L82)</f>
        <v>0</v>
      </c>
      <c r="M83" s="358">
        <f t="shared" si="29"/>
        <v>0</v>
      </c>
      <c r="N83" s="358">
        <f t="shared" si="29"/>
        <v>0</v>
      </c>
      <c r="O83" s="358">
        <f t="shared" si="29"/>
        <v>0</v>
      </c>
      <c r="P83" s="358">
        <f t="shared" si="29"/>
        <v>0</v>
      </c>
      <c r="Q83" s="358">
        <f t="shared" si="29"/>
        <v>0</v>
      </c>
      <c r="R83" s="358">
        <f t="shared" si="29"/>
        <v>0</v>
      </c>
      <c r="S83" s="358">
        <f t="shared" si="29"/>
        <v>0</v>
      </c>
      <c r="T83" s="358">
        <f t="shared" si="29"/>
        <v>0</v>
      </c>
      <c r="U83" s="358">
        <f t="shared" si="29"/>
        <v>0</v>
      </c>
      <c r="V83" s="358">
        <f t="shared" si="29"/>
        <v>0</v>
      </c>
      <c r="W83" s="358">
        <f t="shared" si="29"/>
        <v>0</v>
      </c>
      <c r="X83" s="358">
        <f t="shared" si="29"/>
        <v>0</v>
      </c>
      <c r="Y83" s="358">
        <f t="shared" si="29"/>
        <v>0</v>
      </c>
    </row>
    <row r="84" spans="1:25" ht="12.75" customHeight="1">
      <c r="A84" s="467"/>
      <c r="C84" s="243"/>
      <c r="D84" s="243"/>
      <c r="E84" s="243"/>
      <c r="F84" s="886"/>
      <c r="G84" s="886"/>
      <c r="H84" s="886"/>
      <c r="I84" s="886"/>
      <c r="J84" s="886"/>
      <c r="K84" s="231"/>
      <c r="L84" s="886"/>
      <c r="M84" s="886"/>
      <c r="N84" s="886"/>
      <c r="O84" s="886"/>
      <c r="P84" s="886"/>
      <c r="Q84" s="886"/>
      <c r="R84" s="886"/>
      <c r="S84" s="886"/>
      <c r="T84" s="886"/>
      <c r="U84" s="886"/>
      <c r="V84" s="886"/>
      <c r="W84" s="886"/>
      <c r="X84" s="886"/>
      <c r="Y84" s="886"/>
    </row>
    <row r="85" spans="1:25">
      <c r="A85" s="447" t="s">
        <v>253</v>
      </c>
      <c r="C85" s="243"/>
      <c r="D85" s="243"/>
      <c r="E85" s="247" t="s">
        <v>1504</v>
      </c>
      <c r="F85" s="145">
        <f>'F2 - Bal Sht'!F102</f>
        <v>0</v>
      </c>
      <c r="G85" s="145">
        <f>'F2 - Bal Sht'!G102</f>
        <v>0</v>
      </c>
      <c r="H85" s="145">
        <f>'F2 - Bal Sht'!H102</f>
        <v>0</v>
      </c>
      <c r="I85" s="145">
        <f>'F2 - Bal Sht'!I102</f>
        <v>0</v>
      </c>
      <c r="J85" s="145">
        <f>'F2 - Bal Sht'!J102</f>
        <v>0</v>
      </c>
      <c r="K85" s="145">
        <f>'F2 - Bal Sht'!K102</f>
        <v>0</v>
      </c>
      <c r="L85" s="145">
        <f>'F2 - Bal Sht'!L102</f>
        <v>0</v>
      </c>
      <c r="M85" s="145">
        <f>'F2 - Bal Sht'!M102</f>
        <v>0</v>
      </c>
      <c r="N85" s="145">
        <f>'F2 - Bal Sht'!N102</f>
        <v>0</v>
      </c>
      <c r="O85" s="145">
        <f>'F2 - Bal Sht'!O102</f>
        <v>0</v>
      </c>
      <c r="P85" s="145">
        <f>'F2 - Bal Sht'!P102</f>
        <v>0</v>
      </c>
      <c r="Q85" s="145">
        <f>'F2 - Bal Sht'!Q102</f>
        <v>0</v>
      </c>
      <c r="R85" s="145">
        <f>'F2 - Bal Sht'!R102</f>
        <v>0</v>
      </c>
      <c r="S85" s="145">
        <f>'F2 - Bal Sht'!S102</f>
        <v>0</v>
      </c>
      <c r="T85" s="145">
        <f>'F2 - Bal Sht'!T102</f>
        <v>0</v>
      </c>
      <c r="U85" s="145">
        <f>'F2 - Bal Sht'!U102</f>
        <v>0</v>
      </c>
      <c r="V85" s="145">
        <f>'F2 - Bal Sht'!V102</f>
        <v>0</v>
      </c>
      <c r="W85" s="145">
        <f>'F2 - Bal Sht'!W102</f>
        <v>0</v>
      </c>
      <c r="X85" s="145">
        <f>'F2 - Bal Sht'!X102</f>
        <v>0</v>
      </c>
      <c r="Y85" s="145">
        <f>'F2 - Bal Sht'!Y102</f>
        <v>0</v>
      </c>
    </row>
    <row r="86" spans="1:25">
      <c r="A86" s="448" t="s">
        <v>254</v>
      </c>
      <c r="C86" s="250"/>
      <c r="D86" s="250"/>
      <c r="E86" s="247" t="s">
        <v>1504</v>
      </c>
      <c r="F86" s="145">
        <f>'F2 - Bal Sht'!F112</f>
        <v>0</v>
      </c>
      <c r="G86" s="145">
        <f>'F2 - Bal Sht'!G112</f>
        <v>0</v>
      </c>
      <c r="H86" s="145">
        <f>'F2 - Bal Sht'!H112</f>
        <v>0</v>
      </c>
      <c r="I86" s="145">
        <f>'F2 - Bal Sht'!I112</f>
        <v>0</v>
      </c>
      <c r="J86" s="145">
        <f>'F2 - Bal Sht'!J112</f>
        <v>0</v>
      </c>
      <c r="K86" s="145">
        <f>'F2 - Bal Sht'!K112</f>
        <v>0</v>
      </c>
      <c r="L86" s="145">
        <f>'F2 - Bal Sht'!L112</f>
        <v>0</v>
      </c>
      <c r="M86" s="145">
        <f>'F2 - Bal Sht'!M112</f>
        <v>0</v>
      </c>
      <c r="N86" s="145">
        <f>'F2 - Bal Sht'!N112</f>
        <v>0</v>
      </c>
      <c r="O86" s="145">
        <f>'F2 - Bal Sht'!O112</f>
        <v>0</v>
      </c>
      <c r="P86" s="145">
        <f>'F2 - Bal Sht'!P112</f>
        <v>0</v>
      </c>
      <c r="Q86" s="145">
        <f>'F2 - Bal Sht'!Q112</f>
        <v>0</v>
      </c>
      <c r="R86" s="145">
        <f>'F2 - Bal Sht'!R112</f>
        <v>0</v>
      </c>
      <c r="S86" s="145">
        <f>'F2 - Bal Sht'!S112</f>
        <v>0</v>
      </c>
      <c r="T86" s="145">
        <f>'F2 - Bal Sht'!T112</f>
        <v>0</v>
      </c>
      <c r="U86" s="145">
        <f>'F2 - Bal Sht'!U112</f>
        <v>0</v>
      </c>
      <c r="V86" s="145">
        <f>'F2 - Bal Sht'!V112</f>
        <v>0</v>
      </c>
      <c r="W86" s="145">
        <f>'F2 - Bal Sht'!W112</f>
        <v>0</v>
      </c>
      <c r="X86" s="145">
        <f>'F2 - Bal Sht'!X112</f>
        <v>0</v>
      </c>
      <c r="Y86" s="145">
        <f>'F2 - Bal Sht'!Y112</f>
        <v>0</v>
      </c>
    </row>
    <row r="87" spans="1:25">
      <c r="A87" s="448" t="s">
        <v>1505</v>
      </c>
      <c r="C87" s="250"/>
      <c r="D87" s="250"/>
      <c r="E87" s="247" t="s">
        <v>1504</v>
      </c>
      <c r="F87" s="225"/>
      <c r="G87" s="225"/>
      <c r="H87" s="225"/>
      <c r="I87" s="225"/>
      <c r="J87" s="225"/>
      <c r="K87" s="225"/>
      <c r="L87" s="225"/>
      <c r="M87" s="225"/>
      <c r="N87" s="225"/>
      <c r="O87" s="225"/>
      <c r="P87" s="225"/>
      <c r="Q87" s="225"/>
      <c r="R87" s="225"/>
      <c r="S87" s="225"/>
      <c r="T87" s="225"/>
      <c r="U87" s="225"/>
      <c r="V87" s="225"/>
      <c r="W87" s="225"/>
      <c r="X87" s="225"/>
      <c r="Y87" s="225"/>
    </row>
    <row r="88" spans="1:25">
      <c r="A88" s="448" t="s">
        <v>255</v>
      </c>
      <c r="C88" s="250"/>
      <c r="D88" s="250"/>
      <c r="E88" s="247" t="s">
        <v>256</v>
      </c>
      <c r="F88" s="145">
        <f>-'F2 - Bal Sht'!F$134</f>
        <v>0</v>
      </c>
      <c r="G88" s="145">
        <f>-'F2 - Bal Sht'!G$134</f>
        <v>0</v>
      </c>
      <c r="H88" s="145">
        <f>-'F2 - Bal Sht'!H$134</f>
        <v>0</v>
      </c>
      <c r="I88" s="145">
        <f>-'F2 - Bal Sht'!I$134</f>
        <v>0</v>
      </c>
      <c r="J88" s="145">
        <f>-'F2 - Bal Sht'!J$134</f>
        <v>0</v>
      </c>
      <c r="K88" s="145">
        <f>-'F2 - Bal Sht'!K$134</f>
        <v>0</v>
      </c>
      <c r="L88" s="145">
        <f>-'F2 - Bal Sht'!L$134</f>
        <v>0</v>
      </c>
      <c r="M88" s="145">
        <f>-'F2 - Bal Sht'!M$134</f>
        <v>0</v>
      </c>
      <c r="N88" s="145">
        <f>-'F2 - Bal Sht'!N$134</f>
        <v>0</v>
      </c>
      <c r="O88" s="145">
        <f>-'F2 - Bal Sht'!O$134</f>
        <v>0</v>
      </c>
      <c r="P88" s="145">
        <f>-'F2 - Bal Sht'!P$134</f>
        <v>0</v>
      </c>
      <c r="Q88" s="145">
        <f>-'F2 - Bal Sht'!Q$134</f>
        <v>0</v>
      </c>
      <c r="R88" s="145">
        <f>-'F2 - Bal Sht'!R$134</f>
        <v>0</v>
      </c>
      <c r="S88" s="145">
        <f>-'F2 - Bal Sht'!S$134</f>
        <v>0</v>
      </c>
      <c r="T88" s="145">
        <f>-'F2 - Bal Sht'!T$134</f>
        <v>0</v>
      </c>
      <c r="U88" s="145">
        <f>-'F2 - Bal Sht'!U$134</f>
        <v>0</v>
      </c>
      <c r="V88" s="145">
        <f>-'F2 - Bal Sht'!V$134</f>
        <v>0</v>
      </c>
      <c r="W88" s="145">
        <f>-'F2 - Bal Sht'!W$134</f>
        <v>0</v>
      </c>
      <c r="X88" s="145">
        <f>-'F2 - Bal Sht'!X$134</f>
        <v>0</v>
      </c>
      <c r="Y88" s="145">
        <f>-'F2 - Bal Sht'!Y$134</f>
        <v>0</v>
      </c>
    </row>
    <row r="89" spans="1:25">
      <c r="A89" s="448" t="s">
        <v>257</v>
      </c>
      <c r="C89" s="251"/>
      <c r="D89" s="251"/>
      <c r="E89" s="247" t="s">
        <v>256</v>
      </c>
      <c r="F89" s="145">
        <f>-'F2 - Bal Sht'!F$146</f>
        <v>0</v>
      </c>
      <c r="G89" s="145">
        <f>-'F2 - Bal Sht'!G$146</f>
        <v>0</v>
      </c>
      <c r="H89" s="145">
        <f>-'F2 - Bal Sht'!H$146</f>
        <v>0</v>
      </c>
      <c r="I89" s="145">
        <f>-'F2 - Bal Sht'!I$146</f>
        <v>0</v>
      </c>
      <c r="J89" s="145">
        <f>-'F2 - Bal Sht'!J$146</f>
        <v>0</v>
      </c>
      <c r="K89" s="145">
        <f>-'F2 - Bal Sht'!K$146</f>
        <v>0</v>
      </c>
      <c r="L89" s="145">
        <f>-'F2 - Bal Sht'!L$146</f>
        <v>0</v>
      </c>
      <c r="M89" s="145">
        <f>-'F2 - Bal Sht'!M$146</f>
        <v>0</v>
      </c>
      <c r="N89" s="145">
        <f>-'F2 - Bal Sht'!N$146</f>
        <v>0</v>
      </c>
      <c r="O89" s="145">
        <f>-'F2 - Bal Sht'!O$146</f>
        <v>0</v>
      </c>
      <c r="P89" s="145">
        <f>-'F2 - Bal Sht'!P$146</f>
        <v>0</v>
      </c>
      <c r="Q89" s="145">
        <f>-'F2 - Bal Sht'!Q$146</f>
        <v>0</v>
      </c>
      <c r="R89" s="145">
        <f>-'F2 - Bal Sht'!R$146</f>
        <v>0</v>
      </c>
      <c r="S89" s="145">
        <f>-'F2 - Bal Sht'!S$146</f>
        <v>0</v>
      </c>
      <c r="T89" s="145">
        <f>-'F2 - Bal Sht'!T$146</f>
        <v>0</v>
      </c>
      <c r="U89" s="145">
        <f>-'F2 - Bal Sht'!U$146</f>
        <v>0</v>
      </c>
      <c r="V89" s="145">
        <f>-'F2 - Bal Sht'!V$146</f>
        <v>0</v>
      </c>
      <c r="W89" s="145">
        <f>-'F2 - Bal Sht'!W$146</f>
        <v>0</v>
      </c>
      <c r="X89" s="145">
        <f>-'F2 - Bal Sht'!X$146</f>
        <v>0</v>
      </c>
      <c r="Y89" s="145">
        <f>-'F2 - Bal Sht'!Y$146</f>
        <v>0</v>
      </c>
    </row>
    <row r="90" spans="1:25">
      <c r="A90" s="448" t="s">
        <v>258</v>
      </c>
      <c r="C90" s="251"/>
      <c r="D90" s="251"/>
      <c r="E90" s="247" t="s">
        <v>256</v>
      </c>
      <c r="F90" s="145">
        <f>-'F2 - Bal Sht'!F$156</f>
        <v>0</v>
      </c>
      <c r="G90" s="145">
        <f>-'F2 - Bal Sht'!G$156</f>
        <v>0</v>
      </c>
      <c r="H90" s="145">
        <f>-'F2 - Bal Sht'!H$156</f>
        <v>0</v>
      </c>
      <c r="I90" s="145">
        <f>-'F2 - Bal Sht'!I$156</f>
        <v>0</v>
      </c>
      <c r="J90" s="145">
        <f>-'F2 - Bal Sht'!J$156</f>
        <v>0</v>
      </c>
      <c r="K90" s="145">
        <f>-'F2 - Bal Sht'!K$156</f>
        <v>0</v>
      </c>
      <c r="L90" s="145">
        <f>-'F2 - Bal Sht'!L$156</f>
        <v>0</v>
      </c>
      <c r="M90" s="145">
        <f>-'F2 - Bal Sht'!M$156</f>
        <v>0</v>
      </c>
      <c r="N90" s="145">
        <f>-'F2 - Bal Sht'!N$156</f>
        <v>0</v>
      </c>
      <c r="O90" s="145">
        <f>-'F2 - Bal Sht'!O$156</f>
        <v>0</v>
      </c>
      <c r="P90" s="145">
        <f>-'F2 - Bal Sht'!P$156</f>
        <v>0</v>
      </c>
      <c r="Q90" s="145">
        <f>-'F2 - Bal Sht'!Q$156</f>
        <v>0</v>
      </c>
      <c r="R90" s="145">
        <f>-'F2 - Bal Sht'!R$156</f>
        <v>0</v>
      </c>
      <c r="S90" s="145">
        <f>-'F2 - Bal Sht'!S$156</f>
        <v>0</v>
      </c>
      <c r="T90" s="145">
        <f>-'F2 - Bal Sht'!T$156</f>
        <v>0</v>
      </c>
      <c r="U90" s="145">
        <f>-'F2 - Bal Sht'!U$156</f>
        <v>0</v>
      </c>
      <c r="V90" s="145">
        <f>-'F2 - Bal Sht'!V$156</f>
        <v>0</v>
      </c>
      <c r="W90" s="145">
        <f>-'F2 - Bal Sht'!W$156</f>
        <v>0</v>
      </c>
      <c r="X90" s="145">
        <f>-'F2 - Bal Sht'!X$156</f>
        <v>0</v>
      </c>
      <c r="Y90" s="145">
        <f>-'F2 - Bal Sht'!Y$156</f>
        <v>0</v>
      </c>
    </row>
    <row r="91" spans="1:25">
      <c r="A91" s="447" t="s">
        <v>542</v>
      </c>
      <c r="C91" s="243"/>
      <c r="D91" s="243"/>
      <c r="E91" s="247"/>
      <c r="F91" s="358">
        <f t="shared" ref="F91:J91" si="30">SUM(F85:F90)</f>
        <v>0</v>
      </c>
      <c r="G91" s="358">
        <f t="shared" si="30"/>
        <v>0</v>
      </c>
      <c r="H91" s="358">
        <f t="shared" si="30"/>
        <v>0</v>
      </c>
      <c r="I91" s="358">
        <f t="shared" si="30"/>
        <v>0</v>
      </c>
      <c r="J91" s="358">
        <f t="shared" si="30"/>
        <v>0</v>
      </c>
      <c r="K91" s="358">
        <f t="shared" ref="K91" si="31">SUM(K85:K90)</f>
        <v>0</v>
      </c>
      <c r="L91" s="358">
        <f t="shared" ref="L91:Y91" si="32">SUM(L85:L90)</f>
        <v>0</v>
      </c>
      <c r="M91" s="358">
        <f t="shared" si="32"/>
        <v>0</v>
      </c>
      <c r="N91" s="358">
        <f t="shared" si="32"/>
        <v>0</v>
      </c>
      <c r="O91" s="358">
        <f t="shared" si="32"/>
        <v>0</v>
      </c>
      <c r="P91" s="358">
        <f t="shared" si="32"/>
        <v>0</v>
      </c>
      <c r="Q91" s="358">
        <f t="shared" si="32"/>
        <v>0</v>
      </c>
      <c r="R91" s="358">
        <f t="shared" si="32"/>
        <v>0</v>
      </c>
      <c r="S91" s="358">
        <f t="shared" si="32"/>
        <v>0</v>
      </c>
      <c r="T91" s="358">
        <f t="shared" si="32"/>
        <v>0</v>
      </c>
      <c r="U91" s="358">
        <f t="shared" si="32"/>
        <v>0</v>
      </c>
      <c r="V91" s="358">
        <f t="shared" si="32"/>
        <v>0</v>
      </c>
      <c r="W91" s="358">
        <f t="shared" si="32"/>
        <v>0</v>
      </c>
      <c r="X91" s="358">
        <f t="shared" si="32"/>
        <v>0</v>
      </c>
      <c r="Y91" s="358">
        <f t="shared" si="32"/>
        <v>0</v>
      </c>
    </row>
    <row r="92" spans="1:25">
      <c r="A92" s="243"/>
      <c r="C92" s="243"/>
      <c r="D92" s="243"/>
      <c r="E92" s="243"/>
      <c r="F92" s="252"/>
      <c r="G92" s="252"/>
      <c r="H92" s="252"/>
      <c r="I92" s="252"/>
      <c r="J92" s="252"/>
      <c r="K92" s="252"/>
      <c r="L92" s="252"/>
      <c r="M92" s="252"/>
      <c r="N92" s="252"/>
      <c r="O92" s="252"/>
      <c r="P92" s="252"/>
      <c r="Q92" s="252"/>
      <c r="R92" s="252"/>
      <c r="S92" s="252"/>
      <c r="T92" s="252"/>
      <c r="U92" s="252"/>
      <c r="V92" s="252"/>
      <c r="W92" s="252"/>
      <c r="X92" s="252"/>
      <c r="Y92" s="252"/>
    </row>
    <row r="93" spans="1:25">
      <c r="A93" s="347" t="s">
        <v>259</v>
      </c>
      <c r="C93" s="253"/>
      <c r="D93" s="253"/>
      <c r="E93" s="243"/>
      <c r="F93" s="358">
        <f t="shared" ref="F93:J93" si="33">+F83+F91</f>
        <v>0</v>
      </c>
      <c r="G93" s="358">
        <f t="shared" si="33"/>
        <v>0</v>
      </c>
      <c r="H93" s="358">
        <f t="shared" si="33"/>
        <v>0</v>
      </c>
      <c r="I93" s="358">
        <f t="shared" si="33"/>
        <v>0</v>
      </c>
      <c r="J93" s="358">
        <f t="shared" si="33"/>
        <v>0</v>
      </c>
      <c r="K93" s="358">
        <f t="shared" ref="K93" si="34">+K83+K91</f>
        <v>0</v>
      </c>
      <c r="L93" s="358">
        <f t="shared" ref="L93:Y93" si="35">+L83+L91</f>
        <v>0</v>
      </c>
      <c r="M93" s="358">
        <f t="shared" si="35"/>
        <v>0</v>
      </c>
      <c r="N93" s="358">
        <f t="shared" si="35"/>
        <v>0</v>
      </c>
      <c r="O93" s="358">
        <f t="shared" si="35"/>
        <v>0</v>
      </c>
      <c r="P93" s="358">
        <f t="shared" si="35"/>
        <v>0</v>
      </c>
      <c r="Q93" s="358">
        <f t="shared" si="35"/>
        <v>0</v>
      </c>
      <c r="R93" s="358">
        <f t="shared" si="35"/>
        <v>0</v>
      </c>
      <c r="S93" s="358">
        <f t="shared" si="35"/>
        <v>0</v>
      </c>
      <c r="T93" s="358">
        <f t="shared" si="35"/>
        <v>0</v>
      </c>
      <c r="U93" s="358">
        <f t="shared" si="35"/>
        <v>0</v>
      </c>
      <c r="V93" s="358">
        <f t="shared" si="35"/>
        <v>0</v>
      </c>
      <c r="W93" s="358">
        <f t="shared" si="35"/>
        <v>0</v>
      </c>
      <c r="X93" s="358">
        <f t="shared" si="35"/>
        <v>0</v>
      </c>
      <c r="Y93" s="358">
        <f t="shared" si="35"/>
        <v>0</v>
      </c>
    </row>
    <row r="94" spans="1:25">
      <c r="A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row>
    <row r="95" spans="1:25">
      <c r="A95" s="242" t="s">
        <v>260</v>
      </c>
      <c r="C95" s="243"/>
      <c r="D95" s="243"/>
      <c r="E95" s="243"/>
      <c r="F95" s="243"/>
      <c r="G95" s="243"/>
      <c r="H95" s="243"/>
      <c r="I95" s="243"/>
      <c r="J95" s="243"/>
      <c r="K95" s="243"/>
      <c r="L95" s="243"/>
      <c r="M95" s="243"/>
      <c r="N95" s="243"/>
      <c r="O95" s="243"/>
      <c r="P95" s="243"/>
      <c r="Q95" s="243"/>
      <c r="R95" s="243"/>
      <c r="S95" s="243"/>
      <c r="T95" s="243"/>
      <c r="U95" s="243"/>
      <c r="V95" s="243"/>
      <c r="W95" s="243"/>
      <c r="X95" s="243"/>
      <c r="Y95" s="243"/>
    </row>
    <row r="96" spans="1:25">
      <c r="A96" s="243" t="s">
        <v>594</v>
      </c>
      <c r="C96" s="243"/>
      <c r="D96" s="243"/>
      <c r="E96" s="243"/>
      <c r="F96" s="225"/>
      <c r="G96" s="225"/>
      <c r="H96" s="225"/>
      <c r="I96" s="225"/>
      <c r="J96" s="225"/>
      <c r="K96" s="225"/>
      <c r="L96" s="225"/>
      <c r="M96" s="225"/>
      <c r="N96" s="225"/>
      <c r="O96" s="225"/>
      <c r="P96" s="225"/>
      <c r="Q96" s="225"/>
      <c r="R96" s="225"/>
      <c r="S96" s="225"/>
      <c r="T96" s="225"/>
      <c r="U96" s="225"/>
      <c r="V96" s="225"/>
      <c r="W96" s="225"/>
      <c r="X96" s="225"/>
      <c r="Y96" s="225"/>
    </row>
    <row r="97" spans="1:25">
      <c r="A97" s="23" t="s">
        <v>142</v>
      </c>
      <c r="C97" s="243"/>
      <c r="D97" s="243"/>
      <c r="E97" s="243"/>
      <c r="F97" s="225"/>
      <c r="G97" s="225"/>
      <c r="H97" s="225"/>
      <c r="I97" s="225"/>
      <c r="J97" s="225"/>
      <c r="K97" s="225"/>
      <c r="L97" s="225"/>
      <c r="M97" s="225"/>
      <c r="N97" s="225"/>
      <c r="O97" s="225"/>
      <c r="P97" s="225"/>
      <c r="Q97" s="225"/>
      <c r="R97" s="225"/>
      <c r="S97" s="225"/>
      <c r="T97" s="225"/>
      <c r="U97" s="225"/>
      <c r="V97" s="225"/>
      <c r="W97" s="225"/>
      <c r="X97" s="225"/>
      <c r="Y97" s="225"/>
    </row>
    <row r="98" spans="1:25">
      <c r="A98" s="23" t="s">
        <v>142</v>
      </c>
      <c r="C98" s="243"/>
      <c r="D98" s="243"/>
      <c r="E98" s="243"/>
      <c r="F98" s="225"/>
      <c r="G98" s="225"/>
      <c r="H98" s="225"/>
      <c r="I98" s="225"/>
      <c r="J98" s="225"/>
      <c r="K98" s="225"/>
      <c r="L98" s="225"/>
      <c r="M98" s="225"/>
      <c r="N98" s="225"/>
      <c r="O98" s="225"/>
      <c r="P98" s="225"/>
      <c r="Q98" s="225"/>
      <c r="R98" s="225"/>
      <c r="S98" s="225"/>
      <c r="T98" s="225"/>
      <c r="U98" s="225"/>
      <c r="V98" s="225"/>
      <c r="W98" s="225"/>
      <c r="X98" s="225"/>
      <c r="Y98" s="225"/>
    </row>
    <row r="99" spans="1:25">
      <c r="A99" s="23" t="s">
        <v>142</v>
      </c>
      <c r="C99" s="243"/>
      <c r="D99" s="243"/>
      <c r="E99" s="243"/>
      <c r="F99" s="225"/>
      <c r="G99" s="225"/>
      <c r="H99" s="225"/>
      <c r="I99" s="225"/>
      <c r="J99" s="225"/>
      <c r="K99" s="225"/>
      <c r="L99" s="225"/>
      <c r="M99" s="225"/>
      <c r="N99" s="225"/>
      <c r="O99" s="225"/>
      <c r="P99" s="225"/>
      <c r="Q99" s="225"/>
      <c r="R99" s="225"/>
      <c r="S99" s="225"/>
      <c r="T99" s="225"/>
      <c r="U99" s="225"/>
      <c r="V99" s="225"/>
      <c r="W99" s="225"/>
      <c r="X99" s="225"/>
      <c r="Y99" s="225"/>
    </row>
    <row r="100" spans="1:25">
      <c r="A100" s="23" t="s">
        <v>142</v>
      </c>
      <c r="C100" s="243"/>
      <c r="D100" s="243"/>
      <c r="E100" s="243"/>
      <c r="F100" s="225"/>
      <c r="G100" s="225"/>
      <c r="H100" s="225"/>
      <c r="I100" s="225"/>
      <c r="J100" s="225"/>
      <c r="K100" s="225"/>
      <c r="L100" s="225"/>
      <c r="M100" s="225"/>
      <c r="N100" s="225"/>
      <c r="O100" s="225"/>
      <c r="P100" s="225"/>
      <c r="Q100" s="225"/>
      <c r="R100" s="225"/>
      <c r="S100" s="225"/>
      <c r="T100" s="225"/>
      <c r="U100" s="225"/>
      <c r="V100" s="225"/>
      <c r="W100" s="225"/>
      <c r="X100" s="225"/>
      <c r="Y100" s="225"/>
    </row>
    <row r="101" spans="1:25">
      <c r="A101" s="23" t="s">
        <v>142</v>
      </c>
      <c r="C101" s="243"/>
      <c r="D101" s="243"/>
      <c r="E101" s="243"/>
      <c r="F101" s="225"/>
      <c r="G101" s="225"/>
      <c r="H101" s="225"/>
      <c r="I101" s="225"/>
      <c r="J101" s="225"/>
      <c r="K101" s="225"/>
      <c r="L101" s="225"/>
      <c r="M101" s="225"/>
      <c r="N101" s="225"/>
      <c r="O101" s="225"/>
      <c r="P101" s="225"/>
      <c r="Q101" s="225"/>
      <c r="R101" s="225"/>
      <c r="S101" s="225"/>
      <c r="T101" s="225"/>
      <c r="U101" s="225"/>
      <c r="V101" s="225"/>
      <c r="W101" s="225"/>
      <c r="X101" s="225"/>
      <c r="Y101" s="225"/>
    </row>
    <row r="102" spans="1:25">
      <c r="A102" s="23" t="s">
        <v>142</v>
      </c>
      <c r="C102" s="243"/>
      <c r="D102" s="243"/>
      <c r="E102" s="243"/>
      <c r="F102" s="225"/>
      <c r="G102" s="225"/>
      <c r="H102" s="225"/>
      <c r="I102" s="225"/>
      <c r="J102" s="225"/>
      <c r="K102" s="225"/>
      <c r="L102" s="225"/>
      <c r="M102" s="225"/>
      <c r="N102" s="225"/>
      <c r="O102" s="225"/>
      <c r="P102" s="225"/>
      <c r="Q102" s="225"/>
      <c r="R102" s="225"/>
      <c r="S102" s="225"/>
      <c r="T102" s="225"/>
      <c r="U102" s="225"/>
      <c r="V102" s="225"/>
      <c r="W102" s="225"/>
      <c r="X102" s="225"/>
      <c r="Y102" s="225"/>
    </row>
    <row r="103" spans="1:25">
      <c r="A103" s="23" t="s">
        <v>142</v>
      </c>
      <c r="C103" s="243"/>
      <c r="D103" s="243"/>
      <c r="E103" s="243"/>
      <c r="F103" s="225"/>
      <c r="G103" s="225"/>
      <c r="H103" s="225"/>
      <c r="I103" s="225"/>
      <c r="J103" s="225"/>
      <c r="K103" s="225"/>
      <c r="L103" s="225"/>
      <c r="M103" s="225"/>
      <c r="N103" s="225"/>
      <c r="O103" s="225"/>
      <c r="P103" s="225"/>
      <c r="Q103" s="225"/>
      <c r="R103" s="225"/>
      <c r="S103" s="225"/>
      <c r="T103" s="225"/>
      <c r="U103" s="225"/>
      <c r="V103" s="225"/>
      <c r="W103" s="225"/>
      <c r="X103" s="225"/>
      <c r="Y103" s="225"/>
    </row>
    <row r="104" spans="1:25">
      <c r="A104" s="23" t="s">
        <v>142</v>
      </c>
      <c r="C104" s="243"/>
      <c r="D104" s="243"/>
      <c r="E104" s="243"/>
      <c r="F104" s="225"/>
      <c r="G104" s="225"/>
      <c r="H104" s="225"/>
      <c r="I104" s="225"/>
      <c r="J104" s="225"/>
      <c r="K104" s="225"/>
      <c r="L104" s="225"/>
      <c r="M104" s="225"/>
      <c r="N104" s="225"/>
      <c r="O104" s="225"/>
      <c r="P104" s="225"/>
      <c r="Q104" s="225"/>
      <c r="R104" s="225"/>
      <c r="S104" s="225"/>
      <c r="T104" s="225"/>
      <c r="U104" s="225"/>
      <c r="V104" s="225"/>
      <c r="W104" s="225"/>
      <c r="X104" s="225"/>
      <c r="Y104" s="225"/>
    </row>
    <row r="105" spans="1:25">
      <c r="A105" s="23" t="s">
        <v>142</v>
      </c>
      <c r="C105" s="243"/>
      <c r="D105" s="243"/>
      <c r="E105" s="243"/>
      <c r="F105" s="225"/>
      <c r="G105" s="225"/>
      <c r="H105" s="225"/>
      <c r="I105" s="225"/>
      <c r="J105" s="225"/>
      <c r="K105" s="225"/>
      <c r="L105" s="225"/>
      <c r="M105" s="225"/>
      <c r="N105" s="225"/>
      <c r="O105" s="225"/>
      <c r="P105" s="225"/>
      <c r="Q105" s="225"/>
      <c r="R105" s="225"/>
      <c r="S105" s="225"/>
      <c r="T105" s="225"/>
      <c r="U105" s="225"/>
      <c r="V105" s="225"/>
      <c r="W105" s="225"/>
      <c r="X105" s="225"/>
      <c r="Y105" s="225"/>
    </row>
    <row r="106" spans="1:25">
      <c r="A106" s="23" t="s">
        <v>142</v>
      </c>
      <c r="C106" s="243"/>
      <c r="D106" s="243"/>
      <c r="E106" s="243"/>
      <c r="F106" s="225"/>
      <c r="G106" s="225"/>
      <c r="H106" s="225"/>
      <c r="I106" s="225"/>
      <c r="J106" s="225"/>
      <c r="K106" s="225"/>
      <c r="L106" s="225"/>
      <c r="M106" s="225"/>
      <c r="N106" s="225"/>
      <c r="O106" s="225"/>
      <c r="P106" s="225"/>
      <c r="Q106" s="225"/>
      <c r="R106" s="225"/>
      <c r="S106" s="225"/>
      <c r="T106" s="225"/>
      <c r="U106" s="225"/>
      <c r="V106" s="225"/>
      <c r="W106" s="225"/>
      <c r="X106" s="225"/>
      <c r="Y106" s="225"/>
    </row>
    <row r="107" spans="1:25">
      <c r="A107" s="23" t="s">
        <v>142</v>
      </c>
      <c r="C107" s="243"/>
      <c r="D107" s="243"/>
      <c r="E107" s="243"/>
      <c r="F107" s="225"/>
      <c r="G107" s="225"/>
      <c r="H107" s="225"/>
      <c r="I107" s="225"/>
      <c r="J107" s="225"/>
      <c r="K107" s="225"/>
      <c r="L107" s="225"/>
      <c r="M107" s="225"/>
      <c r="N107" s="225"/>
      <c r="O107" s="225"/>
      <c r="P107" s="225"/>
      <c r="Q107" s="225"/>
      <c r="R107" s="225"/>
      <c r="S107" s="225"/>
      <c r="T107" s="225"/>
      <c r="U107" s="225"/>
      <c r="V107" s="225"/>
      <c r="W107" s="225"/>
      <c r="X107" s="225"/>
      <c r="Y107" s="225"/>
    </row>
    <row r="108" spans="1:25">
      <c r="A108" s="23" t="s">
        <v>142</v>
      </c>
      <c r="C108" s="243"/>
      <c r="D108" s="243"/>
      <c r="E108" s="243"/>
      <c r="F108" s="225"/>
      <c r="G108" s="225"/>
      <c r="H108" s="225"/>
      <c r="I108" s="225"/>
      <c r="J108" s="225"/>
      <c r="K108" s="225"/>
      <c r="L108" s="225"/>
      <c r="M108" s="225"/>
      <c r="N108" s="225"/>
      <c r="O108" s="225"/>
      <c r="P108" s="225"/>
      <c r="Q108" s="225"/>
      <c r="R108" s="225"/>
      <c r="S108" s="225"/>
      <c r="T108" s="225"/>
      <c r="U108" s="225"/>
      <c r="V108" s="225"/>
      <c r="W108" s="225"/>
      <c r="X108" s="225"/>
      <c r="Y108" s="225"/>
    </row>
    <row r="109" spans="1:25">
      <c r="A109" s="23" t="s">
        <v>142</v>
      </c>
      <c r="C109" s="243"/>
      <c r="D109" s="243"/>
      <c r="E109" s="243"/>
      <c r="F109" s="225"/>
      <c r="G109" s="225"/>
      <c r="H109" s="225"/>
      <c r="I109" s="225"/>
      <c r="J109" s="225"/>
      <c r="K109" s="225"/>
      <c r="L109" s="225"/>
      <c r="M109" s="225"/>
      <c r="N109" s="225"/>
      <c r="O109" s="225"/>
      <c r="P109" s="225"/>
      <c r="Q109" s="225"/>
      <c r="R109" s="225"/>
      <c r="S109" s="225"/>
      <c r="T109" s="225"/>
      <c r="U109" s="225"/>
      <c r="V109" s="225"/>
      <c r="W109" s="225"/>
      <c r="X109" s="225"/>
      <c r="Y109" s="225"/>
    </row>
    <row r="110" spans="1:25">
      <c r="A110" s="23" t="s">
        <v>142</v>
      </c>
      <c r="C110" s="243"/>
      <c r="D110" s="243"/>
      <c r="E110" s="243"/>
      <c r="F110" s="225"/>
      <c r="G110" s="225"/>
      <c r="H110" s="225"/>
      <c r="I110" s="225"/>
      <c r="J110" s="225"/>
      <c r="K110" s="225"/>
      <c r="L110" s="225"/>
      <c r="M110" s="225"/>
      <c r="N110" s="225"/>
      <c r="O110" s="225"/>
      <c r="P110" s="225"/>
      <c r="Q110" s="225"/>
      <c r="R110" s="225"/>
      <c r="S110" s="225"/>
      <c r="T110" s="225"/>
      <c r="U110" s="225"/>
      <c r="V110" s="225"/>
      <c r="W110" s="225"/>
      <c r="X110" s="225"/>
      <c r="Y110" s="225"/>
    </row>
    <row r="111" spans="1:25">
      <c r="A111" s="23" t="s">
        <v>142</v>
      </c>
      <c r="C111" s="243"/>
      <c r="D111" s="243"/>
      <c r="E111" s="243"/>
      <c r="F111" s="225"/>
      <c r="G111" s="225"/>
      <c r="H111" s="225"/>
      <c r="I111" s="225"/>
      <c r="J111" s="225"/>
      <c r="K111" s="225"/>
      <c r="L111" s="225"/>
      <c r="M111" s="225"/>
      <c r="N111" s="225"/>
      <c r="O111" s="225"/>
      <c r="P111" s="225"/>
      <c r="Q111" s="225"/>
      <c r="R111" s="225"/>
      <c r="S111" s="225"/>
      <c r="T111" s="225"/>
      <c r="U111" s="225"/>
      <c r="V111" s="225"/>
      <c r="W111" s="225"/>
      <c r="X111" s="225"/>
      <c r="Y111" s="225"/>
    </row>
    <row r="112" spans="1:25">
      <c r="A112" s="23" t="s">
        <v>142</v>
      </c>
      <c r="C112" s="243"/>
      <c r="D112" s="243"/>
      <c r="E112" s="243"/>
      <c r="F112" s="225"/>
      <c r="G112" s="225"/>
      <c r="H112" s="225"/>
      <c r="I112" s="225"/>
      <c r="J112" s="225"/>
      <c r="K112" s="225"/>
      <c r="L112" s="225"/>
      <c r="M112" s="225"/>
      <c r="N112" s="225"/>
      <c r="O112" s="225"/>
      <c r="P112" s="225"/>
      <c r="Q112" s="225"/>
      <c r="R112" s="225"/>
      <c r="S112" s="225"/>
      <c r="T112" s="225"/>
      <c r="U112" s="225"/>
      <c r="V112" s="225"/>
      <c r="W112" s="225"/>
      <c r="X112" s="225"/>
      <c r="Y112" s="225"/>
    </row>
    <row r="113" spans="1:25">
      <c r="A113" s="23" t="s">
        <v>142</v>
      </c>
      <c r="C113" s="243"/>
      <c r="D113" s="243"/>
      <c r="E113" s="243"/>
      <c r="F113" s="225"/>
      <c r="G113" s="225"/>
      <c r="H113" s="225"/>
      <c r="I113" s="225"/>
      <c r="J113" s="225"/>
      <c r="K113" s="225"/>
      <c r="L113" s="225"/>
      <c r="M113" s="225"/>
      <c r="N113" s="225"/>
      <c r="O113" s="225"/>
      <c r="P113" s="225"/>
      <c r="Q113" s="225"/>
      <c r="R113" s="225"/>
      <c r="S113" s="225"/>
      <c r="T113" s="225"/>
      <c r="U113" s="225"/>
      <c r="V113" s="225"/>
      <c r="W113" s="225"/>
      <c r="X113" s="225"/>
      <c r="Y113" s="225"/>
    </row>
    <row r="114" spans="1:25">
      <c r="A114" s="23" t="s">
        <v>142</v>
      </c>
      <c r="C114" s="243"/>
      <c r="D114" s="243"/>
      <c r="E114" s="243"/>
      <c r="F114" s="225"/>
      <c r="G114" s="225"/>
      <c r="H114" s="225"/>
      <c r="I114" s="225"/>
      <c r="J114" s="225"/>
      <c r="K114" s="225"/>
      <c r="L114" s="225"/>
      <c r="M114" s="225"/>
      <c r="N114" s="225"/>
      <c r="O114" s="225"/>
      <c r="P114" s="225"/>
      <c r="Q114" s="225"/>
      <c r="R114" s="225"/>
      <c r="S114" s="225"/>
      <c r="T114" s="225"/>
      <c r="U114" s="225"/>
      <c r="V114" s="225"/>
      <c r="W114" s="225"/>
      <c r="X114" s="225"/>
      <c r="Y114" s="225"/>
    </row>
    <row r="115" spans="1:25">
      <c r="A115" s="23" t="s">
        <v>142</v>
      </c>
      <c r="C115" s="243"/>
      <c r="D115" s="243"/>
      <c r="E115" s="243"/>
      <c r="F115" s="225"/>
      <c r="G115" s="225"/>
      <c r="H115" s="225"/>
      <c r="I115" s="225"/>
      <c r="J115" s="225"/>
      <c r="K115" s="225"/>
      <c r="L115" s="225"/>
      <c r="M115" s="225"/>
      <c r="N115" s="225"/>
      <c r="O115" s="225"/>
      <c r="P115" s="225"/>
      <c r="Q115" s="225"/>
      <c r="R115" s="225"/>
      <c r="S115" s="225"/>
      <c r="T115" s="225"/>
      <c r="U115" s="225"/>
      <c r="V115" s="225"/>
      <c r="W115" s="225"/>
      <c r="X115" s="225"/>
      <c r="Y115" s="225"/>
    </row>
    <row r="116" spans="1:25">
      <c r="A116" s="721" t="s">
        <v>142</v>
      </c>
      <c r="C116" s="243"/>
      <c r="D116" s="243"/>
      <c r="E116" s="243"/>
      <c r="F116" s="225"/>
      <c r="G116" s="225"/>
      <c r="H116" s="225"/>
      <c r="I116" s="225"/>
      <c r="J116" s="225"/>
      <c r="K116" s="225"/>
      <c r="L116" s="225"/>
      <c r="M116" s="225"/>
      <c r="N116" s="225"/>
      <c r="O116" s="225"/>
      <c r="P116" s="225"/>
      <c r="Q116" s="225"/>
      <c r="R116" s="225"/>
      <c r="S116" s="225"/>
      <c r="T116" s="225"/>
      <c r="U116" s="225"/>
      <c r="V116" s="225"/>
      <c r="W116" s="225"/>
      <c r="X116" s="225"/>
      <c r="Y116" s="225"/>
    </row>
    <row r="117" spans="1:25">
      <c r="A117" s="723" t="s">
        <v>261</v>
      </c>
      <c r="C117" s="253"/>
      <c r="D117" s="253"/>
      <c r="E117" s="243"/>
      <c r="F117" s="358">
        <f t="shared" ref="F117:J117" si="36">SUM(F96:F116)</f>
        <v>0</v>
      </c>
      <c r="G117" s="358">
        <f t="shared" si="36"/>
        <v>0</v>
      </c>
      <c r="H117" s="358">
        <f t="shared" si="36"/>
        <v>0</v>
      </c>
      <c r="I117" s="358">
        <f t="shared" si="36"/>
        <v>0</v>
      </c>
      <c r="J117" s="358">
        <f t="shared" si="36"/>
        <v>0</v>
      </c>
      <c r="K117" s="358">
        <f t="shared" ref="K117" si="37">SUM(K96:K116)</f>
        <v>0</v>
      </c>
      <c r="L117" s="358">
        <f t="shared" ref="L117:Y117" si="38">SUM(L96:L116)</f>
        <v>0</v>
      </c>
      <c r="M117" s="358">
        <f t="shared" si="38"/>
        <v>0</v>
      </c>
      <c r="N117" s="358">
        <f t="shared" si="38"/>
        <v>0</v>
      </c>
      <c r="O117" s="358">
        <f t="shared" si="38"/>
        <v>0</v>
      </c>
      <c r="P117" s="358">
        <f t="shared" si="38"/>
        <v>0</v>
      </c>
      <c r="Q117" s="358">
        <f t="shared" si="38"/>
        <v>0</v>
      </c>
      <c r="R117" s="358">
        <f t="shared" si="38"/>
        <v>0</v>
      </c>
      <c r="S117" s="358">
        <f t="shared" si="38"/>
        <v>0</v>
      </c>
      <c r="T117" s="358">
        <f t="shared" si="38"/>
        <v>0</v>
      </c>
      <c r="U117" s="358">
        <f t="shared" si="38"/>
        <v>0</v>
      </c>
      <c r="V117" s="358">
        <f t="shared" si="38"/>
        <v>0</v>
      </c>
      <c r="W117" s="358">
        <f t="shared" si="38"/>
        <v>0</v>
      </c>
      <c r="X117" s="358">
        <f t="shared" si="38"/>
        <v>0</v>
      </c>
      <c r="Y117" s="358">
        <f t="shared" si="38"/>
        <v>0</v>
      </c>
    </row>
    <row r="118" spans="1:25">
      <c r="A118" s="253"/>
      <c r="C118" s="253"/>
      <c r="D118" s="253"/>
      <c r="E118" s="243"/>
      <c r="F118" s="255"/>
      <c r="G118" s="255"/>
      <c r="H118" s="255"/>
      <c r="I118" s="255"/>
      <c r="J118" s="255"/>
      <c r="K118" s="255"/>
      <c r="L118" s="255"/>
      <c r="M118" s="255"/>
      <c r="N118" s="255"/>
      <c r="O118" s="255"/>
      <c r="P118" s="255"/>
      <c r="Q118" s="255"/>
      <c r="R118" s="255"/>
      <c r="S118" s="255"/>
      <c r="T118" s="255"/>
      <c r="U118" s="255"/>
      <c r="V118" s="255"/>
      <c r="W118" s="255"/>
      <c r="X118" s="255"/>
      <c r="Y118" s="255"/>
    </row>
    <row r="119" spans="1:25">
      <c r="A119" s="720" t="s">
        <v>1468</v>
      </c>
      <c r="C119" s="256"/>
      <c r="D119" s="256"/>
      <c r="E119" s="243"/>
      <c r="F119" s="358">
        <f t="shared" ref="F119:J119" si="39">+F93+F117</f>
        <v>0</v>
      </c>
      <c r="G119" s="358">
        <f t="shared" si="39"/>
        <v>0</v>
      </c>
      <c r="H119" s="358">
        <f t="shared" si="39"/>
        <v>0</v>
      </c>
      <c r="I119" s="358">
        <f t="shared" si="39"/>
        <v>0</v>
      </c>
      <c r="J119" s="358">
        <f t="shared" si="39"/>
        <v>0</v>
      </c>
      <c r="K119" s="358">
        <f t="shared" ref="K119" si="40">+K93+K117</f>
        <v>0</v>
      </c>
      <c r="L119" s="358">
        <f t="shared" ref="L119:Y119" si="41">+L93+L117</f>
        <v>0</v>
      </c>
      <c r="M119" s="358">
        <f t="shared" si="41"/>
        <v>0</v>
      </c>
      <c r="N119" s="358">
        <f t="shared" si="41"/>
        <v>0</v>
      </c>
      <c r="O119" s="358">
        <f t="shared" si="41"/>
        <v>0</v>
      </c>
      <c r="P119" s="358">
        <f t="shared" si="41"/>
        <v>0</v>
      </c>
      <c r="Q119" s="358">
        <f t="shared" si="41"/>
        <v>0</v>
      </c>
      <c r="R119" s="358">
        <f t="shared" si="41"/>
        <v>0</v>
      </c>
      <c r="S119" s="358">
        <f t="shared" si="41"/>
        <v>0</v>
      </c>
      <c r="T119" s="358">
        <f t="shared" si="41"/>
        <v>0</v>
      </c>
      <c r="U119" s="358">
        <f t="shared" si="41"/>
        <v>0</v>
      </c>
      <c r="V119" s="358">
        <f t="shared" si="41"/>
        <v>0</v>
      </c>
      <c r="W119" s="358">
        <f t="shared" si="41"/>
        <v>0</v>
      </c>
      <c r="X119" s="358">
        <f t="shared" si="41"/>
        <v>0</v>
      </c>
      <c r="Y119" s="358">
        <f t="shared" si="41"/>
        <v>0</v>
      </c>
    </row>
    <row r="120" spans="1:25">
      <c r="F120" s="243"/>
      <c r="G120" s="243"/>
      <c r="H120" s="243"/>
      <c r="I120" s="243"/>
      <c r="J120" s="243"/>
      <c r="K120" s="243"/>
      <c r="L120" s="243"/>
      <c r="M120" s="243"/>
      <c r="N120" s="243"/>
      <c r="O120" s="243"/>
      <c r="P120" s="243"/>
      <c r="Q120" s="243"/>
      <c r="R120" s="243"/>
      <c r="S120" s="243"/>
      <c r="T120" s="243"/>
      <c r="U120" s="243"/>
      <c r="V120" s="243"/>
      <c r="W120" s="243"/>
      <c r="X120" s="243"/>
      <c r="Y120" s="243"/>
    </row>
    <row r="121" spans="1:25">
      <c r="A121" s="730" t="s">
        <v>1500</v>
      </c>
      <c r="C121" s="256"/>
      <c r="F121" s="336"/>
      <c r="G121" s="336"/>
      <c r="H121" s="336"/>
      <c r="I121" s="336"/>
      <c r="J121" s="336">
        <f>'[8]Costs Matrix 2010'!$AT$124-'[8]Costs Matrix 2010'!$AS$124</f>
        <v>0</v>
      </c>
      <c r="K121" s="336">
        <f>'[8]C1 - Costs Matrix 2011'!$AT$170-'[8]C1 - Costs Matrix 2011'!$AS$170</f>
        <v>0</v>
      </c>
      <c r="L121" s="336">
        <f>'[8]C1 - Costs Matrix 2012'!$AT$170-'[8]C1 - Costs Matrix 2012'!$AS$170</f>
        <v>0</v>
      </c>
      <c r="M121" s="336">
        <f>'[8]C1 - Costs Matrix 2013'!$AT$170-'[8]C1 - Costs Matrix 2013'!$AS$170</f>
        <v>0</v>
      </c>
      <c r="N121" s="336">
        <f>'[8]C1 - Costs Matrix 2014'!$AT$170-'[8]C1 - Costs Matrix 2014'!$AS$170</f>
        <v>0</v>
      </c>
      <c r="O121" s="336">
        <f>'[8]C1 - Costs Matrix 2015'!$AT$170-'[8]C1 - Costs Matrix 2015'!$AS$170</f>
        <v>0</v>
      </c>
      <c r="P121" s="336"/>
      <c r="Q121" s="336"/>
      <c r="R121" s="336"/>
      <c r="S121" s="336"/>
      <c r="T121" s="336"/>
      <c r="U121" s="336"/>
      <c r="V121" s="336"/>
      <c r="W121" s="336"/>
      <c r="X121" s="336"/>
      <c r="Y121" s="336"/>
    </row>
    <row r="122" spans="1:25">
      <c r="A122" s="442" t="s">
        <v>1501</v>
      </c>
      <c r="C122" s="256"/>
      <c r="F122" s="336"/>
      <c r="G122" s="336"/>
      <c r="H122" s="336"/>
      <c r="I122" s="336"/>
      <c r="J122" s="336">
        <f>'[8]C20 - Summary - SAF not RAV(CT)'!F$7+'[8]C20 - Summary - SAF not RAV(CT)'!F$8</f>
        <v>0</v>
      </c>
      <c r="K122" s="336">
        <f>'[8]C20 - Summary - SAF not RAV(CT)'!G$7+'[8]C20 - Summary - SAF not RAV(CT)'!G$8</f>
        <v>0</v>
      </c>
      <c r="L122" s="336">
        <f>'[8]C20 - Summary - SAF not RAV(CT)'!H$7+'[8]C20 - Summary - SAF not RAV(CT)'!H$8</f>
        <v>0</v>
      </c>
      <c r="M122" s="336">
        <f>'[8]C20 - Summary - SAF not RAV(CT)'!I$7+'[8]C20 - Summary - SAF not RAV(CT)'!I$8</f>
        <v>0</v>
      </c>
      <c r="N122" s="336">
        <f>'[8]C20 - Summary - SAF not RAV(CT)'!J$7+'[8]C20 - Summary - SAF not RAV(CT)'!J$8</f>
        <v>0</v>
      </c>
      <c r="O122" s="336">
        <f>'[8]C20 - Summary - SAF not RAV(CT)'!K$7+'[8]C20 - Summary - SAF not RAV(CT)'!K$8</f>
        <v>0</v>
      </c>
      <c r="P122" s="336"/>
      <c r="Q122" s="336"/>
      <c r="R122" s="336"/>
      <c r="S122" s="336"/>
      <c r="T122" s="336"/>
      <c r="U122" s="336"/>
      <c r="V122" s="336"/>
      <c r="W122" s="336"/>
      <c r="X122" s="336"/>
      <c r="Y122" s="336"/>
    </row>
    <row r="123" spans="1:25">
      <c r="A123" s="442" t="s">
        <v>1480</v>
      </c>
      <c r="C123" s="256"/>
      <c r="F123" s="336"/>
      <c r="G123" s="336"/>
      <c r="H123" s="336"/>
      <c r="I123" s="336"/>
      <c r="J123" s="336">
        <f>'[8]C20 - Summary - SAF not RAV(CT)'!F$6</f>
        <v>0</v>
      </c>
      <c r="K123" s="336">
        <f>'[8]C20 - Summary - SAF not RAV(CT)'!G$6</f>
        <v>0</v>
      </c>
      <c r="L123" s="336">
        <f>'[8]C20 - Summary - SAF not RAV(CT)'!H$6</f>
        <v>0</v>
      </c>
      <c r="M123" s="336">
        <f>'[8]C20 - Summary - SAF not RAV(CT)'!I$6</f>
        <v>0</v>
      </c>
      <c r="N123" s="336">
        <f>'[8]C20 - Summary - SAF not RAV(CT)'!J$6</f>
        <v>0</v>
      </c>
      <c r="O123" s="336">
        <f>'[8]C20 - Summary - SAF not RAV(CT)'!K$6</f>
        <v>0</v>
      </c>
      <c r="P123" s="336"/>
      <c r="Q123" s="336"/>
      <c r="R123" s="336"/>
      <c r="S123" s="336"/>
      <c r="T123" s="336"/>
      <c r="U123" s="336"/>
      <c r="V123" s="336"/>
      <c r="W123" s="336"/>
      <c r="X123" s="336"/>
      <c r="Y123" s="336"/>
    </row>
    <row r="124" spans="1:25">
      <c r="A124" s="442" t="s">
        <v>1502</v>
      </c>
      <c r="C124" s="256"/>
      <c r="F124" s="336"/>
      <c r="G124" s="336"/>
      <c r="H124" s="336"/>
      <c r="I124" s="336"/>
      <c r="J124" s="336">
        <f>+'[8]Costs Matrix 2010'!$BB$124</f>
        <v>0</v>
      </c>
      <c r="K124" s="336">
        <f>+'[8]C1 - Costs Matrix 2011'!$BB$159</f>
        <v>0</v>
      </c>
      <c r="L124" s="336">
        <f>+'[8]C1 - Costs Matrix 2012'!$BB$159</f>
        <v>0</v>
      </c>
      <c r="M124" s="336">
        <f>+'[8]C1 - Costs Matrix 2013'!$BB$159</f>
        <v>0</v>
      </c>
      <c r="N124" s="336">
        <f>+'[8]C1 - Costs Matrix 2014'!$BB$159</f>
        <v>0</v>
      </c>
      <c r="O124" s="336">
        <f>+'[8]C1 - Costs Matrix 2015'!$BB$159</f>
        <v>0</v>
      </c>
      <c r="P124" s="336"/>
      <c r="Q124" s="336"/>
      <c r="R124" s="336"/>
      <c r="S124" s="336"/>
      <c r="T124" s="336"/>
      <c r="U124" s="336"/>
      <c r="V124" s="336"/>
      <c r="W124" s="336"/>
      <c r="X124" s="336"/>
      <c r="Y124" s="336"/>
    </row>
    <row r="125" spans="1:25" ht="13.5" customHeight="1">
      <c r="A125" s="731" t="s">
        <v>1503</v>
      </c>
      <c r="F125" s="358">
        <f t="shared" ref="F125:I125" si="42">SUM(F121:F124)</f>
        <v>0</v>
      </c>
      <c r="G125" s="358">
        <f t="shared" si="42"/>
        <v>0</v>
      </c>
      <c r="H125" s="358">
        <f t="shared" si="42"/>
        <v>0</v>
      </c>
      <c r="I125" s="358">
        <f t="shared" si="42"/>
        <v>0</v>
      </c>
      <c r="J125" s="358">
        <f>SUM(J121:J124)</f>
        <v>0</v>
      </c>
      <c r="K125" s="358">
        <f t="shared" ref="K125" si="43">SUM(K121:K124)</f>
        <v>0</v>
      </c>
      <c r="L125" s="358">
        <f t="shared" ref="L125:Y125" si="44">SUM(L121:L124)</f>
        <v>0</v>
      </c>
      <c r="M125" s="358">
        <f t="shared" si="44"/>
        <v>0</v>
      </c>
      <c r="N125" s="358">
        <f t="shared" si="44"/>
        <v>0</v>
      </c>
      <c r="O125" s="358">
        <f t="shared" si="44"/>
        <v>0</v>
      </c>
      <c r="P125" s="358">
        <f t="shared" si="44"/>
        <v>0</v>
      </c>
      <c r="Q125" s="358">
        <f t="shared" si="44"/>
        <v>0</v>
      </c>
      <c r="R125" s="358">
        <f t="shared" si="44"/>
        <v>0</v>
      </c>
      <c r="S125" s="358">
        <f t="shared" si="44"/>
        <v>0</v>
      </c>
      <c r="T125" s="358">
        <f t="shared" si="44"/>
        <v>0</v>
      </c>
      <c r="U125" s="358">
        <f t="shared" si="44"/>
        <v>0</v>
      </c>
      <c r="V125" s="358">
        <f t="shared" si="44"/>
        <v>0</v>
      </c>
      <c r="W125" s="358">
        <f t="shared" si="44"/>
        <v>0</v>
      </c>
      <c r="X125" s="358">
        <f t="shared" si="44"/>
        <v>0</v>
      </c>
      <c r="Y125" s="358">
        <f t="shared" si="44"/>
        <v>0</v>
      </c>
    </row>
    <row r="126" spans="1:25">
      <c r="F126" s="390" t="str">
        <f t="shared" ref="F126:J126" si="45">IF(ABS(F119-F125)&lt;0.01,"OK", "ERROR")</f>
        <v>OK</v>
      </c>
      <c r="G126" s="390" t="str">
        <f t="shared" si="45"/>
        <v>OK</v>
      </c>
      <c r="H126" s="390" t="str">
        <f t="shared" si="45"/>
        <v>OK</v>
      </c>
      <c r="I126" s="390" t="str">
        <f t="shared" si="45"/>
        <v>OK</v>
      </c>
      <c r="J126" s="390" t="str">
        <f t="shared" si="45"/>
        <v>OK</v>
      </c>
      <c r="K126" s="390" t="str">
        <f t="shared" ref="K126" si="46">IF(ABS(K119-K125)&lt;0.01,"OK", "ERROR")</f>
        <v>OK</v>
      </c>
      <c r="L126" s="390" t="str">
        <f t="shared" ref="L126:Y126" si="47">IF(ABS(L119-L125)&lt;0.01,"OK", "ERROR")</f>
        <v>OK</v>
      </c>
      <c r="M126" s="390" t="str">
        <f t="shared" si="47"/>
        <v>OK</v>
      </c>
      <c r="N126" s="390" t="str">
        <f t="shared" si="47"/>
        <v>OK</v>
      </c>
      <c r="O126" s="390" t="str">
        <f t="shared" si="47"/>
        <v>OK</v>
      </c>
      <c r="P126" s="390" t="str">
        <f t="shared" si="47"/>
        <v>OK</v>
      </c>
      <c r="Q126" s="390" t="str">
        <f t="shared" si="47"/>
        <v>OK</v>
      </c>
      <c r="R126" s="390" t="str">
        <f t="shared" si="47"/>
        <v>OK</v>
      </c>
      <c r="S126" s="390" t="str">
        <f t="shared" si="47"/>
        <v>OK</v>
      </c>
      <c r="T126" s="390" t="str">
        <f t="shared" si="47"/>
        <v>OK</v>
      </c>
      <c r="U126" s="390" t="str">
        <f t="shared" si="47"/>
        <v>OK</v>
      </c>
      <c r="V126" s="390" t="str">
        <f t="shared" si="47"/>
        <v>OK</v>
      </c>
      <c r="W126" s="390" t="str">
        <f t="shared" si="47"/>
        <v>OK</v>
      </c>
      <c r="X126" s="390" t="str">
        <f t="shared" si="47"/>
        <v>OK</v>
      </c>
      <c r="Y126" s="390" t="str">
        <f t="shared" si="47"/>
        <v>OK</v>
      </c>
    </row>
    <row r="127" spans="1:25">
      <c r="G127" s="243"/>
      <c r="H127" s="243"/>
      <c r="I127" s="475"/>
      <c r="J127" s="243"/>
      <c r="K127" s="243"/>
    </row>
    <row r="128" spans="1:25" ht="15">
      <c r="A128" s="728" t="s">
        <v>1488</v>
      </c>
      <c r="G128" s="243"/>
      <c r="H128" s="243"/>
      <c r="I128" s="243"/>
    </row>
    <row r="129" spans="1:26">
      <c r="A129" s="245" t="s">
        <v>250</v>
      </c>
      <c r="C129" s="242"/>
      <c r="D129" s="242"/>
      <c r="E129" s="246" t="s">
        <v>251</v>
      </c>
      <c r="F129" s="407"/>
      <c r="G129" s="408"/>
      <c r="H129" s="408" t="s">
        <v>801</v>
      </c>
      <c r="I129" s="408"/>
      <c r="J129" s="409"/>
      <c r="K129" s="407"/>
      <c r="L129" s="408"/>
      <c r="M129" s="408" t="s">
        <v>802</v>
      </c>
      <c r="N129" s="408"/>
      <c r="O129" s="409"/>
      <c r="P129" s="407"/>
      <c r="Q129" s="408"/>
      <c r="R129" s="408" t="s">
        <v>1575</v>
      </c>
      <c r="S129" s="408"/>
      <c r="T129" s="409"/>
      <c r="U129" s="407"/>
      <c r="V129" s="408"/>
      <c r="W129" s="408" t="s">
        <v>803</v>
      </c>
      <c r="X129" s="408"/>
      <c r="Y129" s="409"/>
    </row>
    <row r="130" spans="1:26">
      <c r="A130" s="447" t="s">
        <v>9</v>
      </c>
      <c r="C130" s="243"/>
      <c r="D130" s="243"/>
      <c r="E130" s="247" t="s">
        <v>252</v>
      </c>
      <c r="F130" s="457">
        <f>'F1 - P&amp;L'!F80</f>
        <v>0</v>
      </c>
      <c r="G130" s="457">
        <f>'F1 - P&amp;L'!G80</f>
        <v>0</v>
      </c>
      <c r="H130" s="457">
        <f>'F1 - P&amp;L'!H80</f>
        <v>0</v>
      </c>
      <c r="I130" s="457">
        <f>'F1 - P&amp;L'!I80</f>
        <v>0</v>
      </c>
      <c r="J130" s="457">
        <f>'F1 - P&amp;L'!J80</f>
        <v>0</v>
      </c>
      <c r="K130" s="457">
        <f>'F1 - P&amp;L'!K80</f>
        <v>0</v>
      </c>
      <c r="L130" s="457">
        <f>'F1 - P&amp;L'!L80</f>
        <v>0</v>
      </c>
      <c r="M130" s="457">
        <f>'F1 - P&amp;L'!M80</f>
        <v>0</v>
      </c>
      <c r="N130" s="457">
        <f>'F1 - P&amp;L'!N80</f>
        <v>0</v>
      </c>
      <c r="O130" s="457">
        <f>'F1 - P&amp;L'!O80</f>
        <v>0</v>
      </c>
      <c r="P130" s="457">
        <f>'F1 - P&amp;L'!P80</f>
        <v>0</v>
      </c>
      <c r="Q130" s="457">
        <f>'F1 - P&amp;L'!Q80</f>
        <v>0</v>
      </c>
      <c r="R130" s="457">
        <f>'F1 - P&amp;L'!R80</f>
        <v>0</v>
      </c>
      <c r="S130" s="457">
        <f>'F1 - P&amp;L'!S80</f>
        <v>0</v>
      </c>
      <c r="T130" s="457">
        <f>'F1 - P&amp;L'!T80</f>
        <v>0</v>
      </c>
      <c r="U130" s="457">
        <f>'F1 - P&amp;L'!U80</f>
        <v>0</v>
      </c>
      <c r="V130" s="457">
        <f>'F1 - P&amp;L'!V80</f>
        <v>0</v>
      </c>
      <c r="W130" s="457">
        <f>'F1 - P&amp;L'!W80</f>
        <v>0</v>
      </c>
      <c r="X130" s="457">
        <f>'F1 - P&amp;L'!X80</f>
        <v>0</v>
      </c>
      <c r="Y130" s="457">
        <f>'F1 - P&amp;L'!Y80</f>
        <v>0</v>
      </c>
      <c r="Z130" s="374"/>
    </row>
    <row r="131" spans="1:26">
      <c r="A131" s="724" t="str">
        <f>'F1 - P&amp;L'!A91</f>
        <v>Exceptional Item (1) - overwrite</v>
      </c>
      <c r="C131" s="243"/>
      <c r="D131" s="243"/>
      <c r="E131" s="247"/>
      <c r="F131" s="733">
        <f>'F1 - P&amp;L'!F91</f>
        <v>0</v>
      </c>
      <c r="G131" s="733">
        <f>'F1 - P&amp;L'!G91</f>
        <v>0</v>
      </c>
      <c r="H131" s="733">
        <f>'F1 - P&amp;L'!H91</f>
        <v>0</v>
      </c>
      <c r="I131" s="733">
        <f>'F1 - P&amp;L'!I91</f>
        <v>0</v>
      </c>
      <c r="J131" s="733">
        <f>'F1 - P&amp;L'!J91</f>
        <v>0</v>
      </c>
      <c r="K131" s="733">
        <f>'F1 - P&amp;L'!K91</f>
        <v>0</v>
      </c>
      <c r="L131" s="733">
        <f>'F1 - P&amp;L'!L91</f>
        <v>0</v>
      </c>
      <c r="M131" s="733">
        <f>'F1 - P&amp;L'!M91</f>
        <v>0</v>
      </c>
      <c r="N131" s="733">
        <f>'F1 - P&amp;L'!N91</f>
        <v>0</v>
      </c>
      <c r="O131" s="733">
        <f>'F1 - P&amp;L'!O91</f>
        <v>0</v>
      </c>
      <c r="P131" s="733">
        <f>'F1 - P&amp;L'!P91</f>
        <v>0</v>
      </c>
      <c r="Q131" s="733">
        <f>'F1 - P&amp;L'!Q91</f>
        <v>0</v>
      </c>
      <c r="R131" s="733">
        <f>'F1 - P&amp;L'!R91</f>
        <v>0</v>
      </c>
      <c r="S131" s="733">
        <f>'F1 - P&amp;L'!S91</f>
        <v>0</v>
      </c>
      <c r="T131" s="733">
        <f>'F1 - P&amp;L'!T91</f>
        <v>0</v>
      </c>
      <c r="U131" s="733">
        <f>'F1 - P&amp;L'!U91</f>
        <v>0</v>
      </c>
      <c r="V131" s="733">
        <f>'F1 - P&amp;L'!V91</f>
        <v>0</v>
      </c>
      <c r="W131" s="733">
        <f>'F1 - P&amp;L'!W91</f>
        <v>0</v>
      </c>
      <c r="X131" s="733">
        <f>'F1 - P&amp;L'!X91</f>
        <v>0</v>
      </c>
      <c r="Y131" s="733">
        <f>'F1 - P&amp;L'!Y91</f>
        <v>0</v>
      </c>
    </row>
    <row r="132" spans="1:26">
      <c r="A132" s="724" t="str">
        <f>'F1 - P&amp;L'!A92</f>
        <v>Exceptional Item (2) - overwrite</v>
      </c>
      <c r="C132" s="243"/>
      <c r="D132" s="243"/>
      <c r="E132" s="247"/>
      <c r="F132" s="733">
        <f>'F1 - P&amp;L'!F92</f>
        <v>0</v>
      </c>
      <c r="G132" s="733">
        <f>'F1 - P&amp;L'!G92</f>
        <v>0</v>
      </c>
      <c r="H132" s="733">
        <f>'F1 - P&amp;L'!H92</f>
        <v>0</v>
      </c>
      <c r="I132" s="733">
        <f>'F1 - P&amp;L'!I92</f>
        <v>0</v>
      </c>
      <c r="J132" s="733">
        <f>'F1 - P&amp;L'!J92</f>
        <v>0</v>
      </c>
      <c r="K132" s="733">
        <f>'F1 - P&amp;L'!K92</f>
        <v>0</v>
      </c>
      <c r="L132" s="733">
        <f>'F1 - P&amp;L'!L92</f>
        <v>0</v>
      </c>
      <c r="M132" s="733">
        <f>'F1 - P&amp;L'!M92</f>
        <v>0</v>
      </c>
      <c r="N132" s="733">
        <f>'F1 - P&amp;L'!N92</f>
        <v>0</v>
      </c>
      <c r="O132" s="733">
        <f>'F1 - P&amp;L'!O92</f>
        <v>0</v>
      </c>
      <c r="P132" s="733">
        <f>'F1 - P&amp;L'!P92</f>
        <v>0</v>
      </c>
      <c r="Q132" s="733">
        <f>'F1 - P&amp;L'!Q92</f>
        <v>0</v>
      </c>
      <c r="R132" s="733">
        <f>'F1 - P&amp;L'!R92</f>
        <v>0</v>
      </c>
      <c r="S132" s="733">
        <f>'F1 - P&amp;L'!S92</f>
        <v>0</v>
      </c>
      <c r="T132" s="733">
        <f>'F1 - P&amp;L'!T92</f>
        <v>0</v>
      </c>
      <c r="U132" s="733">
        <f>'F1 - P&amp;L'!U92</f>
        <v>0</v>
      </c>
      <c r="V132" s="733">
        <f>'F1 - P&amp;L'!V92</f>
        <v>0</v>
      </c>
      <c r="W132" s="733">
        <f>'F1 - P&amp;L'!W92</f>
        <v>0</v>
      </c>
      <c r="X132" s="733">
        <f>'F1 - P&amp;L'!X92</f>
        <v>0</v>
      </c>
      <c r="Y132" s="733">
        <f>'F1 - P&amp;L'!Y92</f>
        <v>0</v>
      </c>
    </row>
    <row r="133" spans="1:26">
      <c r="A133" s="724" t="str">
        <f>'F1 - P&amp;L'!A93</f>
        <v>Exceptional Item (3) - overwrite</v>
      </c>
      <c r="C133" s="243"/>
      <c r="D133" s="243"/>
      <c r="E133" s="247"/>
      <c r="F133" s="733">
        <f>'F1 - P&amp;L'!F93</f>
        <v>0</v>
      </c>
      <c r="G133" s="733">
        <f>'F1 - P&amp;L'!G93</f>
        <v>0</v>
      </c>
      <c r="H133" s="733">
        <f>'F1 - P&amp;L'!H93</f>
        <v>0</v>
      </c>
      <c r="I133" s="733">
        <f>'F1 - P&amp;L'!I93</f>
        <v>0</v>
      </c>
      <c r="J133" s="733">
        <f>'F1 - P&amp;L'!J93</f>
        <v>0</v>
      </c>
      <c r="K133" s="733">
        <f>'F1 - P&amp;L'!K93</f>
        <v>0</v>
      </c>
      <c r="L133" s="733">
        <f>'F1 - P&amp;L'!L93</f>
        <v>0</v>
      </c>
      <c r="M133" s="733">
        <f>'F1 - P&amp;L'!M93</f>
        <v>0</v>
      </c>
      <c r="N133" s="733">
        <f>'F1 - P&amp;L'!N93</f>
        <v>0</v>
      </c>
      <c r="O133" s="733">
        <f>'F1 - P&amp;L'!O93</f>
        <v>0</v>
      </c>
      <c r="P133" s="733">
        <f>'F1 - P&amp;L'!P93</f>
        <v>0</v>
      </c>
      <c r="Q133" s="733">
        <f>'F1 - P&amp;L'!Q93</f>
        <v>0</v>
      </c>
      <c r="R133" s="733">
        <f>'F1 - P&amp;L'!R93</f>
        <v>0</v>
      </c>
      <c r="S133" s="733">
        <f>'F1 - P&amp;L'!S93</f>
        <v>0</v>
      </c>
      <c r="T133" s="733">
        <f>'F1 - P&amp;L'!T93</f>
        <v>0</v>
      </c>
      <c r="U133" s="733">
        <f>'F1 - P&amp;L'!U93</f>
        <v>0</v>
      </c>
      <c r="V133" s="733">
        <f>'F1 - P&amp;L'!V93</f>
        <v>0</v>
      </c>
      <c r="W133" s="733">
        <f>'F1 - P&amp;L'!W93</f>
        <v>0</v>
      </c>
      <c r="X133" s="733">
        <f>'F1 - P&amp;L'!X93</f>
        <v>0</v>
      </c>
      <c r="Y133" s="733">
        <f>'F1 - P&amp;L'!Y93</f>
        <v>0</v>
      </c>
    </row>
    <row r="134" spans="1:26">
      <c r="A134" s="243"/>
      <c r="C134" s="243"/>
      <c r="D134" s="243"/>
      <c r="E134" s="243"/>
      <c r="F134" s="358">
        <f t="shared" ref="F134:J134" si="48">SUM(F130:F133)</f>
        <v>0</v>
      </c>
      <c r="G134" s="358">
        <f t="shared" si="48"/>
        <v>0</v>
      </c>
      <c r="H134" s="358">
        <f t="shared" si="48"/>
        <v>0</v>
      </c>
      <c r="I134" s="358">
        <f t="shared" si="48"/>
        <v>0</v>
      </c>
      <c r="J134" s="358">
        <f t="shared" si="48"/>
        <v>0</v>
      </c>
      <c r="K134" s="358">
        <f t="shared" ref="K134" si="49">SUM(K130:K133)</f>
        <v>0</v>
      </c>
      <c r="L134" s="358">
        <f t="shared" ref="L134:Y134" si="50">SUM(L130:L133)</f>
        <v>0</v>
      </c>
      <c r="M134" s="358">
        <f t="shared" si="50"/>
        <v>0</v>
      </c>
      <c r="N134" s="358">
        <f t="shared" si="50"/>
        <v>0</v>
      </c>
      <c r="O134" s="358">
        <f t="shared" si="50"/>
        <v>0</v>
      </c>
      <c r="P134" s="358">
        <f t="shared" si="50"/>
        <v>0</v>
      </c>
      <c r="Q134" s="358">
        <f t="shared" si="50"/>
        <v>0</v>
      </c>
      <c r="R134" s="358">
        <f t="shared" si="50"/>
        <v>0</v>
      </c>
      <c r="S134" s="358">
        <f t="shared" si="50"/>
        <v>0</v>
      </c>
      <c r="T134" s="358">
        <f t="shared" si="50"/>
        <v>0</v>
      </c>
      <c r="U134" s="358">
        <f t="shared" si="50"/>
        <v>0</v>
      </c>
      <c r="V134" s="358">
        <f t="shared" si="50"/>
        <v>0</v>
      </c>
      <c r="W134" s="358">
        <f t="shared" si="50"/>
        <v>0</v>
      </c>
      <c r="X134" s="358">
        <f t="shared" si="50"/>
        <v>0</v>
      </c>
      <c r="Y134" s="358">
        <f t="shared" si="50"/>
        <v>0</v>
      </c>
    </row>
    <row r="135" spans="1:26" ht="12.75" customHeight="1">
      <c r="A135" s="467"/>
      <c r="C135" s="243"/>
      <c r="D135" s="243"/>
      <c r="E135" s="243"/>
      <c r="F135" s="886"/>
      <c r="G135" s="886"/>
      <c r="H135" s="886"/>
      <c r="I135" s="886"/>
      <c r="J135" s="886"/>
      <c r="K135" s="231"/>
      <c r="L135" s="886"/>
      <c r="M135" s="886"/>
      <c r="N135" s="886"/>
      <c r="O135" s="886"/>
      <c r="P135" s="886"/>
      <c r="Q135" s="886"/>
      <c r="R135" s="886"/>
      <c r="S135" s="886"/>
      <c r="T135" s="886"/>
      <c r="U135" s="886"/>
      <c r="V135" s="886"/>
      <c r="W135" s="886"/>
      <c r="X135" s="886"/>
      <c r="Y135" s="886"/>
    </row>
    <row r="136" spans="1:26">
      <c r="A136" s="447" t="s">
        <v>253</v>
      </c>
      <c r="C136" s="243"/>
      <c r="D136" s="243"/>
      <c r="E136" s="247"/>
      <c r="F136" s="145">
        <f>'F2 - Bal Sht'!F103</f>
        <v>0</v>
      </c>
      <c r="G136" s="145">
        <f>'F2 - Bal Sht'!G103</f>
        <v>0</v>
      </c>
      <c r="H136" s="145">
        <f>'F2 - Bal Sht'!H103</f>
        <v>0</v>
      </c>
      <c r="I136" s="145">
        <f>'F2 - Bal Sht'!I103</f>
        <v>0</v>
      </c>
      <c r="J136" s="145">
        <f>'F2 - Bal Sht'!J103</f>
        <v>0</v>
      </c>
      <c r="K136" s="145">
        <f>'F2 - Bal Sht'!K103</f>
        <v>0</v>
      </c>
      <c r="L136" s="145">
        <f>'F2 - Bal Sht'!L103</f>
        <v>0</v>
      </c>
      <c r="M136" s="145">
        <f>'F2 - Bal Sht'!M103</f>
        <v>0</v>
      </c>
      <c r="N136" s="145">
        <f>'F2 - Bal Sht'!N103</f>
        <v>0</v>
      </c>
      <c r="O136" s="145">
        <f>'F2 - Bal Sht'!O103</f>
        <v>0</v>
      </c>
      <c r="P136" s="145">
        <f>'F2 - Bal Sht'!P103</f>
        <v>0</v>
      </c>
      <c r="Q136" s="145">
        <f>'F2 - Bal Sht'!Q103</f>
        <v>0</v>
      </c>
      <c r="R136" s="145">
        <f>'F2 - Bal Sht'!R103</f>
        <v>0</v>
      </c>
      <c r="S136" s="145">
        <f>'F2 - Bal Sht'!S103</f>
        <v>0</v>
      </c>
      <c r="T136" s="145">
        <f>'F2 - Bal Sht'!T103</f>
        <v>0</v>
      </c>
      <c r="U136" s="145">
        <f>'F2 - Bal Sht'!U103</f>
        <v>0</v>
      </c>
      <c r="V136" s="145">
        <f>'F2 - Bal Sht'!V103</f>
        <v>0</v>
      </c>
      <c r="W136" s="145">
        <f>'F2 - Bal Sht'!W103</f>
        <v>0</v>
      </c>
      <c r="X136" s="145">
        <f>'F2 - Bal Sht'!X103</f>
        <v>0</v>
      </c>
      <c r="Y136" s="145">
        <f>'F2 - Bal Sht'!Y103</f>
        <v>0</v>
      </c>
    </row>
    <row r="137" spans="1:26">
      <c r="A137" s="448" t="s">
        <v>254</v>
      </c>
      <c r="C137" s="250"/>
      <c r="D137" s="250"/>
      <c r="E137" s="243"/>
      <c r="F137" s="145">
        <f>'F2 - Bal Sht'!F113</f>
        <v>0</v>
      </c>
      <c r="G137" s="145">
        <f>'F2 - Bal Sht'!G113</f>
        <v>0</v>
      </c>
      <c r="H137" s="145">
        <f>'F2 - Bal Sht'!H113</f>
        <v>0</v>
      </c>
      <c r="I137" s="145">
        <f>'F2 - Bal Sht'!I113</f>
        <v>0</v>
      </c>
      <c r="J137" s="145">
        <f>'F2 - Bal Sht'!J113</f>
        <v>0</v>
      </c>
      <c r="K137" s="145">
        <f>'F2 - Bal Sht'!K113</f>
        <v>0</v>
      </c>
      <c r="L137" s="145">
        <f>'F2 - Bal Sht'!L113</f>
        <v>0</v>
      </c>
      <c r="M137" s="145">
        <f>'F2 - Bal Sht'!M113</f>
        <v>0</v>
      </c>
      <c r="N137" s="145">
        <f>'F2 - Bal Sht'!N113</f>
        <v>0</v>
      </c>
      <c r="O137" s="145">
        <f>'F2 - Bal Sht'!O113</f>
        <v>0</v>
      </c>
      <c r="P137" s="145">
        <f>'F2 - Bal Sht'!P113</f>
        <v>0</v>
      </c>
      <c r="Q137" s="145">
        <f>'F2 - Bal Sht'!Q113</f>
        <v>0</v>
      </c>
      <c r="R137" s="145">
        <f>'F2 - Bal Sht'!R113</f>
        <v>0</v>
      </c>
      <c r="S137" s="145">
        <f>'F2 - Bal Sht'!S113</f>
        <v>0</v>
      </c>
      <c r="T137" s="145">
        <f>'F2 - Bal Sht'!T113</f>
        <v>0</v>
      </c>
      <c r="U137" s="145">
        <f>'F2 - Bal Sht'!U113</f>
        <v>0</v>
      </c>
      <c r="V137" s="145">
        <f>'F2 - Bal Sht'!V113</f>
        <v>0</v>
      </c>
      <c r="W137" s="145">
        <f>'F2 - Bal Sht'!W113</f>
        <v>0</v>
      </c>
      <c r="X137" s="145">
        <f>'F2 - Bal Sht'!X113</f>
        <v>0</v>
      </c>
      <c r="Y137" s="145">
        <f>'F2 - Bal Sht'!Y113</f>
        <v>0</v>
      </c>
    </row>
    <row r="138" spans="1:26">
      <c r="A138" s="448" t="s">
        <v>1505</v>
      </c>
      <c r="C138" s="250"/>
      <c r="D138" s="250"/>
      <c r="E138" s="243"/>
      <c r="F138" s="225"/>
      <c r="G138" s="225"/>
      <c r="H138" s="225"/>
      <c r="I138" s="225"/>
      <c r="J138" s="225"/>
      <c r="K138" s="225"/>
      <c r="L138" s="225"/>
      <c r="M138" s="225"/>
      <c r="N138" s="225"/>
      <c r="O138" s="225"/>
      <c r="P138" s="225"/>
      <c r="Q138" s="225"/>
      <c r="R138" s="225"/>
      <c r="S138" s="225"/>
      <c r="T138" s="225"/>
      <c r="U138" s="225"/>
      <c r="V138" s="225"/>
      <c r="W138" s="225"/>
      <c r="X138" s="225"/>
      <c r="Y138" s="225"/>
    </row>
    <row r="139" spans="1:26">
      <c r="A139" s="448" t="s">
        <v>255</v>
      </c>
      <c r="C139" s="250"/>
      <c r="D139" s="250"/>
      <c r="E139" s="247" t="s">
        <v>256</v>
      </c>
      <c r="F139" s="145">
        <f>-'F2 - Bal Sht'!F$135</f>
        <v>0</v>
      </c>
      <c r="G139" s="145">
        <f>-'F2 - Bal Sht'!G$135</f>
        <v>0</v>
      </c>
      <c r="H139" s="145">
        <f>-'F2 - Bal Sht'!H$135</f>
        <v>0</v>
      </c>
      <c r="I139" s="145">
        <f>-'F2 - Bal Sht'!I$135</f>
        <v>0</v>
      </c>
      <c r="J139" s="145">
        <f>-'F2 - Bal Sht'!J$135</f>
        <v>0</v>
      </c>
      <c r="K139" s="145">
        <f>-'F2 - Bal Sht'!K$135</f>
        <v>0</v>
      </c>
      <c r="L139" s="145">
        <f>-'F2 - Bal Sht'!L$135</f>
        <v>0</v>
      </c>
      <c r="M139" s="145">
        <f>-'F2 - Bal Sht'!M$135</f>
        <v>0</v>
      </c>
      <c r="N139" s="145">
        <f>-'F2 - Bal Sht'!N$135</f>
        <v>0</v>
      </c>
      <c r="O139" s="145">
        <f>-'F2 - Bal Sht'!O$135</f>
        <v>0</v>
      </c>
      <c r="P139" s="145">
        <f>-'F2 - Bal Sht'!P$135</f>
        <v>0</v>
      </c>
      <c r="Q139" s="145">
        <f>-'F2 - Bal Sht'!Q$135</f>
        <v>0</v>
      </c>
      <c r="R139" s="145">
        <f>-'F2 - Bal Sht'!R$135</f>
        <v>0</v>
      </c>
      <c r="S139" s="145">
        <f>-'F2 - Bal Sht'!S$135</f>
        <v>0</v>
      </c>
      <c r="T139" s="145">
        <f>-'F2 - Bal Sht'!T$135</f>
        <v>0</v>
      </c>
      <c r="U139" s="145">
        <f>-'F2 - Bal Sht'!U$135</f>
        <v>0</v>
      </c>
      <c r="V139" s="145">
        <f>-'F2 - Bal Sht'!V$135</f>
        <v>0</v>
      </c>
      <c r="W139" s="145">
        <f>-'F2 - Bal Sht'!W$135</f>
        <v>0</v>
      </c>
      <c r="X139" s="145">
        <f>-'F2 - Bal Sht'!X$135</f>
        <v>0</v>
      </c>
      <c r="Y139" s="145">
        <f>-'F2 - Bal Sht'!Y$135</f>
        <v>0</v>
      </c>
    </row>
    <row r="140" spans="1:26">
      <c r="A140" s="448" t="s">
        <v>257</v>
      </c>
      <c r="C140" s="251"/>
      <c r="D140" s="251"/>
      <c r="E140" s="247" t="s">
        <v>256</v>
      </c>
      <c r="F140" s="145">
        <f>-'F2 - Bal Sht'!F$147</f>
        <v>0</v>
      </c>
      <c r="G140" s="145">
        <f>-'F2 - Bal Sht'!G$147</f>
        <v>0</v>
      </c>
      <c r="H140" s="145">
        <f>-'F2 - Bal Sht'!H$147</f>
        <v>0</v>
      </c>
      <c r="I140" s="145">
        <f>-'F2 - Bal Sht'!I$147</f>
        <v>0</v>
      </c>
      <c r="J140" s="145">
        <f>-'F2 - Bal Sht'!J$147</f>
        <v>0</v>
      </c>
      <c r="K140" s="145">
        <f>-'F2 - Bal Sht'!K$147</f>
        <v>0</v>
      </c>
      <c r="L140" s="145">
        <f>-'F2 - Bal Sht'!L$147</f>
        <v>0</v>
      </c>
      <c r="M140" s="145">
        <f>-'F2 - Bal Sht'!M$147</f>
        <v>0</v>
      </c>
      <c r="N140" s="145">
        <f>-'F2 - Bal Sht'!N$147</f>
        <v>0</v>
      </c>
      <c r="O140" s="145">
        <f>-'F2 - Bal Sht'!O$147</f>
        <v>0</v>
      </c>
      <c r="P140" s="145">
        <f>-'F2 - Bal Sht'!P$147</f>
        <v>0</v>
      </c>
      <c r="Q140" s="145">
        <f>-'F2 - Bal Sht'!Q$147</f>
        <v>0</v>
      </c>
      <c r="R140" s="145">
        <f>-'F2 - Bal Sht'!R$147</f>
        <v>0</v>
      </c>
      <c r="S140" s="145">
        <f>-'F2 - Bal Sht'!S$147</f>
        <v>0</v>
      </c>
      <c r="T140" s="145">
        <f>-'F2 - Bal Sht'!T$147</f>
        <v>0</v>
      </c>
      <c r="U140" s="145">
        <f>-'F2 - Bal Sht'!U$147</f>
        <v>0</v>
      </c>
      <c r="V140" s="145">
        <f>-'F2 - Bal Sht'!V$147</f>
        <v>0</v>
      </c>
      <c r="W140" s="145">
        <f>-'F2 - Bal Sht'!W$147</f>
        <v>0</v>
      </c>
      <c r="X140" s="145">
        <f>-'F2 - Bal Sht'!X$147</f>
        <v>0</v>
      </c>
      <c r="Y140" s="145">
        <f>-'F2 - Bal Sht'!Y$147</f>
        <v>0</v>
      </c>
    </row>
    <row r="141" spans="1:26">
      <c r="A141" s="448" t="s">
        <v>258</v>
      </c>
      <c r="C141" s="251"/>
      <c r="D141" s="251"/>
      <c r="E141" s="247" t="s">
        <v>256</v>
      </c>
      <c r="F141" s="145">
        <f>-'F2 - Bal Sht'!F$157</f>
        <v>0</v>
      </c>
      <c r="G141" s="145">
        <f>-'F2 - Bal Sht'!G$157</f>
        <v>0</v>
      </c>
      <c r="H141" s="145">
        <f>-'F2 - Bal Sht'!H$157</f>
        <v>0</v>
      </c>
      <c r="I141" s="145">
        <f>-'F2 - Bal Sht'!I$157</f>
        <v>0</v>
      </c>
      <c r="J141" s="145">
        <f>-'F2 - Bal Sht'!J$157</f>
        <v>0</v>
      </c>
      <c r="K141" s="145">
        <f>-'F2 - Bal Sht'!K$157</f>
        <v>0</v>
      </c>
      <c r="L141" s="145">
        <f>-'F2 - Bal Sht'!L$157</f>
        <v>0</v>
      </c>
      <c r="M141" s="145">
        <f>-'F2 - Bal Sht'!M$157</f>
        <v>0</v>
      </c>
      <c r="N141" s="145">
        <f>-'F2 - Bal Sht'!N$157</f>
        <v>0</v>
      </c>
      <c r="O141" s="145">
        <f>-'F2 - Bal Sht'!O$157</f>
        <v>0</v>
      </c>
      <c r="P141" s="145">
        <f>-'F2 - Bal Sht'!P$157</f>
        <v>0</v>
      </c>
      <c r="Q141" s="145">
        <f>-'F2 - Bal Sht'!Q$157</f>
        <v>0</v>
      </c>
      <c r="R141" s="145">
        <f>-'F2 - Bal Sht'!R$157</f>
        <v>0</v>
      </c>
      <c r="S141" s="145">
        <f>-'F2 - Bal Sht'!S$157</f>
        <v>0</v>
      </c>
      <c r="T141" s="145">
        <f>-'F2 - Bal Sht'!T$157</f>
        <v>0</v>
      </c>
      <c r="U141" s="145">
        <f>-'F2 - Bal Sht'!U$157</f>
        <v>0</v>
      </c>
      <c r="V141" s="145">
        <f>-'F2 - Bal Sht'!V$157</f>
        <v>0</v>
      </c>
      <c r="W141" s="145">
        <f>-'F2 - Bal Sht'!W$157</f>
        <v>0</v>
      </c>
      <c r="X141" s="145">
        <f>-'F2 - Bal Sht'!X$157</f>
        <v>0</v>
      </c>
      <c r="Y141" s="145">
        <f>-'F2 - Bal Sht'!Y$157</f>
        <v>0</v>
      </c>
    </row>
    <row r="142" spans="1:26">
      <c r="A142" s="447" t="s">
        <v>542</v>
      </c>
      <c r="C142" s="243"/>
      <c r="D142" s="243"/>
      <c r="E142" s="247"/>
      <c r="F142" s="358">
        <f t="shared" ref="F142:J142" si="51">SUM(F136:F141)</f>
        <v>0</v>
      </c>
      <c r="G142" s="358">
        <f t="shared" si="51"/>
        <v>0</v>
      </c>
      <c r="H142" s="358">
        <f t="shared" si="51"/>
        <v>0</v>
      </c>
      <c r="I142" s="358">
        <f t="shared" si="51"/>
        <v>0</v>
      </c>
      <c r="J142" s="358">
        <f t="shared" si="51"/>
        <v>0</v>
      </c>
      <c r="K142" s="358">
        <f t="shared" ref="K142" si="52">SUM(K136:K141)</f>
        <v>0</v>
      </c>
      <c r="L142" s="358">
        <f t="shared" ref="L142:Y142" si="53">SUM(L136:L141)</f>
        <v>0</v>
      </c>
      <c r="M142" s="358">
        <f t="shared" si="53"/>
        <v>0</v>
      </c>
      <c r="N142" s="358">
        <f t="shared" si="53"/>
        <v>0</v>
      </c>
      <c r="O142" s="358">
        <f t="shared" si="53"/>
        <v>0</v>
      </c>
      <c r="P142" s="358">
        <f t="shared" si="53"/>
        <v>0</v>
      </c>
      <c r="Q142" s="358">
        <f t="shared" si="53"/>
        <v>0</v>
      </c>
      <c r="R142" s="358">
        <f t="shared" si="53"/>
        <v>0</v>
      </c>
      <c r="S142" s="358">
        <f t="shared" si="53"/>
        <v>0</v>
      </c>
      <c r="T142" s="358">
        <f t="shared" si="53"/>
        <v>0</v>
      </c>
      <c r="U142" s="358">
        <f t="shared" si="53"/>
        <v>0</v>
      </c>
      <c r="V142" s="358">
        <f t="shared" si="53"/>
        <v>0</v>
      </c>
      <c r="W142" s="358">
        <f t="shared" si="53"/>
        <v>0</v>
      </c>
      <c r="X142" s="358">
        <f t="shared" si="53"/>
        <v>0</v>
      </c>
      <c r="Y142" s="358">
        <f t="shared" si="53"/>
        <v>0</v>
      </c>
    </row>
    <row r="143" spans="1:26">
      <c r="A143" s="243"/>
      <c r="C143" s="243"/>
      <c r="D143" s="243"/>
      <c r="E143" s="243"/>
      <c r="F143" s="252"/>
      <c r="G143" s="252"/>
      <c r="H143" s="252"/>
      <c r="I143" s="252"/>
      <c r="J143" s="252"/>
      <c r="K143" s="252"/>
      <c r="L143" s="252"/>
      <c r="M143" s="252"/>
      <c r="N143" s="252"/>
      <c r="O143" s="252"/>
      <c r="P143" s="252"/>
      <c r="Q143" s="252"/>
      <c r="R143" s="252"/>
      <c r="S143" s="252"/>
      <c r="T143" s="252"/>
      <c r="U143" s="252"/>
      <c r="V143" s="252"/>
      <c r="W143" s="252"/>
      <c r="X143" s="252"/>
      <c r="Y143" s="252"/>
    </row>
    <row r="144" spans="1:26">
      <c r="A144" s="347" t="s">
        <v>259</v>
      </c>
      <c r="C144" s="253"/>
      <c r="D144" s="253"/>
      <c r="E144" s="243"/>
      <c r="F144" s="358">
        <f t="shared" ref="F144:J144" si="54">+F134+F142</f>
        <v>0</v>
      </c>
      <c r="G144" s="358">
        <f t="shared" si="54"/>
        <v>0</v>
      </c>
      <c r="H144" s="358">
        <f t="shared" si="54"/>
        <v>0</v>
      </c>
      <c r="I144" s="358">
        <f t="shared" si="54"/>
        <v>0</v>
      </c>
      <c r="J144" s="358">
        <f t="shared" si="54"/>
        <v>0</v>
      </c>
      <c r="K144" s="358">
        <f t="shared" ref="K144" si="55">+K134+K142</f>
        <v>0</v>
      </c>
      <c r="L144" s="358">
        <f t="shared" ref="L144:Y144" si="56">+L134+L142</f>
        <v>0</v>
      </c>
      <c r="M144" s="358">
        <f t="shared" si="56"/>
        <v>0</v>
      </c>
      <c r="N144" s="358">
        <f t="shared" si="56"/>
        <v>0</v>
      </c>
      <c r="O144" s="358">
        <f t="shared" si="56"/>
        <v>0</v>
      </c>
      <c r="P144" s="358">
        <f t="shared" si="56"/>
        <v>0</v>
      </c>
      <c r="Q144" s="358">
        <f t="shared" si="56"/>
        <v>0</v>
      </c>
      <c r="R144" s="358">
        <f t="shared" si="56"/>
        <v>0</v>
      </c>
      <c r="S144" s="358">
        <f t="shared" si="56"/>
        <v>0</v>
      </c>
      <c r="T144" s="358">
        <f t="shared" si="56"/>
        <v>0</v>
      </c>
      <c r="U144" s="358">
        <f t="shared" si="56"/>
        <v>0</v>
      </c>
      <c r="V144" s="358">
        <f t="shared" si="56"/>
        <v>0</v>
      </c>
      <c r="W144" s="358">
        <f t="shared" si="56"/>
        <v>0</v>
      </c>
      <c r="X144" s="358">
        <f t="shared" si="56"/>
        <v>0</v>
      </c>
      <c r="Y144" s="358">
        <f t="shared" si="56"/>
        <v>0</v>
      </c>
    </row>
    <row r="145" spans="1:25">
      <c r="A145" s="244"/>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row>
    <row r="146" spans="1:25">
      <c r="A146" s="242" t="s">
        <v>260</v>
      </c>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row>
    <row r="147" spans="1:25">
      <c r="A147" s="243" t="s">
        <v>594</v>
      </c>
      <c r="C147" s="243"/>
      <c r="D147" s="243"/>
      <c r="E147" s="243"/>
      <c r="F147" s="225"/>
      <c r="G147" s="225"/>
      <c r="H147" s="225"/>
      <c r="I147" s="225"/>
      <c r="J147" s="225"/>
      <c r="K147" s="225"/>
      <c r="L147" s="225"/>
      <c r="M147" s="225"/>
      <c r="N147" s="225"/>
      <c r="O147" s="225"/>
      <c r="P147" s="225"/>
      <c r="Q147" s="225"/>
      <c r="R147" s="225"/>
      <c r="S147" s="225"/>
      <c r="T147" s="225"/>
      <c r="U147" s="225"/>
      <c r="V147" s="225"/>
      <c r="W147" s="225"/>
      <c r="X147" s="225"/>
      <c r="Y147" s="225"/>
    </row>
    <row r="148" spans="1:25">
      <c r="A148" s="23" t="s">
        <v>142</v>
      </c>
      <c r="C148" s="243"/>
      <c r="D148" s="243"/>
      <c r="E148" s="243"/>
      <c r="F148" s="225"/>
      <c r="G148" s="225"/>
      <c r="H148" s="225"/>
      <c r="I148" s="225"/>
      <c r="J148" s="225"/>
      <c r="K148" s="225"/>
      <c r="L148" s="225"/>
      <c r="M148" s="225"/>
      <c r="N148" s="225"/>
      <c r="O148" s="225"/>
      <c r="P148" s="225"/>
      <c r="Q148" s="225"/>
      <c r="R148" s="225"/>
      <c r="S148" s="225"/>
      <c r="T148" s="225"/>
      <c r="U148" s="225"/>
      <c r="V148" s="225"/>
      <c r="W148" s="225"/>
      <c r="X148" s="225"/>
      <c r="Y148" s="225"/>
    </row>
    <row r="149" spans="1:25">
      <c r="A149" s="23" t="s">
        <v>142</v>
      </c>
      <c r="C149" s="243"/>
      <c r="D149" s="243"/>
      <c r="E149" s="243"/>
      <c r="F149" s="225"/>
      <c r="G149" s="225"/>
      <c r="H149" s="225"/>
      <c r="I149" s="225"/>
      <c r="J149" s="225"/>
      <c r="K149" s="225"/>
      <c r="L149" s="225"/>
      <c r="M149" s="225"/>
      <c r="N149" s="225"/>
      <c r="O149" s="225"/>
      <c r="P149" s="225"/>
      <c r="Q149" s="225"/>
      <c r="R149" s="225"/>
      <c r="S149" s="225"/>
      <c r="T149" s="225"/>
      <c r="U149" s="225"/>
      <c r="V149" s="225"/>
      <c r="W149" s="225"/>
      <c r="X149" s="225"/>
      <c r="Y149" s="225"/>
    </row>
    <row r="150" spans="1:25">
      <c r="A150" s="23" t="s">
        <v>142</v>
      </c>
      <c r="C150" s="243"/>
      <c r="D150" s="243"/>
      <c r="E150" s="243"/>
      <c r="F150" s="225"/>
      <c r="G150" s="225"/>
      <c r="H150" s="225"/>
      <c r="I150" s="225"/>
      <c r="J150" s="225"/>
      <c r="K150" s="225"/>
      <c r="L150" s="225"/>
      <c r="M150" s="225"/>
      <c r="N150" s="225"/>
      <c r="O150" s="225"/>
      <c r="P150" s="225"/>
      <c r="Q150" s="225"/>
      <c r="R150" s="225"/>
      <c r="S150" s="225"/>
      <c r="T150" s="225"/>
      <c r="U150" s="225"/>
      <c r="V150" s="225"/>
      <c r="W150" s="225"/>
      <c r="X150" s="225"/>
      <c r="Y150" s="225"/>
    </row>
    <row r="151" spans="1:25">
      <c r="A151" s="23" t="s">
        <v>142</v>
      </c>
      <c r="C151" s="243"/>
      <c r="D151" s="243"/>
      <c r="E151" s="243"/>
      <c r="F151" s="225"/>
      <c r="G151" s="225"/>
      <c r="H151" s="225"/>
      <c r="I151" s="225"/>
      <c r="J151" s="225"/>
      <c r="K151" s="225"/>
      <c r="L151" s="225"/>
      <c r="M151" s="225"/>
      <c r="N151" s="225"/>
      <c r="O151" s="225"/>
      <c r="P151" s="225"/>
      <c r="Q151" s="225"/>
      <c r="R151" s="225"/>
      <c r="S151" s="225"/>
      <c r="T151" s="225"/>
      <c r="U151" s="225"/>
      <c r="V151" s="225"/>
      <c r="W151" s="225"/>
      <c r="X151" s="225"/>
      <c r="Y151" s="225"/>
    </row>
    <row r="152" spans="1:25">
      <c r="A152" s="23" t="s">
        <v>142</v>
      </c>
      <c r="C152" s="243"/>
      <c r="D152" s="243"/>
      <c r="E152" s="243"/>
      <c r="F152" s="225"/>
      <c r="G152" s="225"/>
      <c r="H152" s="225"/>
      <c r="I152" s="225"/>
      <c r="J152" s="225"/>
      <c r="K152" s="225"/>
      <c r="L152" s="225"/>
      <c r="M152" s="225"/>
      <c r="N152" s="225"/>
      <c r="O152" s="225"/>
      <c r="P152" s="225"/>
      <c r="Q152" s="225"/>
      <c r="R152" s="225"/>
      <c r="S152" s="225"/>
      <c r="T152" s="225"/>
      <c r="U152" s="225"/>
      <c r="V152" s="225"/>
      <c r="W152" s="225"/>
      <c r="X152" s="225"/>
      <c r="Y152" s="225"/>
    </row>
    <row r="153" spans="1:25">
      <c r="A153" s="23" t="s">
        <v>142</v>
      </c>
      <c r="C153" s="243"/>
      <c r="D153" s="243"/>
      <c r="E153" s="243"/>
      <c r="F153" s="225"/>
      <c r="G153" s="225"/>
      <c r="H153" s="225"/>
      <c r="I153" s="225"/>
      <c r="J153" s="225"/>
      <c r="K153" s="225"/>
      <c r="L153" s="225"/>
      <c r="M153" s="225"/>
      <c r="N153" s="225"/>
      <c r="O153" s="225"/>
      <c r="P153" s="225"/>
      <c r="Q153" s="225"/>
      <c r="R153" s="225"/>
      <c r="S153" s="225"/>
      <c r="T153" s="225"/>
      <c r="U153" s="225"/>
      <c r="V153" s="225"/>
      <c r="W153" s="225"/>
      <c r="X153" s="225"/>
      <c r="Y153" s="225"/>
    </row>
    <row r="154" spans="1:25">
      <c r="A154" s="23" t="s">
        <v>142</v>
      </c>
      <c r="C154" s="243"/>
      <c r="D154" s="243"/>
      <c r="E154" s="243"/>
      <c r="F154" s="225"/>
      <c r="G154" s="225"/>
      <c r="H154" s="225"/>
      <c r="I154" s="225"/>
      <c r="J154" s="225"/>
      <c r="K154" s="225"/>
      <c r="L154" s="225"/>
      <c r="M154" s="225"/>
      <c r="N154" s="225"/>
      <c r="O154" s="225"/>
      <c r="P154" s="225"/>
      <c r="Q154" s="225"/>
      <c r="R154" s="225"/>
      <c r="S154" s="225"/>
      <c r="T154" s="225"/>
      <c r="U154" s="225"/>
      <c r="V154" s="225"/>
      <c r="W154" s="225"/>
      <c r="X154" s="225"/>
      <c r="Y154" s="225"/>
    </row>
    <row r="155" spans="1:25">
      <c r="A155" s="23" t="s">
        <v>142</v>
      </c>
      <c r="C155" s="243"/>
      <c r="D155" s="243"/>
      <c r="E155" s="243"/>
      <c r="F155" s="225"/>
      <c r="G155" s="225"/>
      <c r="H155" s="225"/>
      <c r="I155" s="225"/>
      <c r="J155" s="225"/>
      <c r="K155" s="225"/>
      <c r="L155" s="225"/>
      <c r="M155" s="225"/>
      <c r="N155" s="225"/>
      <c r="O155" s="225"/>
      <c r="P155" s="225"/>
      <c r="Q155" s="225"/>
      <c r="R155" s="225"/>
      <c r="S155" s="225"/>
      <c r="T155" s="225"/>
      <c r="U155" s="225"/>
      <c r="V155" s="225"/>
      <c r="W155" s="225"/>
      <c r="X155" s="225"/>
      <c r="Y155" s="225"/>
    </row>
    <row r="156" spans="1:25">
      <c r="A156" s="23" t="s">
        <v>142</v>
      </c>
      <c r="C156" s="243"/>
      <c r="D156" s="243"/>
      <c r="E156" s="243"/>
      <c r="F156" s="225"/>
      <c r="G156" s="225"/>
      <c r="H156" s="225"/>
      <c r="I156" s="225"/>
      <c r="J156" s="225"/>
      <c r="K156" s="225"/>
      <c r="L156" s="225"/>
      <c r="M156" s="225"/>
      <c r="N156" s="225"/>
      <c r="O156" s="225"/>
      <c r="P156" s="225"/>
      <c r="Q156" s="225"/>
      <c r="R156" s="225"/>
      <c r="S156" s="225"/>
      <c r="T156" s="225"/>
      <c r="U156" s="225"/>
      <c r="V156" s="225"/>
      <c r="W156" s="225"/>
      <c r="X156" s="225"/>
      <c r="Y156" s="225"/>
    </row>
    <row r="157" spans="1:25">
      <c r="A157" s="23" t="s">
        <v>142</v>
      </c>
      <c r="C157" s="243"/>
      <c r="D157" s="243"/>
      <c r="E157" s="243"/>
      <c r="F157" s="225"/>
      <c r="G157" s="225"/>
      <c r="H157" s="225"/>
      <c r="I157" s="225"/>
      <c r="J157" s="225"/>
      <c r="K157" s="225"/>
      <c r="L157" s="225"/>
      <c r="M157" s="225"/>
      <c r="N157" s="225"/>
      <c r="O157" s="225"/>
      <c r="P157" s="225"/>
      <c r="Q157" s="225"/>
      <c r="R157" s="225"/>
      <c r="S157" s="225"/>
      <c r="T157" s="225"/>
      <c r="U157" s="225"/>
      <c r="V157" s="225"/>
      <c r="W157" s="225"/>
      <c r="X157" s="225"/>
      <c r="Y157" s="225"/>
    </row>
    <row r="158" spans="1:25">
      <c r="A158" s="23" t="s">
        <v>142</v>
      </c>
      <c r="C158" s="243"/>
      <c r="D158" s="243"/>
      <c r="E158" s="243"/>
      <c r="F158" s="225"/>
      <c r="G158" s="225"/>
      <c r="H158" s="225"/>
      <c r="I158" s="225"/>
      <c r="J158" s="225"/>
      <c r="K158" s="225"/>
      <c r="L158" s="225"/>
      <c r="M158" s="225"/>
      <c r="N158" s="225"/>
      <c r="O158" s="225"/>
      <c r="P158" s="225"/>
      <c r="Q158" s="225"/>
      <c r="R158" s="225"/>
      <c r="S158" s="225"/>
      <c r="T158" s="225"/>
      <c r="U158" s="225"/>
      <c r="V158" s="225"/>
      <c r="W158" s="225"/>
      <c r="X158" s="225"/>
      <c r="Y158" s="225"/>
    </row>
    <row r="159" spans="1:25">
      <c r="A159" s="23" t="s">
        <v>142</v>
      </c>
      <c r="C159" s="243"/>
      <c r="D159" s="243"/>
      <c r="E159" s="243"/>
      <c r="F159" s="225"/>
      <c r="G159" s="225"/>
      <c r="H159" s="225"/>
      <c r="I159" s="225"/>
      <c r="J159" s="225"/>
      <c r="K159" s="225"/>
      <c r="L159" s="225"/>
      <c r="M159" s="225"/>
      <c r="N159" s="225"/>
      <c r="O159" s="225"/>
      <c r="P159" s="225"/>
      <c r="Q159" s="225"/>
      <c r="R159" s="225"/>
      <c r="S159" s="225"/>
      <c r="T159" s="225"/>
      <c r="U159" s="225"/>
      <c r="V159" s="225"/>
      <c r="W159" s="225"/>
      <c r="X159" s="225"/>
      <c r="Y159" s="225"/>
    </row>
    <row r="160" spans="1:25">
      <c r="A160" s="23" t="s">
        <v>142</v>
      </c>
      <c r="C160" s="243"/>
      <c r="D160" s="243"/>
      <c r="E160" s="243"/>
      <c r="F160" s="225"/>
      <c r="G160" s="225"/>
      <c r="H160" s="225"/>
      <c r="I160" s="225"/>
      <c r="J160" s="225"/>
      <c r="K160" s="225"/>
      <c r="L160" s="225"/>
      <c r="M160" s="225"/>
      <c r="N160" s="225"/>
      <c r="O160" s="225"/>
      <c r="P160" s="225"/>
      <c r="Q160" s="225"/>
      <c r="R160" s="225"/>
      <c r="S160" s="225"/>
      <c r="T160" s="225"/>
      <c r="U160" s="225"/>
      <c r="V160" s="225"/>
      <c r="W160" s="225"/>
      <c r="X160" s="225"/>
      <c r="Y160" s="225"/>
    </row>
    <row r="161" spans="1:25">
      <c r="A161" s="23" t="s">
        <v>142</v>
      </c>
      <c r="C161" s="243"/>
      <c r="D161" s="243"/>
      <c r="E161" s="243"/>
      <c r="F161" s="225"/>
      <c r="G161" s="225"/>
      <c r="H161" s="225"/>
      <c r="I161" s="225"/>
      <c r="J161" s="225"/>
      <c r="K161" s="225"/>
      <c r="L161" s="225"/>
      <c r="M161" s="225"/>
      <c r="N161" s="225"/>
      <c r="O161" s="225"/>
      <c r="P161" s="225"/>
      <c r="Q161" s="225"/>
      <c r="R161" s="225"/>
      <c r="S161" s="225"/>
      <c r="T161" s="225"/>
      <c r="U161" s="225"/>
      <c r="V161" s="225"/>
      <c r="W161" s="225"/>
      <c r="X161" s="225"/>
      <c r="Y161" s="225"/>
    </row>
    <row r="162" spans="1:25">
      <c r="A162" s="23" t="s">
        <v>142</v>
      </c>
      <c r="C162" s="243"/>
      <c r="D162" s="243"/>
      <c r="E162" s="243"/>
      <c r="F162" s="225"/>
      <c r="G162" s="225"/>
      <c r="H162" s="225"/>
      <c r="I162" s="225"/>
      <c r="J162" s="225"/>
      <c r="K162" s="225"/>
      <c r="L162" s="225"/>
      <c r="M162" s="225"/>
      <c r="N162" s="225"/>
      <c r="O162" s="225"/>
      <c r="P162" s="225"/>
      <c r="Q162" s="225"/>
      <c r="R162" s="225"/>
      <c r="S162" s="225"/>
      <c r="T162" s="225"/>
      <c r="U162" s="225"/>
      <c r="V162" s="225"/>
      <c r="W162" s="225"/>
      <c r="X162" s="225"/>
      <c r="Y162" s="225"/>
    </row>
    <row r="163" spans="1:25">
      <c r="A163" s="23" t="s">
        <v>142</v>
      </c>
      <c r="C163" s="243"/>
      <c r="D163" s="243"/>
      <c r="E163" s="243"/>
      <c r="F163" s="225"/>
      <c r="G163" s="225"/>
      <c r="H163" s="225"/>
      <c r="I163" s="225"/>
      <c r="J163" s="225"/>
      <c r="K163" s="225"/>
      <c r="L163" s="225"/>
      <c r="M163" s="225"/>
      <c r="N163" s="225"/>
      <c r="O163" s="225"/>
      <c r="P163" s="225"/>
      <c r="Q163" s="225"/>
      <c r="R163" s="225"/>
      <c r="S163" s="225"/>
      <c r="T163" s="225"/>
      <c r="U163" s="225"/>
      <c r="V163" s="225"/>
      <c r="W163" s="225"/>
      <c r="X163" s="225"/>
      <c r="Y163" s="225"/>
    </row>
    <row r="164" spans="1:25">
      <c r="A164" s="23" t="s">
        <v>142</v>
      </c>
      <c r="C164" s="243"/>
      <c r="D164" s="243"/>
      <c r="E164" s="243"/>
      <c r="F164" s="225"/>
      <c r="G164" s="225"/>
      <c r="H164" s="225"/>
      <c r="I164" s="225"/>
      <c r="J164" s="225"/>
      <c r="K164" s="225"/>
      <c r="L164" s="225"/>
      <c r="M164" s="225"/>
      <c r="N164" s="225"/>
      <c r="O164" s="225"/>
      <c r="P164" s="225"/>
      <c r="Q164" s="225"/>
      <c r="R164" s="225"/>
      <c r="S164" s="225"/>
      <c r="T164" s="225"/>
      <c r="U164" s="225"/>
      <c r="V164" s="225"/>
      <c r="W164" s="225"/>
      <c r="X164" s="225"/>
      <c r="Y164" s="225"/>
    </row>
    <row r="165" spans="1:25">
      <c r="A165" s="23" t="s">
        <v>142</v>
      </c>
      <c r="C165" s="243"/>
      <c r="D165" s="243"/>
      <c r="E165" s="243"/>
      <c r="F165" s="225"/>
      <c r="G165" s="225"/>
      <c r="H165" s="225"/>
      <c r="I165" s="225"/>
      <c r="J165" s="225"/>
      <c r="K165" s="225"/>
      <c r="L165" s="225"/>
      <c r="M165" s="225"/>
      <c r="N165" s="225"/>
      <c r="O165" s="225"/>
      <c r="P165" s="225"/>
      <c r="Q165" s="225"/>
      <c r="R165" s="225"/>
      <c r="S165" s="225"/>
      <c r="T165" s="225"/>
      <c r="U165" s="225"/>
      <c r="V165" s="225"/>
      <c r="W165" s="225"/>
      <c r="X165" s="225"/>
      <c r="Y165" s="225"/>
    </row>
    <row r="166" spans="1:25">
      <c r="A166" s="23" t="s">
        <v>142</v>
      </c>
      <c r="C166" s="243"/>
      <c r="D166" s="243"/>
      <c r="E166" s="243"/>
      <c r="F166" s="225"/>
      <c r="G166" s="225"/>
      <c r="H166" s="225"/>
      <c r="I166" s="225"/>
      <c r="J166" s="225"/>
      <c r="K166" s="225"/>
      <c r="L166" s="225"/>
      <c r="M166" s="225"/>
      <c r="N166" s="225"/>
      <c r="O166" s="225"/>
      <c r="P166" s="225"/>
      <c r="Q166" s="225"/>
      <c r="R166" s="225"/>
      <c r="S166" s="225"/>
      <c r="T166" s="225"/>
      <c r="U166" s="225"/>
      <c r="V166" s="225"/>
      <c r="W166" s="225"/>
      <c r="X166" s="225"/>
      <c r="Y166" s="225"/>
    </row>
    <row r="167" spans="1:25">
      <c r="A167" s="721" t="s">
        <v>142</v>
      </c>
      <c r="C167" s="243"/>
      <c r="D167" s="243"/>
      <c r="E167" s="243"/>
      <c r="F167" s="225"/>
      <c r="G167" s="225"/>
      <c r="H167" s="225"/>
      <c r="I167" s="225"/>
      <c r="J167" s="225"/>
      <c r="K167" s="225"/>
      <c r="L167" s="225"/>
      <c r="M167" s="225"/>
      <c r="N167" s="225"/>
      <c r="O167" s="225"/>
      <c r="P167" s="225"/>
      <c r="Q167" s="225"/>
      <c r="R167" s="225"/>
      <c r="S167" s="225"/>
      <c r="T167" s="225"/>
      <c r="U167" s="225"/>
      <c r="V167" s="225"/>
      <c r="W167" s="225"/>
      <c r="X167" s="225"/>
      <c r="Y167" s="225"/>
    </row>
    <row r="168" spans="1:25">
      <c r="A168" s="723" t="s">
        <v>261</v>
      </c>
      <c r="C168" s="253"/>
      <c r="D168" s="253"/>
      <c r="E168" s="243"/>
      <c r="F168" s="358">
        <f t="shared" ref="F168:J168" si="57">SUM(F147:F167)</f>
        <v>0</v>
      </c>
      <c r="G168" s="358">
        <f t="shared" si="57"/>
        <v>0</v>
      </c>
      <c r="H168" s="358">
        <f t="shared" si="57"/>
        <v>0</v>
      </c>
      <c r="I168" s="358">
        <f t="shared" si="57"/>
        <v>0</v>
      </c>
      <c r="J168" s="358">
        <f t="shared" si="57"/>
        <v>0</v>
      </c>
      <c r="K168" s="358">
        <f t="shared" ref="K168" si="58">SUM(K147:K167)</f>
        <v>0</v>
      </c>
      <c r="L168" s="358">
        <f t="shared" ref="L168:Y168" si="59">SUM(L147:L167)</f>
        <v>0</v>
      </c>
      <c r="M168" s="358">
        <f t="shared" si="59"/>
        <v>0</v>
      </c>
      <c r="N168" s="358">
        <f t="shared" si="59"/>
        <v>0</v>
      </c>
      <c r="O168" s="358">
        <f t="shared" si="59"/>
        <v>0</v>
      </c>
      <c r="P168" s="358">
        <f t="shared" si="59"/>
        <v>0</v>
      </c>
      <c r="Q168" s="358">
        <f t="shared" si="59"/>
        <v>0</v>
      </c>
      <c r="R168" s="358">
        <f t="shared" si="59"/>
        <v>0</v>
      </c>
      <c r="S168" s="358">
        <f t="shared" si="59"/>
        <v>0</v>
      </c>
      <c r="T168" s="358">
        <f t="shared" si="59"/>
        <v>0</v>
      </c>
      <c r="U168" s="358">
        <f t="shared" si="59"/>
        <v>0</v>
      </c>
      <c r="V168" s="358">
        <f t="shared" si="59"/>
        <v>0</v>
      </c>
      <c r="W168" s="358">
        <f t="shared" si="59"/>
        <v>0</v>
      </c>
      <c r="X168" s="358">
        <f t="shared" si="59"/>
        <v>0</v>
      </c>
      <c r="Y168" s="358">
        <f t="shared" si="59"/>
        <v>0</v>
      </c>
    </row>
    <row r="169" spans="1:25">
      <c r="A169" s="253"/>
      <c r="C169" s="253"/>
      <c r="D169" s="253"/>
      <c r="E169" s="243"/>
      <c r="F169" s="255"/>
      <c r="G169" s="255"/>
      <c r="H169" s="255"/>
      <c r="I169" s="255"/>
      <c r="J169" s="255"/>
      <c r="K169" s="255"/>
      <c r="L169" s="255"/>
      <c r="M169" s="255"/>
      <c r="N169" s="255"/>
      <c r="O169" s="255"/>
      <c r="P169" s="255"/>
      <c r="Q169" s="255"/>
      <c r="R169" s="255"/>
      <c r="S169" s="255"/>
      <c r="T169" s="255"/>
      <c r="U169" s="255"/>
      <c r="V169" s="255"/>
      <c r="W169" s="255"/>
      <c r="X169" s="255"/>
      <c r="Y169" s="255"/>
    </row>
    <row r="170" spans="1:25">
      <c r="A170" s="720" t="s">
        <v>1468</v>
      </c>
      <c r="C170" s="256"/>
      <c r="D170" s="256"/>
      <c r="E170" s="243"/>
      <c r="F170" s="358">
        <f t="shared" ref="F170:J170" si="60">+F144+F168</f>
        <v>0</v>
      </c>
      <c r="G170" s="358">
        <f t="shared" si="60"/>
        <v>0</v>
      </c>
      <c r="H170" s="358">
        <f t="shared" si="60"/>
        <v>0</v>
      </c>
      <c r="I170" s="358">
        <f t="shared" si="60"/>
        <v>0</v>
      </c>
      <c r="J170" s="358">
        <f t="shared" si="60"/>
        <v>0</v>
      </c>
      <c r="K170" s="358">
        <f t="shared" ref="K170" si="61">+K144+K168</f>
        <v>0</v>
      </c>
      <c r="L170" s="358">
        <f t="shared" ref="L170:Y170" si="62">+L144+L168</f>
        <v>0</v>
      </c>
      <c r="M170" s="358">
        <f t="shared" si="62"/>
        <v>0</v>
      </c>
      <c r="N170" s="358">
        <f t="shared" si="62"/>
        <v>0</v>
      </c>
      <c r="O170" s="358">
        <f t="shared" si="62"/>
        <v>0</v>
      </c>
      <c r="P170" s="358">
        <f t="shared" si="62"/>
        <v>0</v>
      </c>
      <c r="Q170" s="358">
        <f t="shared" si="62"/>
        <v>0</v>
      </c>
      <c r="R170" s="358">
        <f t="shared" si="62"/>
        <v>0</v>
      </c>
      <c r="S170" s="358">
        <f t="shared" si="62"/>
        <v>0</v>
      </c>
      <c r="T170" s="358">
        <f t="shared" si="62"/>
        <v>0</v>
      </c>
      <c r="U170" s="358">
        <f t="shared" si="62"/>
        <v>0</v>
      </c>
      <c r="V170" s="358">
        <f t="shared" si="62"/>
        <v>0</v>
      </c>
      <c r="W170" s="358">
        <f t="shared" si="62"/>
        <v>0</v>
      </c>
      <c r="X170" s="358">
        <f t="shared" si="62"/>
        <v>0</v>
      </c>
      <c r="Y170" s="358">
        <f t="shared" si="62"/>
        <v>0</v>
      </c>
    </row>
    <row r="171" spans="1:25">
      <c r="F171" s="243"/>
      <c r="G171" s="243"/>
      <c r="H171" s="243"/>
      <c r="I171" s="243"/>
      <c r="J171" s="243"/>
      <c r="K171" s="243"/>
      <c r="L171" s="243"/>
      <c r="M171" s="243"/>
      <c r="N171" s="243"/>
      <c r="O171" s="243"/>
      <c r="P171" s="243"/>
      <c r="Q171" s="243"/>
      <c r="R171" s="243"/>
      <c r="S171" s="243"/>
      <c r="T171" s="243"/>
      <c r="U171" s="243"/>
      <c r="V171" s="243"/>
      <c r="W171" s="243"/>
      <c r="X171" s="243"/>
      <c r="Y171" s="243"/>
    </row>
    <row r="172" spans="1:25">
      <c r="A172" s="411" t="s">
        <v>1487</v>
      </c>
      <c r="C172" s="256"/>
      <c r="F172" s="336">
        <f t="shared" ref="F172:J172" si="63">+F51</f>
        <v>0</v>
      </c>
      <c r="G172" s="336">
        <f t="shared" si="63"/>
        <v>0</v>
      </c>
      <c r="H172" s="336">
        <f t="shared" si="63"/>
        <v>0</v>
      </c>
      <c r="I172" s="336">
        <f t="shared" si="63"/>
        <v>0</v>
      </c>
      <c r="J172" s="336">
        <f t="shared" si="63"/>
        <v>0</v>
      </c>
      <c r="K172" s="336">
        <f>+K51</f>
        <v>0</v>
      </c>
      <c r="L172" s="336">
        <f t="shared" ref="L172:Y172" si="64">+L51</f>
        <v>0</v>
      </c>
      <c r="M172" s="336">
        <f t="shared" si="64"/>
        <v>0</v>
      </c>
      <c r="N172" s="336">
        <f t="shared" si="64"/>
        <v>0</v>
      </c>
      <c r="O172" s="336">
        <f t="shared" si="64"/>
        <v>0</v>
      </c>
      <c r="P172" s="336">
        <f t="shared" si="64"/>
        <v>0</v>
      </c>
      <c r="Q172" s="336">
        <f t="shared" si="64"/>
        <v>0</v>
      </c>
      <c r="R172" s="336">
        <f t="shared" si="64"/>
        <v>0</v>
      </c>
      <c r="S172" s="336">
        <f t="shared" si="64"/>
        <v>0</v>
      </c>
      <c r="T172" s="336">
        <f t="shared" si="64"/>
        <v>0</v>
      </c>
      <c r="U172" s="336">
        <f t="shared" si="64"/>
        <v>0</v>
      </c>
      <c r="V172" s="336">
        <f t="shared" si="64"/>
        <v>0</v>
      </c>
      <c r="W172" s="336">
        <f t="shared" si="64"/>
        <v>0</v>
      </c>
      <c r="X172" s="336">
        <f t="shared" si="64"/>
        <v>0</v>
      </c>
      <c r="Y172" s="336">
        <f t="shared" si="64"/>
        <v>0</v>
      </c>
    </row>
    <row r="173" spans="1:25">
      <c r="F173" s="390" t="str">
        <f t="shared" ref="F173:J173" si="65">IF(ABS(F170-F172)&lt;0.01,"OK", "ERROR")</f>
        <v>OK</v>
      </c>
      <c r="G173" s="390" t="str">
        <f t="shared" si="65"/>
        <v>OK</v>
      </c>
      <c r="H173" s="390" t="str">
        <f t="shared" si="65"/>
        <v>OK</v>
      </c>
      <c r="I173" s="390" t="str">
        <f t="shared" si="65"/>
        <v>OK</v>
      </c>
      <c r="J173" s="390" t="str">
        <f t="shared" si="65"/>
        <v>OK</v>
      </c>
      <c r="K173" s="390" t="str">
        <f t="shared" ref="K173" si="66">IF(ABS(K170-K172)&lt;0.01,"OK", "ERROR")</f>
        <v>OK</v>
      </c>
      <c r="L173" s="390" t="str">
        <f t="shared" ref="L173:Y173" si="67">IF(ABS(L170-L172)&lt;0.01,"OK", "ERROR")</f>
        <v>OK</v>
      </c>
      <c r="M173" s="390" t="str">
        <f t="shared" si="67"/>
        <v>OK</v>
      </c>
      <c r="N173" s="390" t="str">
        <f t="shared" si="67"/>
        <v>OK</v>
      </c>
      <c r="O173" s="390" t="str">
        <f t="shared" si="67"/>
        <v>OK</v>
      </c>
      <c r="P173" s="390" t="str">
        <f t="shared" si="67"/>
        <v>OK</v>
      </c>
      <c r="Q173" s="390" t="str">
        <f t="shared" si="67"/>
        <v>OK</v>
      </c>
      <c r="R173" s="390" t="str">
        <f t="shared" si="67"/>
        <v>OK</v>
      </c>
      <c r="S173" s="390" t="str">
        <f t="shared" si="67"/>
        <v>OK</v>
      </c>
      <c r="T173" s="390" t="str">
        <f t="shared" si="67"/>
        <v>OK</v>
      </c>
      <c r="U173" s="390" t="str">
        <f t="shared" si="67"/>
        <v>OK</v>
      </c>
      <c r="V173" s="390" t="str">
        <f t="shared" si="67"/>
        <v>OK</v>
      </c>
      <c r="W173" s="390" t="str">
        <f t="shared" si="67"/>
        <v>OK</v>
      </c>
      <c r="X173" s="390" t="str">
        <f t="shared" si="67"/>
        <v>OK</v>
      </c>
      <c r="Y173" s="390" t="str">
        <f t="shared" si="67"/>
        <v>OK</v>
      </c>
    </row>
    <row r="174" spans="1:25">
      <c r="G174" s="243"/>
      <c r="H174" s="243"/>
      <c r="I174" s="475"/>
      <c r="J174" s="243"/>
      <c r="K174" s="243"/>
    </row>
    <row r="175" spans="1:25" ht="15">
      <c r="A175" s="728" t="s">
        <v>1496</v>
      </c>
      <c r="G175" s="243"/>
      <c r="H175" s="243"/>
      <c r="I175" s="243"/>
    </row>
    <row r="176" spans="1:25">
      <c r="A176" s="245" t="s">
        <v>250</v>
      </c>
      <c r="C176" s="242"/>
      <c r="D176" s="242"/>
      <c r="E176" s="246" t="s">
        <v>251</v>
      </c>
      <c r="F176" s="407"/>
      <c r="G176" s="408"/>
      <c r="H176" s="408" t="s">
        <v>801</v>
      </c>
      <c r="I176" s="408"/>
      <c r="J176" s="409"/>
      <c r="K176" s="407"/>
      <c r="L176" s="408"/>
      <c r="M176" s="408" t="s">
        <v>802</v>
      </c>
      <c r="N176" s="408"/>
      <c r="O176" s="409"/>
      <c r="P176" s="407"/>
      <c r="Q176" s="408"/>
      <c r="R176" s="408" t="s">
        <v>1575</v>
      </c>
      <c r="S176" s="408"/>
      <c r="T176" s="409"/>
      <c r="U176" s="407"/>
      <c r="V176" s="408"/>
      <c r="W176" s="408" t="s">
        <v>803</v>
      </c>
      <c r="X176" s="408"/>
      <c r="Y176" s="409"/>
    </row>
    <row r="177" spans="1:26">
      <c r="A177" s="447" t="s">
        <v>9</v>
      </c>
      <c r="C177" s="243"/>
      <c r="D177" s="243"/>
      <c r="E177" s="247" t="s">
        <v>252</v>
      </c>
      <c r="F177" s="457">
        <f>'F1 - P&amp;L'!F100</f>
        <v>0</v>
      </c>
      <c r="G177" s="457">
        <f>'F1 - P&amp;L'!G100</f>
        <v>0</v>
      </c>
      <c r="H177" s="457">
        <f>'F1 - P&amp;L'!H100</f>
        <v>0</v>
      </c>
      <c r="I177" s="457">
        <f>'F1 - P&amp;L'!I100</f>
        <v>0</v>
      </c>
      <c r="J177" s="457">
        <f>'F1 - P&amp;L'!J100</f>
        <v>0</v>
      </c>
      <c r="K177" s="457">
        <f>'F1 - P&amp;L'!K100</f>
        <v>0</v>
      </c>
      <c r="L177" s="457">
        <f>'F1 - P&amp;L'!L100</f>
        <v>0</v>
      </c>
      <c r="M177" s="457">
        <f>'F1 - P&amp;L'!M100</f>
        <v>0</v>
      </c>
      <c r="N177" s="457">
        <f>'F1 - P&amp;L'!N100</f>
        <v>0</v>
      </c>
      <c r="O177" s="457">
        <f>'F1 - P&amp;L'!O100</f>
        <v>0</v>
      </c>
      <c r="P177" s="457">
        <f>'F1 - P&amp;L'!P100</f>
        <v>0</v>
      </c>
      <c r="Q177" s="457">
        <f>'F1 - P&amp;L'!Q100</f>
        <v>0</v>
      </c>
      <c r="R177" s="457">
        <f>'F1 - P&amp;L'!R100</f>
        <v>0</v>
      </c>
      <c r="S177" s="457">
        <f>'F1 - P&amp;L'!S100</f>
        <v>0</v>
      </c>
      <c r="T177" s="457">
        <f>'F1 - P&amp;L'!T100</f>
        <v>0</v>
      </c>
      <c r="U177" s="457">
        <f>'F1 - P&amp;L'!U100</f>
        <v>0</v>
      </c>
      <c r="V177" s="457">
        <f>'F1 - P&amp;L'!V100</f>
        <v>0</v>
      </c>
      <c r="W177" s="457">
        <f>'F1 - P&amp;L'!W100</f>
        <v>0</v>
      </c>
      <c r="X177" s="457">
        <f>'F1 - P&amp;L'!X100</f>
        <v>0</v>
      </c>
      <c r="Y177" s="457">
        <f>'F1 - P&amp;L'!Y100</f>
        <v>0</v>
      </c>
      <c r="Z177" s="374"/>
    </row>
    <row r="178" spans="1:26">
      <c r="A178" s="724" t="str">
        <f>'F1 - P&amp;L'!A111</f>
        <v>Exceptional Item (1) - overwrite</v>
      </c>
      <c r="C178" s="243"/>
      <c r="D178" s="243"/>
      <c r="E178" s="247"/>
      <c r="F178" s="733">
        <f>'F1 - P&amp;L'!F91</f>
        <v>0</v>
      </c>
      <c r="G178" s="733">
        <f>'F1 - P&amp;L'!G91</f>
        <v>0</v>
      </c>
      <c r="H178" s="733">
        <f>'F1 - P&amp;L'!H91</f>
        <v>0</v>
      </c>
      <c r="I178" s="733">
        <f>'F1 - P&amp;L'!I91</f>
        <v>0</v>
      </c>
      <c r="J178" s="733">
        <f>'F1 - P&amp;L'!J91</f>
        <v>0</v>
      </c>
      <c r="K178" s="733">
        <f>'F1 - P&amp;L'!K91</f>
        <v>0</v>
      </c>
      <c r="L178" s="733">
        <f>'F1 - P&amp;L'!L91</f>
        <v>0</v>
      </c>
      <c r="M178" s="733">
        <f>'F1 - P&amp;L'!M91</f>
        <v>0</v>
      </c>
      <c r="N178" s="733">
        <f>'F1 - P&amp;L'!N91</f>
        <v>0</v>
      </c>
      <c r="O178" s="733">
        <f>'F1 - P&amp;L'!O91</f>
        <v>0</v>
      </c>
      <c r="P178" s="733">
        <f>'F1 - P&amp;L'!P91</f>
        <v>0</v>
      </c>
      <c r="Q178" s="733">
        <f>'F1 - P&amp;L'!Q91</f>
        <v>0</v>
      </c>
      <c r="R178" s="733">
        <f>'F1 - P&amp;L'!R91</f>
        <v>0</v>
      </c>
      <c r="S178" s="733">
        <f>'F1 - P&amp;L'!S91</f>
        <v>0</v>
      </c>
      <c r="T178" s="733">
        <f>'F1 - P&amp;L'!T91</f>
        <v>0</v>
      </c>
      <c r="U178" s="733">
        <f>'F1 - P&amp;L'!U91</f>
        <v>0</v>
      </c>
      <c r="V178" s="733">
        <f>'F1 - P&amp;L'!V91</f>
        <v>0</v>
      </c>
      <c r="W178" s="733">
        <f>'F1 - P&amp;L'!W91</f>
        <v>0</v>
      </c>
      <c r="X178" s="733">
        <f>'F1 - P&amp;L'!X91</f>
        <v>0</v>
      </c>
      <c r="Y178" s="733">
        <f>'F1 - P&amp;L'!Y91</f>
        <v>0</v>
      </c>
    </row>
    <row r="179" spans="1:26">
      <c r="A179" s="724" t="str">
        <f>'F1 - P&amp;L'!A112</f>
        <v>Exceptional Item (2) - overwrite</v>
      </c>
      <c r="C179" s="243"/>
      <c r="D179" s="243"/>
      <c r="E179" s="247"/>
      <c r="F179" s="733">
        <f>'F1 - P&amp;L'!F92</f>
        <v>0</v>
      </c>
      <c r="G179" s="733">
        <f>'F1 - P&amp;L'!G92</f>
        <v>0</v>
      </c>
      <c r="H179" s="733">
        <f>'F1 - P&amp;L'!H92</f>
        <v>0</v>
      </c>
      <c r="I179" s="733">
        <f>'F1 - P&amp;L'!I92</f>
        <v>0</v>
      </c>
      <c r="J179" s="733">
        <f>'F1 - P&amp;L'!J92</f>
        <v>0</v>
      </c>
      <c r="K179" s="733">
        <f>'F1 - P&amp;L'!K92</f>
        <v>0</v>
      </c>
      <c r="L179" s="733">
        <f>'F1 - P&amp;L'!L92</f>
        <v>0</v>
      </c>
      <c r="M179" s="733">
        <f>'F1 - P&amp;L'!M92</f>
        <v>0</v>
      </c>
      <c r="N179" s="733">
        <f>'F1 - P&amp;L'!N92</f>
        <v>0</v>
      </c>
      <c r="O179" s="733">
        <f>'F1 - P&amp;L'!O92</f>
        <v>0</v>
      </c>
      <c r="P179" s="733">
        <f>'F1 - P&amp;L'!P92</f>
        <v>0</v>
      </c>
      <c r="Q179" s="733">
        <f>'F1 - P&amp;L'!Q92</f>
        <v>0</v>
      </c>
      <c r="R179" s="733">
        <f>'F1 - P&amp;L'!R92</f>
        <v>0</v>
      </c>
      <c r="S179" s="733">
        <f>'F1 - P&amp;L'!S92</f>
        <v>0</v>
      </c>
      <c r="T179" s="733">
        <f>'F1 - P&amp;L'!T92</f>
        <v>0</v>
      </c>
      <c r="U179" s="733">
        <f>'F1 - P&amp;L'!U92</f>
        <v>0</v>
      </c>
      <c r="V179" s="733">
        <f>'F1 - P&amp;L'!V92</f>
        <v>0</v>
      </c>
      <c r="W179" s="733">
        <f>'F1 - P&amp;L'!W92</f>
        <v>0</v>
      </c>
      <c r="X179" s="733">
        <f>'F1 - P&amp;L'!X92</f>
        <v>0</v>
      </c>
      <c r="Y179" s="733">
        <f>'F1 - P&amp;L'!Y92</f>
        <v>0</v>
      </c>
    </row>
    <row r="180" spans="1:26">
      <c r="A180" s="724" t="str">
        <f>'F1 - P&amp;L'!A113</f>
        <v>Exceptional Item (3) - overwrite</v>
      </c>
      <c r="C180" s="243"/>
      <c r="D180" s="243"/>
      <c r="E180" s="247"/>
      <c r="F180" s="733">
        <f>'F1 - P&amp;L'!F93</f>
        <v>0</v>
      </c>
      <c r="G180" s="733">
        <f>'F1 - P&amp;L'!G93</f>
        <v>0</v>
      </c>
      <c r="H180" s="733">
        <f>'F1 - P&amp;L'!H93</f>
        <v>0</v>
      </c>
      <c r="I180" s="733">
        <f>'F1 - P&amp;L'!I93</f>
        <v>0</v>
      </c>
      <c r="J180" s="733">
        <f>'F1 - P&amp;L'!J93</f>
        <v>0</v>
      </c>
      <c r="K180" s="733">
        <f>'F1 - P&amp;L'!K93</f>
        <v>0</v>
      </c>
      <c r="L180" s="733">
        <f>'F1 - P&amp;L'!L93</f>
        <v>0</v>
      </c>
      <c r="M180" s="733">
        <f>'F1 - P&amp;L'!M93</f>
        <v>0</v>
      </c>
      <c r="N180" s="733">
        <f>'F1 - P&amp;L'!N93</f>
        <v>0</v>
      </c>
      <c r="O180" s="733">
        <f>'F1 - P&amp;L'!O93</f>
        <v>0</v>
      </c>
      <c r="P180" s="733">
        <f>'F1 - P&amp;L'!P93</f>
        <v>0</v>
      </c>
      <c r="Q180" s="733">
        <f>'F1 - P&amp;L'!Q93</f>
        <v>0</v>
      </c>
      <c r="R180" s="733">
        <f>'F1 - P&amp;L'!R93</f>
        <v>0</v>
      </c>
      <c r="S180" s="733">
        <f>'F1 - P&amp;L'!S93</f>
        <v>0</v>
      </c>
      <c r="T180" s="733">
        <f>'F1 - P&amp;L'!T93</f>
        <v>0</v>
      </c>
      <c r="U180" s="733">
        <f>'F1 - P&amp;L'!U93</f>
        <v>0</v>
      </c>
      <c r="V180" s="733">
        <f>'F1 - P&amp;L'!V93</f>
        <v>0</v>
      </c>
      <c r="W180" s="733">
        <f>'F1 - P&amp;L'!W93</f>
        <v>0</v>
      </c>
      <c r="X180" s="733">
        <f>'F1 - P&amp;L'!X93</f>
        <v>0</v>
      </c>
      <c r="Y180" s="733">
        <f>'F1 - P&amp;L'!Y93</f>
        <v>0</v>
      </c>
    </row>
    <row r="181" spans="1:26">
      <c r="A181" s="243"/>
      <c r="C181" s="243"/>
      <c r="D181" s="243"/>
      <c r="E181" s="243"/>
      <c r="F181" s="358">
        <f t="shared" ref="F181:J181" si="68">SUM(F177:F180)</f>
        <v>0</v>
      </c>
      <c r="G181" s="358">
        <f t="shared" si="68"/>
        <v>0</v>
      </c>
      <c r="H181" s="358">
        <f t="shared" si="68"/>
        <v>0</v>
      </c>
      <c r="I181" s="358">
        <f t="shared" si="68"/>
        <v>0</v>
      </c>
      <c r="J181" s="358">
        <f t="shared" si="68"/>
        <v>0</v>
      </c>
      <c r="K181" s="358">
        <f t="shared" ref="K181" si="69">SUM(K177:K180)</f>
        <v>0</v>
      </c>
      <c r="L181" s="358">
        <f t="shared" ref="L181:Y181" si="70">SUM(L177:L180)</f>
        <v>0</v>
      </c>
      <c r="M181" s="358">
        <f t="shared" si="70"/>
        <v>0</v>
      </c>
      <c r="N181" s="358">
        <f t="shared" si="70"/>
        <v>0</v>
      </c>
      <c r="O181" s="358">
        <f t="shared" si="70"/>
        <v>0</v>
      </c>
      <c r="P181" s="358">
        <f t="shared" si="70"/>
        <v>0</v>
      </c>
      <c r="Q181" s="358">
        <f t="shared" si="70"/>
        <v>0</v>
      </c>
      <c r="R181" s="358">
        <f t="shared" si="70"/>
        <v>0</v>
      </c>
      <c r="S181" s="358">
        <f t="shared" si="70"/>
        <v>0</v>
      </c>
      <c r="T181" s="358">
        <f t="shared" si="70"/>
        <v>0</v>
      </c>
      <c r="U181" s="358">
        <f t="shared" si="70"/>
        <v>0</v>
      </c>
      <c r="V181" s="358">
        <f t="shared" si="70"/>
        <v>0</v>
      </c>
      <c r="W181" s="358">
        <f t="shared" si="70"/>
        <v>0</v>
      </c>
      <c r="X181" s="358">
        <f t="shared" si="70"/>
        <v>0</v>
      </c>
      <c r="Y181" s="358">
        <f t="shared" si="70"/>
        <v>0</v>
      </c>
    </row>
    <row r="182" spans="1:26" ht="12.75" customHeight="1">
      <c r="A182" s="467"/>
      <c r="C182" s="243"/>
      <c r="D182" s="243"/>
      <c r="E182" s="243"/>
      <c r="F182" s="886"/>
      <c r="G182" s="886"/>
      <c r="H182" s="886"/>
      <c r="I182" s="886"/>
      <c r="J182" s="886"/>
      <c r="K182" s="231"/>
      <c r="L182" s="886"/>
      <c r="M182" s="886"/>
      <c r="N182" s="886"/>
      <c r="O182" s="886"/>
      <c r="P182" s="886"/>
      <c r="Q182" s="886"/>
      <c r="R182" s="886"/>
      <c r="S182" s="886"/>
      <c r="T182" s="886"/>
      <c r="U182" s="886"/>
      <c r="V182" s="886"/>
      <c r="W182" s="886"/>
      <c r="X182" s="886"/>
      <c r="Y182" s="886"/>
    </row>
    <row r="183" spans="1:26">
      <c r="A183" s="447" t="s">
        <v>253</v>
      </c>
      <c r="C183" s="243"/>
      <c r="D183" s="243"/>
      <c r="E183" s="247"/>
      <c r="F183" s="145">
        <f>'F2 - Bal Sht'!F104</f>
        <v>0</v>
      </c>
      <c r="G183" s="145">
        <f>'F2 - Bal Sht'!G104</f>
        <v>0</v>
      </c>
      <c r="H183" s="145">
        <f>'F2 - Bal Sht'!H104</f>
        <v>0</v>
      </c>
      <c r="I183" s="145">
        <f>'F2 - Bal Sht'!I104</f>
        <v>0</v>
      </c>
      <c r="J183" s="145">
        <f>'F2 - Bal Sht'!J104</f>
        <v>0</v>
      </c>
      <c r="K183" s="145">
        <f>'F2 - Bal Sht'!K104</f>
        <v>0</v>
      </c>
      <c r="L183" s="145">
        <f>'F2 - Bal Sht'!L104</f>
        <v>0</v>
      </c>
      <c r="M183" s="145">
        <f>'F2 - Bal Sht'!M104</f>
        <v>0</v>
      </c>
      <c r="N183" s="145">
        <f>'F2 - Bal Sht'!N104</f>
        <v>0</v>
      </c>
      <c r="O183" s="145">
        <f>'F2 - Bal Sht'!O104</f>
        <v>0</v>
      </c>
      <c r="P183" s="145">
        <f>'F2 - Bal Sht'!P104</f>
        <v>0</v>
      </c>
      <c r="Q183" s="145">
        <f>'F2 - Bal Sht'!Q104</f>
        <v>0</v>
      </c>
      <c r="R183" s="145">
        <f>'F2 - Bal Sht'!R104</f>
        <v>0</v>
      </c>
      <c r="S183" s="145">
        <f>'F2 - Bal Sht'!S104</f>
        <v>0</v>
      </c>
      <c r="T183" s="145">
        <f>'F2 - Bal Sht'!T104</f>
        <v>0</v>
      </c>
      <c r="U183" s="145">
        <f>'F2 - Bal Sht'!U104</f>
        <v>0</v>
      </c>
      <c r="V183" s="145">
        <f>'F2 - Bal Sht'!V104</f>
        <v>0</v>
      </c>
      <c r="W183" s="145">
        <f>'F2 - Bal Sht'!W104</f>
        <v>0</v>
      </c>
      <c r="X183" s="145">
        <f>'F2 - Bal Sht'!X104</f>
        <v>0</v>
      </c>
      <c r="Y183" s="145">
        <f>'F2 - Bal Sht'!Y104</f>
        <v>0</v>
      </c>
    </row>
    <row r="184" spans="1:26">
      <c r="A184" s="448" t="s">
        <v>254</v>
      </c>
      <c r="C184" s="250"/>
      <c r="D184" s="250"/>
      <c r="E184" s="243"/>
      <c r="F184" s="145">
        <f>'F2 - Bal Sht'!F114</f>
        <v>0</v>
      </c>
      <c r="G184" s="145">
        <f>'F2 - Bal Sht'!G114</f>
        <v>0</v>
      </c>
      <c r="H184" s="145">
        <f>'F2 - Bal Sht'!H114</f>
        <v>0</v>
      </c>
      <c r="I184" s="145">
        <f>'F2 - Bal Sht'!I114</f>
        <v>0</v>
      </c>
      <c r="J184" s="145">
        <f>'F2 - Bal Sht'!J114</f>
        <v>0</v>
      </c>
      <c r="K184" s="145">
        <f>'F2 - Bal Sht'!K114</f>
        <v>0</v>
      </c>
      <c r="L184" s="145">
        <f>'F2 - Bal Sht'!L114</f>
        <v>0</v>
      </c>
      <c r="M184" s="145">
        <f>'F2 - Bal Sht'!M114</f>
        <v>0</v>
      </c>
      <c r="N184" s="145">
        <f>'F2 - Bal Sht'!N114</f>
        <v>0</v>
      </c>
      <c r="O184" s="145">
        <f>'F2 - Bal Sht'!O114</f>
        <v>0</v>
      </c>
      <c r="P184" s="145">
        <f>'F2 - Bal Sht'!P114</f>
        <v>0</v>
      </c>
      <c r="Q184" s="145">
        <f>'F2 - Bal Sht'!Q114</f>
        <v>0</v>
      </c>
      <c r="R184" s="145">
        <f>'F2 - Bal Sht'!R114</f>
        <v>0</v>
      </c>
      <c r="S184" s="145">
        <f>'F2 - Bal Sht'!S114</f>
        <v>0</v>
      </c>
      <c r="T184" s="145">
        <f>'F2 - Bal Sht'!T114</f>
        <v>0</v>
      </c>
      <c r="U184" s="145">
        <f>'F2 - Bal Sht'!U114</f>
        <v>0</v>
      </c>
      <c r="V184" s="145">
        <f>'F2 - Bal Sht'!V114</f>
        <v>0</v>
      </c>
      <c r="W184" s="145">
        <f>'F2 - Bal Sht'!W114</f>
        <v>0</v>
      </c>
      <c r="X184" s="145">
        <f>'F2 - Bal Sht'!X114</f>
        <v>0</v>
      </c>
      <c r="Y184" s="145">
        <f>'F2 - Bal Sht'!Y114</f>
        <v>0</v>
      </c>
    </row>
    <row r="185" spans="1:26">
      <c r="A185" s="448" t="s">
        <v>829</v>
      </c>
      <c r="C185" s="250"/>
      <c r="D185" s="250"/>
      <c r="E185" s="243"/>
      <c r="F185" s="225"/>
      <c r="G185" s="225"/>
      <c r="H185" s="225"/>
      <c r="I185" s="225"/>
      <c r="J185" s="225"/>
      <c r="K185" s="225"/>
      <c r="L185" s="225"/>
      <c r="M185" s="225"/>
      <c r="N185" s="225"/>
      <c r="O185" s="225"/>
      <c r="P185" s="225"/>
      <c r="Q185" s="225"/>
      <c r="R185" s="225"/>
      <c r="S185" s="225"/>
      <c r="T185" s="225"/>
      <c r="U185" s="225"/>
      <c r="V185" s="225"/>
      <c r="W185" s="225"/>
      <c r="X185" s="225"/>
      <c r="Y185" s="225"/>
    </row>
    <row r="186" spans="1:26">
      <c r="A186" s="448" t="s">
        <v>255</v>
      </c>
      <c r="C186" s="250"/>
      <c r="D186" s="250"/>
      <c r="E186" s="247" t="s">
        <v>256</v>
      </c>
      <c r="F186" s="145">
        <f>-'F2 - Bal Sht'!F$136</f>
        <v>0</v>
      </c>
      <c r="G186" s="145">
        <f>-'F2 - Bal Sht'!G$136</f>
        <v>0</v>
      </c>
      <c r="H186" s="145">
        <f>-'F2 - Bal Sht'!H$136</f>
        <v>0</v>
      </c>
      <c r="I186" s="145">
        <f>-'F2 - Bal Sht'!I$136</f>
        <v>0</v>
      </c>
      <c r="J186" s="145">
        <f>-'F2 - Bal Sht'!J$136</f>
        <v>0</v>
      </c>
      <c r="K186" s="145">
        <f>-'F2 - Bal Sht'!K$136</f>
        <v>0</v>
      </c>
      <c r="L186" s="145">
        <f>-'F2 - Bal Sht'!L$136</f>
        <v>0</v>
      </c>
      <c r="M186" s="145">
        <f>-'F2 - Bal Sht'!M$136</f>
        <v>0</v>
      </c>
      <c r="N186" s="145">
        <f>-'F2 - Bal Sht'!N$136</f>
        <v>0</v>
      </c>
      <c r="O186" s="145">
        <f>-'F2 - Bal Sht'!O$136</f>
        <v>0</v>
      </c>
      <c r="P186" s="145">
        <f>-'F2 - Bal Sht'!P$136</f>
        <v>0</v>
      </c>
      <c r="Q186" s="145">
        <f>-'F2 - Bal Sht'!Q$136</f>
        <v>0</v>
      </c>
      <c r="R186" s="145">
        <f>-'F2 - Bal Sht'!R$136</f>
        <v>0</v>
      </c>
      <c r="S186" s="145">
        <f>-'F2 - Bal Sht'!S$136</f>
        <v>0</v>
      </c>
      <c r="T186" s="145">
        <f>-'F2 - Bal Sht'!T$136</f>
        <v>0</v>
      </c>
      <c r="U186" s="145">
        <f>-'F2 - Bal Sht'!U$136</f>
        <v>0</v>
      </c>
      <c r="V186" s="145">
        <f>-'F2 - Bal Sht'!V$136</f>
        <v>0</v>
      </c>
      <c r="W186" s="145">
        <f>-'F2 - Bal Sht'!W$136</f>
        <v>0</v>
      </c>
      <c r="X186" s="145">
        <f>-'F2 - Bal Sht'!X$136</f>
        <v>0</v>
      </c>
      <c r="Y186" s="145">
        <f>-'F2 - Bal Sht'!Y$136</f>
        <v>0</v>
      </c>
    </row>
    <row r="187" spans="1:26">
      <c r="A187" s="448" t="s">
        <v>257</v>
      </c>
      <c r="C187" s="251"/>
      <c r="D187" s="251"/>
      <c r="E187" s="247" t="s">
        <v>256</v>
      </c>
      <c r="F187" s="145">
        <f>-'F2 - Bal Sht'!F$148</f>
        <v>0</v>
      </c>
      <c r="G187" s="145">
        <f>-'F2 - Bal Sht'!G$148</f>
        <v>0</v>
      </c>
      <c r="H187" s="145">
        <f>-'F2 - Bal Sht'!H$148</f>
        <v>0</v>
      </c>
      <c r="I187" s="145">
        <f>-'F2 - Bal Sht'!I$148</f>
        <v>0</v>
      </c>
      <c r="J187" s="145">
        <f>-'F2 - Bal Sht'!J$148</f>
        <v>0</v>
      </c>
      <c r="K187" s="145">
        <f>-'F2 - Bal Sht'!K$148</f>
        <v>0</v>
      </c>
      <c r="L187" s="145">
        <f>-'F2 - Bal Sht'!L$148</f>
        <v>0</v>
      </c>
      <c r="M187" s="145">
        <f>-'F2 - Bal Sht'!M$148</f>
        <v>0</v>
      </c>
      <c r="N187" s="145">
        <f>-'F2 - Bal Sht'!N$148</f>
        <v>0</v>
      </c>
      <c r="O187" s="145">
        <f>-'F2 - Bal Sht'!O$148</f>
        <v>0</v>
      </c>
      <c r="P187" s="145">
        <f>-'F2 - Bal Sht'!P$148</f>
        <v>0</v>
      </c>
      <c r="Q187" s="145">
        <f>-'F2 - Bal Sht'!Q$148</f>
        <v>0</v>
      </c>
      <c r="R187" s="145">
        <f>-'F2 - Bal Sht'!R$148</f>
        <v>0</v>
      </c>
      <c r="S187" s="145">
        <f>-'F2 - Bal Sht'!S$148</f>
        <v>0</v>
      </c>
      <c r="T187" s="145">
        <f>-'F2 - Bal Sht'!T$148</f>
        <v>0</v>
      </c>
      <c r="U187" s="145">
        <f>-'F2 - Bal Sht'!U$148</f>
        <v>0</v>
      </c>
      <c r="V187" s="145">
        <f>-'F2 - Bal Sht'!V$148</f>
        <v>0</v>
      </c>
      <c r="W187" s="145">
        <f>-'F2 - Bal Sht'!W$148</f>
        <v>0</v>
      </c>
      <c r="X187" s="145">
        <f>-'F2 - Bal Sht'!X$148</f>
        <v>0</v>
      </c>
      <c r="Y187" s="145">
        <f>-'F2 - Bal Sht'!Y$148</f>
        <v>0</v>
      </c>
    </row>
    <row r="188" spans="1:26">
      <c r="A188" s="448" t="s">
        <v>258</v>
      </c>
      <c r="C188" s="251"/>
      <c r="D188" s="251"/>
      <c r="E188" s="247" t="s">
        <v>256</v>
      </c>
      <c r="F188" s="145">
        <f>-'F2 - Bal Sht'!F$158</f>
        <v>0</v>
      </c>
      <c r="G188" s="145">
        <f>-'F2 - Bal Sht'!G$158</f>
        <v>0</v>
      </c>
      <c r="H188" s="145">
        <f>-'F2 - Bal Sht'!H$158</f>
        <v>0</v>
      </c>
      <c r="I188" s="145">
        <f>-'F2 - Bal Sht'!I$158</f>
        <v>0</v>
      </c>
      <c r="J188" s="145">
        <f>-'F2 - Bal Sht'!J$158</f>
        <v>0</v>
      </c>
      <c r="K188" s="145">
        <f>-'F2 - Bal Sht'!K$158</f>
        <v>0</v>
      </c>
      <c r="L188" s="145">
        <f>-'F2 - Bal Sht'!L$158</f>
        <v>0</v>
      </c>
      <c r="M188" s="145">
        <f>-'F2 - Bal Sht'!M$158</f>
        <v>0</v>
      </c>
      <c r="N188" s="145">
        <f>-'F2 - Bal Sht'!N$158</f>
        <v>0</v>
      </c>
      <c r="O188" s="145">
        <f>-'F2 - Bal Sht'!O$158</f>
        <v>0</v>
      </c>
      <c r="P188" s="145">
        <f>-'F2 - Bal Sht'!P$158</f>
        <v>0</v>
      </c>
      <c r="Q188" s="145">
        <f>-'F2 - Bal Sht'!Q$158</f>
        <v>0</v>
      </c>
      <c r="R188" s="145">
        <f>-'F2 - Bal Sht'!R$158</f>
        <v>0</v>
      </c>
      <c r="S188" s="145">
        <f>-'F2 - Bal Sht'!S$158</f>
        <v>0</v>
      </c>
      <c r="T188" s="145">
        <f>-'F2 - Bal Sht'!T$158</f>
        <v>0</v>
      </c>
      <c r="U188" s="145">
        <f>-'F2 - Bal Sht'!U$158</f>
        <v>0</v>
      </c>
      <c r="V188" s="145">
        <f>-'F2 - Bal Sht'!V$158</f>
        <v>0</v>
      </c>
      <c r="W188" s="145">
        <f>-'F2 - Bal Sht'!W$158</f>
        <v>0</v>
      </c>
      <c r="X188" s="145">
        <f>-'F2 - Bal Sht'!X$158</f>
        <v>0</v>
      </c>
      <c r="Y188" s="145">
        <f>-'F2 - Bal Sht'!Y$158</f>
        <v>0</v>
      </c>
    </row>
    <row r="189" spans="1:26">
      <c r="A189" s="447" t="s">
        <v>542</v>
      </c>
      <c r="C189" s="243"/>
      <c r="D189" s="243"/>
      <c r="E189" s="247"/>
      <c r="F189" s="358">
        <f t="shared" ref="F189:J189" si="71">SUM(F183:F188)</f>
        <v>0</v>
      </c>
      <c r="G189" s="358">
        <f t="shared" si="71"/>
        <v>0</v>
      </c>
      <c r="H189" s="358">
        <f t="shared" si="71"/>
        <v>0</v>
      </c>
      <c r="I189" s="358">
        <f t="shared" si="71"/>
        <v>0</v>
      </c>
      <c r="J189" s="358">
        <f t="shared" si="71"/>
        <v>0</v>
      </c>
      <c r="K189" s="358">
        <f t="shared" ref="K189" si="72">SUM(K183:K188)</f>
        <v>0</v>
      </c>
      <c r="L189" s="358">
        <f t="shared" ref="L189:Y189" si="73">SUM(L183:L188)</f>
        <v>0</v>
      </c>
      <c r="M189" s="358">
        <f t="shared" si="73"/>
        <v>0</v>
      </c>
      <c r="N189" s="358">
        <f t="shared" si="73"/>
        <v>0</v>
      </c>
      <c r="O189" s="358">
        <f t="shared" si="73"/>
        <v>0</v>
      </c>
      <c r="P189" s="358">
        <f t="shared" si="73"/>
        <v>0</v>
      </c>
      <c r="Q189" s="358">
        <f t="shared" si="73"/>
        <v>0</v>
      </c>
      <c r="R189" s="358">
        <f t="shared" si="73"/>
        <v>0</v>
      </c>
      <c r="S189" s="358">
        <f t="shared" si="73"/>
        <v>0</v>
      </c>
      <c r="T189" s="358">
        <f t="shared" si="73"/>
        <v>0</v>
      </c>
      <c r="U189" s="358">
        <f t="shared" si="73"/>
        <v>0</v>
      </c>
      <c r="V189" s="358">
        <f t="shared" si="73"/>
        <v>0</v>
      </c>
      <c r="W189" s="358">
        <f t="shared" si="73"/>
        <v>0</v>
      </c>
      <c r="X189" s="358">
        <f t="shared" si="73"/>
        <v>0</v>
      </c>
      <c r="Y189" s="358">
        <f t="shared" si="73"/>
        <v>0</v>
      </c>
    </row>
    <row r="190" spans="1:26">
      <c r="A190" s="243"/>
      <c r="C190" s="243"/>
      <c r="D190" s="243"/>
      <c r="E190" s="243"/>
      <c r="F190" s="252"/>
      <c r="G190" s="252"/>
      <c r="H190" s="252"/>
      <c r="I190" s="252"/>
      <c r="J190" s="252"/>
      <c r="K190" s="252"/>
      <c r="L190" s="252"/>
      <c r="M190" s="252"/>
      <c r="N190" s="252"/>
      <c r="O190" s="252"/>
      <c r="P190" s="252"/>
      <c r="Q190" s="252"/>
      <c r="R190" s="252"/>
      <c r="S190" s="252"/>
      <c r="T190" s="252"/>
      <c r="U190" s="252"/>
      <c r="V190" s="252"/>
      <c r="W190" s="252"/>
      <c r="X190" s="252"/>
      <c r="Y190" s="252"/>
    </row>
    <row r="191" spans="1:26">
      <c r="A191" s="347" t="s">
        <v>259</v>
      </c>
      <c r="C191" s="253"/>
      <c r="D191" s="253"/>
      <c r="E191" s="243"/>
      <c r="F191" s="358">
        <f t="shared" ref="F191:J191" si="74">+F181+F189</f>
        <v>0</v>
      </c>
      <c r="G191" s="358">
        <f t="shared" si="74"/>
        <v>0</v>
      </c>
      <c r="H191" s="358">
        <f t="shared" si="74"/>
        <v>0</v>
      </c>
      <c r="I191" s="358">
        <f t="shared" si="74"/>
        <v>0</v>
      </c>
      <c r="J191" s="358">
        <f t="shared" si="74"/>
        <v>0</v>
      </c>
      <c r="K191" s="358">
        <f t="shared" ref="K191" si="75">+K181+K189</f>
        <v>0</v>
      </c>
      <c r="L191" s="358">
        <f t="shared" ref="L191:Y191" si="76">+L181+L189</f>
        <v>0</v>
      </c>
      <c r="M191" s="358">
        <f t="shared" si="76"/>
        <v>0</v>
      </c>
      <c r="N191" s="358">
        <f t="shared" si="76"/>
        <v>0</v>
      </c>
      <c r="O191" s="358">
        <f t="shared" si="76"/>
        <v>0</v>
      </c>
      <c r="P191" s="358">
        <f t="shared" si="76"/>
        <v>0</v>
      </c>
      <c r="Q191" s="358">
        <f t="shared" si="76"/>
        <v>0</v>
      </c>
      <c r="R191" s="358">
        <f t="shared" si="76"/>
        <v>0</v>
      </c>
      <c r="S191" s="358">
        <f t="shared" si="76"/>
        <v>0</v>
      </c>
      <c r="T191" s="358">
        <f t="shared" si="76"/>
        <v>0</v>
      </c>
      <c r="U191" s="358">
        <f t="shared" si="76"/>
        <v>0</v>
      </c>
      <c r="V191" s="358">
        <f t="shared" si="76"/>
        <v>0</v>
      </c>
      <c r="W191" s="358">
        <f t="shared" si="76"/>
        <v>0</v>
      </c>
      <c r="X191" s="358">
        <f t="shared" si="76"/>
        <v>0</v>
      </c>
      <c r="Y191" s="358">
        <f t="shared" si="76"/>
        <v>0</v>
      </c>
    </row>
    <row r="192" spans="1:26">
      <c r="A192" s="244"/>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row>
    <row r="193" spans="1:25">
      <c r="A193" s="242" t="s">
        <v>260</v>
      </c>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row>
    <row r="194" spans="1:25">
      <c r="A194" s="243" t="s">
        <v>594</v>
      </c>
      <c r="C194" s="243"/>
      <c r="D194" s="243"/>
      <c r="E194" s="243"/>
      <c r="F194" s="225"/>
      <c r="G194" s="225"/>
      <c r="H194" s="225"/>
      <c r="I194" s="225"/>
      <c r="J194" s="225"/>
      <c r="K194" s="225"/>
      <c r="L194" s="225"/>
      <c r="M194" s="225"/>
      <c r="N194" s="225"/>
      <c r="O194" s="225"/>
      <c r="P194" s="225"/>
      <c r="Q194" s="225"/>
      <c r="R194" s="225"/>
      <c r="S194" s="225"/>
      <c r="T194" s="225"/>
      <c r="U194" s="225"/>
      <c r="V194" s="225"/>
      <c r="W194" s="225"/>
      <c r="X194" s="225"/>
      <c r="Y194" s="225"/>
    </row>
    <row r="195" spans="1:25">
      <c r="A195" s="23" t="s">
        <v>142</v>
      </c>
      <c r="C195" s="243"/>
      <c r="D195" s="243"/>
      <c r="E195" s="243"/>
      <c r="F195" s="225"/>
      <c r="G195" s="225"/>
      <c r="H195" s="225"/>
      <c r="I195" s="225"/>
      <c r="J195" s="225"/>
      <c r="K195" s="225"/>
      <c r="L195" s="225"/>
      <c r="M195" s="225"/>
      <c r="N195" s="225"/>
      <c r="O195" s="225"/>
      <c r="P195" s="225"/>
      <c r="Q195" s="225"/>
      <c r="R195" s="225"/>
      <c r="S195" s="225"/>
      <c r="T195" s="225"/>
      <c r="U195" s="225"/>
      <c r="V195" s="225"/>
      <c r="W195" s="225"/>
      <c r="X195" s="225"/>
      <c r="Y195" s="225"/>
    </row>
    <row r="196" spans="1:25">
      <c r="A196" s="23" t="s">
        <v>142</v>
      </c>
      <c r="C196" s="243"/>
      <c r="D196" s="243"/>
      <c r="E196" s="243"/>
      <c r="F196" s="225"/>
      <c r="G196" s="225"/>
      <c r="H196" s="225"/>
      <c r="I196" s="225"/>
      <c r="J196" s="225"/>
      <c r="K196" s="225"/>
      <c r="L196" s="225"/>
      <c r="M196" s="225"/>
      <c r="N196" s="225"/>
      <c r="O196" s="225"/>
      <c r="P196" s="225"/>
      <c r="Q196" s="225"/>
      <c r="R196" s="225"/>
      <c r="S196" s="225"/>
      <c r="T196" s="225"/>
      <c r="U196" s="225"/>
      <c r="V196" s="225"/>
      <c r="W196" s="225"/>
      <c r="X196" s="225"/>
      <c r="Y196" s="225"/>
    </row>
    <row r="197" spans="1:25">
      <c r="A197" s="23" t="s">
        <v>142</v>
      </c>
      <c r="C197" s="243"/>
      <c r="D197" s="243"/>
      <c r="E197" s="243"/>
      <c r="F197" s="225"/>
      <c r="G197" s="225"/>
      <c r="H197" s="225"/>
      <c r="I197" s="225"/>
      <c r="J197" s="225"/>
      <c r="K197" s="225"/>
      <c r="L197" s="225"/>
      <c r="M197" s="225"/>
      <c r="N197" s="225"/>
      <c r="O197" s="225"/>
      <c r="P197" s="225"/>
      <c r="Q197" s="225"/>
      <c r="R197" s="225"/>
      <c r="S197" s="225"/>
      <c r="T197" s="225"/>
      <c r="U197" s="225"/>
      <c r="V197" s="225"/>
      <c r="W197" s="225"/>
      <c r="X197" s="225"/>
      <c r="Y197" s="225"/>
    </row>
    <row r="198" spans="1:25">
      <c r="A198" s="23" t="s">
        <v>142</v>
      </c>
      <c r="C198" s="243"/>
      <c r="D198" s="243"/>
      <c r="E198" s="243"/>
      <c r="F198" s="225"/>
      <c r="G198" s="225"/>
      <c r="H198" s="225"/>
      <c r="I198" s="225"/>
      <c r="J198" s="225"/>
      <c r="K198" s="225"/>
      <c r="L198" s="225"/>
      <c r="M198" s="225"/>
      <c r="N198" s="225"/>
      <c r="O198" s="225"/>
      <c r="P198" s="225"/>
      <c r="Q198" s="225"/>
      <c r="R198" s="225"/>
      <c r="S198" s="225"/>
      <c r="T198" s="225"/>
      <c r="U198" s="225"/>
      <c r="V198" s="225"/>
      <c r="W198" s="225"/>
      <c r="X198" s="225"/>
      <c r="Y198" s="225"/>
    </row>
    <row r="199" spans="1:25">
      <c r="A199" s="23" t="s">
        <v>142</v>
      </c>
      <c r="C199" s="243"/>
      <c r="D199" s="243"/>
      <c r="E199" s="243"/>
      <c r="F199" s="225"/>
      <c r="G199" s="225"/>
      <c r="H199" s="225"/>
      <c r="I199" s="225"/>
      <c r="J199" s="225"/>
      <c r="K199" s="225"/>
      <c r="L199" s="225"/>
      <c r="M199" s="225"/>
      <c r="N199" s="225"/>
      <c r="O199" s="225"/>
      <c r="P199" s="225"/>
      <c r="Q199" s="225"/>
      <c r="R199" s="225"/>
      <c r="S199" s="225"/>
      <c r="T199" s="225"/>
      <c r="U199" s="225"/>
      <c r="V199" s="225"/>
      <c r="W199" s="225"/>
      <c r="X199" s="225"/>
      <c r="Y199" s="225"/>
    </row>
    <row r="200" spans="1:25">
      <c r="A200" s="23" t="s">
        <v>142</v>
      </c>
      <c r="C200" s="243"/>
      <c r="D200" s="243"/>
      <c r="E200" s="243"/>
      <c r="F200" s="225"/>
      <c r="G200" s="225"/>
      <c r="H200" s="225"/>
      <c r="I200" s="225"/>
      <c r="J200" s="225"/>
      <c r="K200" s="225"/>
      <c r="L200" s="225"/>
      <c r="M200" s="225"/>
      <c r="N200" s="225"/>
      <c r="O200" s="225"/>
      <c r="P200" s="225"/>
      <c r="Q200" s="225"/>
      <c r="R200" s="225"/>
      <c r="S200" s="225"/>
      <c r="T200" s="225"/>
      <c r="U200" s="225"/>
      <c r="V200" s="225"/>
      <c r="W200" s="225"/>
      <c r="X200" s="225"/>
      <c r="Y200" s="225"/>
    </row>
    <row r="201" spans="1:25">
      <c r="A201" s="23" t="s">
        <v>142</v>
      </c>
      <c r="C201" s="243"/>
      <c r="D201" s="243"/>
      <c r="E201" s="243"/>
      <c r="F201" s="225"/>
      <c r="G201" s="225"/>
      <c r="H201" s="225"/>
      <c r="I201" s="225"/>
      <c r="J201" s="225"/>
      <c r="K201" s="225"/>
      <c r="L201" s="225"/>
      <c r="M201" s="225"/>
      <c r="N201" s="225"/>
      <c r="O201" s="225"/>
      <c r="P201" s="225"/>
      <c r="Q201" s="225"/>
      <c r="R201" s="225"/>
      <c r="S201" s="225"/>
      <c r="T201" s="225"/>
      <c r="U201" s="225"/>
      <c r="V201" s="225"/>
      <c r="W201" s="225"/>
      <c r="X201" s="225"/>
      <c r="Y201" s="225"/>
    </row>
    <row r="202" spans="1:25">
      <c r="A202" s="23" t="s">
        <v>142</v>
      </c>
      <c r="C202" s="243"/>
      <c r="D202" s="243"/>
      <c r="E202" s="243"/>
      <c r="F202" s="225"/>
      <c r="G202" s="225"/>
      <c r="H202" s="225"/>
      <c r="I202" s="225"/>
      <c r="J202" s="225"/>
      <c r="K202" s="225"/>
      <c r="L202" s="225"/>
      <c r="M202" s="225"/>
      <c r="N202" s="225"/>
      <c r="O202" s="225"/>
      <c r="P202" s="225"/>
      <c r="Q202" s="225"/>
      <c r="R202" s="225"/>
      <c r="S202" s="225"/>
      <c r="T202" s="225"/>
      <c r="U202" s="225"/>
      <c r="V202" s="225"/>
      <c r="W202" s="225"/>
      <c r="X202" s="225"/>
      <c r="Y202" s="225"/>
    </row>
    <row r="203" spans="1:25">
      <c r="A203" s="23" t="s">
        <v>142</v>
      </c>
      <c r="C203" s="243"/>
      <c r="D203" s="243"/>
      <c r="E203" s="243"/>
      <c r="F203" s="225"/>
      <c r="G203" s="225"/>
      <c r="H203" s="225"/>
      <c r="I203" s="225"/>
      <c r="J203" s="225"/>
      <c r="K203" s="225"/>
      <c r="L203" s="225"/>
      <c r="M203" s="225"/>
      <c r="N203" s="225"/>
      <c r="O203" s="225"/>
      <c r="P203" s="225"/>
      <c r="Q203" s="225"/>
      <c r="R203" s="225"/>
      <c r="S203" s="225"/>
      <c r="T203" s="225"/>
      <c r="U203" s="225"/>
      <c r="V203" s="225"/>
      <c r="W203" s="225"/>
      <c r="X203" s="225"/>
      <c r="Y203" s="225"/>
    </row>
    <row r="204" spans="1:25">
      <c r="A204" s="23" t="s">
        <v>142</v>
      </c>
      <c r="C204" s="243"/>
      <c r="D204" s="243"/>
      <c r="E204" s="243"/>
      <c r="F204" s="225"/>
      <c r="G204" s="225"/>
      <c r="H204" s="225"/>
      <c r="I204" s="225"/>
      <c r="J204" s="225"/>
      <c r="K204" s="225"/>
      <c r="L204" s="225"/>
      <c r="M204" s="225"/>
      <c r="N204" s="225"/>
      <c r="O204" s="225"/>
      <c r="P204" s="225"/>
      <c r="Q204" s="225"/>
      <c r="R204" s="225"/>
      <c r="S204" s="225"/>
      <c r="T204" s="225"/>
      <c r="U204" s="225"/>
      <c r="V204" s="225"/>
      <c r="W204" s="225"/>
      <c r="X204" s="225"/>
      <c r="Y204" s="225"/>
    </row>
    <row r="205" spans="1:25">
      <c r="A205" s="23" t="s">
        <v>142</v>
      </c>
      <c r="C205" s="243"/>
      <c r="D205" s="243"/>
      <c r="E205" s="243"/>
      <c r="F205" s="225"/>
      <c r="G205" s="225"/>
      <c r="H205" s="225"/>
      <c r="I205" s="225"/>
      <c r="J205" s="225"/>
      <c r="K205" s="225"/>
      <c r="L205" s="225"/>
      <c r="M205" s="225"/>
      <c r="N205" s="225"/>
      <c r="O205" s="225"/>
      <c r="P205" s="225"/>
      <c r="Q205" s="225"/>
      <c r="R205" s="225"/>
      <c r="S205" s="225"/>
      <c r="T205" s="225"/>
      <c r="U205" s="225"/>
      <c r="V205" s="225"/>
      <c r="W205" s="225"/>
      <c r="X205" s="225"/>
      <c r="Y205" s="225"/>
    </row>
    <row r="206" spans="1:25">
      <c r="A206" s="23" t="s">
        <v>142</v>
      </c>
      <c r="C206" s="243"/>
      <c r="D206" s="243"/>
      <c r="E206" s="243"/>
      <c r="F206" s="225"/>
      <c r="G206" s="225"/>
      <c r="H206" s="225"/>
      <c r="I206" s="225"/>
      <c r="J206" s="225"/>
      <c r="K206" s="225"/>
      <c r="L206" s="225"/>
      <c r="M206" s="225"/>
      <c r="N206" s="225"/>
      <c r="O206" s="225"/>
      <c r="P206" s="225"/>
      <c r="Q206" s="225"/>
      <c r="R206" s="225"/>
      <c r="S206" s="225"/>
      <c r="T206" s="225"/>
      <c r="U206" s="225"/>
      <c r="V206" s="225"/>
      <c r="W206" s="225"/>
      <c r="X206" s="225"/>
      <c r="Y206" s="225"/>
    </row>
    <row r="207" spans="1:25">
      <c r="A207" s="23" t="s">
        <v>142</v>
      </c>
      <c r="C207" s="243"/>
      <c r="D207" s="243"/>
      <c r="E207" s="243"/>
      <c r="F207" s="225"/>
      <c r="G207" s="225"/>
      <c r="H207" s="225"/>
      <c r="I207" s="225"/>
      <c r="J207" s="225"/>
      <c r="K207" s="225"/>
      <c r="L207" s="225"/>
      <c r="M207" s="225"/>
      <c r="N207" s="225"/>
      <c r="O207" s="225"/>
      <c r="P207" s="225"/>
      <c r="Q207" s="225"/>
      <c r="R207" s="225"/>
      <c r="S207" s="225"/>
      <c r="T207" s="225"/>
      <c r="U207" s="225"/>
      <c r="V207" s="225"/>
      <c r="W207" s="225"/>
      <c r="X207" s="225"/>
      <c r="Y207" s="225"/>
    </row>
    <row r="208" spans="1:25">
      <c r="A208" s="23" t="s">
        <v>142</v>
      </c>
      <c r="C208" s="243"/>
      <c r="D208" s="243"/>
      <c r="E208" s="243"/>
      <c r="F208" s="225"/>
      <c r="G208" s="225"/>
      <c r="H208" s="225"/>
      <c r="I208" s="225"/>
      <c r="J208" s="225"/>
      <c r="K208" s="225"/>
      <c r="L208" s="225"/>
      <c r="M208" s="225"/>
      <c r="N208" s="225"/>
      <c r="O208" s="225"/>
      <c r="P208" s="225"/>
      <c r="Q208" s="225"/>
      <c r="R208" s="225"/>
      <c r="S208" s="225"/>
      <c r="T208" s="225"/>
      <c r="U208" s="225"/>
      <c r="V208" s="225"/>
      <c r="W208" s="225"/>
      <c r="X208" s="225"/>
      <c r="Y208" s="225"/>
    </row>
    <row r="209" spans="1:26">
      <c r="A209" s="23" t="s">
        <v>142</v>
      </c>
      <c r="C209" s="243"/>
      <c r="D209" s="243"/>
      <c r="E209" s="243"/>
      <c r="F209" s="225"/>
      <c r="G209" s="225"/>
      <c r="H209" s="225"/>
      <c r="I209" s="225"/>
      <c r="J209" s="225"/>
      <c r="K209" s="225"/>
      <c r="L209" s="225"/>
      <c r="M209" s="225"/>
      <c r="N209" s="225"/>
      <c r="O209" s="225"/>
      <c r="P209" s="225"/>
      <c r="Q209" s="225"/>
      <c r="R209" s="225"/>
      <c r="S209" s="225"/>
      <c r="T209" s="225"/>
      <c r="U209" s="225"/>
      <c r="V209" s="225"/>
      <c r="W209" s="225"/>
      <c r="X209" s="225"/>
      <c r="Y209" s="225"/>
    </row>
    <row r="210" spans="1:26">
      <c r="A210" s="23" t="s">
        <v>142</v>
      </c>
      <c r="C210" s="243"/>
      <c r="D210" s="243"/>
      <c r="E210" s="243"/>
      <c r="F210" s="225"/>
      <c r="G210" s="225"/>
      <c r="H210" s="225"/>
      <c r="I210" s="225"/>
      <c r="J210" s="225"/>
      <c r="K210" s="225"/>
      <c r="L210" s="225"/>
      <c r="M210" s="225"/>
      <c r="N210" s="225"/>
      <c r="O210" s="225"/>
      <c r="P210" s="225"/>
      <c r="Q210" s="225"/>
      <c r="R210" s="225"/>
      <c r="S210" s="225"/>
      <c r="T210" s="225"/>
      <c r="U210" s="225"/>
      <c r="V210" s="225"/>
      <c r="W210" s="225"/>
      <c r="X210" s="225"/>
      <c r="Y210" s="225"/>
    </row>
    <row r="211" spans="1:26">
      <c r="A211" s="23" t="s">
        <v>142</v>
      </c>
      <c r="C211" s="243"/>
      <c r="D211" s="243"/>
      <c r="E211" s="243"/>
      <c r="F211" s="225"/>
      <c r="G211" s="225"/>
      <c r="H211" s="225"/>
      <c r="I211" s="225"/>
      <c r="J211" s="225"/>
      <c r="K211" s="225"/>
      <c r="L211" s="225"/>
      <c r="M211" s="225"/>
      <c r="N211" s="225"/>
      <c r="O211" s="225"/>
      <c r="P211" s="225"/>
      <c r="Q211" s="225"/>
      <c r="R211" s="225"/>
      <c r="S211" s="225"/>
      <c r="T211" s="225"/>
      <c r="U211" s="225"/>
      <c r="V211" s="225"/>
      <c r="W211" s="225"/>
      <c r="X211" s="225"/>
      <c r="Y211" s="225"/>
    </row>
    <row r="212" spans="1:26">
      <c r="A212" s="23" t="s">
        <v>142</v>
      </c>
      <c r="C212" s="243"/>
      <c r="D212" s="243"/>
      <c r="E212" s="243"/>
      <c r="F212" s="225"/>
      <c r="G212" s="225"/>
      <c r="H212" s="225"/>
      <c r="I212" s="225"/>
      <c r="J212" s="225"/>
      <c r="K212" s="225"/>
      <c r="L212" s="225"/>
      <c r="M212" s="225"/>
      <c r="N212" s="225"/>
      <c r="O212" s="225"/>
      <c r="P212" s="225"/>
      <c r="Q212" s="225"/>
      <c r="R212" s="225"/>
      <c r="S212" s="225"/>
      <c r="T212" s="225"/>
      <c r="U212" s="225"/>
      <c r="V212" s="225"/>
      <c r="W212" s="225"/>
      <c r="X212" s="225"/>
      <c r="Y212" s="225"/>
    </row>
    <row r="213" spans="1:26">
      <c r="A213" s="23" t="s">
        <v>142</v>
      </c>
      <c r="C213" s="243"/>
      <c r="D213" s="243"/>
      <c r="E213" s="243"/>
      <c r="F213" s="225"/>
      <c r="G213" s="225"/>
      <c r="H213" s="225"/>
      <c r="I213" s="225"/>
      <c r="J213" s="225"/>
      <c r="K213" s="225"/>
      <c r="L213" s="225"/>
      <c r="M213" s="225"/>
      <c r="N213" s="225"/>
      <c r="O213" s="225"/>
      <c r="P213" s="225"/>
      <c r="Q213" s="225"/>
      <c r="R213" s="225"/>
      <c r="S213" s="225"/>
      <c r="T213" s="225"/>
      <c r="U213" s="225"/>
      <c r="V213" s="225"/>
      <c r="W213" s="225"/>
      <c r="X213" s="225"/>
      <c r="Y213" s="225"/>
    </row>
    <row r="214" spans="1:26">
      <c r="A214" s="721" t="s">
        <v>142</v>
      </c>
      <c r="C214" s="243"/>
      <c r="D214" s="243"/>
      <c r="E214" s="243"/>
      <c r="F214" s="225"/>
      <c r="G214" s="225"/>
      <c r="H214" s="225"/>
      <c r="I214" s="225"/>
      <c r="J214" s="225"/>
      <c r="K214" s="225"/>
      <c r="L214" s="225"/>
      <c r="M214" s="225"/>
      <c r="N214" s="225"/>
      <c r="O214" s="225"/>
      <c r="P214" s="225"/>
      <c r="Q214" s="225"/>
      <c r="R214" s="225"/>
      <c r="S214" s="225"/>
      <c r="T214" s="225"/>
      <c r="U214" s="225"/>
      <c r="V214" s="225"/>
      <c r="W214" s="225"/>
      <c r="X214" s="225"/>
      <c r="Y214" s="225"/>
    </row>
    <row r="215" spans="1:26">
      <c r="A215" s="723" t="s">
        <v>261</v>
      </c>
      <c r="C215" s="253"/>
      <c r="D215" s="253"/>
      <c r="E215" s="243"/>
      <c r="F215" s="358">
        <f t="shared" ref="F215:J215" si="77">SUM(F194:F214)</f>
        <v>0</v>
      </c>
      <c r="G215" s="358">
        <f t="shared" si="77"/>
        <v>0</v>
      </c>
      <c r="H215" s="358">
        <f t="shared" si="77"/>
        <v>0</v>
      </c>
      <c r="I215" s="358">
        <f t="shared" si="77"/>
        <v>0</v>
      </c>
      <c r="J215" s="358">
        <f t="shared" si="77"/>
        <v>0</v>
      </c>
      <c r="K215" s="358">
        <f t="shared" ref="K215" si="78">SUM(K194:K214)</f>
        <v>0</v>
      </c>
      <c r="L215" s="358">
        <f t="shared" ref="L215:Y215" si="79">SUM(L194:L214)</f>
        <v>0</v>
      </c>
      <c r="M215" s="358">
        <f t="shared" si="79"/>
        <v>0</v>
      </c>
      <c r="N215" s="358">
        <f t="shared" si="79"/>
        <v>0</v>
      </c>
      <c r="O215" s="358">
        <f t="shared" si="79"/>
        <v>0</v>
      </c>
      <c r="P215" s="358">
        <f t="shared" si="79"/>
        <v>0</v>
      </c>
      <c r="Q215" s="358">
        <f t="shared" si="79"/>
        <v>0</v>
      </c>
      <c r="R215" s="358">
        <f t="shared" si="79"/>
        <v>0</v>
      </c>
      <c r="S215" s="358">
        <f t="shared" si="79"/>
        <v>0</v>
      </c>
      <c r="T215" s="358">
        <f t="shared" si="79"/>
        <v>0</v>
      </c>
      <c r="U215" s="358">
        <f t="shared" si="79"/>
        <v>0</v>
      </c>
      <c r="V215" s="358">
        <f t="shared" si="79"/>
        <v>0</v>
      </c>
      <c r="W215" s="358">
        <f t="shared" si="79"/>
        <v>0</v>
      </c>
      <c r="X215" s="358">
        <f t="shared" si="79"/>
        <v>0</v>
      </c>
      <c r="Y215" s="358">
        <f t="shared" si="79"/>
        <v>0</v>
      </c>
    </row>
    <row r="216" spans="1:26">
      <c r="A216" s="253"/>
      <c r="C216" s="253"/>
      <c r="D216" s="253"/>
      <c r="E216" s="243"/>
      <c r="F216" s="255"/>
      <c r="G216" s="255"/>
      <c r="H216" s="255"/>
      <c r="I216" s="255"/>
      <c r="J216" s="255"/>
      <c r="K216" s="255"/>
      <c r="L216" s="255"/>
      <c r="M216" s="255"/>
      <c r="N216" s="255"/>
      <c r="O216" s="255"/>
      <c r="P216" s="255"/>
      <c r="Q216" s="255"/>
      <c r="R216" s="255"/>
      <c r="S216" s="255"/>
      <c r="T216" s="255"/>
      <c r="U216" s="255"/>
      <c r="V216" s="255"/>
      <c r="W216" s="255"/>
      <c r="X216" s="255"/>
      <c r="Y216" s="255"/>
    </row>
    <row r="217" spans="1:26">
      <c r="A217" s="720" t="s">
        <v>1468</v>
      </c>
      <c r="C217" s="256"/>
      <c r="D217" s="256"/>
      <c r="E217" s="243"/>
      <c r="F217" s="358">
        <f t="shared" ref="F217:J217" si="80">+F191+F215</f>
        <v>0</v>
      </c>
      <c r="G217" s="358">
        <f t="shared" si="80"/>
        <v>0</v>
      </c>
      <c r="H217" s="358">
        <f t="shared" si="80"/>
        <v>0</v>
      </c>
      <c r="I217" s="358">
        <f t="shared" si="80"/>
        <v>0</v>
      </c>
      <c r="J217" s="358">
        <f t="shared" si="80"/>
        <v>0</v>
      </c>
      <c r="K217" s="358">
        <f t="shared" ref="K217" si="81">+K191+K215</f>
        <v>0</v>
      </c>
      <c r="L217" s="358">
        <f t="shared" ref="L217:Y217" si="82">+L191+L215</f>
        <v>0</v>
      </c>
      <c r="M217" s="358">
        <f t="shared" si="82"/>
        <v>0</v>
      </c>
      <c r="N217" s="358">
        <f t="shared" si="82"/>
        <v>0</v>
      </c>
      <c r="O217" s="358">
        <f t="shared" si="82"/>
        <v>0</v>
      </c>
      <c r="P217" s="358">
        <f t="shared" si="82"/>
        <v>0</v>
      </c>
      <c r="Q217" s="358">
        <f t="shared" si="82"/>
        <v>0</v>
      </c>
      <c r="R217" s="358">
        <f t="shared" si="82"/>
        <v>0</v>
      </c>
      <c r="S217" s="358">
        <f t="shared" si="82"/>
        <v>0</v>
      </c>
      <c r="T217" s="358">
        <f t="shared" si="82"/>
        <v>0</v>
      </c>
      <c r="U217" s="358">
        <f t="shared" si="82"/>
        <v>0</v>
      </c>
      <c r="V217" s="358">
        <f t="shared" si="82"/>
        <v>0</v>
      </c>
      <c r="W217" s="358">
        <f t="shared" si="82"/>
        <v>0</v>
      </c>
      <c r="X217" s="358">
        <f t="shared" si="82"/>
        <v>0</v>
      </c>
      <c r="Y217" s="358">
        <f t="shared" si="82"/>
        <v>0</v>
      </c>
    </row>
    <row r="218" spans="1:26">
      <c r="F218" s="243"/>
      <c r="G218" s="243"/>
      <c r="H218" s="243"/>
      <c r="I218" s="243"/>
      <c r="J218" s="243"/>
      <c r="K218" s="243"/>
      <c r="L218" s="243"/>
      <c r="M218" s="243"/>
      <c r="N218" s="243"/>
      <c r="O218" s="243"/>
      <c r="P218" s="243"/>
      <c r="Q218" s="243"/>
      <c r="R218" s="243"/>
      <c r="S218" s="243"/>
      <c r="T218" s="243"/>
      <c r="U218" s="243"/>
      <c r="V218" s="243"/>
      <c r="W218" s="243"/>
      <c r="X218" s="243"/>
      <c r="Y218" s="243"/>
    </row>
    <row r="219" spans="1:26">
      <c r="A219" s="442" t="s">
        <v>1497</v>
      </c>
      <c r="F219" s="336"/>
      <c r="G219" s="336"/>
      <c r="H219" s="336"/>
      <c r="I219" s="336"/>
      <c r="J219" s="336">
        <f>'[8]C28 - Ex Services (exc conns)'!F$132+'[8]C28 - Ex Services (exc conns)'!F$162</f>
        <v>0</v>
      </c>
      <c r="K219" s="336">
        <f>'[8]C28 - Ex Services (exc conns)'!G$132+'[8]C28 - Ex Services (exc conns)'!G$162</f>
        <v>0</v>
      </c>
      <c r="L219" s="336">
        <f>'[8]C28 - Ex Services (exc conns)'!H$132+'[8]C28 - Ex Services (exc conns)'!H$162</f>
        <v>0</v>
      </c>
      <c r="M219" s="336">
        <f>'[8]C28 - Ex Services (exc conns)'!I$132+'[8]C28 - Ex Services (exc conns)'!I$162</f>
        <v>0</v>
      </c>
      <c r="N219" s="336">
        <f>'[8]C28 - Ex Services (exc conns)'!J$132+'[8]C28 - Ex Services (exc conns)'!J$162</f>
        <v>0</v>
      </c>
      <c r="O219" s="336">
        <f>'[8]C28 - Ex Services (exc conns)'!K$132+'[8]C28 - Ex Services (exc conns)'!K$162</f>
        <v>0</v>
      </c>
      <c r="P219" s="336"/>
      <c r="Q219" s="336"/>
      <c r="R219" s="336"/>
      <c r="S219" s="336"/>
      <c r="T219" s="336"/>
      <c r="U219" s="336"/>
      <c r="V219" s="336"/>
      <c r="W219" s="336"/>
      <c r="X219" s="336"/>
      <c r="Y219" s="336"/>
    </row>
    <row r="220" spans="1:26">
      <c r="A220" s="442" t="s">
        <v>1498</v>
      </c>
      <c r="F220" s="336"/>
      <c r="G220" s="336"/>
      <c r="H220" s="336"/>
      <c r="I220" s="336"/>
      <c r="J220" s="336">
        <f>+'[8]Costs Matrix 2010'!$AX$124-'[8]Costs Matrix 2010'!$AW$124</f>
        <v>0</v>
      </c>
      <c r="K220" s="336">
        <f>+'[8]C1 - Costs Matrix 2011'!$AX$159-'[8]C1 - Costs Matrix 2011'!$AW$159</f>
        <v>0</v>
      </c>
      <c r="L220" s="336">
        <f>+'[8]C1 - Costs Matrix 2012'!$AX$159-'[8]C1 - Costs Matrix 2012'!$AW$159</f>
        <v>0</v>
      </c>
      <c r="M220" s="336">
        <f>+'[8]C1 - Costs Matrix 2013'!$AX$159-'[8]C1 - Costs Matrix 2013'!$AW$159</f>
        <v>0</v>
      </c>
      <c r="N220" s="336">
        <f>+'[8]C1 - Costs Matrix 2014'!$AX$159-'[8]C1 - Costs Matrix 2014'!$AW$159</f>
        <v>0</v>
      </c>
      <c r="O220" s="336">
        <f>+'[8]C1 - Costs Matrix 2015'!$AX$159-'[8]C1 - Costs Matrix 2015'!$AW$159</f>
        <v>0</v>
      </c>
      <c r="P220" s="336"/>
      <c r="Q220" s="336"/>
      <c r="R220" s="336"/>
      <c r="S220" s="336"/>
      <c r="T220" s="336"/>
      <c r="U220" s="336"/>
      <c r="V220" s="336"/>
      <c r="W220" s="336"/>
      <c r="X220" s="336"/>
      <c r="Y220" s="336"/>
    </row>
    <row r="221" spans="1:26" hidden="1">
      <c r="A221" s="442" t="s">
        <v>1499</v>
      </c>
      <c r="F221" s="336"/>
      <c r="G221" s="336"/>
      <c r="H221" s="336"/>
      <c r="I221" s="336"/>
      <c r="J221" s="336"/>
      <c r="K221" s="336"/>
      <c r="L221" s="336"/>
      <c r="M221" s="336"/>
      <c r="N221" s="336"/>
      <c r="O221" s="336"/>
      <c r="P221" s="336"/>
      <c r="Q221" s="336"/>
      <c r="R221" s="336"/>
      <c r="S221" s="336"/>
      <c r="T221" s="336"/>
      <c r="U221" s="336"/>
      <c r="V221" s="336"/>
      <c r="W221" s="336"/>
      <c r="X221" s="336"/>
      <c r="Y221" s="336"/>
      <c r="Z221" s="374" t="s">
        <v>1600</v>
      </c>
    </row>
    <row r="222" spans="1:26">
      <c r="A222" s="729" t="s">
        <v>893</v>
      </c>
      <c r="C222" s="256"/>
      <c r="F222" s="358"/>
      <c r="G222" s="358"/>
      <c r="H222" s="358"/>
      <c r="I222" s="358"/>
      <c r="J222" s="358">
        <f t="shared" ref="J222" si="83">SUM(J219:J221)</f>
        <v>0</v>
      </c>
      <c r="K222" s="358">
        <f t="shared" ref="K222" si="84">SUM(K219:K221)</f>
        <v>0</v>
      </c>
      <c r="L222" s="358">
        <f t="shared" ref="L222:Y222" si="85">SUM(L219:L221)</f>
        <v>0</v>
      </c>
      <c r="M222" s="358">
        <f>SUM(M219:M221)</f>
        <v>0</v>
      </c>
      <c r="N222" s="358">
        <f t="shared" si="85"/>
        <v>0</v>
      </c>
      <c r="O222" s="358">
        <f t="shared" si="85"/>
        <v>0</v>
      </c>
      <c r="P222" s="358">
        <f t="shared" si="85"/>
        <v>0</v>
      </c>
      <c r="Q222" s="358">
        <f t="shared" si="85"/>
        <v>0</v>
      </c>
      <c r="R222" s="358">
        <f t="shared" si="85"/>
        <v>0</v>
      </c>
      <c r="S222" s="358">
        <f t="shared" si="85"/>
        <v>0</v>
      </c>
      <c r="T222" s="358">
        <f t="shared" si="85"/>
        <v>0</v>
      </c>
      <c r="U222" s="358">
        <f t="shared" si="85"/>
        <v>0</v>
      </c>
      <c r="V222" s="358">
        <f t="shared" si="85"/>
        <v>0</v>
      </c>
      <c r="W222" s="358">
        <f t="shared" si="85"/>
        <v>0</v>
      </c>
      <c r="X222" s="358">
        <f t="shared" si="85"/>
        <v>0</v>
      </c>
      <c r="Y222" s="358">
        <f t="shared" si="85"/>
        <v>0</v>
      </c>
    </row>
    <row r="223" spans="1:26">
      <c r="F223" s="390" t="str">
        <f t="shared" ref="F223:J223" si="86">IF(ABS(F217-F222)&lt;0.01,"OK", "ERROR")</f>
        <v>OK</v>
      </c>
      <c r="G223" s="390" t="str">
        <f t="shared" si="86"/>
        <v>OK</v>
      </c>
      <c r="H223" s="390" t="str">
        <f t="shared" si="86"/>
        <v>OK</v>
      </c>
      <c r="I223" s="390" t="str">
        <f t="shared" si="86"/>
        <v>OK</v>
      </c>
      <c r="J223" s="390" t="str">
        <f t="shared" si="86"/>
        <v>OK</v>
      </c>
      <c r="K223" s="390" t="str">
        <f t="shared" ref="K223" si="87">IF(ABS(K217-K222)&lt;0.01,"OK", "ERROR")</f>
        <v>OK</v>
      </c>
      <c r="L223" s="390" t="str">
        <f t="shared" ref="L223:Y223" si="88">IF(ABS(L217-L222)&lt;0.01,"OK", "ERROR")</f>
        <v>OK</v>
      </c>
      <c r="M223" s="390" t="str">
        <f t="shared" si="88"/>
        <v>OK</v>
      </c>
      <c r="N223" s="390" t="str">
        <f t="shared" si="88"/>
        <v>OK</v>
      </c>
      <c r="O223" s="390" t="str">
        <f t="shared" si="88"/>
        <v>OK</v>
      </c>
      <c r="P223" s="390" t="str">
        <f t="shared" si="88"/>
        <v>OK</v>
      </c>
      <c r="Q223" s="390" t="str">
        <f t="shared" si="88"/>
        <v>OK</v>
      </c>
      <c r="R223" s="390" t="str">
        <f t="shared" si="88"/>
        <v>OK</v>
      </c>
      <c r="S223" s="390" t="str">
        <f t="shared" si="88"/>
        <v>OK</v>
      </c>
      <c r="T223" s="390" t="str">
        <f t="shared" si="88"/>
        <v>OK</v>
      </c>
      <c r="U223" s="390" t="str">
        <f t="shared" si="88"/>
        <v>OK</v>
      </c>
      <c r="V223" s="390" t="str">
        <f t="shared" si="88"/>
        <v>OK</v>
      </c>
      <c r="W223" s="390" t="str">
        <f t="shared" si="88"/>
        <v>OK</v>
      </c>
      <c r="X223" s="390" t="str">
        <f t="shared" si="88"/>
        <v>OK</v>
      </c>
      <c r="Y223" s="390" t="str">
        <f t="shared" si="88"/>
        <v>OK</v>
      </c>
    </row>
    <row r="224" spans="1:26">
      <c r="G224" s="243"/>
      <c r="H224" s="243"/>
      <c r="I224" s="475"/>
      <c r="J224" s="243"/>
      <c r="K224" s="243"/>
    </row>
    <row r="225" spans="1:26" ht="15">
      <c r="A225" s="728" t="s">
        <v>1601</v>
      </c>
      <c r="G225" s="243"/>
      <c r="H225" s="243"/>
      <c r="I225" s="243"/>
    </row>
    <row r="226" spans="1:26">
      <c r="A226" s="245" t="s">
        <v>250</v>
      </c>
      <c r="C226" s="242"/>
      <c r="D226" s="242"/>
      <c r="E226" s="246" t="s">
        <v>251</v>
      </c>
      <c r="F226" s="407"/>
      <c r="G226" s="408"/>
      <c r="H226" s="408" t="s">
        <v>801</v>
      </c>
      <c r="I226" s="408"/>
      <c r="J226" s="409"/>
      <c r="K226" s="407"/>
      <c r="L226" s="408"/>
      <c r="M226" s="408" t="s">
        <v>802</v>
      </c>
      <c r="N226" s="408"/>
      <c r="O226" s="409"/>
      <c r="P226" s="407"/>
      <c r="Q226" s="408"/>
      <c r="R226" s="408" t="s">
        <v>1575</v>
      </c>
      <c r="S226" s="408"/>
      <c r="T226" s="409"/>
      <c r="U226" s="407"/>
      <c r="V226" s="408"/>
      <c r="W226" s="408" t="s">
        <v>803</v>
      </c>
      <c r="X226" s="408"/>
      <c r="Y226" s="409"/>
    </row>
    <row r="227" spans="1:26">
      <c r="A227" s="447" t="s">
        <v>9</v>
      </c>
      <c r="C227" s="243"/>
      <c r="D227" s="243"/>
      <c r="E227" s="247" t="s">
        <v>252</v>
      </c>
      <c r="F227" s="457">
        <f>'F1 - P&amp;L'!F120</f>
        <v>0</v>
      </c>
      <c r="G227" s="457">
        <f>'F1 - P&amp;L'!G120</f>
        <v>0</v>
      </c>
      <c r="H227" s="457">
        <f>'F1 - P&amp;L'!H120</f>
        <v>0</v>
      </c>
      <c r="I227" s="457">
        <f>'F1 - P&amp;L'!I120</f>
        <v>0</v>
      </c>
      <c r="J227" s="457">
        <f>'F1 - P&amp;L'!J120</f>
        <v>0</v>
      </c>
      <c r="K227" s="457">
        <f>'F1 - P&amp;L'!K120</f>
        <v>0</v>
      </c>
      <c r="L227" s="457">
        <f>'F1 - P&amp;L'!L120</f>
        <v>0</v>
      </c>
      <c r="M227" s="457">
        <f>'F1 - P&amp;L'!M120</f>
        <v>0</v>
      </c>
      <c r="N227" s="457">
        <f>'F1 - P&amp;L'!N120</f>
        <v>0</v>
      </c>
      <c r="O227" s="457">
        <f>'F1 - P&amp;L'!O120</f>
        <v>0</v>
      </c>
      <c r="P227" s="457">
        <f>'F1 - P&amp;L'!P120</f>
        <v>0</v>
      </c>
      <c r="Q227" s="457">
        <f>'F1 - P&amp;L'!Q120</f>
        <v>0</v>
      </c>
      <c r="R227" s="457">
        <f>'F1 - P&amp;L'!R120</f>
        <v>0</v>
      </c>
      <c r="S227" s="457">
        <f>'F1 - P&amp;L'!S120</f>
        <v>0</v>
      </c>
      <c r="T227" s="457">
        <f>'F1 - P&amp;L'!T120</f>
        <v>0</v>
      </c>
      <c r="U227" s="457">
        <f>'F1 - P&amp;L'!U120</f>
        <v>0</v>
      </c>
      <c r="V227" s="457">
        <f>'F1 - P&amp;L'!V120</f>
        <v>0</v>
      </c>
      <c r="W227" s="457">
        <f>'F1 - P&amp;L'!W120</f>
        <v>0</v>
      </c>
      <c r="X227" s="457">
        <f>'F1 - P&amp;L'!X120</f>
        <v>0</v>
      </c>
      <c r="Y227" s="457">
        <f>'F1 - P&amp;L'!Y120</f>
        <v>0</v>
      </c>
      <c r="Z227" s="374"/>
    </row>
    <row r="228" spans="1:26">
      <c r="A228" s="724" t="str">
        <f>'F1 - P&amp;L'!A131</f>
        <v>Exceptional Item (1) - overwrite</v>
      </c>
      <c r="C228" s="243"/>
      <c r="D228" s="243"/>
      <c r="E228" s="247"/>
      <c r="F228" s="733">
        <f>'F1 - P&amp;L'!F131</f>
        <v>0</v>
      </c>
      <c r="G228" s="733">
        <f>'F1 - P&amp;L'!G131</f>
        <v>0</v>
      </c>
      <c r="H228" s="733">
        <f>'F1 - P&amp;L'!H131</f>
        <v>0</v>
      </c>
      <c r="I228" s="733">
        <f>'F1 - P&amp;L'!I131</f>
        <v>0</v>
      </c>
      <c r="J228" s="733">
        <f>'F1 - P&amp;L'!J131</f>
        <v>0</v>
      </c>
      <c r="K228" s="733">
        <f>'F1 - P&amp;L'!K131</f>
        <v>0</v>
      </c>
      <c r="L228" s="733">
        <f>'F1 - P&amp;L'!L131</f>
        <v>0</v>
      </c>
      <c r="M228" s="733">
        <f>'F1 - P&amp;L'!M131</f>
        <v>0</v>
      </c>
      <c r="N228" s="733">
        <f>'F1 - P&amp;L'!N131</f>
        <v>0</v>
      </c>
      <c r="O228" s="733">
        <f>'F1 - P&amp;L'!O131</f>
        <v>0</v>
      </c>
      <c r="P228" s="733">
        <f>'F1 - P&amp;L'!P131</f>
        <v>0</v>
      </c>
      <c r="Q228" s="733">
        <f>'F1 - P&amp;L'!Q131</f>
        <v>0</v>
      </c>
      <c r="R228" s="733">
        <f>'F1 - P&amp;L'!R131</f>
        <v>0</v>
      </c>
      <c r="S228" s="733">
        <f>'F1 - P&amp;L'!S131</f>
        <v>0</v>
      </c>
      <c r="T228" s="733">
        <f>'F1 - P&amp;L'!T131</f>
        <v>0</v>
      </c>
      <c r="U228" s="733">
        <f>'F1 - P&amp;L'!U131</f>
        <v>0</v>
      </c>
      <c r="V228" s="733">
        <f>'F1 - P&amp;L'!V131</f>
        <v>0</v>
      </c>
      <c r="W228" s="733">
        <f>'F1 - P&amp;L'!W131</f>
        <v>0</v>
      </c>
      <c r="X228" s="733">
        <f>'F1 - P&amp;L'!X131</f>
        <v>0</v>
      </c>
      <c r="Y228" s="733">
        <f>'F1 - P&amp;L'!Y131</f>
        <v>0</v>
      </c>
    </row>
    <row r="229" spans="1:26">
      <c r="A229" s="724" t="str">
        <f>'F1 - P&amp;L'!A132</f>
        <v>Exceptional Item (2) - overwrite</v>
      </c>
      <c r="C229" s="243"/>
      <c r="D229" s="243"/>
      <c r="E229" s="247"/>
      <c r="F229" s="733">
        <f>'F1 - P&amp;L'!F132</f>
        <v>0</v>
      </c>
      <c r="G229" s="733">
        <f>'F1 - P&amp;L'!G132</f>
        <v>0</v>
      </c>
      <c r="H229" s="733">
        <f>'F1 - P&amp;L'!H132</f>
        <v>0</v>
      </c>
      <c r="I229" s="733">
        <f>'F1 - P&amp;L'!I132</f>
        <v>0</v>
      </c>
      <c r="J229" s="733">
        <f>'F1 - P&amp;L'!J132</f>
        <v>0</v>
      </c>
      <c r="K229" s="733">
        <f>'F1 - P&amp;L'!K132</f>
        <v>0</v>
      </c>
      <c r="L229" s="733">
        <f>'F1 - P&amp;L'!L132</f>
        <v>0</v>
      </c>
      <c r="M229" s="733">
        <f>'F1 - P&amp;L'!M132</f>
        <v>0</v>
      </c>
      <c r="N229" s="733">
        <f>'F1 - P&amp;L'!N132</f>
        <v>0</v>
      </c>
      <c r="O229" s="733">
        <f>'F1 - P&amp;L'!O132</f>
        <v>0</v>
      </c>
      <c r="P229" s="733">
        <f>'F1 - P&amp;L'!P132</f>
        <v>0</v>
      </c>
      <c r="Q229" s="733">
        <f>'F1 - P&amp;L'!Q132</f>
        <v>0</v>
      </c>
      <c r="R229" s="733">
        <f>'F1 - P&amp;L'!R132</f>
        <v>0</v>
      </c>
      <c r="S229" s="733">
        <f>'F1 - P&amp;L'!S132</f>
        <v>0</v>
      </c>
      <c r="T229" s="733">
        <f>'F1 - P&amp;L'!T132</f>
        <v>0</v>
      </c>
      <c r="U229" s="733">
        <f>'F1 - P&amp;L'!U132</f>
        <v>0</v>
      </c>
      <c r="V229" s="733">
        <f>'F1 - P&amp;L'!V132</f>
        <v>0</v>
      </c>
      <c r="W229" s="733">
        <f>'F1 - P&amp;L'!W132</f>
        <v>0</v>
      </c>
      <c r="X229" s="733">
        <f>'F1 - P&amp;L'!X132</f>
        <v>0</v>
      </c>
      <c r="Y229" s="733">
        <f>'F1 - P&amp;L'!Y132</f>
        <v>0</v>
      </c>
    </row>
    <row r="230" spans="1:26">
      <c r="A230" s="724" t="str">
        <f>'F1 - P&amp;L'!A133</f>
        <v>Exceptional Item (3) - overwrite</v>
      </c>
      <c r="C230" s="243"/>
      <c r="D230" s="243"/>
      <c r="E230" s="247"/>
      <c r="F230" s="733">
        <f>'F1 - P&amp;L'!F133</f>
        <v>0</v>
      </c>
      <c r="G230" s="733">
        <f>'F1 - P&amp;L'!G133</f>
        <v>0</v>
      </c>
      <c r="H230" s="733">
        <f>'F1 - P&amp;L'!H133</f>
        <v>0</v>
      </c>
      <c r="I230" s="733">
        <f>'F1 - P&amp;L'!I133</f>
        <v>0</v>
      </c>
      <c r="J230" s="733">
        <f>'F1 - P&amp;L'!J133</f>
        <v>0</v>
      </c>
      <c r="K230" s="733">
        <f>'F1 - P&amp;L'!K133</f>
        <v>0</v>
      </c>
      <c r="L230" s="733">
        <f>'F1 - P&amp;L'!L133</f>
        <v>0</v>
      </c>
      <c r="M230" s="733">
        <f>'F1 - P&amp;L'!M133</f>
        <v>0</v>
      </c>
      <c r="N230" s="733">
        <f>'F1 - P&amp;L'!N133</f>
        <v>0</v>
      </c>
      <c r="O230" s="733">
        <f>'F1 - P&amp;L'!O133</f>
        <v>0</v>
      </c>
      <c r="P230" s="733">
        <f>'F1 - P&amp;L'!P133</f>
        <v>0</v>
      </c>
      <c r="Q230" s="733">
        <f>'F1 - P&amp;L'!Q133</f>
        <v>0</v>
      </c>
      <c r="R230" s="733">
        <f>'F1 - P&amp;L'!R133</f>
        <v>0</v>
      </c>
      <c r="S230" s="733">
        <f>'F1 - P&amp;L'!S133</f>
        <v>0</v>
      </c>
      <c r="T230" s="733">
        <f>'F1 - P&amp;L'!T133</f>
        <v>0</v>
      </c>
      <c r="U230" s="733">
        <f>'F1 - P&amp;L'!U133</f>
        <v>0</v>
      </c>
      <c r="V230" s="733">
        <f>'F1 - P&amp;L'!V133</f>
        <v>0</v>
      </c>
      <c r="W230" s="733">
        <f>'F1 - P&amp;L'!W133</f>
        <v>0</v>
      </c>
      <c r="X230" s="733">
        <f>'F1 - P&amp;L'!X133</f>
        <v>0</v>
      </c>
      <c r="Y230" s="733">
        <f>'F1 - P&amp;L'!Y133</f>
        <v>0</v>
      </c>
    </row>
    <row r="231" spans="1:26">
      <c r="A231" s="243"/>
      <c r="C231" s="243"/>
      <c r="D231" s="243"/>
      <c r="E231" s="243"/>
      <c r="F231" s="358">
        <f t="shared" ref="F231:J231" si="89">SUM(F227:F230)</f>
        <v>0</v>
      </c>
      <c r="G231" s="358">
        <f t="shared" si="89"/>
        <v>0</v>
      </c>
      <c r="H231" s="358">
        <f t="shared" si="89"/>
        <v>0</v>
      </c>
      <c r="I231" s="358">
        <f t="shared" si="89"/>
        <v>0</v>
      </c>
      <c r="J231" s="358">
        <f t="shared" si="89"/>
        <v>0</v>
      </c>
      <c r="K231" s="358">
        <f t="shared" ref="K231" si="90">SUM(K227:K230)</f>
        <v>0</v>
      </c>
      <c r="L231" s="358">
        <f>SUM(L227:L230)</f>
        <v>0</v>
      </c>
      <c r="M231" s="358">
        <f t="shared" ref="M231:Y231" si="91">SUM(M227:M230)</f>
        <v>0</v>
      </c>
      <c r="N231" s="358">
        <f t="shared" si="91"/>
        <v>0</v>
      </c>
      <c r="O231" s="358">
        <f t="shared" si="91"/>
        <v>0</v>
      </c>
      <c r="P231" s="358">
        <f t="shared" si="91"/>
        <v>0</v>
      </c>
      <c r="Q231" s="358">
        <f t="shared" si="91"/>
        <v>0</v>
      </c>
      <c r="R231" s="358">
        <f t="shared" si="91"/>
        <v>0</v>
      </c>
      <c r="S231" s="358">
        <f t="shared" si="91"/>
        <v>0</v>
      </c>
      <c r="T231" s="358">
        <f t="shared" si="91"/>
        <v>0</v>
      </c>
      <c r="U231" s="358">
        <f t="shared" si="91"/>
        <v>0</v>
      </c>
      <c r="V231" s="358">
        <f t="shared" si="91"/>
        <v>0</v>
      </c>
      <c r="W231" s="358">
        <f t="shared" si="91"/>
        <v>0</v>
      </c>
      <c r="X231" s="358">
        <f t="shared" si="91"/>
        <v>0</v>
      </c>
      <c r="Y231" s="358">
        <f t="shared" si="91"/>
        <v>0</v>
      </c>
    </row>
    <row r="232" spans="1:26" ht="12.75" customHeight="1">
      <c r="A232" s="467"/>
      <c r="C232" s="243"/>
      <c r="D232" s="243"/>
      <c r="E232" s="243"/>
      <c r="F232" s="886"/>
      <c r="G232" s="886"/>
      <c r="H232" s="886"/>
      <c r="I232" s="886"/>
      <c r="J232" s="886"/>
      <c r="K232" s="231"/>
      <c r="L232" s="886"/>
      <c r="M232" s="886"/>
      <c r="N232" s="886"/>
      <c r="O232" s="886"/>
      <c r="P232" s="886"/>
      <c r="Q232" s="886"/>
      <c r="R232" s="886"/>
      <c r="S232" s="886"/>
      <c r="T232" s="886"/>
      <c r="U232" s="886"/>
      <c r="V232" s="886"/>
      <c r="W232" s="886"/>
      <c r="X232" s="886"/>
      <c r="Y232" s="886"/>
    </row>
    <row r="233" spans="1:26">
      <c r="A233" s="447" t="s">
        <v>253</v>
      </c>
      <c r="C233" s="243"/>
      <c r="D233" s="243"/>
      <c r="E233" s="247"/>
      <c r="F233" s="145">
        <f>+'F2 - Bal Sht'!F105</f>
        <v>0</v>
      </c>
      <c r="G233" s="145">
        <f>+'F2 - Bal Sht'!G105</f>
        <v>0</v>
      </c>
      <c r="H233" s="145">
        <f>+'F2 - Bal Sht'!H105</f>
        <v>0</v>
      </c>
      <c r="I233" s="145">
        <f>+'F2 - Bal Sht'!I105</f>
        <v>0</v>
      </c>
      <c r="J233" s="145">
        <f>+'F2 - Bal Sht'!J105</f>
        <v>0</v>
      </c>
      <c r="K233" s="145">
        <f>+'F2 - Bal Sht'!K105</f>
        <v>0</v>
      </c>
      <c r="L233" s="145">
        <f>+'F2 - Bal Sht'!L105</f>
        <v>0</v>
      </c>
      <c r="M233" s="145">
        <f>+'F2 - Bal Sht'!M105</f>
        <v>0</v>
      </c>
      <c r="N233" s="145">
        <f>+'F2 - Bal Sht'!N105</f>
        <v>0</v>
      </c>
      <c r="O233" s="145">
        <f>+'F2 - Bal Sht'!O105</f>
        <v>0</v>
      </c>
      <c r="P233" s="145">
        <f>+'F2 - Bal Sht'!P105</f>
        <v>0</v>
      </c>
      <c r="Q233" s="145">
        <f>+'F2 - Bal Sht'!Q105</f>
        <v>0</v>
      </c>
      <c r="R233" s="145">
        <f>+'F2 - Bal Sht'!R105</f>
        <v>0</v>
      </c>
      <c r="S233" s="145">
        <f>+'F2 - Bal Sht'!S105</f>
        <v>0</v>
      </c>
      <c r="T233" s="145">
        <f>+'F2 - Bal Sht'!T105</f>
        <v>0</v>
      </c>
      <c r="U233" s="145">
        <f>+'F2 - Bal Sht'!U105</f>
        <v>0</v>
      </c>
      <c r="V233" s="145">
        <f>+'F2 - Bal Sht'!V105</f>
        <v>0</v>
      </c>
      <c r="W233" s="145">
        <f>+'F2 - Bal Sht'!W105</f>
        <v>0</v>
      </c>
      <c r="X233" s="145">
        <f>+'F2 - Bal Sht'!X105</f>
        <v>0</v>
      </c>
      <c r="Y233" s="145">
        <f>+'F2 - Bal Sht'!Y105</f>
        <v>0</v>
      </c>
    </row>
    <row r="234" spans="1:26">
      <c r="A234" s="448" t="s">
        <v>254</v>
      </c>
      <c r="C234" s="250"/>
      <c r="D234" s="250"/>
      <c r="E234" s="243"/>
      <c r="F234" s="145">
        <f>+'F2 - Bal Sht'!F115</f>
        <v>0</v>
      </c>
      <c r="G234" s="145">
        <f>+'F2 - Bal Sht'!G115</f>
        <v>0</v>
      </c>
      <c r="H234" s="145">
        <f>+'F2 - Bal Sht'!H115</f>
        <v>0</v>
      </c>
      <c r="I234" s="145">
        <f>+'F2 - Bal Sht'!I115</f>
        <v>0</v>
      </c>
      <c r="J234" s="145">
        <f>+'F2 - Bal Sht'!J115</f>
        <v>0</v>
      </c>
      <c r="K234" s="145">
        <f>+'F2 - Bal Sht'!K115</f>
        <v>0</v>
      </c>
      <c r="L234" s="145">
        <f>+'F2 - Bal Sht'!L115</f>
        <v>0</v>
      </c>
      <c r="M234" s="145">
        <f>+'F2 - Bal Sht'!M115</f>
        <v>0</v>
      </c>
      <c r="N234" s="145">
        <f>+'F2 - Bal Sht'!N115</f>
        <v>0</v>
      </c>
      <c r="O234" s="145">
        <f>+'F2 - Bal Sht'!O115</f>
        <v>0</v>
      </c>
      <c r="P234" s="145">
        <f>+'F2 - Bal Sht'!P115</f>
        <v>0</v>
      </c>
      <c r="Q234" s="145">
        <f>+'F2 - Bal Sht'!Q115</f>
        <v>0</v>
      </c>
      <c r="R234" s="145">
        <f>+'F2 - Bal Sht'!R115</f>
        <v>0</v>
      </c>
      <c r="S234" s="145">
        <f>+'F2 - Bal Sht'!S115</f>
        <v>0</v>
      </c>
      <c r="T234" s="145">
        <f>+'F2 - Bal Sht'!T115</f>
        <v>0</v>
      </c>
      <c r="U234" s="145">
        <f>+'F2 - Bal Sht'!U115</f>
        <v>0</v>
      </c>
      <c r="V234" s="145">
        <f>+'F2 - Bal Sht'!V115</f>
        <v>0</v>
      </c>
      <c r="W234" s="145">
        <f>+'F2 - Bal Sht'!W115</f>
        <v>0</v>
      </c>
      <c r="X234" s="145">
        <f>+'F2 - Bal Sht'!X115</f>
        <v>0</v>
      </c>
      <c r="Y234" s="145">
        <f>+'F2 - Bal Sht'!Y115</f>
        <v>0</v>
      </c>
    </row>
    <row r="235" spans="1:26">
      <c r="A235" s="448" t="s">
        <v>829</v>
      </c>
      <c r="C235" s="250"/>
      <c r="D235" s="250"/>
      <c r="E235" s="243"/>
      <c r="F235" s="225"/>
      <c r="G235" s="225"/>
      <c r="H235" s="225"/>
      <c r="I235" s="225"/>
      <c r="J235" s="225"/>
      <c r="K235" s="225"/>
      <c r="L235" s="225"/>
      <c r="M235" s="225"/>
      <c r="N235" s="225"/>
      <c r="O235" s="225"/>
      <c r="P235" s="225"/>
      <c r="Q235" s="225"/>
      <c r="R235" s="225"/>
      <c r="S235" s="225"/>
      <c r="T235" s="225"/>
      <c r="U235" s="225"/>
      <c r="V235" s="225"/>
      <c r="W235" s="225"/>
      <c r="X235" s="225"/>
      <c r="Y235" s="225"/>
    </row>
    <row r="236" spans="1:26">
      <c r="A236" s="448" t="s">
        <v>255</v>
      </c>
      <c r="C236" s="250"/>
      <c r="D236" s="250"/>
      <c r="E236" s="247" t="s">
        <v>256</v>
      </c>
      <c r="F236" s="145">
        <f>-'F2 - Bal Sht'!F$137</f>
        <v>0</v>
      </c>
      <c r="G236" s="145">
        <f>-'F2 - Bal Sht'!G$137</f>
        <v>0</v>
      </c>
      <c r="H236" s="145">
        <f>-'F2 - Bal Sht'!H$137</f>
        <v>0</v>
      </c>
      <c r="I236" s="145">
        <f>-'F2 - Bal Sht'!I$137</f>
        <v>0</v>
      </c>
      <c r="J236" s="145">
        <f>-'F2 - Bal Sht'!J$137</f>
        <v>0</v>
      </c>
      <c r="K236" s="145">
        <f>-'F2 - Bal Sht'!K$137</f>
        <v>0</v>
      </c>
      <c r="L236" s="145">
        <f>-'F2 - Bal Sht'!L$137</f>
        <v>0</v>
      </c>
      <c r="M236" s="145">
        <f>-'F2 - Bal Sht'!M$137</f>
        <v>0</v>
      </c>
      <c r="N236" s="145">
        <f>-'F2 - Bal Sht'!N$137</f>
        <v>0</v>
      </c>
      <c r="O236" s="145">
        <f>-'F2 - Bal Sht'!O$137</f>
        <v>0</v>
      </c>
      <c r="P236" s="145">
        <f>-'F2 - Bal Sht'!P$137</f>
        <v>0</v>
      </c>
      <c r="Q236" s="145">
        <f>-'F2 - Bal Sht'!Q$137</f>
        <v>0</v>
      </c>
      <c r="R236" s="145">
        <f>-'F2 - Bal Sht'!R$137</f>
        <v>0</v>
      </c>
      <c r="S236" s="145">
        <f>-'F2 - Bal Sht'!S$137</f>
        <v>0</v>
      </c>
      <c r="T236" s="145">
        <f>-'F2 - Bal Sht'!T$137</f>
        <v>0</v>
      </c>
      <c r="U236" s="145">
        <f>-'F2 - Bal Sht'!U$137</f>
        <v>0</v>
      </c>
      <c r="V236" s="145">
        <f>-'F2 - Bal Sht'!V$137</f>
        <v>0</v>
      </c>
      <c r="W236" s="145">
        <f>-'F2 - Bal Sht'!W$137</f>
        <v>0</v>
      </c>
      <c r="X236" s="145">
        <f>-'F2 - Bal Sht'!X$137</f>
        <v>0</v>
      </c>
      <c r="Y236" s="145">
        <f>-'F2 - Bal Sht'!Y$137</f>
        <v>0</v>
      </c>
    </row>
    <row r="237" spans="1:26">
      <c r="A237" s="448" t="s">
        <v>257</v>
      </c>
      <c r="C237" s="251"/>
      <c r="D237" s="251"/>
      <c r="E237" s="247" t="s">
        <v>256</v>
      </c>
      <c r="F237" s="145">
        <f>-'F2 - Bal Sht'!F$149</f>
        <v>0</v>
      </c>
      <c r="G237" s="145">
        <f>-'F2 - Bal Sht'!G$149</f>
        <v>0</v>
      </c>
      <c r="H237" s="145">
        <f>-'F2 - Bal Sht'!H$149</f>
        <v>0</v>
      </c>
      <c r="I237" s="145">
        <f>-'F2 - Bal Sht'!I$149</f>
        <v>0</v>
      </c>
      <c r="J237" s="145">
        <f>-'F2 - Bal Sht'!J$149</f>
        <v>0</v>
      </c>
      <c r="K237" s="145">
        <f>-'F2 - Bal Sht'!K$149</f>
        <v>0</v>
      </c>
      <c r="L237" s="145">
        <f>-'F2 - Bal Sht'!L$149</f>
        <v>0</v>
      </c>
      <c r="M237" s="145">
        <f>-'F2 - Bal Sht'!M$149</f>
        <v>0</v>
      </c>
      <c r="N237" s="145">
        <f>-'F2 - Bal Sht'!N$149</f>
        <v>0</v>
      </c>
      <c r="O237" s="145">
        <f>-'F2 - Bal Sht'!O$149</f>
        <v>0</v>
      </c>
      <c r="P237" s="145">
        <f>-'F2 - Bal Sht'!P$149</f>
        <v>0</v>
      </c>
      <c r="Q237" s="145">
        <f>-'F2 - Bal Sht'!Q$149</f>
        <v>0</v>
      </c>
      <c r="R237" s="145">
        <f>-'F2 - Bal Sht'!R$149</f>
        <v>0</v>
      </c>
      <c r="S237" s="145">
        <f>-'F2 - Bal Sht'!S$149</f>
        <v>0</v>
      </c>
      <c r="T237" s="145">
        <f>-'F2 - Bal Sht'!T$149</f>
        <v>0</v>
      </c>
      <c r="U237" s="145">
        <f>-'F2 - Bal Sht'!U$149</f>
        <v>0</v>
      </c>
      <c r="V237" s="145">
        <f>-'F2 - Bal Sht'!V$149</f>
        <v>0</v>
      </c>
      <c r="W237" s="145">
        <f>-'F2 - Bal Sht'!W$149</f>
        <v>0</v>
      </c>
      <c r="X237" s="145">
        <f>-'F2 - Bal Sht'!X$149</f>
        <v>0</v>
      </c>
      <c r="Y237" s="145">
        <f>-'F2 - Bal Sht'!Y$149</f>
        <v>0</v>
      </c>
    </row>
    <row r="238" spans="1:26">
      <c r="A238" s="448" t="s">
        <v>258</v>
      </c>
      <c r="C238" s="251"/>
      <c r="D238" s="251"/>
      <c r="E238" s="247" t="s">
        <v>256</v>
      </c>
      <c r="F238" s="145">
        <f>-'F2 - Bal Sht'!F$159</f>
        <v>0</v>
      </c>
      <c r="G238" s="145">
        <f>-'F2 - Bal Sht'!G$159</f>
        <v>0</v>
      </c>
      <c r="H238" s="145">
        <f>-'F2 - Bal Sht'!H$159</f>
        <v>0</v>
      </c>
      <c r="I238" s="145">
        <f>-'F2 - Bal Sht'!I$159</f>
        <v>0</v>
      </c>
      <c r="J238" s="145">
        <f>-'F2 - Bal Sht'!J$159</f>
        <v>0</v>
      </c>
      <c r="K238" s="145">
        <f>-'F2 - Bal Sht'!K$159</f>
        <v>0</v>
      </c>
      <c r="L238" s="145">
        <f>-'F2 - Bal Sht'!L$159</f>
        <v>0</v>
      </c>
      <c r="M238" s="145">
        <f>-'F2 - Bal Sht'!M$159</f>
        <v>0</v>
      </c>
      <c r="N238" s="145">
        <f>-'F2 - Bal Sht'!N$159</f>
        <v>0</v>
      </c>
      <c r="O238" s="145">
        <f>-'F2 - Bal Sht'!O$159</f>
        <v>0</v>
      </c>
      <c r="P238" s="145">
        <f>-'F2 - Bal Sht'!P$159</f>
        <v>0</v>
      </c>
      <c r="Q238" s="145">
        <f>-'F2 - Bal Sht'!Q$159</f>
        <v>0</v>
      </c>
      <c r="R238" s="145">
        <f>-'F2 - Bal Sht'!R$159</f>
        <v>0</v>
      </c>
      <c r="S238" s="145">
        <f>-'F2 - Bal Sht'!S$159</f>
        <v>0</v>
      </c>
      <c r="T238" s="145">
        <f>-'F2 - Bal Sht'!T$159</f>
        <v>0</v>
      </c>
      <c r="U238" s="145">
        <f>-'F2 - Bal Sht'!U$159</f>
        <v>0</v>
      </c>
      <c r="V238" s="145">
        <f>-'F2 - Bal Sht'!V$159</f>
        <v>0</v>
      </c>
      <c r="W238" s="145">
        <f>-'F2 - Bal Sht'!W$159</f>
        <v>0</v>
      </c>
      <c r="X238" s="145">
        <f>-'F2 - Bal Sht'!X$159</f>
        <v>0</v>
      </c>
      <c r="Y238" s="145">
        <f>-'F2 - Bal Sht'!Y$159</f>
        <v>0</v>
      </c>
    </row>
    <row r="239" spans="1:26">
      <c r="A239" s="447" t="s">
        <v>542</v>
      </c>
      <c r="C239" s="243"/>
      <c r="D239" s="243"/>
      <c r="E239" s="247"/>
      <c r="F239" s="358">
        <f t="shared" ref="F239:J239" si="92">SUM(F233:F238)</f>
        <v>0</v>
      </c>
      <c r="G239" s="358">
        <f t="shared" si="92"/>
        <v>0</v>
      </c>
      <c r="H239" s="358">
        <f t="shared" si="92"/>
        <v>0</v>
      </c>
      <c r="I239" s="358">
        <f t="shared" si="92"/>
        <v>0</v>
      </c>
      <c r="J239" s="358">
        <f t="shared" si="92"/>
        <v>0</v>
      </c>
      <c r="K239" s="358">
        <f t="shared" ref="K239" si="93">SUM(K233:K238)</f>
        <v>0</v>
      </c>
      <c r="L239" s="358">
        <f t="shared" ref="L239:Y239" si="94">SUM(L233:L238)</f>
        <v>0</v>
      </c>
      <c r="M239" s="358">
        <f t="shared" si="94"/>
        <v>0</v>
      </c>
      <c r="N239" s="358">
        <f t="shared" si="94"/>
        <v>0</v>
      </c>
      <c r="O239" s="358">
        <f t="shared" si="94"/>
        <v>0</v>
      </c>
      <c r="P239" s="358">
        <f t="shared" si="94"/>
        <v>0</v>
      </c>
      <c r="Q239" s="358">
        <f t="shared" si="94"/>
        <v>0</v>
      </c>
      <c r="R239" s="358">
        <f t="shared" si="94"/>
        <v>0</v>
      </c>
      <c r="S239" s="358">
        <f t="shared" si="94"/>
        <v>0</v>
      </c>
      <c r="T239" s="358">
        <f t="shared" si="94"/>
        <v>0</v>
      </c>
      <c r="U239" s="358">
        <f t="shared" si="94"/>
        <v>0</v>
      </c>
      <c r="V239" s="358">
        <f t="shared" si="94"/>
        <v>0</v>
      </c>
      <c r="W239" s="358">
        <f t="shared" si="94"/>
        <v>0</v>
      </c>
      <c r="X239" s="358">
        <f t="shared" si="94"/>
        <v>0</v>
      </c>
      <c r="Y239" s="358">
        <f t="shared" si="94"/>
        <v>0</v>
      </c>
    </row>
    <row r="240" spans="1:26">
      <c r="A240" s="243"/>
      <c r="C240" s="243"/>
      <c r="D240" s="243"/>
      <c r="E240" s="243"/>
      <c r="F240" s="252"/>
      <c r="G240" s="252"/>
      <c r="H240" s="252"/>
      <c r="I240" s="252"/>
      <c r="J240" s="252"/>
      <c r="K240" s="252"/>
      <c r="L240" s="252"/>
      <c r="M240" s="252"/>
      <c r="N240" s="252"/>
      <c r="O240" s="252"/>
      <c r="P240" s="252"/>
      <c r="Q240" s="252"/>
      <c r="R240" s="252"/>
      <c r="S240" s="252"/>
      <c r="T240" s="252"/>
      <c r="U240" s="252"/>
      <c r="V240" s="252"/>
      <c r="W240" s="252"/>
      <c r="X240" s="252"/>
      <c r="Y240" s="252"/>
    </row>
    <row r="241" spans="1:25">
      <c r="A241" s="347" t="s">
        <v>259</v>
      </c>
      <c r="C241" s="253"/>
      <c r="D241" s="253"/>
      <c r="E241" s="243"/>
      <c r="F241" s="358">
        <f t="shared" ref="F241:J241" si="95">+F231+F239</f>
        <v>0</v>
      </c>
      <c r="G241" s="358">
        <f t="shared" si="95"/>
        <v>0</v>
      </c>
      <c r="H241" s="358">
        <f t="shared" si="95"/>
        <v>0</v>
      </c>
      <c r="I241" s="358">
        <f t="shared" si="95"/>
        <v>0</v>
      </c>
      <c r="J241" s="358">
        <f t="shared" si="95"/>
        <v>0</v>
      </c>
      <c r="K241" s="358">
        <f t="shared" ref="K241" si="96">+K231+K239</f>
        <v>0</v>
      </c>
      <c r="L241" s="358">
        <f t="shared" ref="L241:Y241" si="97">+L231+L239</f>
        <v>0</v>
      </c>
      <c r="M241" s="358">
        <f t="shared" si="97"/>
        <v>0</v>
      </c>
      <c r="N241" s="358">
        <f t="shared" si="97"/>
        <v>0</v>
      </c>
      <c r="O241" s="358">
        <f t="shared" si="97"/>
        <v>0</v>
      </c>
      <c r="P241" s="358">
        <f t="shared" si="97"/>
        <v>0</v>
      </c>
      <c r="Q241" s="358">
        <f t="shared" si="97"/>
        <v>0</v>
      </c>
      <c r="R241" s="358">
        <f t="shared" si="97"/>
        <v>0</v>
      </c>
      <c r="S241" s="358">
        <f t="shared" si="97"/>
        <v>0</v>
      </c>
      <c r="T241" s="358">
        <f t="shared" si="97"/>
        <v>0</v>
      </c>
      <c r="U241" s="358">
        <f t="shared" si="97"/>
        <v>0</v>
      </c>
      <c r="V241" s="358">
        <f t="shared" si="97"/>
        <v>0</v>
      </c>
      <c r="W241" s="358">
        <f t="shared" si="97"/>
        <v>0</v>
      </c>
      <c r="X241" s="358">
        <f t="shared" si="97"/>
        <v>0</v>
      </c>
      <c r="Y241" s="358">
        <f t="shared" si="97"/>
        <v>0</v>
      </c>
    </row>
    <row r="242" spans="1:25">
      <c r="A242" s="244"/>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row>
    <row r="243" spans="1:25">
      <c r="A243" s="242" t="s">
        <v>260</v>
      </c>
      <c r="C243" s="243"/>
      <c r="D243" s="243"/>
      <c r="E243" s="243"/>
      <c r="F243" s="243"/>
      <c r="G243" s="243"/>
      <c r="H243" s="243"/>
      <c r="I243" s="243"/>
      <c r="J243" s="243"/>
      <c r="K243" s="243"/>
      <c r="L243" s="243"/>
      <c r="M243" s="243"/>
      <c r="N243" s="243"/>
      <c r="O243" s="243"/>
      <c r="P243" s="243"/>
      <c r="Q243" s="243"/>
      <c r="R243" s="243"/>
      <c r="S243" s="243"/>
      <c r="T243" s="243"/>
      <c r="U243" s="243"/>
      <c r="V243" s="243"/>
      <c r="W243" s="243"/>
      <c r="X243" s="243"/>
      <c r="Y243" s="243"/>
    </row>
    <row r="244" spans="1:25">
      <c r="A244" s="243" t="s">
        <v>594</v>
      </c>
      <c r="C244" s="243"/>
      <c r="D244" s="243"/>
      <c r="E244" s="243"/>
      <c r="F244" s="225"/>
      <c r="G244" s="225"/>
      <c r="H244" s="225"/>
      <c r="I244" s="225"/>
      <c r="J244" s="225"/>
      <c r="K244" s="225"/>
      <c r="L244" s="225"/>
      <c r="M244" s="225"/>
      <c r="N244" s="225"/>
      <c r="O244" s="225"/>
      <c r="P244" s="225"/>
      <c r="Q244" s="225"/>
      <c r="R244" s="225"/>
      <c r="S244" s="225"/>
      <c r="T244" s="225"/>
      <c r="U244" s="225"/>
      <c r="V244" s="225"/>
      <c r="W244" s="225"/>
      <c r="X244" s="225"/>
      <c r="Y244" s="225"/>
    </row>
    <row r="245" spans="1:25">
      <c r="A245" s="23" t="s">
        <v>142</v>
      </c>
      <c r="C245" s="243"/>
      <c r="D245" s="243"/>
      <c r="E245" s="243"/>
      <c r="F245" s="225"/>
      <c r="G245" s="225"/>
      <c r="H245" s="225"/>
      <c r="I245" s="225"/>
      <c r="J245" s="225"/>
      <c r="K245" s="225"/>
      <c r="L245" s="225"/>
      <c r="M245" s="225"/>
      <c r="N245" s="225"/>
      <c r="O245" s="225"/>
      <c r="P245" s="225"/>
      <c r="Q245" s="225"/>
      <c r="R245" s="225"/>
      <c r="S245" s="225"/>
      <c r="T245" s="225"/>
      <c r="U245" s="225"/>
      <c r="V245" s="225"/>
      <c r="W245" s="225"/>
      <c r="X245" s="225"/>
      <c r="Y245" s="225"/>
    </row>
    <row r="246" spans="1:25">
      <c r="A246" s="23" t="s">
        <v>142</v>
      </c>
      <c r="C246" s="243"/>
      <c r="D246" s="243"/>
      <c r="E246" s="243"/>
      <c r="F246" s="225"/>
      <c r="G246" s="225"/>
      <c r="H246" s="225"/>
      <c r="I246" s="225"/>
      <c r="J246" s="225"/>
      <c r="K246" s="225"/>
      <c r="L246" s="225"/>
      <c r="M246" s="225"/>
      <c r="N246" s="225"/>
      <c r="O246" s="225"/>
      <c r="P246" s="225"/>
      <c r="Q246" s="225"/>
      <c r="R246" s="225"/>
      <c r="S246" s="225"/>
      <c r="T246" s="225"/>
      <c r="U246" s="225"/>
      <c r="V246" s="225"/>
      <c r="W246" s="225"/>
      <c r="X246" s="225"/>
      <c r="Y246" s="225"/>
    </row>
    <row r="247" spans="1:25">
      <c r="A247" s="23" t="s">
        <v>142</v>
      </c>
      <c r="C247" s="243"/>
      <c r="D247" s="243"/>
      <c r="E247" s="243"/>
      <c r="F247" s="225"/>
      <c r="G247" s="225"/>
      <c r="H247" s="225"/>
      <c r="I247" s="225"/>
      <c r="J247" s="225"/>
      <c r="K247" s="225"/>
      <c r="L247" s="225"/>
      <c r="M247" s="225"/>
      <c r="N247" s="225"/>
      <c r="O247" s="225"/>
      <c r="P247" s="225"/>
      <c r="Q247" s="225"/>
      <c r="R247" s="225"/>
      <c r="S247" s="225"/>
      <c r="T247" s="225"/>
      <c r="U247" s="225"/>
      <c r="V247" s="225"/>
      <c r="W247" s="225"/>
      <c r="X247" s="225"/>
      <c r="Y247" s="225"/>
    </row>
    <row r="248" spans="1:25">
      <c r="A248" s="23" t="s">
        <v>142</v>
      </c>
      <c r="C248" s="243"/>
      <c r="D248" s="243"/>
      <c r="E248" s="243"/>
      <c r="F248" s="225"/>
      <c r="G248" s="225"/>
      <c r="H248" s="225"/>
      <c r="I248" s="225"/>
      <c r="J248" s="225"/>
      <c r="K248" s="225"/>
      <c r="L248" s="225"/>
      <c r="M248" s="225"/>
      <c r="N248" s="225"/>
      <c r="O248" s="225"/>
      <c r="P248" s="225"/>
      <c r="Q248" s="225"/>
      <c r="R248" s="225"/>
      <c r="S248" s="225"/>
      <c r="T248" s="225"/>
      <c r="U248" s="225"/>
      <c r="V248" s="225"/>
      <c r="W248" s="225"/>
      <c r="X248" s="225"/>
      <c r="Y248" s="225"/>
    </row>
    <row r="249" spans="1:25">
      <c r="A249" s="23" t="s">
        <v>142</v>
      </c>
      <c r="C249" s="243"/>
      <c r="D249" s="243"/>
      <c r="E249" s="243"/>
      <c r="F249" s="225"/>
      <c r="G249" s="225"/>
      <c r="H249" s="225"/>
      <c r="I249" s="225"/>
      <c r="J249" s="225"/>
      <c r="K249" s="225"/>
      <c r="L249" s="225"/>
      <c r="M249" s="225"/>
      <c r="N249" s="225"/>
      <c r="O249" s="225"/>
      <c r="P249" s="225"/>
      <c r="Q249" s="225"/>
      <c r="R249" s="225"/>
      <c r="S249" s="225"/>
      <c r="T249" s="225"/>
      <c r="U249" s="225"/>
      <c r="V249" s="225"/>
      <c r="W249" s="225"/>
      <c r="X249" s="225"/>
      <c r="Y249" s="225"/>
    </row>
    <row r="250" spans="1:25">
      <c r="A250" s="23" t="s">
        <v>142</v>
      </c>
      <c r="C250" s="243"/>
      <c r="D250" s="243"/>
      <c r="E250" s="243"/>
      <c r="F250" s="225"/>
      <c r="G250" s="225"/>
      <c r="H250" s="225"/>
      <c r="I250" s="225"/>
      <c r="J250" s="225"/>
      <c r="K250" s="225"/>
      <c r="L250" s="225"/>
      <c r="M250" s="225"/>
      <c r="N250" s="225"/>
      <c r="O250" s="225"/>
      <c r="P250" s="225"/>
      <c r="Q250" s="225"/>
      <c r="R250" s="225"/>
      <c r="S250" s="225"/>
      <c r="T250" s="225"/>
      <c r="U250" s="225"/>
      <c r="V250" s="225"/>
      <c r="W250" s="225"/>
      <c r="X250" s="225"/>
      <c r="Y250" s="225"/>
    </row>
    <row r="251" spans="1:25">
      <c r="A251" s="23" t="s">
        <v>142</v>
      </c>
      <c r="C251" s="243"/>
      <c r="D251" s="243"/>
      <c r="E251" s="243"/>
      <c r="F251" s="225"/>
      <c r="G251" s="225"/>
      <c r="H251" s="225"/>
      <c r="I251" s="225"/>
      <c r="J251" s="225"/>
      <c r="K251" s="225"/>
      <c r="L251" s="225"/>
      <c r="M251" s="225"/>
      <c r="N251" s="225"/>
      <c r="O251" s="225"/>
      <c r="P251" s="225"/>
      <c r="Q251" s="225"/>
      <c r="R251" s="225"/>
      <c r="S251" s="225"/>
      <c r="T251" s="225"/>
      <c r="U251" s="225"/>
      <c r="V251" s="225"/>
      <c r="W251" s="225"/>
      <c r="X251" s="225"/>
      <c r="Y251" s="225"/>
    </row>
    <row r="252" spans="1:25">
      <c r="A252" s="23" t="s">
        <v>142</v>
      </c>
      <c r="C252" s="243"/>
      <c r="D252" s="243"/>
      <c r="E252" s="243"/>
      <c r="F252" s="225"/>
      <c r="G252" s="225"/>
      <c r="H252" s="225"/>
      <c r="I252" s="225"/>
      <c r="J252" s="225"/>
      <c r="K252" s="225"/>
      <c r="L252" s="225"/>
      <c r="M252" s="225"/>
      <c r="N252" s="225"/>
      <c r="O252" s="225"/>
      <c r="P252" s="225"/>
      <c r="Q252" s="225"/>
      <c r="R252" s="225"/>
      <c r="S252" s="225"/>
      <c r="T252" s="225"/>
      <c r="U252" s="225"/>
      <c r="V252" s="225"/>
      <c r="W252" s="225"/>
      <c r="X252" s="225"/>
      <c r="Y252" s="225"/>
    </row>
    <row r="253" spans="1:25">
      <c r="A253" s="23" t="s">
        <v>142</v>
      </c>
      <c r="C253" s="243"/>
      <c r="D253" s="243"/>
      <c r="E253" s="243"/>
      <c r="F253" s="225"/>
      <c r="G253" s="225"/>
      <c r="H253" s="225"/>
      <c r="I253" s="225"/>
      <c r="J253" s="225"/>
      <c r="K253" s="225"/>
      <c r="L253" s="225"/>
      <c r="M253" s="225"/>
      <c r="N253" s="225"/>
      <c r="O253" s="225"/>
      <c r="P253" s="225"/>
      <c r="Q253" s="225"/>
      <c r="R253" s="225"/>
      <c r="S253" s="225"/>
      <c r="T253" s="225"/>
      <c r="U253" s="225"/>
      <c r="V253" s="225"/>
      <c r="W253" s="225"/>
      <c r="X253" s="225"/>
      <c r="Y253" s="225"/>
    </row>
    <row r="254" spans="1:25">
      <c r="A254" s="23" t="s">
        <v>142</v>
      </c>
      <c r="C254" s="243"/>
      <c r="D254" s="243"/>
      <c r="E254" s="243"/>
      <c r="F254" s="225"/>
      <c r="G254" s="225"/>
      <c r="H254" s="225"/>
      <c r="I254" s="225"/>
      <c r="J254" s="225"/>
      <c r="K254" s="225"/>
      <c r="L254" s="225"/>
      <c r="M254" s="225"/>
      <c r="N254" s="225"/>
      <c r="O254" s="225"/>
      <c r="P254" s="225"/>
      <c r="Q254" s="225"/>
      <c r="R254" s="225"/>
      <c r="S254" s="225"/>
      <c r="T254" s="225"/>
      <c r="U254" s="225"/>
      <c r="V254" s="225"/>
      <c r="W254" s="225"/>
      <c r="X254" s="225"/>
      <c r="Y254" s="225"/>
    </row>
    <row r="255" spans="1:25">
      <c r="A255" s="23" t="s">
        <v>142</v>
      </c>
      <c r="C255" s="243"/>
      <c r="D255" s="243"/>
      <c r="E255" s="243"/>
      <c r="F255" s="225"/>
      <c r="G255" s="225"/>
      <c r="H255" s="225"/>
      <c r="I255" s="225"/>
      <c r="J255" s="225"/>
      <c r="K255" s="225"/>
      <c r="L255" s="225"/>
      <c r="M255" s="225"/>
      <c r="N255" s="225"/>
      <c r="O255" s="225"/>
      <c r="P255" s="225"/>
      <c r="Q255" s="225"/>
      <c r="R255" s="225"/>
      <c r="S255" s="225"/>
      <c r="T255" s="225"/>
      <c r="U255" s="225"/>
      <c r="V255" s="225"/>
      <c r="W255" s="225"/>
      <c r="X255" s="225"/>
      <c r="Y255" s="225"/>
    </row>
    <row r="256" spans="1:25">
      <c r="A256" s="23" t="s">
        <v>142</v>
      </c>
      <c r="C256" s="243"/>
      <c r="D256" s="243"/>
      <c r="E256" s="243"/>
      <c r="F256" s="225"/>
      <c r="G256" s="225"/>
      <c r="H256" s="225"/>
      <c r="I256" s="225"/>
      <c r="J256" s="225"/>
      <c r="K256" s="225"/>
      <c r="L256" s="225"/>
      <c r="M256" s="225"/>
      <c r="N256" s="225"/>
      <c r="O256" s="225"/>
      <c r="P256" s="225"/>
      <c r="Q256" s="225"/>
      <c r="R256" s="225"/>
      <c r="S256" s="225"/>
      <c r="T256" s="225"/>
      <c r="U256" s="225"/>
      <c r="V256" s="225"/>
      <c r="W256" s="225"/>
      <c r="X256" s="225"/>
      <c r="Y256" s="225"/>
    </row>
    <row r="257" spans="1:26">
      <c r="A257" s="23" t="s">
        <v>142</v>
      </c>
      <c r="C257" s="243"/>
      <c r="D257" s="243"/>
      <c r="E257" s="243"/>
      <c r="F257" s="225"/>
      <c r="G257" s="225"/>
      <c r="H257" s="225"/>
      <c r="I257" s="225"/>
      <c r="J257" s="225"/>
      <c r="K257" s="225"/>
      <c r="L257" s="225"/>
      <c r="M257" s="225"/>
      <c r="N257" s="225"/>
      <c r="O257" s="225"/>
      <c r="P257" s="225"/>
      <c r="Q257" s="225"/>
      <c r="R257" s="225"/>
      <c r="S257" s="225"/>
      <c r="T257" s="225"/>
      <c r="U257" s="225"/>
      <c r="V257" s="225"/>
      <c r="W257" s="225"/>
      <c r="X257" s="225"/>
      <c r="Y257" s="225"/>
    </row>
    <row r="258" spans="1:26">
      <c r="A258" s="23" t="s">
        <v>142</v>
      </c>
      <c r="C258" s="243"/>
      <c r="D258" s="243"/>
      <c r="E258" s="243"/>
      <c r="F258" s="225"/>
      <c r="G258" s="225"/>
      <c r="H258" s="225"/>
      <c r="I258" s="225"/>
      <c r="J258" s="225"/>
      <c r="K258" s="225"/>
      <c r="L258" s="225"/>
      <c r="M258" s="225"/>
      <c r="N258" s="225"/>
      <c r="O258" s="225"/>
      <c r="P258" s="225"/>
      <c r="Q258" s="225"/>
      <c r="R258" s="225"/>
      <c r="S258" s="225"/>
      <c r="T258" s="225"/>
      <c r="U258" s="225"/>
      <c r="V258" s="225"/>
      <c r="W258" s="225"/>
      <c r="X258" s="225"/>
      <c r="Y258" s="225"/>
    </row>
    <row r="259" spans="1:26">
      <c r="A259" s="23" t="s">
        <v>142</v>
      </c>
      <c r="C259" s="243"/>
      <c r="D259" s="243"/>
      <c r="E259" s="243"/>
      <c r="F259" s="225"/>
      <c r="G259" s="225"/>
      <c r="H259" s="225"/>
      <c r="I259" s="225"/>
      <c r="J259" s="225"/>
      <c r="K259" s="225"/>
      <c r="L259" s="225"/>
      <c r="M259" s="225"/>
      <c r="N259" s="225"/>
      <c r="O259" s="225"/>
      <c r="P259" s="225"/>
      <c r="Q259" s="225"/>
      <c r="R259" s="225"/>
      <c r="S259" s="225"/>
      <c r="T259" s="225"/>
      <c r="U259" s="225"/>
      <c r="V259" s="225"/>
      <c r="W259" s="225"/>
      <c r="X259" s="225"/>
      <c r="Y259" s="225"/>
    </row>
    <row r="260" spans="1:26">
      <c r="A260" s="23" t="s">
        <v>142</v>
      </c>
      <c r="C260" s="243"/>
      <c r="D260" s="243"/>
      <c r="E260" s="243"/>
      <c r="F260" s="225"/>
      <c r="G260" s="225"/>
      <c r="H260" s="225"/>
      <c r="I260" s="225"/>
      <c r="J260" s="225"/>
      <c r="K260" s="225"/>
      <c r="L260" s="225"/>
      <c r="M260" s="225"/>
      <c r="N260" s="225"/>
      <c r="O260" s="225"/>
      <c r="P260" s="225"/>
      <c r="Q260" s="225"/>
      <c r="R260" s="225"/>
      <c r="S260" s="225"/>
      <c r="T260" s="225"/>
      <c r="U260" s="225"/>
      <c r="V260" s="225"/>
      <c r="W260" s="225"/>
      <c r="X260" s="225"/>
      <c r="Y260" s="225"/>
    </row>
    <row r="261" spans="1:26">
      <c r="A261" s="23" t="s">
        <v>142</v>
      </c>
      <c r="C261" s="243"/>
      <c r="D261" s="243"/>
      <c r="E261" s="243"/>
      <c r="F261" s="225"/>
      <c r="G261" s="225"/>
      <c r="H261" s="225"/>
      <c r="I261" s="225"/>
      <c r="J261" s="225"/>
      <c r="K261" s="225"/>
      <c r="L261" s="225"/>
      <c r="M261" s="225"/>
      <c r="N261" s="225"/>
      <c r="O261" s="225"/>
      <c r="P261" s="225"/>
      <c r="Q261" s="225"/>
      <c r="R261" s="225"/>
      <c r="S261" s="225"/>
      <c r="T261" s="225"/>
      <c r="U261" s="225"/>
      <c r="V261" s="225"/>
      <c r="W261" s="225"/>
      <c r="X261" s="225"/>
      <c r="Y261" s="225"/>
    </row>
    <row r="262" spans="1:26">
      <c r="A262" s="23" t="s">
        <v>142</v>
      </c>
      <c r="C262" s="243"/>
      <c r="D262" s="243"/>
      <c r="E262" s="243"/>
      <c r="F262" s="225"/>
      <c r="G262" s="225"/>
      <c r="H262" s="225"/>
      <c r="I262" s="225"/>
      <c r="J262" s="225"/>
      <c r="K262" s="225"/>
      <c r="L262" s="225"/>
      <c r="M262" s="225"/>
      <c r="N262" s="225"/>
      <c r="O262" s="225"/>
      <c r="P262" s="225"/>
      <c r="Q262" s="225"/>
      <c r="R262" s="225"/>
      <c r="S262" s="225"/>
      <c r="T262" s="225"/>
      <c r="U262" s="225"/>
      <c r="V262" s="225"/>
      <c r="W262" s="225"/>
      <c r="X262" s="225"/>
      <c r="Y262" s="225"/>
    </row>
    <row r="263" spans="1:26">
      <c r="A263" s="23" t="s">
        <v>142</v>
      </c>
      <c r="C263" s="243"/>
      <c r="D263" s="243"/>
      <c r="E263" s="243"/>
      <c r="F263" s="225"/>
      <c r="G263" s="225"/>
      <c r="H263" s="225"/>
      <c r="I263" s="225"/>
      <c r="J263" s="225"/>
      <c r="K263" s="225"/>
      <c r="L263" s="225"/>
      <c r="M263" s="225"/>
      <c r="N263" s="225"/>
      <c r="O263" s="225"/>
      <c r="P263" s="225"/>
      <c r="Q263" s="225"/>
      <c r="R263" s="225"/>
      <c r="S263" s="225"/>
      <c r="T263" s="225"/>
      <c r="U263" s="225"/>
      <c r="V263" s="225"/>
      <c r="W263" s="225"/>
      <c r="X263" s="225"/>
      <c r="Y263" s="225"/>
    </row>
    <row r="264" spans="1:26">
      <c r="A264" s="721" t="s">
        <v>142</v>
      </c>
      <c r="C264" s="243"/>
      <c r="D264" s="243"/>
      <c r="E264" s="243"/>
      <c r="F264" s="225"/>
      <c r="G264" s="225"/>
      <c r="H264" s="225"/>
      <c r="I264" s="225"/>
      <c r="J264" s="225"/>
      <c r="K264" s="225"/>
      <c r="L264" s="225"/>
      <c r="M264" s="225"/>
      <c r="N264" s="225"/>
      <c r="O264" s="225"/>
      <c r="P264" s="225"/>
      <c r="Q264" s="225"/>
      <c r="R264" s="225"/>
      <c r="S264" s="225"/>
      <c r="T264" s="225"/>
      <c r="U264" s="225"/>
      <c r="V264" s="225"/>
      <c r="W264" s="225"/>
      <c r="X264" s="225"/>
      <c r="Y264" s="225"/>
    </row>
    <row r="265" spans="1:26">
      <c r="A265" s="723" t="s">
        <v>261</v>
      </c>
      <c r="C265" s="253"/>
      <c r="D265" s="253"/>
      <c r="E265" s="243"/>
      <c r="F265" s="358">
        <f t="shared" ref="F265:J265" si="98">SUM(F244:F264)</f>
        <v>0</v>
      </c>
      <c r="G265" s="358">
        <f t="shared" si="98"/>
        <v>0</v>
      </c>
      <c r="H265" s="358">
        <f t="shared" si="98"/>
        <v>0</v>
      </c>
      <c r="I265" s="358">
        <f t="shared" si="98"/>
        <v>0</v>
      </c>
      <c r="J265" s="358">
        <f t="shared" si="98"/>
        <v>0</v>
      </c>
      <c r="K265" s="358">
        <f t="shared" ref="K265" si="99">SUM(K244:K264)</f>
        <v>0</v>
      </c>
      <c r="L265" s="358">
        <f t="shared" ref="L265:Y265" si="100">SUM(L244:L264)</f>
        <v>0</v>
      </c>
      <c r="M265" s="358">
        <f t="shared" si="100"/>
        <v>0</v>
      </c>
      <c r="N265" s="358">
        <f t="shared" si="100"/>
        <v>0</v>
      </c>
      <c r="O265" s="358">
        <f t="shared" si="100"/>
        <v>0</v>
      </c>
      <c r="P265" s="358">
        <f t="shared" si="100"/>
        <v>0</v>
      </c>
      <c r="Q265" s="358">
        <f t="shared" si="100"/>
        <v>0</v>
      </c>
      <c r="R265" s="358">
        <f t="shared" si="100"/>
        <v>0</v>
      </c>
      <c r="S265" s="358">
        <f t="shared" si="100"/>
        <v>0</v>
      </c>
      <c r="T265" s="358">
        <f t="shared" si="100"/>
        <v>0</v>
      </c>
      <c r="U265" s="358">
        <f t="shared" si="100"/>
        <v>0</v>
      </c>
      <c r="V265" s="358">
        <f t="shared" si="100"/>
        <v>0</v>
      </c>
      <c r="W265" s="358">
        <f t="shared" si="100"/>
        <v>0</v>
      </c>
      <c r="X265" s="358">
        <f t="shared" si="100"/>
        <v>0</v>
      </c>
      <c r="Y265" s="358">
        <f t="shared" si="100"/>
        <v>0</v>
      </c>
    </row>
    <row r="266" spans="1:26">
      <c r="A266" s="253"/>
      <c r="C266" s="253"/>
      <c r="D266" s="253"/>
      <c r="E266" s="243"/>
      <c r="F266" s="255"/>
      <c r="G266" s="255"/>
      <c r="H266" s="255"/>
      <c r="I266" s="255"/>
      <c r="J266" s="255"/>
      <c r="K266" s="255"/>
      <c r="L266" s="255"/>
      <c r="M266" s="255"/>
      <c r="N266" s="255"/>
      <c r="O266" s="255"/>
      <c r="P266" s="255"/>
      <c r="Q266" s="255"/>
      <c r="R266" s="255"/>
      <c r="S266" s="255"/>
      <c r="T266" s="255"/>
      <c r="U266" s="255"/>
      <c r="V266" s="255"/>
      <c r="W266" s="255"/>
      <c r="X266" s="255"/>
      <c r="Y266" s="255"/>
    </row>
    <row r="267" spans="1:26">
      <c r="A267" s="720" t="s">
        <v>1468</v>
      </c>
      <c r="C267" s="256"/>
      <c r="D267" s="256"/>
      <c r="E267" s="243"/>
      <c r="F267" s="358">
        <f t="shared" ref="F267:J267" si="101">+F241+F265</f>
        <v>0</v>
      </c>
      <c r="G267" s="358">
        <f t="shared" si="101"/>
        <v>0</v>
      </c>
      <c r="H267" s="358">
        <f t="shared" si="101"/>
        <v>0</v>
      </c>
      <c r="I267" s="358">
        <f t="shared" si="101"/>
        <v>0</v>
      </c>
      <c r="J267" s="358">
        <f t="shared" si="101"/>
        <v>0</v>
      </c>
      <c r="K267" s="358">
        <f t="shared" ref="K267" si="102">+K241+K265</f>
        <v>0</v>
      </c>
      <c r="L267" s="358">
        <f t="shared" ref="L267:Y267" si="103">+L241+L265</f>
        <v>0</v>
      </c>
      <c r="M267" s="358">
        <f t="shared" si="103"/>
        <v>0</v>
      </c>
      <c r="N267" s="358">
        <f t="shared" si="103"/>
        <v>0</v>
      </c>
      <c r="O267" s="358">
        <f t="shared" si="103"/>
        <v>0</v>
      </c>
      <c r="P267" s="358">
        <f t="shared" si="103"/>
        <v>0</v>
      </c>
      <c r="Q267" s="358">
        <f t="shared" si="103"/>
        <v>0</v>
      </c>
      <c r="R267" s="358">
        <f t="shared" si="103"/>
        <v>0</v>
      </c>
      <c r="S267" s="358">
        <f t="shared" si="103"/>
        <v>0</v>
      </c>
      <c r="T267" s="358">
        <f t="shared" si="103"/>
        <v>0</v>
      </c>
      <c r="U267" s="358">
        <f t="shared" si="103"/>
        <v>0</v>
      </c>
      <c r="V267" s="358">
        <f t="shared" si="103"/>
        <v>0</v>
      </c>
      <c r="W267" s="358">
        <f t="shared" si="103"/>
        <v>0</v>
      </c>
      <c r="X267" s="358">
        <f t="shared" si="103"/>
        <v>0</v>
      </c>
      <c r="Y267" s="358">
        <f t="shared" si="103"/>
        <v>0</v>
      </c>
    </row>
    <row r="268" spans="1:26">
      <c r="F268" s="243"/>
      <c r="G268" s="243"/>
      <c r="H268" s="243"/>
      <c r="I268" s="243"/>
      <c r="J268" s="243"/>
      <c r="K268" s="243"/>
      <c r="L268" s="243"/>
      <c r="M268" s="243"/>
      <c r="N268" s="243"/>
      <c r="O268" s="243"/>
      <c r="P268" s="243"/>
      <c r="Q268" s="243"/>
      <c r="R268" s="243"/>
      <c r="S268" s="243"/>
      <c r="T268" s="243"/>
      <c r="U268" s="243"/>
      <c r="V268" s="243"/>
      <c r="W268" s="243"/>
      <c r="X268" s="243"/>
      <c r="Y268" s="243"/>
    </row>
    <row r="269" spans="1:26">
      <c r="A269" s="729" t="s">
        <v>1489</v>
      </c>
      <c r="C269" s="256"/>
      <c r="F269" s="336"/>
      <c r="G269" s="336"/>
      <c r="H269" s="336"/>
      <c r="I269" s="336"/>
      <c r="J269" s="336">
        <f>'[8]C28 - Ex Services (exc conns)'!F147+'[8]C29 - Legacy Metering'!F$53</f>
        <v>0</v>
      </c>
      <c r="K269" s="336">
        <f>'[8]C28 - Ex Services (exc conns)'!G147+'[8]C29 - Legacy Metering'!G$53</f>
        <v>0</v>
      </c>
      <c r="L269" s="336">
        <f>'[8]C28 - Ex Services (exc conns)'!H147+'[8]C29 - Legacy Metering'!H$53</f>
        <v>0</v>
      </c>
      <c r="M269" s="336">
        <f>'[8]C28 - Ex Services (exc conns)'!I147+'[8]C29 - Legacy Metering'!I$53</f>
        <v>0</v>
      </c>
      <c r="N269" s="336">
        <f>'[8]C28 - Ex Services (exc conns)'!J147+'[8]C29 - Legacy Metering'!J$53</f>
        <v>0</v>
      </c>
      <c r="O269" s="336">
        <f>'[8]C28 - Ex Services (exc conns)'!K147+'[8]C29 - Legacy Metering'!K$53</f>
        <v>0</v>
      </c>
      <c r="P269" s="336"/>
      <c r="Q269" s="336"/>
      <c r="R269" s="336"/>
      <c r="S269" s="336"/>
      <c r="T269" s="336"/>
      <c r="U269" s="336"/>
      <c r="V269" s="336"/>
      <c r="W269" s="336"/>
      <c r="X269" s="336"/>
      <c r="Y269" s="336"/>
      <c r="Z269" s="374"/>
    </row>
    <row r="270" spans="1:26">
      <c r="F270" s="390" t="str">
        <f t="shared" ref="F270:J270" si="104">IF(ABS(F267-F269)&lt;0.01,"OK", "ERROR")</f>
        <v>OK</v>
      </c>
      <c r="G270" s="390" t="str">
        <f t="shared" si="104"/>
        <v>OK</v>
      </c>
      <c r="H270" s="390" t="str">
        <f t="shared" si="104"/>
        <v>OK</v>
      </c>
      <c r="I270" s="390" t="str">
        <f t="shared" si="104"/>
        <v>OK</v>
      </c>
      <c r="J270" s="390" t="str">
        <f t="shared" si="104"/>
        <v>OK</v>
      </c>
      <c r="K270" s="390" t="str">
        <f t="shared" ref="K270:Y270" si="105">IF(ABS(K267-K269)&lt;0.01,"OK", "ERROR")</f>
        <v>OK</v>
      </c>
      <c r="L270" s="390" t="str">
        <f t="shared" si="105"/>
        <v>OK</v>
      </c>
      <c r="M270" s="390" t="str">
        <f t="shared" si="105"/>
        <v>OK</v>
      </c>
      <c r="N270" s="390" t="str">
        <f t="shared" si="105"/>
        <v>OK</v>
      </c>
      <c r="O270" s="390" t="str">
        <f t="shared" si="105"/>
        <v>OK</v>
      </c>
      <c r="P270" s="390" t="str">
        <f t="shared" si="105"/>
        <v>OK</v>
      </c>
      <c r="Q270" s="390" t="str">
        <f t="shared" si="105"/>
        <v>OK</v>
      </c>
      <c r="R270" s="390" t="str">
        <f t="shared" si="105"/>
        <v>OK</v>
      </c>
      <c r="S270" s="390" t="str">
        <f t="shared" si="105"/>
        <v>OK</v>
      </c>
      <c r="T270" s="390" t="str">
        <f t="shared" si="105"/>
        <v>OK</v>
      </c>
      <c r="U270" s="390" t="str">
        <f t="shared" si="105"/>
        <v>OK</v>
      </c>
      <c r="V270" s="390" t="str">
        <f t="shared" si="105"/>
        <v>OK</v>
      </c>
      <c r="W270" s="390" t="str">
        <f t="shared" si="105"/>
        <v>OK</v>
      </c>
      <c r="X270" s="390" t="str">
        <f t="shared" si="105"/>
        <v>OK</v>
      </c>
      <c r="Y270" s="390" t="str">
        <f t="shared" si="105"/>
        <v>OK</v>
      </c>
    </row>
    <row r="271" spans="1:26">
      <c r="G271" s="243"/>
      <c r="H271" s="243"/>
      <c r="I271" s="475"/>
      <c r="J271" s="243"/>
      <c r="K271" s="243"/>
    </row>
    <row r="272" spans="1:26" ht="15">
      <c r="A272" s="728" t="s">
        <v>1491</v>
      </c>
      <c r="G272" s="243"/>
      <c r="H272" s="243"/>
      <c r="I272" s="243"/>
    </row>
    <row r="273" spans="1:26">
      <c r="A273" s="245" t="s">
        <v>250</v>
      </c>
      <c r="C273" s="242"/>
      <c r="D273" s="242"/>
      <c r="E273" s="246" t="s">
        <v>251</v>
      </c>
      <c r="F273" s="407"/>
      <c r="G273" s="408"/>
      <c r="H273" s="408" t="s">
        <v>801</v>
      </c>
      <c r="I273" s="408"/>
      <c r="J273" s="409"/>
      <c r="K273" s="407"/>
      <c r="L273" s="408"/>
      <c r="M273" s="408" t="s">
        <v>802</v>
      </c>
      <c r="N273" s="408"/>
      <c r="O273" s="409"/>
      <c r="P273" s="407"/>
      <c r="Q273" s="408"/>
      <c r="R273" s="408" t="s">
        <v>1575</v>
      </c>
      <c r="S273" s="408"/>
      <c r="T273" s="409"/>
      <c r="U273" s="407"/>
      <c r="V273" s="408"/>
      <c r="W273" s="408" t="s">
        <v>803</v>
      </c>
      <c r="X273" s="408"/>
      <c r="Y273" s="409"/>
    </row>
    <row r="274" spans="1:26">
      <c r="A274" s="447" t="s">
        <v>9</v>
      </c>
      <c r="C274" s="243"/>
      <c r="D274" s="243"/>
      <c r="E274" s="247" t="s">
        <v>252</v>
      </c>
      <c r="F274" s="457">
        <f>'F1 - P&amp;L'!F140</f>
        <v>0</v>
      </c>
      <c r="G274" s="457">
        <f>'F1 - P&amp;L'!G140</f>
        <v>0</v>
      </c>
      <c r="H274" s="457">
        <f>'F1 - P&amp;L'!H140</f>
        <v>0</v>
      </c>
      <c r="I274" s="457">
        <f>'F1 - P&amp;L'!I140</f>
        <v>0</v>
      </c>
      <c r="J274" s="457">
        <f>'F1 - P&amp;L'!J140</f>
        <v>0</v>
      </c>
      <c r="K274" s="457">
        <f>'F1 - P&amp;L'!K140</f>
        <v>0</v>
      </c>
      <c r="L274" s="457">
        <f>'F1 - P&amp;L'!L140</f>
        <v>0</v>
      </c>
      <c r="M274" s="457">
        <f>'F1 - P&amp;L'!M140</f>
        <v>0</v>
      </c>
      <c r="N274" s="457">
        <f>'F1 - P&amp;L'!N140</f>
        <v>0</v>
      </c>
      <c r="O274" s="457">
        <f>'F1 - P&amp;L'!O140</f>
        <v>0</v>
      </c>
      <c r="P274" s="457">
        <f>'F1 - P&amp;L'!P140</f>
        <v>0</v>
      </c>
      <c r="Q274" s="457">
        <f>'F1 - P&amp;L'!Q140</f>
        <v>0</v>
      </c>
      <c r="R274" s="457">
        <f>'F1 - P&amp;L'!R140</f>
        <v>0</v>
      </c>
      <c r="S274" s="457">
        <f>'F1 - P&amp;L'!S140</f>
        <v>0</v>
      </c>
      <c r="T274" s="457">
        <f>'F1 - P&amp;L'!T140</f>
        <v>0</v>
      </c>
      <c r="U274" s="457">
        <f>'F1 - P&amp;L'!U140</f>
        <v>0</v>
      </c>
      <c r="V274" s="457">
        <f>'F1 - P&amp;L'!V140</f>
        <v>0</v>
      </c>
      <c r="W274" s="457">
        <f>'F1 - P&amp;L'!W140</f>
        <v>0</v>
      </c>
      <c r="X274" s="457">
        <f>'F1 - P&amp;L'!X140</f>
        <v>0</v>
      </c>
      <c r="Y274" s="457">
        <f>'F1 - P&amp;L'!Y140</f>
        <v>0</v>
      </c>
      <c r="Z274" s="374"/>
    </row>
    <row r="275" spans="1:26">
      <c r="A275" s="724" t="str">
        <f>'F1 - P&amp;L'!A151</f>
        <v>Exceptional Item (1) - overwrite</v>
      </c>
      <c r="C275" s="243"/>
      <c r="D275" s="243"/>
      <c r="E275" s="247"/>
      <c r="F275" s="733">
        <f>'F1 - P&amp;L'!F151</f>
        <v>0</v>
      </c>
      <c r="G275" s="733">
        <f>'F1 - P&amp;L'!G151</f>
        <v>0</v>
      </c>
      <c r="H275" s="733">
        <f>'F1 - P&amp;L'!H151</f>
        <v>0</v>
      </c>
      <c r="I275" s="733">
        <f>'F1 - P&amp;L'!I151</f>
        <v>0</v>
      </c>
      <c r="J275" s="733">
        <f>'F1 - P&amp;L'!J151</f>
        <v>0</v>
      </c>
      <c r="K275" s="733">
        <f>'F1 - P&amp;L'!K151</f>
        <v>0</v>
      </c>
      <c r="L275" s="733">
        <f>'F1 - P&amp;L'!L151</f>
        <v>0</v>
      </c>
      <c r="M275" s="733">
        <f>'F1 - P&amp;L'!M151</f>
        <v>0</v>
      </c>
      <c r="N275" s="733">
        <f>'F1 - P&amp;L'!N151</f>
        <v>0</v>
      </c>
      <c r="O275" s="733">
        <f>'F1 - P&amp;L'!O151</f>
        <v>0</v>
      </c>
      <c r="P275" s="733">
        <f>'F1 - P&amp;L'!P151</f>
        <v>0</v>
      </c>
      <c r="Q275" s="733">
        <f>'F1 - P&amp;L'!Q151</f>
        <v>0</v>
      </c>
      <c r="R275" s="733">
        <f>'F1 - P&amp;L'!R151</f>
        <v>0</v>
      </c>
      <c r="S275" s="733">
        <f>'F1 - P&amp;L'!S151</f>
        <v>0</v>
      </c>
      <c r="T275" s="733">
        <f>'F1 - P&amp;L'!T151</f>
        <v>0</v>
      </c>
      <c r="U275" s="733">
        <f>'F1 - P&amp;L'!U151</f>
        <v>0</v>
      </c>
      <c r="V275" s="733">
        <f>'F1 - P&amp;L'!V151</f>
        <v>0</v>
      </c>
      <c r="W275" s="733">
        <f>'F1 - P&amp;L'!W151</f>
        <v>0</v>
      </c>
      <c r="X275" s="733">
        <f>'F1 - P&amp;L'!X151</f>
        <v>0</v>
      </c>
      <c r="Y275" s="733">
        <f>'F1 - P&amp;L'!Y151</f>
        <v>0</v>
      </c>
    </row>
    <row r="276" spans="1:26">
      <c r="A276" s="724" t="str">
        <f>'F1 - P&amp;L'!A152</f>
        <v>Exceptional Item (2) - overwrite</v>
      </c>
      <c r="C276" s="243"/>
      <c r="D276" s="243"/>
      <c r="E276" s="247"/>
      <c r="F276" s="733">
        <f>'F1 - P&amp;L'!F152</f>
        <v>0</v>
      </c>
      <c r="G276" s="733">
        <f>'F1 - P&amp;L'!G152</f>
        <v>0</v>
      </c>
      <c r="H276" s="733">
        <f>'F1 - P&amp;L'!H152</f>
        <v>0</v>
      </c>
      <c r="I276" s="733">
        <f>'F1 - P&amp;L'!I152</f>
        <v>0</v>
      </c>
      <c r="J276" s="733">
        <f>'F1 - P&amp;L'!J152</f>
        <v>0</v>
      </c>
      <c r="K276" s="733">
        <f>'F1 - P&amp;L'!K152</f>
        <v>0</v>
      </c>
      <c r="L276" s="733">
        <f>'F1 - P&amp;L'!L152</f>
        <v>0</v>
      </c>
      <c r="M276" s="733">
        <f>'F1 - P&amp;L'!M152</f>
        <v>0</v>
      </c>
      <c r="N276" s="733">
        <f>'F1 - P&amp;L'!N152</f>
        <v>0</v>
      </c>
      <c r="O276" s="733">
        <f>'F1 - P&amp;L'!O152</f>
        <v>0</v>
      </c>
      <c r="P276" s="733">
        <f>'F1 - P&amp;L'!P152</f>
        <v>0</v>
      </c>
      <c r="Q276" s="733">
        <f>'F1 - P&amp;L'!Q152</f>
        <v>0</v>
      </c>
      <c r="R276" s="733">
        <f>'F1 - P&amp;L'!R152</f>
        <v>0</v>
      </c>
      <c r="S276" s="733">
        <f>'F1 - P&amp;L'!S152</f>
        <v>0</v>
      </c>
      <c r="T276" s="733">
        <f>'F1 - P&amp;L'!T152</f>
        <v>0</v>
      </c>
      <c r="U276" s="733">
        <f>'F1 - P&amp;L'!U152</f>
        <v>0</v>
      </c>
      <c r="V276" s="733">
        <f>'F1 - P&amp;L'!V152</f>
        <v>0</v>
      </c>
      <c r="W276" s="733">
        <f>'F1 - P&amp;L'!W152</f>
        <v>0</v>
      </c>
      <c r="X276" s="733">
        <f>'F1 - P&amp;L'!X152</f>
        <v>0</v>
      </c>
      <c r="Y276" s="733">
        <f>'F1 - P&amp;L'!Y152</f>
        <v>0</v>
      </c>
    </row>
    <row r="277" spans="1:26">
      <c r="A277" s="724" t="str">
        <f>'F1 - P&amp;L'!A153</f>
        <v>Exceptional Item (3) - overwrite</v>
      </c>
      <c r="C277" s="243"/>
      <c r="D277" s="243"/>
      <c r="E277" s="247"/>
      <c r="F277" s="733">
        <f>'F1 - P&amp;L'!F153</f>
        <v>0</v>
      </c>
      <c r="G277" s="733">
        <f>'F1 - P&amp;L'!G153</f>
        <v>0</v>
      </c>
      <c r="H277" s="733">
        <f>'F1 - P&amp;L'!H153</f>
        <v>0</v>
      </c>
      <c r="I277" s="733">
        <f>'F1 - P&amp;L'!I153</f>
        <v>0</v>
      </c>
      <c r="J277" s="733">
        <f>'F1 - P&amp;L'!J153</f>
        <v>0</v>
      </c>
      <c r="K277" s="733">
        <f>'F1 - P&amp;L'!K153</f>
        <v>0</v>
      </c>
      <c r="L277" s="733">
        <f>'F1 - P&amp;L'!L153</f>
        <v>0</v>
      </c>
      <c r="M277" s="733">
        <f>'F1 - P&amp;L'!M153</f>
        <v>0</v>
      </c>
      <c r="N277" s="733">
        <f>'F1 - P&amp;L'!N153</f>
        <v>0</v>
      </c>
      <c r="O277" s="733">
        <f>'F1 - P&amp;L'!O153</f>
        <v>0</v>
      </c>
      <c r="P277" s="733">
        <f>'F1 - P&amp;L'!P153</f>
        <v>0</v>
      </c>
      <c r="Q277" s="733">
        <f>'F1 - P&amp;L'!Q153</f>
        <v>0</v>
      </c>
      <c r="R277" s="733">
        <f>'F1 - P&amp;L'!R153</f>
        <v>0</v>
      </c>
      <c r="S277" s="733">
        <f>'F1 - P&amp;L'!S153</f>
        <v>0</v>
      </c>
      <c r="T277" s="733">
        <f>'F1 - P&amp;L'!T153</f>
        <v>0</v>
      </c>
      <c r="U277" s="733">
        <f>'F1 - P&amp;L'!U153</f>
        <v>0</v>
      </c>
      <c r="V277" s="733">
        <f>'F1 - P&amp;L'!V153</f>
        <v>0</v>
      </c>
      <c r="W277" s="733">
        <f>'F1 - P&amp;L'!W153</f>
        <v>0</v>
      </c>
      <c r="X277" s="733">
        <f>'F1 - P&amp;L'!X153</f>
        <v>0</v>
      </c>
      <c r="Y277" s="733">
        <f>'F1 - P&amp;L'!Y153</f>
        <v>0</v>
      </c>
    </row>
    <row r="278" spans="1:26">
      <c r="A278" s="243"/>
      <c r="C278" s="243"/>
      <c r="D278" s="243"/>
      <c r="E278" s="243"/>
      <c r="F278" s="358">
        <f t="shared" ref="F278:J278" si="106">SUM(F274:F277)</f>
        <v>0</v>
      </c>
      <c r="G278" s="358">
        <f t="shared" si="106"/>
        <v>0</v>
      </c>
      <c r="H278" s="358">
        <f t="shared" si="106"/>
        <v>0</v>
      </c>
      <c r="I278" s="358">
        <f t="shared" si="106"/>
        <v>0</v>
      </c>
      <c r="J278" s="358">
        <f t="shared" si="106"/>
        <v>0</v>
      </c>
      <c r="K278" s="358">
        <f t="shared" ref="K278" si="107">SUM(K274:K277)</f>
        <v>0</v>
      </c>
      <c r="L278" s="358">
        <f t="shared" ref="L278:Y278" si="108">SUM(L274:L277)</f>
        <v>0</v>
      </c>
      <c r="M278" s="358">
        <f t="shared" si="108"/>
        <v>0</v>
      </c>
      <c r="N278" s="358">
        <f t="shared" si="108"/>
        <v>0</v>
      </c>
      <c r="O278" s="358">
        <f t="shared" si="108"/>
        <v>0</v>
      </c>
      <c r="P278" s="358">
        <f t="shared" si="108"/>
        <v>0</v>
      </c>
      <c r="Q278" s="358">
        <f t="shared" si="108"/>
        <v>0</v>
      </c>
      <c r="R278" s="358">
        <f t="shared" si="108"/>
        <v>0</v>
      </c>
      <c r="S278" s="358">
        <f t="shared" si="108"/>
        <v>0</v>
      </c>
      <c r="T278" s="358">
        <f t="shared" si="108"/>
        <v>0</v>
      </c>
      <c r="U278" s="358">
        <f t="shared" si="108"/>
        <v>0</v>
      </c>
      <c r="V278" s="358">
        <f t="shared" si="108"/>
        <v>0</v>
      </c>
      <c r="W278" s="358">
        <f t="shared" si="108"/>
        <v>0</v>
      </c>
      <c r="X278" s="358">
        <f t="shared" si="108"/>
        <v>0</v>
      </c>
      <c r="Y278" s="358">
        <f t="shared" si="108"/>
        <v>0</v>
      </c>
    </row>
    <row r="279" spans="1:26" ht="12.75" customHeight="1">
      <c r="A279" s="467"/>
      <c r="C279" s="243"/>
      <c r="D279" s="243"/>
      <c r="E279" s="243"/>
      <c r="F279" s="886"/>
      <c r="G279" s="886"/>
      <c r="H279" s="886"/>
      <c r="I279" s="886"/>
      <c r="J279" s="886"/>
      <c r="K279" s="231"/>
      <c r="L279" s="886"/>
      <c r="M279" s="886"/>
      <c r="N279" s="886"/>
      <c r="O279" s="886"/>
      <c r="P279" s="886"/>
      <c r="Q279" s="886"/>
      <c r="R279" s="886"/>
      <c r="S279" s="886"/>
      <c r="T279" s="886"/>
      <c r="U279" s="886"/>
      <c r="V279" s="886"/>
      <c r="W279" s="886"/>
      <c r="X279" s="886"/>
      <c r="Y279" s="886"/>
    </row>
    <row r="280" spans="1:26">
      <c r="A280" s="447" t="s">
        <v>253</v>
      </c>
      <c r="C280" s="243"/>
      <c r="D280" s="243"/>
      <c r="E280" s="247"/>
      <c r="F280" s="145">
        <f>'F2 - Bal Sht'!F106</f>
        <v>0</v>
      </c>
      <c r="G280" s="145">
        <f>'F2 - Bal Sht'!G106</f>
        <v>0</v>
      </c>
      <c r="H280" s="145">
        <f>'F2 - Bal Sht'!H106</f>
        <v>0</v>
      </c>
      <c r="I280" s="145">
        <f>'F2 - Bal Sht'!I106</f>
        <v>0</v>
      </c>
      <c r="J280" s="145">
        <f>'F2 - Bal Sht'!J106</f>
        <v>0</v>
      </c>
      <c r="K280" s="145">
        <f>'F2 - Bal Sht'!K106</f>
        <v>0</v>
      </c>
      <c r="L280" s="145">
        <f>'F2 - Bal Sht'!L106</f>
        <v>0</v>
      </c>
      <c r="M280" s="145">
        <f>'F2 - Bal Sht'!M106</f>
        <v>0</v>
      </c>
      <c r="N280" s="145">
        <f>'F2 - Bal Sht'!N106</f>
        <v>0</v>
      </c>
      <c r="O280" s="145">
        <f>'F2 - Bal Sht'!O106</f>
        <v>0</v>
      </c>
      <c r="P280" s="145">
        <f>'F2 - Bal Sht'!P106</f>
        <v>0</v>
      </c>
      <c r="Q280" s="145">
        <f>'F2 - Bal Sht'!Q106</f>
        <v>0</v>
      </c>
      <c r="R280" s="145">
        <f>'F2 - Bal Sht'!R106</f>
        <v>0</v>
      </c>
      <c r="S280" s="145">
        <f>'F2 - Bal Sht'!S106</f>
        <v>0</v>
      </c>
      <c r="T280" s="145">
        <f>'F2 - Bal Sht'!T106</f>
        <v>0</v>
      </c>
      <c r="U280" s="145">
        <f>'F2 - Bal Sht'!U106</f>
        <v>0</v>
      </c>
      <c r="V280" s="145">
        <f>'F2 - Bal Sht'!V106</f>
        <v>0</v>
      </c>
      <c r="W280" s="145">
        <f>'F2 - Bal Sht'!W106</f>
        <v>0</v>
      </c>
      <c r="X280" s="145">
        <f>'F2 - Bal Sht'!X106</f>
        <v>0</v>
      </c>
      <c r="Y280" s="145">
        <f>'F2 - Bal Sht'!Y106</f>
        <v>0</v>
      </c>
    </row>
    <row r="281" spans="1:26">
      <c r="A281" s="448" t="s">
        <v>254</v>
      </c>
      <c r="C281" s="250"/>
      <c r="D281" s="250"/>
      <c r="E281" s="243"/>
      <c r="F281" s="145">
        <f>'F2 - Bal Sht'!F116</f>
        <v>0</v>
      </c>
      <c r="G281" s="145">
        <f>'F2 - Bal Sht'!G116</f>
        <v>0</v>
      </c>
      <c r="H281" s="145">
        <f>'F2 - Bal Sht'!H116</f>
        <v>0</v>
      </c>
      <c r="I281" s="145">
        <f>'F2 - Bal Sht'!I116</f>
        <v>0</v>
      </c>
      <c r="J281" s="145">
        <f>'F2 - Bal Sht'!J116</f>
        <v>0</v>
      </c>
      <c r="K281" s="145">
        <f>'F2 - Bal Sht'!K116</f>
        <v>0</v>
      </c>
      <c r="L281" s="145">
        <f>'F2 - Bal Sht'!L116</f>
        <v>0</v>
      </c>
      <c r="M281" s="145">
        <f>'F2 - Bal Sht'!M116</f>
        <v>0</v>
      </c>
      <c r="N281" s="145">
        <f>'F2 - Bal Sht'!N116</f>
        <v>0</v>
      </c>
      <c r="O281" s="145">
        <f>'F2 - Bal Sht'!O116</f>
        <v>0</v>
      </c>
      <c r="P281" s="145">
        <f>'F2 - Bal Sht'!P116</f>
        <v>0</v>
      </c>
      <c r="Q281" s="145">
        <f>'F2 - Bal Sht'!Q116</f>
        <v>0</v>
      </c>
      <c r="R281" s="145">
        <f>'F2 - Bal Sht'!R116</f>
        <v>0</v>
      </c>
      <c r="S281" s="145">
        <f>'F2 - Bal Sht'!S116</f>
        <v>0</v>
      </c>
      <c r="T281" s="145">
        <f>'F2 - Bal Sht'!T116</f>
        <v>0</v>
      </c>
      <c r="U281" s="145">
        <f>'F2 - Bal Sht'!U116</f>
        <v>0</v>
      </c>
      <c r="V281" s="145">
        <f>'F2 - Bal Sht'!V116</f>
        <v>0</v>
      </c>
      <c r="W281" s="145">
        <f>'F2 - Bal Sht'!W116</f>
        <v>0</v>
      </c>
      <c r="X281" s="145">
        <f>'F2 - Bal Sht'!X116</f>
        <v>0</v>
      </c>
      <c r="Y281" s="145">
        <f>'F2 - Bal Sht'!Y116</f>
        <v>0</v>
      </c>
    </row>
    <row r="282" spans="1:26">
      <c r="A282" s="448" t="s">
        <v>829</v>
      </c>
      <c r="C282" s="250"/>
      <c r="D282" s="250"/>
      <c r="E282" s="243"/>
      <c r="F282" s="225"/>
      <c r="G282" s="225"/>
      <c r="H282" s="225"/>
      <c r="I282" s="225"/>
      <c r="J282" s="225"/>
      <c r="K282" s="225"/>
      <c r="L282" s="225"/>
      <c r="M282" s="225"/>
      <c r="N282" s="225"/>
      <c r="O282" s="225"/>
      <c r="P282" s="225"/>
      <c r="Q282" s="225"/>
      <c r="R282" s="225"/>
      <c r="S282" s="225"/>
      <c r="T282" s="225"/>
      <c r="U282" s="225"/>
      <c r="V282" s="225"/>
      <c r="W282" s="225"/>
      <c r="X282" s="225"/>
      <c r="Y282" s="225"/>
    </row>
    <row r="283" spans="1:26">
      <c r="A283" s="448" t="s">
        <v>255</v>
      </c>
      <c r="C283" s="250"/>
      <c r="D283" s="250"/>
      <c r="E283" s="247" t="s">
        <v>256</v>
      </c>
      <c r="F283" s="145">
        <f>-'F2 - Bal Sht'!F$138</f>
        <v>0</v>
      </c>
      <c r="G283" s="145">
        <f>-'F2 - Bal Sht'!G$138</f>
        <v>0</v>
      </c>
      <c r="H283" s="145">
        <f>-'F2 - Bal Sht'!H$138</f>
        <v>0</v>
      </c>
      <c r="I283" s="145">
        <f>-'F2 - Bal Sht'!I$138</f>
        <v>0</v>
      </c>
      <c r="J283" s="145">
        <f>-'F2 - Bal Sht'!J$138</f>
        <v>0</v>
      </c>
      <c r="K283" s="145">
        <f>-'F2 - Bal Sht'!K$138</f>
        <v>0</v>
      </c>
      <c r="L283" s="145">
        <f>-'F2 - Bal Sht'!L$138</f>
        <v>0</v>
      </c>
      <c r="M283" s="145">
        <f>-'F2 - Bal Sht'!M$138</f>
        <v>0</v>
      </c>
      <c r="N283" s="145">
        <f>-'F2 - Bal Sht'!N$138</f>
        <v>0</v>
      </c>
      <c r="O283" s="145">
        <f>-'F2 - Bal Sht'!O$138</f>
        <v>0</v>
      </c>
      <c r="P283" s="145">
        <f>-'F2 - Bal Sht'!P$138</f>
        <v>0</v>
      </c>
      <c r="Q283" s="145">
        <f>-'F2 - Bal Sht'!Q$138</f>
        <v>0</v>
      </c>
      <c r="R283" s="145">
        <f>-'F2 - Bal Sht'!R$138</f>
        <v>0</v>
      </c>
      <c r="S283" s="145">
        <f>-'F2 - Bal Sht'!S$138</f>
        <v>0</v>
      </c>
      <c r="T283" s="145">
        <f>-'F2 - Bal Sht'!T$138</f>
        <v>0</v>
      </c>
      <c r="U283" s="145">
        <f>-'F2 - Bal Sht'!U$138</f>
        <v>0</v>
      </c>
      <c r="V283" s="145">
        <f>-'F2 - Bal Sht'!V$138</f>
        <v>0</v>
      </c>
      <c r="W283" s="145">
        <f>-'F2 - Bal Sht'!W$138</f>
        <v>0</v>
      </c>
      <c r="X283" s="145">
        <f>-'F2 - Bal Sht'!X$138</f>
        <v>0</v>
      </c>
      <c r="Y283" s="145">
        <f>-'F2 - Bal Sht'!Y$138</f>
        <v>0</v>
      </c>
    </row>
    <row r="284" spans="1:26">
      <c r="A284" s="448" t="s">
        <v>257</v>
      </c>
      <c r="C284" s="251"/>
      <c r="D284" s="251"/>
      <c r="E284" s="247" t="s">
        <v>256</v>
      </c>
      <c r="F284" s="145">
        <f>-'F2 - Bal Sht'!F$150</f>
        <v>0</v>
      </c>
      <c r="G284" s="145">
        <f>-'F2 - Bal Sht'!G$150</f>
        <v>0</v>
      </c>
      <c r="H284" s="145">
        <f>-'F2 - Bal Sht'!H$150</f>
        <v>0</v>
      </c>
      <c r="I284" s="145">
        <f>-'F2 - Bal Sht'!I$150</f>
        <v>0</v>
      </c>
      <c r="J284" s="145">
        <f>-'F2 - Bal Sht'!J$150</f>
        <v>0</v>
      </c>
      <c r="K284" s="145">
        <f>-'F2 - Bal Sht'!K$150</f>
        <v>0</v>
      </c>
      <c r="L284" s="145">
        <f>-'F2 - Bal Sht'!L$150</f>
        <v>0</v>
      </c>
      <c r="M284" s="145">
        <f>-'F2 - Bal Sht'!M$150</f>
        <v>0</v>
      </c>
      <c r="N284" s="145">
        <f>-'F2 - Bal Sht'!N$150</f>
        <v>0</v>
      </c>
      <c r="O284" s="145">
        <f>-'F2 - Bal Sht'!O$150</f>
        <v>0</v>
      </c>
      <c r="P284" s="145">
        <f>-'F2 - Bal Sht'!P$150</f>
        <v>0</v>
      </c>
      <c r="Q284" s="145">
        <f>-'F2 - Bal Sht'!Q$150</f>
        <v>0</v>
      </c>
      <c r="R284" s="145">
        <f>-'F2 - Bal Sht'!R$150</f>
        <v>0</v>
      </c>
      <c r="S284" s="145">
        <f>-'F2 - Bal Sht'!S$150</f>
        <v>0</v>
      </c>
      <c r="T284" s="145">
        <f>-'F2 - Bal Sht'!T$150</f>
        <v>0</v>
      </c>
      <c r="U284" s="145">
        <f>-'F2 - Bal Sht'!U$150</f>
        <v>0</v>
      </c>
      <c r="V284" s="145">
        <f>-'F2 - Bal Sht'!V$150</f>
        <v>0</v>
      </c>
      <c r="W284" s="145">
        <f>-'F2 - Bal Sht'!W$150</f>
        <v>0</v>
      </c>
      <c r="X284" s="145">
        <f>-'F2 - Bal Sht'!X$150</f>
        <v>0</v>
      </c>
      <c r="Y284" s="145">
        <f>-'F2 - Bal Sht'!Y$150</f>
        <v>0</v>
      </c>
    </row>
    <row r="285" spans="1:26">
      <c r="A285" s="448" t="s">
        <v>258</v>
      </c>
      <c r="C285" s="251"/>
      <c r="D285" s="251"/>
      <c r="E285" s="247" t="s">
        <v>256</v>
      </c>
      <c r="F285" s="145">
        <f>-'F2 - Bal Sht'!F$160</f>
        <v>0</v>
      </c>
      <c r="G285" s="145">
        <f>-'F2 - Bal Sht'!G$160</f>
        <v>0</v>
      </c>
      <c r="H285" s="145">
        <f>-'F2 - Bal Sht'!H$160</f>
        <v>0</v>
      </c>
      <c r="I285" s="145">
        <f>-'F2 - Bal Sht'!I$160</f>
        <v>0</v>
      </c>
      <c r="J285" s="145">
        <f>-'F2 - Bal Sht'!J$160</f>
        <v>0</v>
      </c>
      <c r="K285" s="145">
        <f>-'F2 - Bal Sht'!K$160</f>
        <v>0</v>
      </c>
      <c r="L285" s="145">
        <f>-'F2 - Bal Sht'!L$160</f>
        <v>0</v>
      </c>
      <c r="M285" s="145">
        <f>-'F2 - Bal Sht'!M$160</f>
        <v>0</v>
      </c>
      <c r="N285" s="145">
        <f>-'F2 - Bal Sht'!N$160</f>
        <v>0</v>
      </c>
      <c r="O285" s="145">
        <f>-'F2 - Bal Sht'!O$160</f>
        <v>0</v>
      </c>
      <c r="P285" s="145">
        <f>-'F2 - Bal Sht'!P$160</f>
        <v>0</v>
      </c>
      <c r="Q285" s="145">
        <f>-'F2 - Bal Sht'!Q$160</f>
        <v>0</v>
      </c>
      <c r="R285" s="145">
        <f>-'F2 - Bal Sht'!R$160</f>
        <v>0</v>
      </c>
      <c r="S285" s="145">
        <f>-'F2 - Bal Sht'!S$160</f>
        <v>0</v>
      </c>
      <c r="T285" s="145">
        <f>-'F2 - Bal Sht'!T$160</f>
        <v>0</v>
      </c>
      <c r="U285" s="145">
        <f>-'F2 - Bal Sht'!U$160</f>
        <v>0</v>
      </c>
      <c r="V285" s="145">
        <f>-'F2 - Bal Sht'!V$160</f>
        <v>0</v>
      </c>
      <c r="W285" s="145">
        <f>-'F2 - Bal Sht'!W$160</f>
        <v>0</v>
      </c>
      <c r="X285" s="145">
        <f>-'F2 - Bal Sht'!X$160</f>
        <v>0</v>
      </c>
      <c r="Y285" s="145">
        <f>-'F2 - Bal Sht'!Y$160</f>
        <v>0</v>
      </c>
    </row>
    <row r="286" spans="1:26">
      <c r="A286" s="447" t="s">
        <v>542</v>
      </c>
      <c r="C286" s="243"/>
      <c r="D286" s="243"/>
      <c r="E286" s="247"/>
      <c r="F286" s="358">
        <f t="shared" ref="F286:J286" si="109">SUM(F280:F285)</f>
        <v>0</v>
      </c>
      <c r="G286" s="358">
        <f t="shared" si="109"/>
        <v>0</v>
      </c>
      <c r="H286" s="358">
        <f t="shared" si="109"/>
        <v>0</v>
      </c>
      <c r="I286" s="358">
        <f t="shared" si="109"/>
        <v>0</v>
      </c>
      <c r="J286" s="358">
        <f t="shared" si="109"/>
        <v>0</v>
      </c>
      <c r="K286" s="358">
        <f t="shared" ref="K286" si="110">SUM(K280:K285)</f>
        <v>0</v>
      </c>
      <c r="L286" s="358">
        <f t="shared" ref="L286:Y286" si="111">SUM(L280:L285)</f>
        <v>0</v>
      </c>
      <c r="M286" s="358">
        <f t="shared" si="111"/>
        <v>0</v>
      </c>
      <c r="N286" s="358">
        <f t="shared" si="111"/>
        <v>0</v>
      </c>
      <c r="O286" s="358">
        <f t="shared" si="111"/>
        <v>0</v>
      </c>
      <c r="P286" s="358">
        <f t="shared" si="111"/>
        <v>0</v>
      </c>
      <c r="Q286" s="358">
        <f t="shared" si="111"/>
        <v>0</v>
      </c>
      <c r="R286" s="358">
        <f t="shared" si="111"/>
        <v>0</v>
      </c>
      <c r="S286" s="358">
        <f t="shared" si="111"/>
        <v>0</v>
      </c>
      <c r="T286" s="358">
        <f t="shared" si="111"/>
        <v>0</v>
      </c>
      <c r="U286" s="358">
        <f t="shared" si="111"/>
        <v>0</v>
      </c>
      <c r="V286" s="358">
        <f t="shared" si="111"/>
        <v>0</v>
      </c>
      <c r="W286" s="358">
        <f t="shared" si="111"/>
        <v>0</v>
      </c>
      <c r="X286" s="358">
        <f t="shared" si="111"/>
        <v>0</v>
      </c>
      <c r="Y286" s="358">
        <f t="shared" si="111"/>
        <v>0</v>
      </c>
    </row>
    <row r="287" spans="1:26">
      <c r="A287" s="243"/>
      <c r="C287" s="243"/>
      <c r="D287" s="243"/>
      <c r="E287" s="243"/>
      <c r="F287" s="252"/>
      <c r="G287" s="252"/>
      <c r="H287" s="252"/>
      <c r="I287" s="252"/>
      <c r="J287" s="252"/>
      <c r="K287" s="252"/>
      <c r="L287" s="252"/>
      <c r="M287" s="252"/>
      <c r="N287" s="252"/>
      <c r="O287" s="252"/>
      <c r="P287" s="252"/>
      <c r="Q287" s="252"/>
      <c r="R287" s="252"/>
      <c r="S287" s="252"/>
      <c r="T287" s="252"/>
      <c r="U287" s="252"/>
      <c r="V287" s="252"/>
      <c r="W287" s="252"/>
      <c r="X287" s="252"/>
      <c r="Y287" s="252"/>
    </row>
    <row r="288" spans="1:26">
      <c r="A288" s="347" t="s">
        <v>259</v>
      </c>
      <c r="C288" s="253"/>
      <c r="D288" s="253"/>
      <c r="E288" s="243"/>
      <c r="F288" s="358">
        <f t="shared" ref="F288:J288" si="112">+F278+F286</f>
        <v>0</v>
      </c>
      <c r="G288" s="358">
        <f t="shared" si="112"/>
        <v>0</v>
      </c>
      <c r="H288" s="358">
        <f t="shared" si="112"/>
        <v>0</v>
      </c>
      <c r="I288" s="358">
        <f t="shared" si="112"/>
        <v>0</v>
      </c>
      <c r="J288" s="358">
        <f t="shared" si="112"/>
        <v>0</v>
      </c>
      <c r="K288" s="358">
        <f t="shared" ref="K288" si="113">+K278+K286</f>
        <v>0</v>
      </c>
      <c r="L288" s="358">
        <f t="shared" ref="L288:Y288" si="114">+L278+L286</f>
        <v>0</v>
      </c>
      <c r="M288" s="358">
        <f t="shared" si="114"/>
        <v>0</v>
      </c>
      <c r="N288" s="358">
        <f t="shared" si="114"/>
        <v>0</v>
      </c>
      <c r="O288" s="358">
        <f t="shared" si="114"/>
        <v>0</v>
      </c>
      <c r="P288" s="358">
        <f t="shared" si="114"/>
        <v>0</v>
      </c>
      <c r="Q288" s="358">
        <f t="shared" si="114"/>
        <v>0</v>
      </c>
      <c r="R288" s="358">
        <f t="shared" si="114"/>
        <v>0</v>
      </c>
      <c r="S288" s="358">
        <f t="shared" si="114"/>
        <v>0</v>
      </c>
      <c r="T288" s="358">
        <f t="shared" si="114"/>
        <v>0</v>
      </c>
      <c r="U288" s="358">
        <f t="shared" si="114"/>
        <v>0</v>
      </c>
      <c r="V288" s="358">
        <f t="shared" si="114"/>
        <v>0</v>
      </c>
      <c r="W288" s="358">
        <f t="shared" si="114"/>
        <v>0</v>
      </c>
      <c r="X288" s="358">
        <f t="shared" si="114"/>
        <v>0</v>
      </c>
      <c r="Y288" s="358">
        <f t="shared" si="114"/>
        <v>0</v>
      </c>
    </row>
    <row r="289" spans="1:25">
      <c r="A289" s="244"/>
      <c r="C289" s="244"/>
      <c r="D289" s="244"/>
      <c r="E289" s="244"/>
      <c r="F289" s="244"/>
      <c r="G289" s="244"/>
      <c r="H289" s="244"/>
      <c r="I289" s="244"/>
      <c r="J289" s="244"/>
      <c r="K289" s="244"/>
      <c r="L289" s="244"/>
      <c r="M289" s="244"/>
      <c r="N289" s="244"/>
      <c r="O289" s="244"/>
      <c r="P289" s="244"/>
      <c r="Q289" s="244"/>
      <c r="R289" s="244"/>
      <c r="S289" s="244"/>
      <c r="T289" s="244"/>
      <c r="U289" s="244"/>
      <c r="V289" s="244"/>
      <c r="W289" s="244"/>
      <c r="X289" s="244"/>
      <c r="Y289" s="244"/>
    </row>
    <row r="290" spans="1:25">
      <c r="A290" s="242" t="s">
        <v>260</v>
      </c>
      <c r="C290" s="243"/>
      <c r="D290" s="243"/>
      <c r="E290" s="243"/>
      <c r="F290" s="243"/>
      <c r="G290" s="243"/>
      <c r="H290" s="243"/>
      <c r="I290" s="243"/>
      <c r="J290" s="243"/>
      <c r="K290" s="243"/>
      <c r="L290" s="243"/>
      <c r="M290" s="243"/>
      <c r="N290" s="243"/>
      <c r="O290" s="243"/>
      <c r="P290" s="243"/>
      <c r="Q290" s="243"/>
      <c r="R290" s="243"/>
      <c r="S290" s="243"/>
      <c r="T290" s="243"/>
      <c r="U290" s="243"/>
      <c r="V290" s="243"/>
      <c r="W290" s="243"/>
      <c r="X290" s="243"/>
      <c r="Y290" s="243"/>
    </row>
    <row r="291" spans="1:25">
      <c r="A291" s="243" t="s">
        <v>594</v>
      </c>
      <c r="C291" s="243"/>
      <c r="D291" s="243"/>
      <c r="E291" s="243"/>
      <c r="F291" s="225"/>
      <c r="G291" s="225"/>
      <c r="H291" s="225"/>
      <c r="I291" s="225"/>
      <c r="J291" s="225"/>
      <c r="K291" s="225"/>
      <c r="L291" s="225"/>
      <c r="M291" s="225"/>
      <c r="N291" s="225"/>
      <c r="O291" s="225"/>
      <c r="P291" s="225"/>
      <c r="Q291" s="225"/>
      <c r="R291" s="225"/>
      <c r="S291" s="225"/>
      <c r="T291" s="225"/>
      <c r="U291" s="225"/>
      <c r="V291" s="225"/>
      <c r="W291" s="225"/>
      <c r="X291" s="225"/>
      <c r="Y291" s="225"/>
    </row>
    <row r="292" spans="1:25">
      <c r="A292" s="23" t="s">
        <v>142</v>
      </c>
      <c r="C292" s="243"/>
      <c r="D292" s="243"/>
      <c r="E292" s="243"/>
      <c r="F292" s="225"/>
      <c r="G292" s="225"/>
      <c r="H292" s="225"/>
      <c r="I292" s="225"/>
      <c r="J292" s="225"/>
      <c r="K292" s="225"/>
      <c r="L292" s="225"/>
      <c r="M292" s="225"/>
      <c r="N292" s="225"/>
      <c r="O292" s="225"/>
      <c r="P292" s="225"/>
      <c r="Q292" s="225"/>
      <c r="R292" s="225"/>
      <c r="S292" s="225"/>
      <c r="T292" s="225"/>
      <c r="U292" s="225"/>
      <c r="V292" s="225"/>
      <c r="W292" s="225"/>
      <c r="X292" s="225"/>
      <c r="Y292" s="225"/>
    </row>
    <row r="293" spans="1:25">
      <c r="A293" s="23" t="s">
        <v>142</v>
      </c>
      <c r="C293" s="243"/>
      <c r="D293" s="243"/>
      <c r="E293" s="243"/>
      <c r="F293" s="225"/>
      <c r="G293" s="225"/>
      <c r="H293" s="225"/>
      <c r="I293" s="225"/>
      <c r="J293" s="225"/>
      <c r="K293" s="225"/>
      <c r="L293" s="225"/>
      <c r="M293" s="225"/>
      <c r="N293" s="225"/>
      <c r="O293" s="225"/>
      <c r="P293" s="225"/>
      <c r="Q293" s="225"/>
      <c r="R293" s="225"/>
      <c r="S293" s="225"/>
      <c r="T293" s="225"/>
      <c r="U293" s="225"/>
      <c r="V293" s="225"/>
      <c r="W293" s="225"/>
      <c r="X293" s="225"/>
      <c r="Y293" s="225"/>
    </row>
    <row r="294" spans="1:25">
      <c r="A294" s="23" t="s">
        <v>142</v>
      </c>
      <c r="C294" s="243"/>
      <c r="D294" s="243"/>
      <c r="E294" s="243"/>
      <c r="F294" s="225"/>
      <c r="G294" s="225"/>
      <c r="H294" s="225"/>
      <c r="I294" s="225"/>
      <c r="J294" s="225"/>
      <c r="K294" s="225"/>
      <c r="L294" s="225"/>
      <c r="M294" s="225"/>
      <c r="N294" s="225"/>
      <c r="O294" s="225"/>
      <c r="P294" s="225"/>
      <c r="Q294" s="225"/>
      <c r="R294" s="225"/>
      <c r="S294" s="225"/>
      <c r="T294" s="225"/>
      <c r="U294" s="225"/>
      <c r="V294" s="225"/>
      <c r="W294" s="225"/>
      <c r="X294" s="225"/>
      <c r="Y294" s="225"/>
    </row>
    <row r="295" spans="1:25">
      <c r="A295" s="23" t="s">
        <v>142</v>
      </c>
      <c r="C295" s="243"/>
      <c r="D295" s="243"/>
      <c r="E295" s="243"/>
      <c r="F295" s="225"/>
      <c r="G295" s="225"/>
      <c r="H295" s="225"/>
      <c r="I295" s="225"/>
      <c r="J295" s="225"/>
      <c r="K295" s="225"/>
      <c r="L295" s="225"/>
      <c r="M295" s="225"/>
      <c r="N295" s="225"/>
      <c r="O295" s="225"/>
      <c r="P295" s="225"/>
      <c r="Q295" s="225"/>
      <c r="R295" s="225"/>
      <c r="S295" s="225"/>
      <c r="T295" s="225"/>
      <c r="U295" s="225"/>
      <c r="V295" s="225"/>
      <c r="W295" s="225"/>
      <c r="X295" s="225"/>
      <c r="Y295" s="225"/>
    </row>
    <row r="296" spans="1:25">
      <c r="A296" s="23" t="s">
        <v>142</v>
      </c>
      <c r="C296" s="243"/>
      <c r="D296" s="243"/>
      <c r="E296" s="243"/>
      <c r="F296" s="225"/>
      <c r="G296" s="225"/>
      <c r="H296" s="225"/>
      <c r="I296" s="225"/>
      <c r="J296" s="225"/>
      <c r="K296" s="225"/>
      <c r="L296" s="225"/>
      <c r="M296" s="225"/>
      <c r="N296" s="225"/>
      <c r="O296" s="225"/>
      <c r="P296" s="225"/>
      <c r="Q296" s="225"/>
      <c r="R296" s="225"/>
      <c r="S296" s="225"/>
      <c r="T296" s="225"/>
      <c r="U296" s="225"/>
      <c r="V296" s="225"/>
      <c r="W296" s="225"/>
      <c r="X296" s="225"/>
      <c r="Y296" s="225"/>
    </row>
    <row r="297" spans="1:25">
      <c r="A297" s="23" t="s">
        <v>142</v>
      </c>
      <c r="C297" s="243"/>
      <c r="D297" s="243"/>
      <c r="E297" s="243"/>
      <c r="F297" s="225"/>
      <c r="G297" s="225"/>
      <c r="H297" s="225"/>
      <c r="I297" s="225"/>
      <c r="J297" s="225"/>
      <c r="K297" s="225"/>
      <c r="L297" s="225"/>
      <c r="M297" s="225"/>
      <c r="N297" s="225"/>
      <c r="O297" s="225"/>
      <c r="P297" s="225"/>
      <c r="Q297" s="225"/>
      <c r="R297" s="225"/>
      <c r="S297" s="225"/>
      <c r="T297" s="225"/>
      <c r="U297" s="225"/>
      <c r="V297" s="225"/>
      <c r="W297" s="225"/>
      <c r="X297" s="225"/>
      <c r="Y297" s="225"/>
    </row>
    <row r="298" spans="1:25">
      <c r="A298" s="23" t="s">
        <v>142</v>
      </c>
      <c r="C298" s="243"/>
      <c r="D298" s="243"/>
      <c r="E298" s="243"/>
      <c r="F298" s="225"/>
      <c r="G298" s="225"/>
      <c r="H298" s="225"/>
      <c r="I298" s="225"/>
      <c r="J298" s="225"/>
      <c r="K298" s="225"/>
      <c r="L298" s="225"/>
      <c r="M298" s="225"/>
      <c r="N298" s="225"/>
      <c r="O298" s="225"/>
      <c r="P298" s="225"/>
      <c r="Q298" s="225"/>
      <c r="R298" s="225"/>
      <c r="S298" s="225"/>
      <c r="T298" s="225"/>
      <c r="U298" s="225"/>
      <c r="V298" s="225"/>
      <c r="W298" s="225"/>
      <c r="X298" s="225"/>
      <c r="Y298" s="225"/>
    </row>
    <row r="299" spans="1:25">
      <c r="A299" s="23" t="s">
        <v>142</v>
      </c>
      <c r="C299" s="243"/>
      <c r="D299" s="243"/>
      <c r="E299" s="243"/>
      <c r="F299" s="225"/>
      <c r="G299" s="225"/>
      <c r="H299" s="225"/>
      <c r="I299" s="225"/>
      <c r="J299" s="225"/>
      <c r="K299" s="225"/>
      <c r="L299" s="225"/>
      <c r="M299" s="225"/>
      <c r="N299" s="225"/>
      <c r="O299" s="225"/>
      <c r="P299" s="225"/>
      <c r="Q299" s="225"/>
      <c r="R299" s="225"/>
      <c r="S299" s="225"/>
      <c r="T299" s="225"/>
      <c r="U299" s="225"/>
      <c r="V299" s="225"/>
      <c r="W299" s="225"/>
      <c r="X299" s="225"/>
      <c r="Y299" s="225"/>
    </row>
    <row r="300" spans="1:25">
      <c r="A300" s="23" t="s">
        <v>142</v>
      </c>
      <c r="C300" s="243"/>
      <c r="D300" s="243"/>
      <c r="E300" s="243"/>
      <c r="F300" s="225"/>
      <c r="G300" s="225"/>
      <c r="H300" s="225"/>
      <c r="I300" s="225"/>
      <c r="J300" s="225"/>
      <c r="K300" s="225"/>
      <c r="L300" s="225"/>
      <c r="M300" s="225"/>
      <c r="N300" s="225"/>
      <c r="O300" s="225"/>
      <c r="P300" s="225"/>
      <c r="Q300" s="225"/>
      <c r="R300" s="225"/>
      <c r="S300" s="225"/>
      <c r="T300" s="225"/>
      <c r="U300" s="225"/>
      <c r="V300" s="225"/>
      <c r="W300" s="225"/>
      <c r="X300" s="225"/>
      <c r="Y300" s="225"/>
    </row>
    <row r="301" spans="1:25">
      <c r="A301" s="23" t="s">
        <v>142</v>
      </c>
      <c r="C301" s="243"/>
      <c r="D301" s="243"/>
      <c r="E301" s="243"/>
      <c r="F301" s="225"/>
      <c r="G301" s="225"/>
      <c r="H301" s="225"/>
      <c r="I301" s="225"/>
      <c r="J301" s="225"/>
      <c r="K301" s="225"/>
      <c r="L301" s="225"/>
      <c r="M301" s="225"/>
      <c r="N301" s="225"/>
      <c r="O301" s="225"/>
      <c r="P301" s="225"/>
      <c r="Q301" s="225"/>
      <c r="R301" s="225"/>
      <c r="S301" s="225"/>
      <c r="T301" s="225"/>
      <c r="U301" s="225"/>
      <c r="V301" s="225"/>
      <c r="W301" s="225"/>
      <c r="X301" s="225"/>
      <c r="Y301" s="225"/>
    </row>
    <row r="302" spans="1:25">
      <c r="A302" s="23" t="s">
        <v>142</v>
      </c>
      <c r="C302" s="243"/>
      <c r="D302" s="243"/>
      <c r="E302" s="243"/>
      <c r="F302" s="225"/>
      <c r="G302" s="225"/>
      <c r="H302" s="225"/>
      <c r="I302" s="225"/>
      <c r="J302" s="225"/>
      <c r="K302" s="225"/>
      <c r="L302" s="225"/>
      <c r="M302" s="225"/>
      <c r="N302" s="225"/>
      <c r="O302" s="225"/>
      <c r="P302" s="225"/>
      <c r="Q302" s="225"/>
      <c r="R302" s="225"/>
      <c r="S302" s="225"/>
      <c r="T302" s="225"/>
      <c r="U302" s="225"/>
      <c r="V302" s="225"/>
      <c r="W302" s="225"/>
      <c r="X302" s="225"/>
      <c r="Y302" s="225"/>
    </row>
    <row r="303" spans="1:25">
      <c r="A303" s="23" t="s">
        <v>142</v>
      </c>
      <c r="C303" s="243"/>
      <c r="D303" s="243"/>
      <c r="E303" s="243"/>
      <c r="F303" s="225"/>
      <c r="G303" s="225"/>
      <c r="H303" s="225"/>
      <c r="I303" s="225"/>
      <c r="J303" s="225"/>
      <c r="K303" s="225"/>
      <c r="L303" s="225"/>
      <c r="M303" s="225"/>
      <c r="N303" s="225"/>
      <c r="O303" s="225"/>
      <c r="P303" s="225"/>
      <c r="Q303" s="225"/>
      <c r="R303" s="225"/>
      <c r="S303" s="225"/>
      <c r="T303" s="225"/>
      <c r="U303" s="225"/>
      <c r="V303" s="225"/>
      <c r="W303" s="225"/>
      <c r="X303" s="225"/>
      <c r="Y303" s="225"/>
    </row>
    <row r="304" spans="1:25">
      <c r="A304" s="23" t="s">
        <v>142</v>
      </c>
      <c r="C304" s="243"/>
      <c r="D304" s="243"/>
      <c r="E304" s="243"/>
      <c r="F304" s="225"/>
      <c r="G304" s="225"/>
      <c r="H304" s="225"/>
      <c r="I304" s="225"/>
      <c r="J304" s="225"/>
      <c r="K304" s="225"/>
      <c r="L304" s="225"/>
      <c r="M304" s="225"/>
      <c r="N304" s="225"/>
      <c r="O304" s="225"/>
      <c r="P304" s="225"/>
      <c r="Q304" s="225"/>
      <c r="R304" s="225"/>
      <c r="S304" s="225"/>
      <c r="T304" s="225"/>
      <c r="U304" s="225"/>
      <c r="V304" s="225"/>
      <c r="W304" s="225"/>
      <c r="X304" s="225"/>
      <c r="Y304" s="225"/>
    </row>
    <row r="305" spans="1:25">
      <c r="A305" s="23" t="s">
        <v>142</v>
      </c>
      <c r="C305" s="243"/>
      <c r="D305" s="243"/>
      <c r="E305" s="243"/>
      <c r="F305" s="225"/>
      <c r="G305" s="225"/>
      <c r="H305" s="225"/>
      <c r="I305" s="225"/>
      <c r="J305" s="225"/>
      <c r="K305" s="225"/>
      <c r="L305" s="225"/>
      <c r="M305" s="225"/>
      <c r="N305" s="225"/>
      <c r="O305" s="225"/>
      <c r="P305" s="225"/>
      <c r="Q305" s="225"/>
      <c r="R305" s="225"/>
      <c r="S305" s="225"/>
      <c r="T305" s="225"/>
      <c r="U305" s="225"/>
      <c r="V305" s="225"/>
      <c r="W305" s="225"/>
      <c r="X305" s="225"/>
      <c r="Y305" s="225"/>
    </row>
    <row r="306" spans="1:25">
      <c r="A306" s="23" t="s">
        <v>142</v>
      </c>
      <c r="C306" s="243"/>
      <c r="D306" s="243"/>
      <c r="E306" s="243"/>
      <c r="F306" s="225"/>
      <c r="G306" s="225"/>
      <c r="H306" s="225"/>
      <c r="I306" s="225"/>
      <c r="J306" s="225"/>
      <c r="K306" s="225"/>
      <c r="L306" s="225"/>
      <c r="M306" s="225"/>
      <c r="N306" s="225"/>
      <c r="O306" s="225"/>
      <c r="P306" s="225"/>
      <c r="Q306" s="225"/>
      <c r="R306" s="225"/>
      <c r="S306" s="225"/>
      <c r="T306" s="225"/>
      <c r="U306" s="225"/>
      <c r="V306" s="225"/>
      <c r="W306" s="225"/>
      <c r="X306" s="225"/>
      <c r="Y306" s="225"/>
    </row>
    <row r="307" spans="1:25">
      <c r="A307" s="23" t="s">
        <v>142</v>
      </c>
      <c r="C307" s="243"/>
      <c r="D307" s="243"/>
      <c r="E307" s="243"/>
      <c r="F307" s="225"/>
      <c r="G307" s="225"/>
      <c r="H307" s="225"/>
      <c r="I307" s="225"/>
      <c r="J307" s="225"/>
      <c r="K307" s="225"/>
      <c r="L307" s="225"/>
      <c r="M307" s="225"/>
      <c r="N307" s="225"/>
      <c r="O307" s="225"/>
      <c r="P307" s="225"/>
      <c r="Q307" s="225"/>
      <c r="R307" s="225"/>
      <c r="S307" s="225"/>
      <c r="T307" s="225"/>
      <c r="U307" s="225"/>
      <c r="V307" s="225"/>
      <c r="W307" s="225"/>
      <c r="X307" s="225"/>
      <c r="Y307" s="225"/>
    </row>
    <row r="308" spans="1:25">
      <c r="A308" s="23" t="s">
        <v>142</v>
      </c>
      <c r="C308" s="243"/>
      <c r="D308" s="243"/>
      <c r="E308" s="243"/>
      <c r="F308" s="225"/>
      <c r="G308" s="225"/>
      <c r="H308" s="225"/>
      <c r="I308" s="225"/>
      <c r="J308" s="225"/>
      <c r="K308" s="225"/>
      <c r="L308" s="225"/>
      <c r="M308" s="225"/>
      <c r="N308" s="225"/>
      <c r="O308" s="225"/>
      <c r="P308" s="225"/>
      <c r="Q308" s="225"/>
      <c r="R308" s="225"/>
      <c r="S308" s="225"/>
      <c r="T308" s="225"/>
      <c r="U308" s="225"/>
      <c r="V308" s="225"/>
      <c r="W308" s="225"/>
      <c r="X308" s="225"/>
      <c r="Y308" s="225"/>
    </row>
    <row r="309" spans="1:25">
      <c r="A309" s="23" t="s">
        <v>142</v>
      </c>
      <c r="C309" s="243"/>
      <c r="D309" s="243"/>
      <c r="E309" s="243"/>
      <c r="F309" s="225"/>
      <c r="G309" s="225"/>
      <c r="H309" s="225"/>
      <c r="I309" s="225"/>
      <c r="J309" s="225"/>
      <c r="K309" s="225"/>
      <c r="L309" s="225"/>
      <c r="M309" s="225"/>
      <c r="N309" s="225"/>
      <c r="O309" s="225"/>
      <c r="P309" s="225"/>
      <c r="Q309" s="225"/>
      <c r="R309" s="225"/>
      <c r="S309" s="225"/>
      <c r="T309" s="225"/>
      <c r="U309" s="225"/>
      <c r="V309" s="225"/>
      <c r="W309" s="225"/>
      <c r="X309" s="225"/>
      <c r="Y309" s="225"/>
    </row>
    <row r="310" spans="1:25">
      <c r="A310" s="23" t="s">
        <v>142</v>
      </c>
      <c r="C310" s="243"/>
      <c r="D310" s="243"/>
      <c r="E310" s="243"/>
      <c r="F310" s="225"/>
      <c r="G310" s="225"/>
      <c r="H310" s="225"/>
      <c r="I310" s="225"/>
      <c r="J310" s="225"/>
      <c r="K310" s="225"/>
      <c r="L310" s="225"/>
      <c r="M310" s="225"/>
      <c r="N310" s="225"/>
      <c r="O310" s="225"/>
      <c r="P310" s="225"/>
      <c r="Q310" s="225"/>
      <c r="R310" s="225"/>
      <c r="S310" s="225"/>
      <c r="T310" s="225"/>
      <c r="U310" s="225"/>
      <c r="V310" s="225"/>
      <c r="W310" s="225"/>
      <c r="X310" s="225"/>
      <c r="Y310" s="225"/>
    </row>
    <row r="311" spans="1:25">
      <c r="A311" s="721" t="s">
        <v>142</v>
      </c>
      <c r="C311" s="243"/>
      <c r="D311" s="243"/>
      <c r="E311" s="243"/>
      <c r="F311" s="225"/>
      <c r="G311" s="225"/>
      <c r="H311" s="225"/>
      <c r="I311" s="225"/>
      <c r="J311" s="225"/>
      <c r="K311" s="225"/>
      <c r="L311" s="225"/>
      <c r="M311" s="225"/>
      <c r="N311" s="225"/>
      <c r="O311" s="225"/>
      <c r="P311" s="225"/>
      <c r="Q311" s="225"/>
      <c r="R311" s="225"/>
      <c r="S311" s="225"/>
      <c r="T311" s="225"/>
      <c r="U311" s="225"/>
      <c r="V311" s="225"/>
      <c r="W311" s="225"/>
      <c r="X311" s="225"/>
      <c r="Y311" s="225"/>
    </row>
    <row r="312" spans="1:25">
      <c r="A312" s="723" t="s">
        <v>261</v>
      </c>
      <c r="C312" s="253"/>
      <c r="D312" s="253"/>
      <c r="E312" s="243"/>
      <c r="F312" s="358">
        <f t="shared" ref="F312:J312" si="115">SUM(F291:F311)</f>
        <v>0</v>
      </c>
      <c r="G312" s="358">
        <f t="shared" si="115"/>
        <v>0</v>
      </c>
      <c r="H312" s="358">
        <f t="shared" si="115"/>
        <v>0</v>
      </c>
      <c r="I312" s="358">
        <f t="shared" si="115"/>
        <v>0</v>
      </c>
      <c r="J312" s="358">
        <f t="shared" si="115"/>
        <v>0</v>
      </c>
      <c r="K312" s="358">
        <f t="shared" ref="K312" si="116">SUM(K291:K311)</f>
        <v>0</v>
      </c>
      <c r="L312" s="358">
        <f t="shared" ref="L312:Y312" si="117">SUM(L291:L311)</f>
        <v>0</v>
      </c>
      <c r="M312" s="358">
        <f t="shared" si="117"/>
        <v>0</v>
      </c>
      <c r="N312" s="358">
        <f t="shared" si="117"/>
        <v>0</v>
      </c>
      <c r="O312" s="358">
        <f t="shared" si="117"/>
        <v>0</v>
      </c>
      <c r="P312" s="358">
        <f t="shared" si="117"/>
        <v>0</v>
      </c>
      <c r="Q312" s="358">
        <f t="shared" si="117"/>
        <v>0</v>
      </c>
      <c r="R312" s="358">
        <f t="shared" si="117"/>
        <v>0</v>
      </c>
      <c r="S312" s="358">
        <f t="shared" si="117"/>
        <v>0</v>
      </c>
      <c r="T312" s="358">
        <f t="shared" si="117"/>
        <v>0</v>
      </c>
      <c r="U312" s="358">
        <f t="shared" si="117"/>
        <v>0</v>
      </c>
      <c r="V312" s="358">
        <f t="shared" si="117"/>
        <v>0</v>
      </c>
      <c r="W312" s="358">
        <f t="shared" si="117"/>
        <v>0</v>
      </c>
      <c r="X312" s="358">
        <f t="shared" si="117"/>
        <v>0</v>
      </c>
      <c r="Y312" s="358">
        <f t="shared" si="117"/>
        <v>0</v>
      </c>
    </row>
    <row r="313" spans="1:25">
      <c r="A313" s="253"/>
      <c r="C313" s="253"/>
      <c r="D313" s="253"/>
      <c r="E313" s="243"/>
      <c r="F313" s="255"/>
      <c r="G313" s="255"/>
      <c r="H313" s="255"/>
      <c r="I313" s="255"/>
      <c r="J313" s="255"/>
      <c r="K313" s="255"/>
      <c r="L313" s="255"/>
      <c r="M313" s="255"/>
      <c r="N313" s="255"/>
      <c r="O313" s="255"/>
      <c r="P313" s="255"/>
      <c r="Q313" s="255"/>
      <c r="R313" s="255"/>
      <c r="S313" s="255"/>
      <c r="T313" s="255"/>
      <c r="U313" s="255"/>
      <c r="V313" s="255"/>
      <c r="W313" s="255"/>
      <c r="X313" s="255"/>
      <c r="Y313" s="255"/>
    </row>
    <row r="314" spans="1:25">
      <c r="A314" s="720" t="s">
        <v>1468</v>
      </c>
      <c r="C314" s="256"/>
      <c r="D314" s="256"/>
      <c r="E314" s="243"/>
      <c r="F314" s="358">
        <f t="shared" ref="F314:J314" si="118">+F288+F312</f>
        <v>0</v>
      </c>
      <c r="G314" s="358">
        <f t="shared" si="118"/>
        <v>0</v>
      </c>
      <c r="H314" s="358">
        <f t="shared" si="118"/>
        <v>0</v>
      </c>
      <c r="I314" s="358">
        <f t="shared" si="118"/>
        <v>0</v>
      </c>
      <c r="J314" s="358">
        <f t="shared" si="118"/>
        <v>0</v>
      </c>
      <c r="K314" s="358">
        <f t="shared" ref="K314" si="119">+K288+K312</f>
        <v>0</v>
      </c>
      <c r="L314" s="358">
        <f t="shared" ref="L314:Y314" si="120">+L288+L312</f>
        <v>0</v>
      </c>
      <c r="M314" s="358">
        <f t="shared" si="120"/>
        <v>0</v>
      </c>
      <c r="N314" s="358">
        <f t="shared" si="120"/>
        <v>0</v>
      </c>
      <c r="O314" s="358">
        <f t="shared" si="120"/>
        <v>0</v>
      </c>
      <c r="P314" s="358">
        <f t="shared" si="120"/>
        <v>0</v>
      </c>
      <c r="Q314" s="358">
        <f t="shared" si="120"/>
        <v>0</v>
      </c>
      <c r="R314" s="358">
        <f t="shared" si="120"/>
        <v>0</v>
      </c>
      <c r="S314" s="358">
        <f t="shared" si="120"/>
        <v>0</v>
      </c>
      <c r="T314" s="358">
        <f t="shared" si="120"/>
        <v>0</v>
      </c>
      <c r="U314" s="358">
        <f t="shared" si="120"/>
        <v>0</v>
      </c>
      <c r="V314" s="358">
        <f t="shared" si="120"/>
        <v>0</v>
      </c>
      <c r="W314" s="358">
        <f t="shared" si="120"/>
        <v>0</v>
      </c>
      <c r="X314" s="358">
        <f t="shared" si="120"/>
        <v>0</v>
      </c>
      <c r="Y314" s="358">
        <f t="shared" si="120"/>
        <v>0</v>
      </c>
    </row>
    <row r="315" spans="1:25">
      <c r="F315" s="243"/>
      <c r="G315" s="243"/>
      <c r="H315" s="243"/>
      <c r="I315" s="243"/>
      <c r="J315" s="243"/>
      <c r="K315" s="243"/>
      <c r="L315" s="243"/>
      <c r="M315" s="243"/>
      <c r="N315" s="243"/>
      <c r="O315" s="243"/>
      <c r="P315" s="243"/>
      <c r="Q315" s="243"/>
      <c r="R315" s="243"/>
      <c r="S315" s="243"/>
      <c r="T315" s="243"/>
      <c r="U315" s="243"/>
      <c r="V315" s="243"/>
      <c r="W315" s="243"/>
      <c r="X315" s="243"/>
      <c r="Y315" s="243"/>
    </row>
    <row r="316" spans="1:25">
      <c r="A316" s="729" t="s">
        <v>1490</v>
      </c>
      <c r="C316" s="256"/>
      <c r="F316" s="358">
        <f t="shared" ref="F316:J316" si="121">+F56</f>
        <v>0</v>
      </c>
      <c r="G316" s="358">
        <f t="shared" si="121"/>
        <v>0</v>
      </c>
      <c r="H316" s="358">
        <f t="shared" si="121"/>
        <v>0</v>
      </c>
      <c r="I316" s="358">
        <f t="shared" si="121"/>
        <v>0</v>
      </c>
      <c r="J316" s="358">
        <f t="shared" si="121"/>
        <v>0</v>
      </c>
      <c r="K316" s="358">
        <f t="shared" ref="K316" si="122">+K56</f>
        <v>0</v>
      </c>
      <c r="L316" s="358">
        <f t="shared" ref="L316:Y316" si="123">+L56</f>
        <v>0</v>
      </c>
      <c r="M316" s="358">
        <f t="shared" si="123"/>
        <v>0</v>
      </c>
      <c r="N316" s="358">
        <f t="shared" si="123"/>
        <v>0</v>
      </c>
      <c r="O316" s="358">
        <f t="shared" si="123"/>
        <v>0</v>
      </c>
      <c r="P316" s="358">
        <f t="shared" si="123"/>
        <v>0</v>
      </c>
      <c r="Q316" s="358">
        <f t="shared" si="123"/>
        <v>0</v>
      </c>
      <c r="R316" s="358">
        <f t="shared" si="123"/>
        <v>0</v>
      </c>
      <c r="S316" s="358">
        <f t="shared" si="123"/>
        <v>0</v>
      </c>
      <c r="T316" s="358">
        <f t="shared" si="123"/>
        <v>0</v>
      </c>
      <c r="U316" s="358">
        <f t="shared" si="123"/>
        <v>0</v>
      </c>
      <c r="V316" s="358">
        <f t="shared" si="123"/>
        <v>0</v>
      </c>
      <c r="W316" s="358">
        <f t="shared" si="123"/>
        <v>0</v>
      </c>
      <c r="X316" s="358">
        <f t="shared" si="123"/>
        <v>0</v>
      </c>
      <c r="Y316" s="358">
        <f t="shared" si="123"/>
        <v>0</v>
      </c>
    </row>
    <row r="317" spans="1:25">
      <c r="F317" s="390" t="str">
        <f t="shared" ref="F317:J317" si="124">IF(ABS(F314-F316)&lt;0.01,"OK", "ERROR")</f>
        <v>OK</v>
      </c>
      <c r="G317" s="390" t="str">
        <f t="shared" si="124"/>
        <v>OK</v>
      </c>
      <c r="H317" s="390" t="str">
        <f t="shared" si="124"/>
        <v>OK</v>
      </c>
      <c r="I317" s="390" t="str">
        <f t="shared" si="124"/>
        <v>OK</v>
      </c>
      <c r="J317" s="390" t="str">
        <f t="shared" si="124"/>
        <v>OK</v>
      </c>
      <c r="K317" s="390" t="str">
        <f t="shared" ref="K317:Y317" si="125">IF(ABS(K314-K316)&lt;0.01,"OK", "ERROR")</f>
        <v>OK</v>
      </c>
      <c r="L317" s="390" t="str">
        <f t="shared" si="125"/>
        <v>OK</v>
      </c>
      <c r="M317" s="390" t="str">
        <f t="shared" si="125"/>
        <v>OK</v>
      </c>
      <c r="N317" s="390" t="str">
        <f t="shared" si="125"/>
        <v>OK</v>
      </c>
      <c r="O317" s="390" t="str">
        <f t="shared" si="125"/>
        <v>OK</v>
      </c>
      <c r="P317" s="390" t="str">
        <f t="shared" si="125"/>
        <v>OK</v>
      </c>
      <c r="Q317" s="390" t="str">
        <f t="shared" si="125"/>
        <v>OK</v>
      </c>
      <c r="R317" s="390" t="str">
        <f t="shared" si="125"/>
        <v>OK</v>
      </c>
      <c r="S317" s="390" t="str">
        <f t="shared" si="125"/>
        <v>OK</v>
      </c>
      <c r="T317" s="390" t="str">
        <f t="shared" si="125"/>
        <v>OK</v>
      </c>
      <c r="U317" s="390" t="str">
        <f t="shared" si="125"/>
        <v>OK</v>
      </c>
      <c r="V317" s="390" t="str">
        <f t="shared" si="125"/>
        <v>OK</v>
      </c>
      <c r="W317" s="390" t="str">
        <f t="shared" si="125"/>
        <v>OK</v>
      </c>
      <c r="X317" s="390" t="str">
        <f t="shared" si="125"/>
        <v>OK</v>
      </c>
      <c r="Y317" s="390" t="str">
        <f t="shared" si="125"/>
        <v>OK</v>
      </c>
    </row>
    <row r="318" spans="1:25">
      <c r="G318" s="243"/>
      <c r="H318" s="243"/>
      <c r="I318" s="475"/>
      <c r="J318" s="243"/>
      <c r="K318" s="243"/>
    </row>
    <row r="319" spans="1:25" ht="15">
      <c r="A319" s="728" t="s">
        <v>1493</v>
      </c>
      <c r="G319" s="243"/>
      <c r="H319" s="243"/>
      <c r="I319" s="243"/>
    </row>
    <row r="320" spans="1:25">
      <c r="A320" s="245" t="s">
        <v>250</v>
      </c>
      <c r="C320" s="242"/>
      <c r="D320" s="242"/>
      <c r="E320" s="246" t="s">
        <v>251</v>
      </c>
      <c r="F320" s="407"/>
      <c r="G320" s="408"/>
      <c r="H320" s="408" t="s">
        <v>801</v>
      </c>
      <c r="I320" s="408"/>
      <c r="J320" s="409"/>
      <c r="K320" s="407"/>
      <c r="L320" s="408"/>
      <c r="M320" s="408" t="s">
        <v>802</v>
      </c>
      <c r="N320" s="408"/>
      <c r="O320" s="409"/>
      <c r="P320" s="407"/>
      <c r="Q320" s="408"/>
      <c r="R320" s="408" t="s">
        <v>1575</v>
      </c>
      <c r="S320" s="408"/>
      <c r="T320" s="409"/>
      <c r="U320" s="407"/>
      <c r="V320" s="408"/>
      <c r="W320" s="408" t="s">
        <v>803</v>
      </c>
      <c r="X320" s="408"/>
      <c r="Y320" s="409"/>
    </row>
    <row r="321" spans="1:26">
      <c r="A321" s="447" t="s">
        <v>9</v>
      </c>
      <c r="C321" s="243"/>
      <c r="D321" s="243"/>
      <c r="E321" s="247" t="s">
        <v>252</v>
      </c>
      <c r="F321" s="457">
        <f>'F1 - P&amp;L'!F160</f>
        <v>0</v>
      </c>
      <c r="G321" s="457">
        <f>'F1 - P&amp;L'!G160</f>
        <v>0</v>
      </c>
      <c r="H321" s="457">
        <f>'F1 - P&amp;L'!H160</f>
        <v>0</v>
      </c>
      <c r="I321" s="457">
        <f>'F1 - P&amp;L'!I160</f>
        <v>0</v>
      </c>
      <c r="J321" s="457">
        <f>'F1 - P&amp;L'!J160</f>
        <v>0</v>
      </c>
      <c r="K321" s="457">
        <f>'F1 - P&amp;L'!K160</f>
        <v>0</v>
      </c>
      <c r="L321" s="457">
        <f>'F1 - P&amp;L'!L160</f>
        <v>0</v>
      </c>
      <c r="M321" s="457">
        <f>'F1 - P&amp;L'!M160</f>
        <v>0</v>
      </c>
      <c r="N321" s="457">
        <f>'F1 - P&amp;L'!N160</f>
        <v>0</v>
      </c>
      <c r="O321" s="457">
        <f>'F1 - P&amp;L'!O160</f>
        <v>0</v>
      </c>
      <c r="P321" s="457">
        <f>'F1 - P&amp;L'!P160</f>
        <v>0</v>
      </c>
      <c r="Q321" s="457">
        <f>'F1 - P&amp;L'!Q160</f>
        <v>0</v>
      </c>
      <c r="R321" s="457">
        <f>'F1 - P&amp;L'!R160</f>
        <v>0</v>
      </c>
      <c r="S321" s="457">
        <f>'F1 - P&amp;L'!S160</f>
        <v>0</v>
      </c>
      <c r="T321" s="457">
        <f>'F1 - P&amp;L'!T160</f>
        <v>0</v>
      </c>
      <c r="U321" s="457">
        <f>'F1 - P&amp;L'!U160</f>
        <v>0</v>
      </c>
      <c r="V321" s="457">
        <f>'F1 - P&amp;L'!V160</f>
        <v>0</v>
      </c>
      <c r="W321" s="457">
        <f>'F1 - P&amp;L'!W160</f>
        <v>0</v>
      </c>
      <c r="X321" s="457">
        <f>'F1 - P&amp;L'!X160</f>
        <v>0</v>
      </c>
      <c r="Y321" s="457">
        <f>'F1 - P&amp;L'!Y160</f>
        <v>0</v>
      </c>
      <c r="Z321" s="374"/>
    </row>
    <row r="322" spans="1:26">
      <c r="A322" s="724" t="str">
        <f>+'F1 - P&amp;L'!A171</f>
        <v>Exceptional Item (1) - overwrite</v>
      </c>
      <c r="C322" s="243"/>
      <c r="D322" s="243"/>
      <c r="E322" s="247"/>
      <c r="F322" s="732">
        <f>+'F1 - P&amp;L'!F171</f>
        <v>0</v>
      </c>
      <c r="G322" s="732">
        <f>+'F1 - P&amp;L'!G171</f>
        <v>0</v>
      </c>
      <c r="H322" s="732">
        <f>+'F1 - P&amp;L'!H171</f>
        <v>0</v>
      </c>
      <c r="I322" s="732">
        <f>+'F1 - P&amp;L'!I171</f>
        <v>0</v>
      </c>
      <c r="J322" s="732">
        <f>+'F1 - P&amp;L'!J171</f>
        <v>0</v>
      </c>
      <c r="K322" s="732">
        <f>+'F1 - P&amp;L'!K171</f>
        <v>0</v>
      </c>
      <c r="L322" s="732">
        <f>+'F1 - P&amp;L'!L171</f>
        <v>0</v>
      </c>
      <c r="M322" s="732">
        <f>+'F1 - P&amp;L'!M171</f>
        <v>0</v>
      </c>
      <c r="N322" s="732">
        <f>+'F1 - P&amp;L'!N171</f>
        <v>0</v>
      </c>
      <c r="O322" s="732">
        <f>+'F1 - P&amp;L'!O171</f>
        <v>0</v>
      </c>
      <c r="P322" s="732">
        <f>+'F1 - P&amp;L'!P171</f>
        <v>0</v>
      </c>
      <c r="Q322" s="732">
        <f>+'F1 - P&amp;L'!Q171</f>
        <v>0</v>
      </c>
      <c r="R322" s="732">
        <f>+'F1 - P&amp;L'!R171</f>
        <v>0</v>
      </c>
      <c r="S322" s="732">
        <f>+'F1 - P&amp;L'!S171</f>
        <v>0</v>
      </c>
      <c r="T322" s="732">
        <f>+'F1 - P&amp;L'!T171</f>
        <v>0</v>
      </c>
      <c r="U322" s="732">
        <f>+'F1 - P&amp;L'!U171</f>
        <v>0</v>
      </c>
      <c r="V322" s="732">
        <f>+'F1 - P&amp;L'!V171</f>
        <v>0</v>
      </c>
      <c r="W322" s="732">
        <f>+'F1 - P&amp;L'!W171</f>
        <v>0</v>
      </c>
      <c r="X322" s="732">
        <f>+'F1 - P&amp;L'!X171</f>
        <v>0</v>
      </c>
      <c r="Y322" s="732">
        <f>+'F1 - P&amp;L'!Y171</f>
        <v>0</v>
      </c>
    </row>
    <row r="323" spans="1:26">
      <c r="A323" s="724" t="str">
        <f>+'F1 - P&amp;L'!A172</f>
        <v>Exceptional Item (2) - overwrite</v>
      </c>
      <c r="C323" s="243"/>
      <c r="D323" s="243"/>
      <c r="E323" s="247"/>
      <c r="F323" s="732">
        <f>+'F1 - P&amp;L'!F172</f>
        <v>0</v>
      </c>
      <c r="G323" s="732">
        <f>+'F1 - P&amp;L'!G172</f>
        <v>0</v>
      </c>
      <c r="H323" s="732">
        <f>+'F1 - P&amp;L'!H172</f>
        <v>0</v>
      </c>
      <c r="I323" s="732">
        <f>+'F1 - P&amp;L'!I172</f>
        <v>0</v>
      </c>
      <c r="J323" s="732">
        <f>+'F1 - P&amp;L'!J172</f>
        <v>0</v>
      </c>
      <c r="K323" s="732">
        <f>+'F1 - P&amp;L'!K172</f>
        <v>0</v>
      </c>
      <c r="L323" s="732">
        <f>+'F1 - P&amp;L'!L172</f>
        <v>0</v>
      </c>
      <c r="M323" s="732">
        <f>+'F1 - P&amp;L'!M172</f>
        <v>0</v>
      </c>
      <c r="N323" s="732">
        <f>+'F1 - P&amp;L'!N172</f>
        <v>0</v>
      </c>
      <c r="O323" s="732">
        <f>+'F1 - P&amp;L'!O172</f>
        <v>0</v>
      </c>
      <c r="P323" s="732">
        <f>+'F1 - P&amp;L'!P172</f>
        <v>0</v>
      </c>
      <c r="Q323" s="732">
        <f>+'F1 - P&amp;L'!Q172</f>
        <v>0</v>
      </c>
      <c r="R323" s="732">
        <f>+'F1 - P&amp;L'!R172</f>
        <v>0</v>
      </c>
      <c r="S323" s="732">
        <f>+'F1 - P&amp;L'!S172</f>
        <v>0</v>
      </c>
      <c r="T323" s="732">
        <f>+'F1 - P&amp;L'!T172</f>
        <v>0</v>
      </c>
      <c r="U323" s="732">
        <f>+'F1 - P&amp;L'!U172</f>
        <v>0</v>
      </c>
      <c r="V323" s="732">
        <f>+'F1 - P&amp;L'!V172</f>
        <v>0</v>
      </c>
      <c r="W323" s="732">
        <f>+'F1 - P&amp;L'!W172</f>
        <v>0</v>
      </c>
      <c r="X323" s="732">
        <f>+'F1 - P&amp;L'!X172</f>
        <v>0</v>
      </c>
      <c r="Y323" s="732">
        <f>+'F1 - P&amp;L'!Y172</f>
        <v>0</v>
      </c>
    </row>
    <row r="324" spans="1:26">
      <c r="A324" s="724" t="str">
        <f>+'F1 - P&amp;L'!A173</f>
        <v>Exceptional Item (3) - overwrite</v>
      </c>
      <c r="C324" s="243"/>
      <c r="D324" s="243"/>
      <c r="E324" s="247"/>
      <c r="F324" s="732">
        <f>+'F1 - P&amp;L'!F173</f>
        <v>0</v>
      </c>
      <c r="G324" s="732">
        <f>+'F1 - P&amp;L'!G173</f>
        <v>0</v>
      </c>
      <c r="H324" s="732">
        <f>+'F1 - P&amp;L'!H173</f>
        <v>0</v>
      </c>
      <c r="I324" s="732">
        <f>+'F1 - P&amp;L'!I173</f>
        <v>0</v>
      </c>
      <c r="J324" s="732">
        <f>+'F1 - P&amp;L'!J173</f>
        <v>0</v>
      </c>
      <c r="K324" s="732">
        <f>+'F1 - P&amp;L'!K173</f>
        <v>0</v>
      </c>
      <c r="L324" s="732">
        <f>+'F1 - P&amp;L'!L173</f>
        <v>0</v>
      </c>
      <c r="M324" s="732">
        <f>+'F1 - P&amp;L'!M173</f>
        <v>0</v>
      </c>
      <c r="N324" s="732">
        <f>+'F1 - P&amp;L'!N173</f>
        <v>0</v>
      </c>
      <c r="O324" s="732">
        <f>+'F1 - P&amp;L'!O173</f>
        <v>0</v>
      </c>
      <c r="P324" s="732">
        <f>+'F1 - P&amp;L'!P173</f>
        <v>0</v>
      </c>
      <c r="Q324" s="732">
        <f>+'F1 - P&amp;L'!Q173</f>
        <v>0</v>
      </c>
      <c r="R324" s="732">
        <f>+'F1 - P&amp;L'!R173</f>
        <v>0</v>
      </c>
      <c r="S324" s="732">
        <f>+'F1 - P&amp;L'!S173</f>
        <v>0</v>
      </c>
      <c r="T324" s="732">
        <f>+'F1 - P&amp;L'!T173</f>
        <v>0</v>
      </c>
      <c r="U324" s="732">
        <f>+'F1 - P&amp;L'!U173</f>
        <v>0</v>
      </c>
      <c r="V324" s="732">
        <f>+'F1 - P&amp;L'!V173</f>
        <v>0</v>
      </c>
      <c r="W324" s="732">
        <f>+'F1 - P&amp;L'!W173</f>
        <v>0</v>
      </c>
      <c r="X324" s="732">
        <f>+'F1 - P&amp;L'!X173</f>
        <v>0</v>
      </c>
      <c r="Y324" s="732">
        <f>+'F1 - P&amp;L'!Y173</f>
        <v>0</v>
      </c>
    </row>
    <row r="325" spans="1:26">
      <c r="A325" s="243"/>
      <c r="C325" s="243"/>
      <c r="D325" s="243"/>
      <c r="E325" s="243"/>
      <c r="F325" s="358">
        <f t="shared" ref="F325:J325" si="126">SUM(F321:F324)</f>
        <v>0</v>
      </c>
      <c r="G325" s="358">
        <f t="shared" si="126"/>
        <v>0</v>
      </c>
      <c r="H325" s="358">
        <f t="shared" si="126"/>
        <v>0</v>
      </c>
      <c r="I325" s="358">
        <f t="shared" si="126"/>
        <v>0</v>
      </c>
      <c r="J325" s="358">
        <f t="shared" si="126"/>
        <v>0</v>
      </c>
      <c r="K325" s="358">
        <f t="shared" ref="K325" si="127">SUM(K321:K324)</f>
        <v>0</v>
      </c>
      <c r="L325" s="358">
        <f t="shared" ref="L325:Y325" si="128">SUM(L321:L324)</f>
        <v>0</v>
      </c>
      <c r="M325" s="358">
        <f t="shared" si="128"/>
        <v>0</v>
      </c>
      <c r="N325" s="358">
        <f t="shared" si="128"/>
        <v>0</v>
      </c>
      <c r="O325" s="358">
        <f t="shared" si="128"/>
        <v>0</v>
      </c>
      <c r="P325" s="358">
        <f t="shared" si="128"/>
        <v>0</v>
      </c>
      <c r="Q325" s="358">
        <f t="shared" si="128"/>
        <v>0</v>
      </c>
      <c r="R325" s="358">
        <f t="shared" si="128"/>
        <v>0</v>
      </c>
      <c r="S325" s="358">
        <f t="shared" si="128"/>
        <v>0</v>
      </c>
      <c r="T325" s="358">
        <f t="shared" si="128"/>
        <v>0</v>
      </c>
      <c r="U325" s="358">
        <f t="shared" si="128"/>
        <v>0</v>
      </c>
      <c r="V325" s="358">
        <f t="shared" si="128"/>
        <v>0</v>
      </c>
      <c r="W325" s="358">
        <f t="shared" si="128"/>
        <v>0</v>
      </c>
      <c r="X325" s="358">
        <f t="shared" si="128"/>
        <v>0</v>
      </c>
      <c r="Y325" s="358">
        <f t="shared" si="128"/>
        <v>0</v>
      </c>
    </row>
    <row r="326" spans="1:26" ht="12.75" customHeight="1">
      <c r="A326" s="467"/>
      <c r="C326" s="243"/>
      <c r="D326" s="243"/>
      <c r="E326" s="243"/>
      <c r="F326" s="886"/>
      <c r="G326" s="886"/>
      <c r="H326" s="886"/>
      <c r="I326" s="886"/>
      <c r="J326" s="886"/>
      <c r="K326" s="231"/>
      <c r="L326" s="886"/>
      <c r="M326" s="886"/>
      <c r="N326" s="886"/>
      <c r="O326" s="886"/>
      <c r="P326" s="886"/>
      <c r="Q326" s="886"/>
      <c r="R326" s="886"/>
      <c r="S326" s="886"/>
      <c r="T326" s="886"/>
      <c r="U326" s="886"/>
      <c r="V326" s="886"/>
      <c r="W326" s="886"/>
      <c r="X326" s="886"/>
      <c r="Y326" s="886"/>
    </row>
    <row r="327" spans="1:26">
      <c r="A327" s="447" t="s">
        <v>253</v>
      </c>
      <c r="C327" s="243"/>
      <c r="D327" s="243"/>
      <c r="E327" s="247"/>
      <c r="F327" s="145">
        <f>'F2 - Bal Sht'!F107</f>
        <v>0</v>
      </c>
      <c r="G327" s="145">
        <f>'F2 - Bal Sht'!G107</f>
        <v>0</v>
      </c>
      <c r="H327" s="145">
        <f>'F2 - Bal Sht'!H107</f>
        <v>0</v>
      </c>
      <c r="I327" s="145">
        <f>'F2 - Bal Sht'!I107</f>
        <v>0</v>
      </c>
      <c r="J327" s="145">
        <f>'F2 - Bal Sht'!J107</f>
        <v>0</v>
      </c>
      <c r="K327" s="145">
        <f>'F2 - Bal Sht'!K107</f>
        <v>0</v>
      </c>
      <c r="L327" s="145">
        <f>'F2 - Bal Sht'!L107</f>
        <v>0</v>
      </c>
      <c r="M327" s="145">
        <f>'F2 - Bal Sht'!M107</f>
        <v>0</v>
      </c>
      <c r="N327" s="145">
        <f>'F2 - Bal Sht'!N107</f>
        <v>0</v>
      </c>
      <c r="O327" s="145">
        <f>'F2 - Bal Sht'!O107</f>
        <v>0</v>
      </c>
      <c r="P327" s="145">
        <f>'F2 - Bal Sht'!P107</f>
        <v>0</v>
      </c>
      <c r="Q327" s="145">
        <f>'F2 - Bal Sht'!Q107</f>
        <v>0</v>
      </c>
      <c r="R327" s="145">
        <f>'F2 - Bal Sht'!R107</f>
        <v>0</v>
      </c>
      <c r="S327" s="145">
        <f>'F2 - Bal Sht'!S107</f>
        <v>0</v>
      </c>
      <c r="T327" s="145">
        <f>'F2 - Bal Sht'!T107</f>
        <v>0</v>
      </c>
      <c r="U327" s="145">
        <f>'F2 - Bal Sht'!U107</f>
        <v>0</v>
      </c>
      <c r="V327" s="145">
        <f>'F2 - Bal Sht'!V107</f>
        <v>0</v>
      </c>
      <c r="W327" s="145">
        <f>'F2 - Bal Sht'!W107</f>
        <v>0</v>
      </c>
      <c r="X327" s="145">
        <f>'F2 - Bal Sht'!X107</f>
        <v>0</v>
      </c>
      <c r="Y327" s="145">
        <f>'F2 - Bal Sht'!Y107</f>
        <v>0</v>
      </c>
    </row>
    <row r="328" spans="1:26">
      <c r="A328" s="448" t="s">
        <v>254</v>
      </c>
      <c r="C328" s="250"/>
      <c r="D328" s="250"/>
      <c r="E328" s="243"/>
      <c r="F328" s="145">
        <f>'F2 - Bal Sht'!F117</f>
        <v>0</v>
      </c>
      <c r="G328" s="145">
        <f>'F2 - Bal Sht'!G117</f>
        <v>0</v>
      </c>
      <c r="H328" s="145">
        <f>'F2 - Bal Sht'!H117</f>
        <v>0</v>
      </c>
      <c r="I328" s="145">
        <f>'F2 - Bal Sht'!I117</f>
        <v>0</v>
      </c>
      <c r="J328" s="145">
        <f>'F2 - Bal Sht'!J117</f>
        <v>0</v>
      </c>
      <c r="K328" s="145">
        <f>'F2 - Bal Sht'!K117</f>
        <v>0</v>
      </c>
      <c r="L328" s="145">
        <f>'F2 - Bal Sht'!L117</f>
        <v>0</v>
      </c>
      <c r="M328" s="145">
        <f>'F2 - Bal Sht'!M117</f>
        <v>0</v>
      </c>
      <c r="N328" s="145">
        <f>'F2 - Bal Sht'!N117</f>
        <v>0</v>
      </c>
      <c r="O328" s="145">
        <f>'F2 - Bal Sht'!O117</f>
        <v>0</v>
      </c>
      <c r="P328" s="145">
        <f>'F2 - Bal Sht'!P117</f>
        <v>0</v>
      </c>
      <c r="Q328" s="145">
        <f>'F2 - Bal Sht'!Q117</f>
        <v>0</v>
      </c>
      <c r="R328" s="145">
        <f>'F2 - Bal Sht'!R117</f>
        <v>0</v>
      </c>
      <c r="S328" s="145">
        <f>'F2 - Bal Sht'!S117</f>
        <v>0</v>
      </c>
      <c r="T328" s="145">
        <f>'F2 - Bal Sht'!T117</f>
        <v>0</v>
      </c>
      <c r="U328" s="145">
        <f>'F2 - Bal Sht'!U117</f>
        <v>0</v>
      </c>
      <c r="V328" s="145">
        <f>'F2 - Bal Sht'!V117</f>
        <v>0</v>
      </c>
      <c r="W328" s="145">
        <f>'F2 - Bal Sht'!W117</f>
        <v>0</v>
      </c>
      <c r="X328" s="145">
        <f>'F2 - Bal Sht'!X117</f>
        <v>0</v>
      </c>
      <c r="Y328" s="145">
        <f>'F2 - Bal Sht'!Y117</f>
        <v>0</v>
      </c>
    </row>
    <row r="329" spans="1:26">
      <c r="A329" s="448" t="s">
        <v>829</v>
      </c>
      <c r="C329" s="250"/>
      <c r="D329" s="250"/>
      <c r="E329" s="243"/>
      <c r="F329" s="225"/>
      <c r="G329" s="225"/>
      <c r="H329" s="225"/>
      <c r="I329" s="225"/>
      <c r="J329" s="225"/>
      <c r="K329" s="225"/>
      <c r="L329" s="225"/>
      <c r="M329" s="225"/>
      <c r="N329" s="225"/>
      <c r="O329" s="225"/>
      <c r="P329" s="225"/>
      <c r="Q329" s="225"/>
      <c r="R329" s="225"/>
      <c r="S329" s="225"/>
      <c r="T329" s="225"/>
      <c r="U329" s="225"/>
      <c r="V329" s="225"/>
      <c r="W329" s="225"/>
      <c r="X329" s="225"/>
      <c r="Y329" s="225"/>
    </row>
    <row r="330" spans="1:26">
      <c r="A330" s="448" t="s">
        <v>255</v>
      </c>
      <c r="C330" s="250"/>
      <c r="D330" s="250"/>
      <c r="E330" s="247" t="s">
        <v>256</v>
      </c>
      <c r="F330" s="145">
        <f>-'F2 - Bal Sht'!F$139</f>
        <v>0</v>
      </c>
      <c r="G330" s="145">
        <f>-'F2 - Bal Sht'!G$139</f>
        <v>0</v>
      </c>
      <c r="H330" s="145">
        <f>-'F2 - Bal Sht'!H$139</f>
        <v>0</v>
      </c>
      <c r="I330" s="145">
        <f>-'F2 - Bal Sht'!I$139</f>
        <v>0</v>
      </c>
      <c r="J330" s="145">
        <f>-'F2 - Bal Sht'!J$139</f>
        <v>0</v>
      </c>
      <c r="K330" s="145">
        <f>-'F2 - Bal Sht'!K$139</f>
        <v>0</v>
      </c>
      <c r="L330" s="145">
        <f>-'F2 - Bal Sht'!L$139</f>
        <v>0</v>
      </c>
      <c r="M330" s="145">
        <f>-'F2 - Bal Sht'!M$139</f>
        <v>0</v>
      </c>
      <c r="N330" s="145">
        <f>-'F2 - Bal Sht'!N$139</f>
        <v>0</v>
      </c>
      <c r="O330" s="145">
        <f>-'F2 - Bal Sht'!O$139</f>
        <v>0</v>
      </c>
      <c r="P330" s="145">
        <f>-'F2 - Bal Sht'!P$139</f>
        <v>0</v>
      </c>
      <c r="Q330" s="145">
        <f>-'F2 - Bal Sht'!Q$139</f>
        <v>0</v>
      </c>
      <c r="R330" s="145">
        <f>-'F2 - Bal Sht'!R$139</f>
        <v>0</v>
      </c>
      <c r="S330" s="145">
        <f>-'F2 - Bal Sht'!S$139</f>
        <v>0</v>
      </c>
      <c r="T330" s="145">
        <f>-'F2 - Bal Sht'!T$139</f>
        <v>0</v>
      </c>
      <c r="U330" s="145">
        <f>-'F2 - Bal Sht'!U$139</f>
        <v>0</v>
      </c>
      <c r="V330" s="145">
        <f>-'F2 - Bal Sht'!V$139</f>
        <v>0</v>
      </c>
      <c r="W330" s="145">
        <f>-'F2 - Bal Sht'!W$139</f>
        <v>0</v>
      </c>
      <c r="X330" s="145">
        <f>-'F2 - Bal Sht'!X$139</f>
        <v>0</v>
      </c>
      <c r="Y330" s="145">
        <f>-'F2 - Bal Sht'!Y$139</f>
        <v>0</v>
      </c>
    </row>
    <row r="331" spans="1:26">
      <c r="A331" s="448" t="s">
        <v>257</v>
      </c>
      <c r="C331" s="251"/>
      <c r="D331" s="251"/>
      <c r="E331" s="247" t="s">
        <v>256</v>
      </c>
      <c r="F331" s="145">
        <f>-'F2 - Bal Sht'!F$151</f>
        <v>0</v>
      </c>
      <c r="G331" s="145">
        <f>-'F2 - Bal Sht'!G$151</f>
        <v>0</v>
      </c>
      <c r="H331" s="145">
        <f>-'F2 - Bal Sht'!H$151</f>
        <v>0</v>
      </c>
      <c r="I331" s="145">
        <f>-'F2 - Bal Sht'!I$151</f>
        <v>0</v>
      </c>
      <c r="J331" s="145">
        <f>-'F2 - Bal Sht'!J$151</f>
        <v>0</v>
      </c>
      <c r="K331" s="145">
        <f>-'F2 - Bal Sht'!K$151</f>
        <v>0</v>
      </c>
      <c r="L331" s="145">
        <f>-'F2 - Bal Sht'!L$151</f>
        <v>0</v>
      </c>
      <c r="M331" s="145">
        <f>-'F2 - Bal Sht'!M$151</f>
        <v>0</v>
      </c>
      <c r="N331" s="145">
        <f>-'F2 - Bal Sht'!N$151</f>
        <v>0</v>
      </c>
      <c r="O331" s="145">
        <f>-'F2 - Bal Sht'!O$151</f>
        <v>0</v>
      </c>
      <c r="P331" s="145">
        <f>-'F2 - Bal Sht'!P$151</f>
        <v>0</v>
      </c>
      <c r="Q331" s="145">
        <f>-'F2 - Bal Sht'!Q$151</f>
        <v>0</v>
      </c>
      <c r="R331" s="145">
        <f>-'F2 - Bal Sht'!R$151</f>
        <v>0</v>
      </c>
      <c r="S331" s="145">
        <f>-'F2 - Bal Sht'!S$151</f>
        <v>0</v>
      </c>
      <c r="T331" s="145">
        <f>-'F2 - Bal Sht'!T$151</f>
        <v>0</v>
      </c>
      <c r="U331" s="145">
        <f>-'F2 - Bal Sht'!U$151</f>
        <v>0</v>
      </c>
      <c r="V331" s="145">
        <f>-'F2 - Bal Sht'!V$151</f>
        <v>0</v>
      </c>
      <c r="W331" s="145">
        <f>-'F2 - Bal Sht'!W$151</f>
        <v>0</v>
      </c>
      <c r="X331" s="145">
        <f>-'F2 - Bal Sht'!X$151</f>
        <v>0</v>
      </c>
      <c r="Y331" s="145">
        <f>-'F2 - Bal Sht'!Y$151</f>
        <v>0</v>
      </c>
    </row>
    <row r="332" spans="1:26">
      <c r="A332" s="448" t="s">
        <v>258</v>
      </c>
      <c r="C332" s="251"/>
      <c r="D332" s="251"/>
      <c r="E332" s="247" t="s">
        <v>256</v>
      </c>
      <c r="F332" s="145">
        <f>-'F2 - Bal Sht'!F$161</f>
        <v>0</v>
      </c>
      <c r="G332" s="145">
        <f>-'F2 - Bal Sht'!G$161</f>
        <v>0</v>
      </c>
      <c r="H332" s="145">
        <f>-'F2 - Bal Sht'!H$161</f>
        <v>0</v>
      </c>
      <c r="I332" s="145">
        <f>-'F2 - Bal Sht'!I$161</f>
        <v>0</v>
      </c>
      <c r="J332" s="145">
        <f>-'F2 - Bal Sht'!J$161</f>
        <v>0</v>
      </c>
      <c r="K332" s="145">
        <f>-'F2 - Bal Sht'!K$161</f>
        <v>0</v>
      </c>
      <c r="L332" s="145">
        <f>-'F2 - Bal Sht'!L$161</f>
        <v>0</v>
      </c>
      <c r="M332" s="145">
        <f>-'F2 - Bal Sht'!M$161</f>
        <v>0</v>
      </c>
      <c r="N332" s="145">
        <f>-'F2 - Bal Sht'!N$161</f>
        <v>0</v>
      </c>
      <c r="O332" s="145">
        <f>-'F2 - Bal Sht'!O$161</f>
        <v>0</v>
      </c>
      <c r="P332" s="145">
        <f>-'F2 - Bal Sht'!P$161</f>
        <v>0</v>
      </c>
      <c r="Q332" s="145">
        <f>-'F2 - Bal Sht'!Q$161</f>
        <v>0</v>
      </c>
      <c r="R332" s="145">
        <f>-'F2 - Bal Sht'!R$161</f>
        <v>0</v>
      </c>
      <c r="S332" s="145">
        <f>-'F2 - Bal Sht'!S$161</f>
        <v>0</v>
      </c>
      <c r="T332" s="145">
        <f>-'F2 - Bal Sht'!T$161</f>
        <v>0</v>
      </c>
      <c r="U332" s="145">
        <f>-'F2 - Bal Sht'!U$161</f>
        <v>0</v>
      </c>
      <c r="V332" s="145">
        <f>-'F2 - Bal Sht'!V$161</f>
        <v>0</v>
      </c>
      <c r="W332" s="145">
        <f>-'F2 - Bal Sht'!W$161</f>
        <v>0</v>
      </c>
      <c r="X332" s="145">
        <f>-'F2 - Bal Sht'!X$161</f>
        <v>0</v>
      </c>
      <c r="Y332" s="145">
        <f>-'F2 - Bal Sht'!Y$161</f>
        <v>0</v>
      </c>
    </row>
    <row r="333" spans="1:26">
      <c r="A333" s="447" t="s">
        <v>542</v>
      </c>
      <c r="C333" s="243"/>
      <c r="D333" s="243"/>
      <c r="E333" s="247"/>
      <c r="F333" s="358">
        <f t="shared" ref="F333:J333" si="129">SUM(F327:F332)</f>
        <v>0</v>
      </c>
      <c r="G333" s="358">
        <f t="shared" si="129"/>
        <v>0</v>
      </c>
      <c r="H333" s="358">
        <f t="shared" si="129"/>
        <v>0</v>
      </c>
      <c r="I333" s="358">
        <f t="shared" si="129"/>
        <v>0</v>
      </c>
      <c r="J333" s="358">
        <f t="shared" si="129"/>
        <v>0</v>
      </c>
      <c r="K333" s="358">
        <f t="shared" ref="K333" si="130">SUM(K327:K332)</f>
        <v>0</v>
      </c>
      <c r="L333" s="358">
        <f t="shared" ref="L333:Y333" si="131">SUM(L327:L332)</f>
        <v>0</v>
      </c>
      <c r="M333" s="358">
        <f t="shared" si="131"/>
        <v>0</v>
      </c>
      <c r="N333" s="358">
        <f t="shared" si="131"/>
        <v>0</v>
      </c>
      <c r="O333" s="358">
        <f t="shared" si="131"/>
        <v>0</v>
      </c>
      <c r="P333" s="358">
        <f t="shared" si="131"/>
        <v>0</v>
      </c>
      <c r="Q333" s="358">
        <f t="shared" si="131"/>
        <v>0</v>
      </c>
      <c r="R333" s="358">
        <f t="shared" si="131"/>
        <v>0</v>
      </c>
      <c r="S333" s="358">
        <f t="shared" si="131"/>
        <v>0</v>
      </c>
      <c r="T333" s="358">
        <f t="shared" si="131"/>
        <v>0</v>
      </c>
      <c r="U333" s="358">
        <f t="shared" si="131"/>
        <v>0</v>
      </c>
      <c r="V333" s="358">
        <f t="shared" si="131"/>
        <v>0</v>
      </c>
      <c r="W333" s="358">
        <f t="shared" si="131"/>
        <v>0</v>
      </c>
      <c r="X333" s="358">
        <f t="shared" si="131"/>
        <v>0</v>
      </c>
      <c r="Y333" s="358">
        <f t="shared" si="131"/>
        <v>0</v>
      </c>
    </row>
    <row r="334" spans="1:26">
      <c r="A334" s="243"/>
      <c r="C334" s="243"/>
      <c r="D334" s="243"/>
      <c r="E334" s="243"/>
      <c r="F334" s="252"/>
      <c r="G334" s="252"/>
      <c r="H334" s="252"/>
      <c r="I334" s="252"/>
      <c r="J334" s="252"/>
      <c r="K334" s="252"/>
      <c r="L334" s="252"/>
      <c r="M334" s="252"/>
      <c r="N334" s="252"/>
      <c r="O334" s="252"/>
      <c r="P334" s="252"/>
      <c r="Q334" s="252"/>
      <c r="R334" s="252"/>
      <c r="S334" s="252"/>
      <c r="T334" s="252"/>
      <c r="U334" s="252"/>
      <c r="V334" s="252"/>
      <c r="W334" s="252"/>
      <c r="X334" s="252"/>
      <c r="Y334" s="252"/>
    </row>
    <row r="335" spans="1:26">
      <c r="A335" s="347" t="s">
        <v>259</v>
      </c>
      <c r="C335" s="253"/>
      <c r="D335" s="253"/>
      <c r="E335" s="243"/>
      <c r="F335" s="358">
        <f t="shared" ref="F335:J335" si="132">+F325+F333</f>
        <v>0</v>
      </c>
      <c r="G335" s="358">
        <f t="shared" si="132"/>
        <v>0</v>
      </c>
      <c r="H335" s="358">
        <f t="shared" si="132"/>
        <v>0</v>
      </c>
      <c r="I335" s="358">
        <f t="shared" si="132"/>
        <v>0</v>
      </c>
      <c r="J335" s="358">
        <f t="shared" si="132"/>
        <v>0</v>
      </c>
      <c r="K335" s="358">
        <f t="shared" ref="K335" si="133">+K325+K333</f>
        <v>0</v>
      </c>
      <c r="L335" s="358">
        <f t="shared" ref="L335:Y335" si="134">+L325+L333</f>
        <v>0</v>
      </c>
      <c r="M335" s="358">
        <f t="shared" si="134"/>
        <v>0</v>
      </c>
      <c r="N335" s="358">
        <f t="shared" si="134"/>
        <v>0</v>
      </c>
      <c r="O335" s="358">
        <f t="shared" si="134"/>
        <v>0</v>
      </c>
      <c r="P335" s="358">
        <f t="shared" si="134"/>
        <v>0</v>
      </c>
      <c r="Q335" s="358">
        <f t="shared" si="134"/>
        <v>0</v>
      </c>
      <c r="R335" s="358">
        <f t="shared" si="134"/>
        <v>0</v>
      </c>
      <c r="S335" s="358">
        <f t="shared" si="134"/>
        <v>0</v>
      </c>
      <c r="T335" s="358">
        <f t="shared" si="134"/>
        <v>0</v>
      </c>
      <c r="U335" s="358">
        <f t="shared" si="134"/>
        <v>0</v>
      </c>
      <c r="V335" s="358">
        <f t="shared" si="134"/>
        <v>0</v>
      </c>
      <c r="W335" s="358">
        <f t="shared" si="134"/>
        <v>0</v>
      </c>
      <c r="X335" s="358">
        <f t="shared" si="134"/>
        <v>0</v>
      </c>
      <c r="Y335" s="358">
        <f t="shared" si="134"/>
        <v>0</v>
      </c>
    </row>
    <row r="336" spans="1:26">
      <c r="A336" s="244"/>
      <c r="C336" s="244"/>
      <c r="D336" s="244"/>
      <c r="E336" s="244"/>
      <c r="F336" s="244"/>
      <c r="G336" s="244"/>
      <c r="H336" s="244"/>
      <c r="I336" s="244"/>
      <c r="J336" s="244"/>
      <c r="K336" s="244"/>
      <c r="L336" s="244"/>
      <c r="M336" s="244"/>
      <c r="N336" s="244"/>
      <c r="O336" s="244"/>
      <c r="P336" s="244"/>
      <c r="Q336" s="244"/>
      <c r="R336" s="244"/>
      <c r="S336" s="244"/>
      <c r="T336" s="244"/>
      <c r="U336" s="244"/>
      <c r="V336" s="244"/>
      <c r="W336" s="244"/>
      <c r="X336" s="244"/>
      <c r="Y336" s="244"/>
    </row>
    <row r="337" spans="1:25">
      <c r="A337" s="242" t="s">
        <v>260</v>
      </c>
      <c r="C337" s="243"/>
      <c r="D337" s="243"/>
      <c r="E337" s="243"/>
      <c r="F337" s="243"/>
      <c r="G337" s="243"/>
      <c r="H337" s="243"/>
      <c r="I337" s="243"/>
      <c r="J337" s="243"/>
      <c r="K337" s="243"/>
      <c r="L337" s="243"/>
      <c r="M337" s="243"/>
      <c r="N337" s="243"/>
      <c r="O337" s="243"/>
      <c r="P337" s="243"/>
      <c r="Q337" s="243"/>
      <c r="R337" s="243"/>
      <c r="S337" s="243"/>
      <c r="T337" s="243"/>
      <c r="U337" s="243"/>
      <c r="V337" s="243"/>
      <c r="W337" s="243"/>
      <c r="X337" s="243"/>
      <c r="Y337" s="243"/>
    </row>
    <row r="338" spans="1:25">
      <c r="A338" s="243" t="s">
        <v>594</v>
      </c>
      <c r="C338" s="243"/>
      <c r="D338" s="243"/>
      <c r="E338" s="243"/>
      <c r="F338" s="225"/>
      <c r="G338" s="225"/>
      <c r="H338" s="225"/>
      <c r="I338" s="225"/>
      <c r="J338" s="225"/>
      <c r="K338" s="225"/>
      <c r="L338" s="225"/>
      <c r="M338" s="225"/>
      <c r="N338" s="225"/>
      <c r="O338" s="225"/>
      <c r="P338" s="225"/>
      <c r="Q338" s="225"/>
      <c r="R338" s="225"/>
      <c r="S338" s="225"/>
      <c r="T338" s="225"/>
      <c r="U338" s="225"/>
      <c r="V338" s="225"/>
      <c r="W338" s="225"/>
      <c r="X338" s="225"/>
      <c r="Y338" s="225"/>
    </row>
    <row r="339" spans="1:25">
      <c r="A339" s="23" t="s">
        <v>142</v>
      </c>
      <c r="C339" s="243"/>
      <c r="D339" s="243"/>
      <c r="E339" s="243"/>
      <c r="F339" s="225"/>
      <c r="G339" s="225"/>
      <c r="H339" s="225"/>
      <c r="I339" s="225"/>
      <c r="J339" s="225"/>
      <c r="K339" s="225"/>
      <c r="L339" s="225"/>
      <c r="M339" s="225"/>
      <c r="N339" s="225"/>
      <c r="O339" s="225"/>
      <c r="P339" s="225"/>
      <c r="Q339" s="225"/>
      <c r="R339" s="225"/>
      <c r="S339" s="225"/>
      <c r="T339" s="225"/>
      <c r="U339" s="225"/>
      <c r="V339" s="225"/>
      <c r="W339" s="225"/>
      <c r="X339" s="225"/>
      <c r="Y339" s="225"/>
    </row>
    <row r="340" spans="1:25">
      <c r="A340" s="23" t="s">
        <v>142</v>
      </c>
      <c r="C340" s="243"/>
      <c r="D340" s="243"/>
      <c r="E340" s="243"/>
      <c r="F340" s="225"/>
      <c r="G340" s="225"/>
      <c r="H340" s="225"/>
      <c r="I340" s="225"/>
      <c r="J340" s="225"/>
      <c r="K340" s="225"/>
      <c r="L340" s="225"/>
      <c r="M340" s="225"/>
      <c r="N340" s="225"/>
      <c r="O340" s="225"/>
      <c r="P340" s="225"/>
      <c r="Q340" s="225"/>
      <c r="R340" s="225"/>
      <c r="S340" s="225"/>
      <c r="T340" s="225"/>
      <c r="U340" s="225"/>
      <c r="V340" s="225"/>
      <c r="W340" s="225"/>
      <c r="X340" s="225"/>
      <c r="Y340" s="225"/>
    </row>
    <row r="341" spans="1:25">
      <c r="A341" s="23" t="s">
        <v>142</v>
      </c>
      <c r="C341" s="243"/>
      <c r="D341" s="243"/>
      <c r="E341" s="243"/>
      <c r="F341" s="225"/>
      <c r="G341" s="225"/>
      <c r="H341" s="225"/>
      <c r="I341" s="225"/>
      <c r="J341" s="225"/>
      <c r="K341" s="225"/>
      <c r="L341" s="225"/>
      <c r="M341" s="225"/>
      <c r="N341" s="225"/>
      <c r="O341" s="225"/>
      <c r="P341" s="225"/>
      <c r="Q341" s="225"/>
      <c r="R341" s="225"/>
      <c r="S341" s="225"/>
      <c r="T341" s="225"/>
      <c r="U341" s="225"/>
      <c r="V341" s="225"/>
      <c r="W341" s="225"/>
      <c r="X341" s="225"/>
      <c r="Y341" s="225"/>
    </row>
    <row r="342" spans="1:25">
      <c r="A342" s="23" t="s">
        <v>142</v>
      </c>
      <c r="C342" s="243"/>
      <c r="D342" s="243"/>
      <c r="E342" s="243"/>
      <c r="F342" s="225"/>
      <c r="G342" s="225"/>
      <c r="H342" s="225"/>
      <c r="I342" s="225"/>
      <c r="J342" s="225"/>
      <c r="K342" s="225"/>
      <c r="L342" s="225"/>
      <c r="M342" s="225"/>
      <c r="N342" s="225"/>
      <c r="O342" s="225"/>
      <c r="P342" s="225"/>
      <c r="Q342" s="225"/>
      <c r="R342" s="225"/>
      <c r="S342" s="225"/>
      <c r="T342" s="225"/>
      <c r="U342" s="225"/>
      <c r="V342" s="225"/>
      <c r="W342" s="225"/>
      <c r="X342" s="225"/>
      <c r="Y342" s="225"/>
    </row>
    <row r="343" spans="1:25">
      <c r="A343" s="23" t="s">
        <v>142</v>
      </c>
      <c r="C343" s="243"/>
      <c r="D343" s="243"/>
      <c r="E343" s="243"/>
      <c r="F343" s="225"/>
      <c r="G343" s="225"/>
      <c r="H343" s="225"/>
      <c r="I343" s="225"/>
      <c r="J343" s="225"/>
      <c r="K343" s="225"/>
      <c r="L343" s="225"/>
      <c r="M343" s="225"/>
      <c r="N343" s="225"/>
      <c r="O343" s="225"/>
      <c r="P343" s="225"/>
      <c r="Q343" s="225"/>
      <c r="R343" s="225"/>
      <c r="S343" s="225"/>
      <c r="T343" s="225"/>
      <c r="U343" s="225"/>
      <c r="V343" s="225"/>
      <c r="W343" s="225"/>
      <c r="X343" s="225"/>
      <c r="Y343" s="225"/>
    </row>
    <row r="344" spans="1:25">
      <c r="A344" s="23" t="s">
        <v>142</v>
      </c>
      <c r="C344" s="243"/>
      <c r="D344" s="243"/>
      <c r="E344" s="243"/>
      <c r="F344" s="225"/>
      <c r="G344" s="225"/>
      <c r="H344" s="225"/>
      <c r="I344" s="225"/>
      <c r="J344" s="225"/>
      <c r="K344" s="225"/>
      <c r="L344" s="225"/>
      <c r="M344" s="225"/>
      <c r="N344" s="225"/>
      <c r="O344" s="225"/>
      <c r="P344" s="225"/>
      <c r="Q344" s="225"/>
      <c r="R344" s="225"/>
      <c r="S344" s="225"/>
      <c r="T344" s="225"/>
      <c r="U344" s="225"/>
      <c r="V344" s="225"/>
      <c r="W344" s="225"/>
      <c r="X344" s="225"/>
      <c r="Y344" s="225"/>
    </row>
    <row r="345" spans="1:25">
      <c r="A345" s="23" t="s">
        <v>142</v>
      </c>
      <c r="C345" s="243"/>
      <c r="D345" s="243"/>
      <c r="E345" s="243"/>
      <c r="F345" s="225"/>
      <c r="G345" s="225"/>
      <c r="H345" s="225"/>
      <c r="I345" s="225"/>
      <c r="J345" s="225"/>
      <c r="K345" s="225"/>
      <c r="L345" s="225"/>
      <c r="M345" s="225"/>
      <c r="N345" s="225"/>
      <c r="O345" s="225"/>
      <c r="P345" s="225"/>
      <c r="Q345" s="225"/>
      <c r="R345" s="225"/>
      <c r="S345" s="225"/>
      <c r="T345" s="225"/>
      <c r="U345" s="225"/>
      <c r="V345" s="225"/>
      <c r="W345" s="225"/>
      <c r="X345" s="225"/>
      <c r="Y345" s="225"/>
    </row>
    <row r="346" spans="1:25">
      <c r="A346" s="23" t="s">
        <v>142</v>
      </c>
      <c r="C346" s="243"/>
      <c r="D346" s="243"/>
      <c r="E346" s="243"/>
      <c r="F346" s="225"/>
      <c r="G346" s="225"/>
      <c r="H346" s="225"/>
      <c r="I346" s="225"/>
      <c r="J346" s="225"/>
      <c r="K346" s="225"/>
      <c r="L346" s="225"/>
      <c r="M346" s="225"/>
      <c r="N346" s="225"/>
      <c r="O346" s="225"/>
      <c r="P346" s="225"/>
      <c r="Q346" s="225"/>
      <c r="R346" s="225"/>
      <c r="S346" s="225"/>
      <c r="T346" s="225"/>
      <c r="U346" s="225"/>
      <c r="V346" s="225"/>
      <c r="W346" s="225"/>
      <c r="X346" s="225"/>
      <c r="Y346" s="225"/>
    </row>
    <row r="347" spans="1:25">
      <c r="A347" s="23" t="s">
        <v>142</v>
      </c>
      <c r="C347" s="243"/>
      <c r="D347" s="243"/>
      <c r="E347" s="243"/>
      <c r="F347" s="225"/>
      <c r="G347" s="225"/>
      <c r="H347" s="225"/>
      <c r="I347" s="225"/>
      <c r="J347" s="225"/>
      <c r="K347" s="225"/>
      <c r="L347" s="225"/>
      <c r="M347" s="225"/>
      <c r="N347" s="225"/>
      <c r="O347" s="225"/>
      <c r="P347" s="225"/>
      <c r="Q347" s="225"/>
      <c r="R347" s="225"/>
      <c r="S347" s="225"/>
      <c r="T347" s="225"/>
      <c r="U347" s="225"/>
      <c r="V347" s="225"/>
      <c r="W347" s="225"/>
      <c r="X347" s="225"/>
      <c r="Y347" s="225"/>
    </row>
    <row r="348" spans="1:25">
      <c r="A348" s="23" t="s">
        <v>142</v>
      </c>
      <c r="C348" s="243"/>
      <c r="D348" s="243"/>
      <c r="E348" s="243"/>
      <c r="F348" s="225"/>
      <c r="G348" s="225"/>
      <c r="H348" s="225"/>
      <c r="I348" s="225"/>
      <c r="J348" s="225"/>
      <c r="K348" s="225"/>
      <c r="L348" s="225"/>
      <c r="M348" s="225"/>
      <c r="N348" s="225"/>
      <c r="O348" s="225"/>
      <c r="P348" s="225"/>
      <c r="Q348" s="225"/>
      <c r="R348" s="225"/>
      <c r="S348" s="225"/>
      <c r="T348" s="225"/>
      <c r="U348" s="225"/>
      <c r="V348" s="225"/>
      <c r="W348" s="225"/>
      <c r="X348" s="225"/>
      <c r="Y348" s="225"/>
    </row>
    <row r="349" spans="1:25">
      <c r="A349" s="23" t="s">
        <v>142</v>
      </c>
      <c r="C349" s="243"/>
      <c r="D349" s="243"/>
      <c r="E349" s="243"/>
      <c r="F349" s="225"/>
      <c r="G349" s="225"/>
      <c r="H349" s="225"/>
      <c r="I349" s="225"/>
      <c r="J349" s="225"/>
      <c r="K349" s="225"/>
      <c r="L349" s="225"/>
      <c r="M349" s="225"/>
      <c r="N349" s="225"/>
      <c r="O349" s="225"/>
      <c r="P349" s="225"/>
      <c r="Q349" s="225"/>
      <c r="R349" s="225"/>
      <c r="S349" s="225"/>
      <c r="T349" s="225"/>
      <c r="U349" s="225"/>
      <c r="V349" s="225"/>
      <c r="W349" s="225"/>
      <c r="X349" s="225"/>
      <c r="Y349" s="225"/>
    </row>
    <row r="350" spans="1:25">
      <c r="A350" s="23" t="s">
        <v>142</v>
      </c>
      <c r="C350" s="243"/>
      <c r="D350" s="243"/>
      <c r="E350" s="243"/>
      <c r="F350" s="225"/>
      <c r="G350" s="225"/>
      <c r="H350" s="225"/>
      <c r="I350" s="225"/>
      <c r="J350" s="225"/>
      <c r="K350" s="225"/>
      <c r="L350" s="225"/>
      <c r="M350" s="225"/>
      <c r="N350" s="225"/>
      <c r="O350" s="225"/>
      <c r="P350" s="225"/>
      <c r="Q350" s="225"/>
      <c r="R350" s="225"/>
      <c r="S350" s="225"/>
      <c r="T350" s="225"/>
      <c r="U350" s="225"/>
      <c r="V350" s="225"/>
      <c r="W350" s="225"/>
      <c r="X350" s="225"/>
      <c r="Y350" s="225"/>
    </row>
    <row r="351" spans="1:25">
      <c r="A351" s="23" t="s">
        <v>142</v>
      </c>
      <c r="C351" s="243"/>
      <c r="D351" s="243"/>
      <c r="E351" s="243"/>
      <c r="F351" s="225"/>
      <c r="G351" s="225"/>
      <c r="H351" s="225"/>
      <c r="I351" s="225"/>
      <c r="J351" s="225"/>
      <c r="K351" s="225"/>
      <c r="L351" s="225"/>
      <c r="M351" s="225"/>
      <c r="N351" s="225"/>
      <c r="O351" s="225"/>
      <c r="P351" s="225"/>
      <c r="Q351" s="225"/>
      <c r="R351" s="225"/>
      <c r="S351" s="225"/>
      <c r="T351" s="225"/>
      <c r="U351" s="225"/>
      <c r="V351" s="225"/>
      <c r="W351" s="225"/>
      <c r="X351" s="225"/>
      <c r="Y351" s="225"/>
    </row>
    <row r="352" spans="1:25">
      <c r="A352" s="23" t="s">
        <v>142</v>
      </c>
      <c r="C352" s="243"/>
      <c r="D352" s="243"/>
      <c r="E352" s="243"/>
      <c r="F352" s="225"/>
      <c r="G352" s="225"/>
      <c r="H352" s="225"/>
      <c r="I352" s="225"/>
      <c r="J352" s="225"/>
      <c r="K352" s="225"/>
      <c r="L352" s="225"/>
      <c r="M352" s="225"/>
      <c r="N352" s="225"/>
      <c r="O352" s="225"/>
      <c r="P352" s="225"/>
      <c r="Q352" s="225"/>
      <c r="R352" s="225"/>
      <c r="S352" s="225"/>
      <c r="T352" s="225"/>
      <c r="U352" s="225"/>
      <c r="V352" s="225"/>
      <c r="W352" s="225"/>
      <c r="X352" s="225"/>
      <c r="Y352" s="225"/>
    </row>
    <row r="353" spans="1:26">
      <c r="A353" s="23" t="s">
        <v>142</v>
      </c>
      <c r="C353" s="243"/>
      <c r="D353" s="243"/>
      <c r="E353" s="243"/>
      <c r="F353" s="225"/>
      <c r="G353" s="225"/>
      <c r="H353" s="225"/>
      <c r="I353" s="225"/>
      <c r="J353" s="225"/>
      <c r="K353" s="225"/>
      <c r="L353" s="225"/>
      <c r="M353" s="225"/>
      <c r="N353" s="225"/>
      <c r="O353" s="225"/>
      <c r="P353" s="225"/>
      <c r="Q353" s="225"/>
      <c r="R353" s="225"/>
      <c r="S353" s="225"/>
      <c r="T353" s="225"/>
      <c r="U353" s="225"/>
      <c r="V353" s="225"/>
      <c r="W353" s="225"/>
      <c r="X353" s="225"/>
      <c r="Y353" s="225"/>
    </row>
    <row r="354" spans="1:26">
      <c r="A354" s="23" t="s">
        <v>142</v>
      </c>
      <c r="C354" s="243"/>
      <c r="D354" s="243"/>
      <c r="E354" s="243"/>
      <c r="F354" s="225"/>
      <c r="G354" s="225"/>
      <c r="H354" s="225"/>
      <c r="I354" s="225"/>
      <c r="J354" s="225"/>
      <c r="K354" s="225"/>
      <c r="L354" s="225"/>
      <c r="M354" s="225"/>
      <c r="N354" s="225"/>
      <c r="O354" s="225"/>
      <c r="P354" s="225"/>
      <c r="Q354" s="225"/>
      <c r="R354" s="225"/>
      <c r="S354" s="225"/>
      <c r="T354" s="225"/>
      <c r="U354" s="225"/>
      <c r="V354" s="225"/>
      <c r="W354" s="225"/>
      <c r="X354" s="225"/>
      <c r="Y354" s="225"/>
    </row>
    <row r="355" spans="1:26">
      <c r="A355" s="23" t="s">
        <v>142</v>
      </c>
      <c r="C355" s="243"/>
      <c r="D355" s="243"/>
      <c r="E355" s="243"/>
      <c r="F355" s="225"/>
      <c r="G355" s="225"/>
      <c r="H355" s="225"/>
      <c r="I355" s="225"/>
      <c r="J355" s="225"/>
      <c r="K355" s="225"/>
      <c r="L355" s="225"/>
      <c r="M355" s="225"/>
      <c r="N355" s="225"/>
      <c r="O355" s="225"/>
      <c r="P355" s="225"/>
      <c r="Q355" s="225"/>
      <c r="R355" s="225"/>
      <c r="S355" s="225"/>
      <c r="T355" s="225"/>
      <c r="U355" s="225"/>
      <c r="V355" s="225"/>
      <c r="W355" s="225"/>
      <c r="X355" s="225"/>
      <c r="Y355" s="225"/>
    </row>
    <row r="356" spans="1:26">
      <c r="A356" s="23" t="s">
        <v>142</v>
      </c>
      <c r="C356" s="243"/>
      <c r="D356" s="243"/>
      <c r="E356" s="243"/>
      <c r="F356" s="225"/>
      <c r="G356" s="225"/>
      <c r="H356" s="225"/>
      <c r="I356" s="225"/>
      <c r="J356" s="225"/>
      <c r="K356" s="225"/>
      <c r="L356" s="225"/>
      <c r="M356" s="225"/>
      <c r="N356" s="225"/>
      <c r="O356" s="225"/>
      <c r="P356" s="225"/>
      <c r="Q356" s="225"/>
      <c r="R356" s="225"/>
      <c r="S356" s="225"/>
      <c r="T356" s="225"/>
      <c r="U356" s="225"/>
      <c r="V356" s="225"/>
      <c r="W356" s="225"/>
      <c r="X356" s="225"/>
      <c r="Y356" s="225"/>
    </row>
    <row r="357" spans="1:26">
      <c r="A357" s="23" t="s">
        <v>142</v>
      </c>
      <c r="C357" s="243"/>
      <c r="D357" s="243"/>
      <c r="E357" s="243"/>
      <c r="F357" s="225"/>
      <c r="G357" s="225"/>
      <c r="H357" s="225"/>
      <c r="I357" s="225"/>
      <c r="J357" s="225"/>
      <c r="K357" s="225"/>
      <c r="L357" s="225"/>
      <c r="M357" s="225"/>
      <c r="N357" s="225"/>
      <c r="O357" s="225"/>
      <c r="P357" s="225"/>
      <c r="Q357" s="225"/>
      <c r="R357" s="225"/>
      <c r="S357" s="225"/>
      <c r="T357" s="225"/>
      <c r="U357" s="225"/>
      <c r="V357" s="225"/>
      <c r="W357" s="225"/>
      <c r="X357" s="225"/>
      <c r="Y357" s="225"/>
    </row>
    <row r="358" spans="1:26">
      <c r="A358" s="721" t="s">
        <v>142</v>
      </c>
      <c r="C358" s="243"/>
      <c r="D358" s="243"/>
      <c r="E358" s="243"/>
      <c r="F358" s="225"/>
      <c r="G358" s="225"/>
      <c r="H358" s="225"/>
      <c r="I358" s="225"/>
      <c r="J358" s="225"/>
      <c r="K358" s="225"/>
      <c r="L358" s="225"/>
      <c r="M358" s="225"/>
      <c r="N358" s="225"/>
      <c r="O358" s="225"/>
      <c r="P358" s="225"/>
      <c r="Q358" s="225"/>
      <c r="R358" s="225"/>
      <c r="S358" s="225"/>
      <c r="T358" s="225"/>
      <c r="U358" s="225"/>
      <c r="V358" s="225"/>
      <c r="W358" s="225"/>
      <c r="X358" s="225"/>
      <c r="Y358" s="225"/>
    </row>
    <row r="359" spans="1:26">
      <c r="A359" s="723" t="s">
        <v>261</v>
      </c>
      <c r="C359" s="253"/>
      <c r="D359" s="253"/>
      <c r="E359" s="243"/>
      <c r="F359" s="358">
        <f t="shared" ref="F359:J359" si="135">SUM(F338:F358)</f>
        <v>0</v>
      </c>
      <c r="G359" s="358">
        <f t="shared" si="135"/>
        <v>0</v>
      </c>
      <c r="H359" s="358">
        <f t="shared" si="135"/>
        <v>0</v>
      </c>
      <c r="I359" s="358">
        <f t="shared" si="135"/>
        <v>0</v>
      </c>
      <c r="J359" s="358">
        <f t="shared" si="135"/>
        <v>0</v>
      </c>
      <c r="K359" s="358">
        <f t="shared" ref="K359" si="136">SUM(K338:K358)</f>
        <v>0</v>
      </c>
      <c r="L359" s="358">
        <f t="shared" ref="L359:Y359" si="137">SUM(L338:L358)</f>
        <v>0</v>
      </c>
      <c r="M359" s="358">
        <f t="shared" si="137"/>
        <v>0</v>
      </c>
      <c r="N359" s="358">
        <f t="shared" si="137"/>
        <v>0</v>
      </c>
      <c r="O359" s="358">
        <f t="shared" si="137"/>
        <v>0</v>
      </c>
      <c r="P359" s="358">
        <f t="shared" si="137"/>
        <v>0</v>
      </c>
      <c r="Q359" s="358">
        <f t="shared" si="137"/>
        <v>0</v>
      </c>
      <c r="R359" s="358">
        <f t="shared" si="137"/>
        <v>0</v>
      </c>
      <c r="S359" s="358">
        <f t="shared" si="137"/>
        <v>0</v>
      </c>
      <c r="T359" s="358">
        <f t="shared" si="137"/>
        <v>0</v>
      </c>
      <c r="U359" s="358">
        <f t="shared" si="137"/>
        <v>0</v>
      </c>
      <c r="V359" s="358">
        <f t="shared" si="137"/>
        <v>0</v>
      </c>
      <c r="W359" s="358">
        <f t="shared" si="137"/>
        <v>0</v>
      </c>
      <c r="X359" s="358">
        <f t="shared" si="137"/>
        <v>0</v>
      </c>
      <c r="Y359" s="358">
        <f t="shared" si="137"/>
        <v>0</v>
      </c>
    </row>
    <row r="360" spans="1:26">
      <c r="A360" s="253"/>
      <c r="C360" s="253"/>
      <c r="D360" s="253"/>
      <c r="E360" s="243"/>
      <c r="F360" s="255"/>
      <c r="G360" s="255"/>
      <c r="H360" s="255"/>
      <c r="I360" s="255"/>
      <c r="J360" s="255"/>
      <c r="K360" s="255"/>
      <c r="L360" s="255"/>
      <c r="M360" s="255"/>
      <c r="N360" s="255"/>
      <c r="O360" s="255"/>
      <c r="P360" s="255"/>
      <c r="Q360" s="255"/>
      <c r="R360" s="255"/>
      <c r="S360" s="255"/>
      <c r="T360" s="255"/>
      <c r="U360" s="255"/>
      <c r="V360" s="255"/>
      <c r="W360" s="255"/>
      <c r="X360" s="255"/>
      <c r="Y360" s="255"/>
    </row>
    <row r="361" spans="1:26">
      <c r="A361" s="720" t="s">
        <v>1468</v>
      </c>
      <c r="C361" s="256"/>
      <c r="D361" s="256"/>
      <c r="E361" s="243"/>
      <c r="F361" s="358">
        <f t="shared" ref="F361:J361" si="138">+F335+F359</f>
        <v>0</v>
      </c>
      <c r="G361" s="358">
        <f t="shared" si="138"/>
        <v>0</v>
      </c>
      <c r="H361" s="358">
        <f t="shared" si="138"/>
        <v>0</v>
      </c>
      <c r="I361" s="358">
        <f t="shared" si="138"/>
        <v>0</v>
      </c>
      <c r="J361" s="358">
        <f t="shared" si="138"/>
        <v>0</v>
      </c>
      <c r="K361" s="358">
        <f t="shared" ref="K361" si="139">+K335+K359</f>
        <v>0</v>
      </c>
      <c r="L361" s="358">
        <f t="shared" ref="L361:Y361" si="140">+L335+L359</f>
        <v>0</v>
      </c>
      <c r="M361" s="358">
        <f t="shared" si="140"/>
        <v>0</v>
      </c>
      <c r="N361" s="358">
        <f t="shared" si="140"/>
        <v>0</v>
      </c>
      <c r="O361" s="358">
        <f t="shared" si="140"/>
        <v>0</v>
      </c>
      <c r="P361" s="358">
        <f t="shared" si="140"/>
        <v>0</v>
      </c>
      <c r="Q361" s="358">
        <f t="shared" si="140"/>
        <v>0</v>
      </c>
      <c r="R361" s="358">
        <f t="shared" si="140"/>
        <v>0</v>
      </c>
      <c r="S361" s="358">
        <f t="shared" si="140"/>
        <v>0</v>
      </c>
      <c r="T361" s="358">
        <f t="shared" si="140"/>
        <v>0</v>
      </c>
      <c r="U361" s="358">
        <f t="shared" si="140"/>
        <v>0</v>
      </c>
      <c r="V361" s="358">
        <f t="shared" si="140"/>
        <v>0</v>
      </c>
      <c r="W361" s="358">
        <f t="shared" si="140"/>
        <v>0</v>
      </c>
      <c r="X361" s="358">
        <f t="shared" si="140"/>
        <v>0</v>
      </c>
      <c r="Y361" s="358">
        <f t="shared" si="140"/>
        <v>0</v>
      </c>
    </row>
    <row r="362" spans="1:26">
      <c r="F362" s="243"/>
      <c r="G362" s="243"/>
      <c r="H362" s="243"/>
      <c r="I362" s="243"/>
      <c r="J362" s="243"/>
      <c r="K362" s="243"/>
      <c r="L362" s="243"/>
      <c r="M362" s="243"/>
      <c r="N362" s="243"/>
      <c r="O362" s="243"/>
      <c r="P362" s="243"/>
      <c r="Q362" s="243"/>
      <c r="R362" s="243"/>
      <c r="S362" s="243"/>
      <c r="T362" s="243"/>
      <c r="U362" s="243"/>
      <c r="V362" s="243"/>
      <c r="W362" s="243"/>
      <c r="X362" s="243"/>
      <c r="Y362" s="243"/>
    </row>
    <row r="363" spans="1:26">
      <c r="A363" s="729" t="s">
        <v>1492</v>
      </c>
      <c r="C363" s="256"/>
      <c r="F363" s="457"/>
      <c r="G363" s="457"/>
      <c r="H363" s="457"/>
      <c r="I363" s="457"/>
      <c r="J363" s="457">
        <f>'[8]C32 - Other (cons) activities'!F$56</f>
        <v>0</v>
      </c>
      <c r="K363" s="457">
        <f>'[8]C32 - Other (cons) activities'!G$56</f>
        <v>0</v>
      </c>
      <c r="L363" s="457">
        <f>'[8]C32 - Other (cons) activities'!H$56</f>
        <v>0</v>
      </c>
      <c r="M363" s="457">
        <f>'[8]C32 - Other (cons) activities'!I$56</f>
        <v>0</v>
      </c>
      <c r="N363" s="457">
        <f>'[8]C32 - Other (cons) activities'!J$56</f>
        <v>0</v>
      </c>
      <c r="O363" s="457">
        <f>'[8]C32 - Other (cons) activities'!K$56</f>
        <v>0</v>
      </c>
      <c r="P363" s="457"/>
      <c r="Q363" s="457"/>
      <c r="R363" s="457"/>
      <c r="S363" s="457"/>
      <c r="T363" s="457"/>
      <c r="U363" s="457"/>
      <c r="V363" s="457"/>
      <c r="W363" s="457"/>
      <c r="X363" s="457"/>
      <c r="Y363" s="457"/>
    </row>
    <row r="364" spans="1:26">
      <c r="F364" s="390" t="str">
        <f t="shared" ref="F364:J364" si="141">IF(ABS(F361-F363)&lt;0.01,"OK", "ERROR")</f>
        <v>OK</v>
      </c>
      <c r="G364" s="390" t="str">
        <f t="shared" si="141"/>
        <v>OK</v>
      </c>
      <c r="H364" s="390" t="str">
        <f t="shared" si="141"/>
        <v>OK</v>
      </c>
      <c r="I364" s="390" t="str">
        <f t="shared" si="141"/>
        <v>OK</v>
      </c>
      <c r="J364" s="390" t="str">
        <f t="shared" si="141"/>
        <v>OK</v>
      </c>
      <c r="K364" s="390" t="str">
        <f t="shared" ref="K364:Y364" si="142">IF(ABS(K361-K363)&lt;0.01,"OK", "ERROR")</f>
        <v>OK</v>
      </c>
      <c r="L364" s="390" t="str">
        <f t="shared" si="142"/>
        <v>OK</v>
      </c>
      <c r="M364" s="390" t="str">
        <f t="shared" si="142"/>
        <v>OK</v>
      </c>
      <c r="N364" s="390" t="str">
        <f t="shared" si="142"/>
        <v>OK</v>
      </c>
      <c r="O364" s="390" t="str">
        <f t="shared" si="142"/>
        <v>OK</v>
      </c>
      <c r="P364" s="390" t="str">
        <f t="shared" si="142"/>
        <v>OK</v>
      </c>
      <c r="Q364" s="390" t="str">
        <f t="shared" si="142"/>
        <v>OK</v>
      </c>
      <c r="R364" s="390" t="str">
        <f t="shared" si="142"/>
        <v>OK</v>
      </c>
      <c r="S364" s="390" t="str">
        <f t="shared" si="142"/>
        <v>OK</v>
      </c>
      <c r="T364" s="390" t="str">
        <f t="shared" si="142"/>
        <v>OK</v>
      </c>
      <c r="U364" s="390" t="str">
        <f t="shared" si="142"/>
        <v>OK</v>
      </c>
      <c r="V364" s="390" t="str">
        <f t="shared" si="142"/>
        <v>OK</v>
      </c>
      <c r="W364" s="390" t="str">
        <f t="shared" si="142"/>
        <v>OK</v>
      </c>
      <c r="X364" s="390" t="str">
        <f t="shared" si="142"/>
        <v>OK</v>
      </c>
      <c r="Y364" s="390" t="str">
        <f t="shared" si="142"/>
        <v>OK</v>
      </c>
    </row>
    <row r="365" spans="1:26" ht="15">
      <c r="A365" s="728"/>
      <c r="G365" s="243"/>
      <c r="H365" s="243"/>
      <c r="I365" s="243"/>
    </row>
    <row r="366" spans="1:26" ht="15">
      <c r="A366" s="728" t="s">
        <v>1495</v>
      </c>
      <c r="G366" s="243"/>
      <c r="H366" s="243"/>
      <c r="I366" s="243"/>
    </row>
    <row r="367" spans="1:26">
      <c r="A367" s="245" t="s">
        <v>250</v>
      </c>
      <c r="C367" s="242"/>
      <c r="D367" s="242"/>
      <c r="E367" s="246" t="s">
        <v>251</v>
      </c>
      <c r="F367" s="407"/>
      <c r="G367" s="408"/>
      <c r="H367" s="408" t="s">
        <v>801</v>
      </c>
      <c r="I367" s="408"/>
      <c r="J367" s="409"/>
      <c r="K367" s="407"/>
      <c r="L367" s="408"/>
      <c r="M367" s="408" t="s">
        <v>802</v>
      </c>
      <c r="N367" s="408"/>
      <c r="O367" s="409"/>
      <c r="P367" s="407"/>
      <c r="Q367" s="408"/>
      <c r="R367" s="408" t="s">
        <v>1575</v>
      </c>
      <c r="S367" s="408"/>
      <c r="T367" s="409"/>
      <c r="U367" s="407"/>
      <c r="V367" s="408"/>
      <c r="W367" s="408" t="s">
        <v>803</v>
      </c>
      <c r="X367" s="408"/>
      <c r="Y367" s="409"/>
    </row>
    <row r="368" spans="1:26">
      <c r="A368" s="447" t="s">
        <v>9</v>
      </c>
      <c r="C368" s="243"/>
      <c r="D368" s="243"/>
      <c r="E368" s="247" t="s">
        <v>252</v>
      </c>
      <c r="F368" s="457">
        <f>'F1 - P&amp;L'!F180</f>
        <v>0</v>
      </c>
      <c r="G368" s="457">
        <f>'F1 - P&amp;L'!G180</f>
        <v>0</v>
      </c>
      <c r="H368" s="457">
        <f>'F1 - P&amp;L'!H180</f>
        <v>0</v>
      </c>
      <c r="I368" s="457">
        <f>'F1 - P&amp;L'!I180</f>
        <v>0</v>
      </c>
      <c r="J368" s="457">
        <f>'F1 - P&amp;L'!J180</f>
        <v>0</v>
      </c>
      <c r="K368" s="457">
        <f>'F1 - P&amp;L'!K180</f>
        <v>0</v>
      </c>
      <c r="L368" s="457">
        <f>'F1 - P&amp;L'!L180</f>
        <v>0</v>
      </c>
      <c r="M368" s="457">
        <f>'F1 - P&amp;L'!M180</f>
        <v>0</v>
      </c>
      <c r="N368" s="457">
        <f>'F1 - P&amp;L'!N180</f>
        <v>0</v>
      </c>
      <c r="O368" s="457">
        <f>'F1 - P&amp;L'!O180</f>
        <v>0</v>
      </c>
      <c r="P368" s="457">
        <f>'F1 - P&amp;L'!P180</f>
        <v>0</v>
      </c>
      <c r="Q368" s="457">
        <f>'F1 - P&amp;L'!Q180</f>
        <v>0</v>
      </c>
      <c r="R368" s="457">
        <f>'F1 - P&amp;L'!R180</f>
        <v>0</v>
      </c>
      <c r="S368" s="457">
        <f>'F1 - P&amp;L'!S180</f>
        <v>0</v>
      </c>
      <c r="T368" s="457">
        <f>'F1 - P&amp;L'!T180</f>
        <v>0</v>
      </c>
      <c r="U368" s="457">
        <f>'F1 - P&amp;L'!U180</f>
        <v>0</v>
      </c>
      <c r="V368" s="457">
        <f>'F1 - P&amp;L'!V180</f>
        <v>0</v>
      </c>
      <c r="W368" s="457">
        <f>'F1 - P&amp;L'!W180</f>
        <v>0</v>
      </c>
      <c r="X368" s="457">
        <f>'F1 - P&amp;L'!X180</f>
        <v>0</v>
      </c>
      <c r="Y368" s="457">
        <f>'F1 - P&amp;L'!Y180</f>
        <v>0</v>
      </c>
      <c r="Z368" s="374"/>
    </row>
    <row r="369" spans="1:25">
      <c r="A369" s="724" t="str">
        <f>'F1 - P&amp;L'!A191</f>
        <v>Exceptional Item (1) - overwrite</v>
      </c>
      <c r="C369" s="243"/>
      <c r="D369" s="243"/>
      <c r="E369" s="247"/>
      <c r="F369" s="733">
        <f>'F1 - P&amp;L'!F191</f>
        <v>0</v>
      </c>
      <c r="G369" s="733">
        <f>'F1 - P&amp;L'!G191</f>
        <v>0</v>
      </c>
      <c r="H369" s="733">
        <f>'F1 - P&amp;L'!H191</f>
        <v>0</v>
      </c>
      <c r="I369" s="733">
        <f>'F1 - P&amp;L'!I191</f>
        <v>0</v>
      </c>
      <c r="J369" s="733">
        <f>'F1 - P&amp;L'!J191</f>
        <v>0</v>
      </c>
      <c r="K369" s="733">
        <f>'F1 - P&amp;L'!K191</f>
        <v>0</v>
      </c>
      <c r="L369" s="733">
        <f>'F1 - P&amp;L'!L191</f>
        <v>0</v>
      </c>
      <c r="M369" s="733">
        <f>'F1 - P&amp;L'!M191</f>
        <v>0</v>
      </c>
      <c r="N369" s="733">
        <f>'F1 - P&amp;L'!N191</f>
        <v>0</v>
      </c>
      <c r="O369" s="733">
        <f>'F1 - P&amp;L'!O191</f>
        <v>0</v>
      </c>
      <c r="P369" s="733">
        <f>'F1 - P&amp;L'!P191</f>
        <v>0</v>
      </c>
      <c r="Q369" s="733">
        <f>'F1 - P&amp;L'!Q191</f>
        <v>0</v>
      </c>
      <c r="R369" s="733">
        <f>'F1 - P&amp;L'!R191</f>
        <v>0</v>
      </c>
      <c r="S369" s="733">
        <f>'F1 - P&amp;L'!S191</f>
        <v>0</v>
      </c>
      <c r="T369" s="733">
        <f>'F1 - P&amp;L'!T191</f>
        <v>0</v>
      </c>
      <c r="U369" s="733">
        <f>'F1 - P&amp;L'!U191</f>
        <v>0</v>
      </c>
      <c r="V369" s="733">
        <f>'F1 - P&amp;L'!V191</f>
        <v>0</v>
      </c>
      <c r="W369" s="733">
        <f>'F1 - P&amp;L'!W191</f>
        <v>0</v>
      </c>
      <c r="X369" s="733">
        <f>'F1 - P&amp;L'!X191</f>
        <v>0</v>
      </c>
      <c r="Y369" s="733">
        <f>'F1 - P&amp;L'!Y191</f>
        <v>0</v>
      </c>
    </row>
    <row r="370" spans="1:25">
      <c r="A370" s="724" t="str">
        <f>'F1 - P&amp;L'!A192</f>
        <v>Exceptional Item (2) - overwrite</v>
      </c>
      <c r="C370" s="243"/>
      <c r="D370" s="243"/>
      <c r="E370" s="247"/>
      <c r="F370" s="733">
        <f>'F1 - P&amp;L'!F192</f>
        <v>0</v>
      </c>
      <c r="G370" s="733">
        <f>'F1 - P&amp;L'!G192</f>
        <v>0</v>
      </c>
      <c r="H370" s="733">
        <f>'F1 - P&amp;L'!H192</f>
        <v>0</v>
      </c>
      <c r="I370" s="733">
        <f>'F1 - P&amp;L'!I192</f>
        <v>0</v>
      </c>
      <c r="J370" s="733">
        <f>'F1 - P&amp;L'!J192</f>
        <v>0</v>
      </c>
      <c r="K370" s="733">
        <f>'F1 - P&amp;L'!K192</f>
        <v>0</v>
      </c>
      <c r="L370" s="733">
        <f>'F1 - P&amp;L'!L192</f>
        <v>0</v>
      </c>
      <c r="M370" s="733">
        <f>'F1 - P&amp;L'!M192</f>
        <v>0</v>
      </c>
      <c r="N370" s="733">
        <f>'F1 - P&amp;L'!N192</f>
        <v>0</v>
      </c>
      <c r="O370" s="733">
        <f>'F1 - P&amp;L'!O192</f>
        <v>0</v>
      </c>
      <c r="P370" s="733">
        <f>'F1 - P&amp;L'!P192</f>
        <v>0</v>
      </c>
      <c r="Q370" s="733">
        <f>'F1 - P&amp;L'!Q192</f>
        <v>0</v>
      </c>
      <c r="R370" s="733">
        <f>'F1 - P&amp;L'!R192</f>
        <v>0</v>
      </c>
      <c r="S370" s="733">
        <f>'F1 - P&amp;L'!S192</f>
        <v>0</v>
      </c>
      <c r="T370" s="733">
        <f>'F1 - P&amp;L'!T192</f>
        <v>0</v>
      </c>
      <c r="U370" s="733">
        <f>'F1 - P&amp;L'!U192</f>
        <v>0</v>
      </c>
      <c r="V370" s="733">
        <f>'F1 - P&amp;L'!V192</f>
        <v>0</v>
      </c>
      <c r="W370" s="733">
        <f>'F1 - P&amp;L'!W192</f>
        <v>0</v>
      </c>
      <c r="X370" s="733">
        <f>'F1 - P&amp;L'!X192</f>
        <v>0</v>
      </c>
      <c r="Y370" s="733">
        <f>'F1 - P&amp;L'!Y192</f>
        <v>0</v>
      </c>
    </row>
    <row r="371" spans="1:25">
      <c r="A371" s="724" t="str">
        <f>'F1 - P&amp;L'!A193</f>
        <v>Exceptional Item (3) - overwrite</v>
      </c>
      <c r="C371" s="243"/>
      <c r="D371" s="243"/>
      <c r="E371" s="247"/>
      <c r="F371" s="733">
        <f>'F1 - P&amp;L'!F193</f>
        <v>0</v>
      </c>
      <c r="G371" s="733">
        <f>'F1 - P&amp;L'!G193</f>
        <v>0</v>
      </c>
      <c r="H371" s="733">
        <f>'F1 - P&amp;L'!H193</f>
        <v>0</v>
      </c>
      <c r="I371" s="733">
        <f>'F1 - P&amp;L'!I193</f>
        <v>0</v>
      </c>
      <c r="J371" s="733">
        <f>'F1 - P&amp;L'!J193</f>
        <v>0</v>
      </c>
      <c r="K371" s="733">
        <f>'F1 - P&amp;L'!K193</f>
        <v>0</v>
      </c>
      <c r="L371" s="733">
        <f>'F1 - P&amp;L'!L193</f>
        <v>0</v>
      </c>
      <c r="M371" s="733">
        <f>'F1 - P&amp;L'!M193</f>
        <v>0</v>
      </c>
      <c r="N371" s="733">
        <f>'F1 - P&amp;L'!N193</f>
        <v>0</v>
      </c>
      <c r="O371" s="733">
        <f>'F1 - P&amp;L'!O193</f>
        <v>0</v>
      </c>
      <c r="P371" s="733">
        <f>'F1 - P&amp;L'!P193</f>
        <v>0</v>
      </c>
      <c r="Q371" s="733">
        <f>'F1 - P&amp;L'!Q193</f>
        <v>0</v>
      </c>
      <c r="R371" s="733">
        <f>'F1 - P&amp;L'!R193</f>
        <v>0</v>
      </c>
      <c r="S371" s="733">
        <f>'F1 - P&amp;L'!S193</f>
        <v>0</v>
      </c>
      <c r="T371" s="733">
        <f>'F1 - P&amp;L'!T193</f>
        <v>0</v>
      </c>
      <c r="U371" s="733">
        <f>'F1 - P&amp;L'!U193</f>
        <v>0</v>
      </c>
      <c r="V371" s="733">
        <f>'F1 - P&amp;L'!V193</f>
        <v>0</v>
      </c>
      <c r="W371" s="733">
        <f>'F1 - P&amp;L'!W193</f>
        <v>0</v>
      </c>
      <c r="X371" s="733">
        <f>'F1 - P&amp;L'!X193</f>
        <v>0</v>
      </c>
      <c r="Y371" s="733">
        <f>'F1 - P&amp;L'!Y193</f>
        <v>0</v>
      </c>
    </row>
    <row r="372" spans="1:25">
      <c r="A372" s="243"/>
      <c r="C372" s="243"/>
      <c r="D372" s="243"/>
      <c r="E372" s="243"/>
      <c r="F372" s="358">
        <f t="shared" ref="F372:J372" si="143">SUM(F368:F371)</f>
        <v>0</v>
      </c>
      <c r="G372" s="358">
        <f t="shared" si="143"/>
        <v>0</v>
      </c>
      <c r="H372" s="358">
        <f t="shared" si="143"/>
        <v>0</v>
      </c>
      <c r="I372" s="358">
        <f t="shared" si="143"/>
        <v>0</v>
      </c>
      <c r="J372" s="358">
        <f t="shared" si="143"/>
        <v>0</v>
      </c>
      <c r="K372" s="358">
        <f t="shared" ref="K372" si="144">SUM(K368:K371)</f>
        <v>0</v>
      </c>
      <c r="L372" s="358">
        <f t="shared" ref="L372:Y372" si="145">SUM(L368:L371)</f>
        <v>0</v>
      </c>
      <c r="M372" s="358">
        <f t="shared" si="145"/>
        <v>0</v>
      </c>
      <c r="N372" s="358">
        <f t="shared" si="145"/>
        <v>0</v>
      </c>
      <c r="O372" s="358">
        <f t="shared" si="145"/>
        <v>0</v>
      </c>
      <c r="P372" s="358">
        <f t="shared" si="145"/>
        <v>0</v>
      </c>
      <c r="Q372" s="358">
        <f t="shared" si="145"/>
        <v>0</v>
      </c>
      <c r="R372" s="358">
        <f t="shared" si="145"/>
        <v>0</v>
      </c>
      <c r="S372" s="358">
        <f t="shared" si="145"/>
        <v>0</v>
      </c>
      <c r="T372" s="358">
        <f t="shared" si="145"/>
        <v>0</v>
      </c>
      <c r="U372" s="358">
        <f t="shared" si="145"/>
        <v>0</v>
      </c>
      <c r="V372" s="358">
        <f t="shared" si="145"/>
        <v>0</v>
      </c>
      <c r="W372" s="358">
        <f t="shared" si="145"/>
        <v>0</v>
      </c>
      <c r="X372" s="358">
        <f t="shared" si="145"/>
        <v>0</v>
      </c>
      <c r="Y372" s="358">
        <f t="shared" si="145"/>
        <v>0</v>
      </c>
    </row>
    <row r="373" spans="1:25" ht="12.75" customHeight="1">
      <c r="A373" s="467"/>
      <c r="C373" s="243"/>
      <c r="D373" s="243"/>
      <c r="E373" s="243"/>
      <c r="F373" s="886"/>
      <c r="G373" s="886"/>
      <c r="H373" s="886"/>
      <c r="I373" s="886"/>
      <c r="J373" s="886"/>
      <c r="K373" s="231"/>
      <c r="L373" s="886"/>
      <c r="M373" s="886"/>
      <c r="N373" s="886"/>
      <c r="O373" s="886"/>
      <c r="P373" s="886"/>
      <c r="Q373" s="886"/>
      <c r="R373" s="886"/>
      <c r="S373" s="886"/>
      <c r="T373" s="886"/>
      <c r="U373" s="886"/>
      <c r="V373" s="886"/>
      <c r="W373" s="886"/>
      <c r="X373" s="886"/>
      <c r="Y373" s="886"/>
    </row>
    <row r="374" spans="1:25">
      <c r="A374" s="447" t="s">
        <v>253</v>
      </c>
      <c r="C374" s="243"/>
      <c r="D374" s="243"/>
      <c r="E374" s="247"/>
      <c r="F374" s="145">
        <f>'F2 - Bal Sht'!F108</f>
        <v>0</v>
      </c>
      <c r="G374" s="145">
        <f>'F2 - Bal Sht'!G108</f>
        <v>0</v>
      </c>
      <c r="H374" s="145">
        <f>'F2 - Bal Sht'!H108</f>
        <v>0</v>
      </c>
      <c r="I374" s="145">
        <f>'F2 - Bal Sht'!I108</f>
        <v>0</v>
      </c>
      <c r="J374" s="145">
        <f>'F2 - Bal Sht'!J108</f>
        <v>0</v>
      </c>
      <c r="K374" s="145">
        <f>'F2 - Bal Sht'!K108</f>
        <v>0</v>
      </c>
      <c r="L374" s="145">
        <f>'F2 - Bal Sht'!L108</f>
        <v>0</v>
      </c>
      <c r="M374" s="145">
        <f>'F2 - Bal Sht'!M108</f>
        <v>0</v>
      </c>
      <c r="N374" s="145">
        <f>'F2 - Bal Sht'!N108</f>
        <v>0</v>
      </c>
      <c r="O374" s="145">
        <f>'F2 - Bal Sht'!O108</f>
        <v>0</v>
      </c>
      <c r="P374" s="145">
        <f>'F2 - Bal Sht'!P108</f>
        <v>0</v>
      </c>
      <c r="Q374" s="145">
        <f>'F2 - Bal Sht'!Q108</f>
        <v>0</v>
      </c>
      <c r="R374" s="145">
        <f>'F2 - Bal Sht'!R108</f>
        <v>0</v>
      </c>
      <c r="S374" s="145">
        <f>'F2 - Bal Sht'!S108</f>
        <v>0</v>
      </c>
      <c r="T374" s="145">
        <f>'F2 - Bal Sht'!T108</f>
        <v>0</v>
      </c>
      <c r="U374" s="145">
        <f>'F2 - Bal Sht'!U108</f>
        <v>0</v>
      </c>
      <c r="V374" s="145">
        <f>'F2 - Bal Sht'!V108</f>
        <v>0</v>
      </c>
      <c r="W374" s="145">
        <f>'F2 - Bal Sht'!W108</f>
        <v>0</v>
      </c>
      <c r="X374" s="145">
        <f>'F2 - Bal Sht'!X108</f>
        <v>0</v>
      </c>
      <c r="Y374" s="145">
        <f>'F2 - Bal Sht'!Y108</f>
        <v>0</v>
      </c>
    </row>
    <row r="375" spans="1:25">
      <c r="A375" s="448" t="s">
        <v>254</v>
      </c>
      <c r="C375" s="250"/>
      <c r="D375" s="250"/>
      <c r="E375" s="243"/>
      <c r="F375" s="145">
        <f>'F2 - Bal Sht'!F118</f>
        <v>0</v>
      </c>
      <c r="G375" s="145">
        <f>'F2 - Bal Sht'!G118</f>
        <v>0</v>
      </c>
      <c r="H375" s="145">
        <f>'F2 - Bal Sht'!H118</f>
        <v>0</v>
      </c>
      <c r="I375" s="145">
        <f>'F2 - Bal Sht'!I118</f>
        <v>0</v>
      </c>
      <c r="J375" s="145">
        <f>'F2 - Bal Sht'!J118</f>
        <v>0</v>
      </c>
      <c r="K375" s="145">
        <f>'F2 - Bal Sht'!K118</f>
        <v>0</v>
      </c>
      <c r="L375" s="145">
        <f>'F2 - Bal Sht'!L118</f>
        <v>0</v>
      </c>
      <c r="M375" s="145">
        <f>'F2 - Bal Sht'!M118</f>
        <v>0</v>
      </c>
      <c r="N375" s="145">
        <f>'F2 - Bal Sht'!N118</f>
        <v>0</v>
      </c>
      <c r="O375" s="145">
        <f>'F2 - Bal Sht'!O118</f>
        <v>0</v>
      </c>
      <c r="P375" s="145">
        <f>'F2 - Bal Sht'!P118</f>
        <v>0</v>
      </c>
      <c r="Q375" s="145">
        <f>'F2 - Bal Sht'!Q118</f>
        <v>0</v>
      </c>
      <c r="R375" s="145">
        <f>'F2 - Bal Sht'!R118</f>
        <v>0</v>
      </c>
      <c r="S375" s="145">
        <f>'F2 - Bal Sht'!S118</f>
        <v>0</v>
      </c>
      <c r="T375" s="145">
        <f>'F2 - Bal Sht'!T118</f>
        <v>0</v>
      </c>
      <c r="U375" s="145">
        <f>'F2 - Bal Sht'!U118</f>
        <v>0</v>
      </c>
      <c r="V375" s="145">
        <f>'F2 - Bal Sht'!V118</f>
        <v>0</v>
      </c>
      <c r="W375" s="145">
        <f>'F2 - Bal Sht'!W118</f>
        <v>0</v>
      </c>
      <c r="X375" s="145">
        <f>'F2 - Bal Sht'!X118</f>
        <v>0</v>
      </c>
      <c r="Y375" s="145">
        <f>'F2 - Bal Sht'!Y118</f>
        <v>0</v>
      </c>
    </row>
    <row r="376" spans="1:25">
      <c r="A376" s="448" t="s">
        <v>829</v>
      </c>
      <c r="C376" s="250"/>
      <c r="D376" s="250"/>
      <c r="E376" s="243"/>
      <c r="F376" s="225"/>
      <c r="G376" s="225"/>
      <c r="H376" s="225"/>
      <c r="I376" s="225"/>
      <c r="J376" s="225"/>
      <c r="K376" s="225"/>
      <c r="L376" s="225"/>
      <c r="M376" s="225"/>
      <c r="N376" s="225"/>
      <c r="O376" s="225"/>
      <c r="P376" s="225"/>
      <c r="Q376" s="225"/>
      <c r="R376" s="225"/>
      <c r="S376" s="225"/>
      <c r="T376" s="225"/>
      <c r="U376" s="225"/>
      <c r="V376" s="225"/>
      <c r="W376" s="225"/>
      <c r="X376" s="225"/>
      <c r="Y376" s="225"/>
    </row>
    <row r="377" spans="1:25">
      <c r="A377" s="448" t="s">
        <v>255</v>
      </c>
      <c r="C377" s="250"/>
      <c r="D377" s="250"/>
      <c r="E377" s="247" t="s">
        <v>256</v>
      </c>
      <c r="F377" s="145">
        <f>-'F2 - Bal Sht'!F$140</f>
        <v>0</v>
      </c>
      <c r="G377" s="145">
        <f>-'F2 - Bal Sht'!G$140</f>
        <v>0</v>
      </c>
      <c r="H377" s="145">
        <f>-'F2 - Bal Sht'!H$140</f>
        <v>0</v>
      </c>
      <c r="I377" s="145">
        <f>-'F2 - Bal Sht'!I$140</f>
        <v>0</v>
      </c>
      <c r="J377" s="145">
        <f>-'F2 - Bal Sht'!J$140</f>
        <v>0</v>
      </c>
      <c r="K377" s="145">
        <f>-'F2 - Bal Sht'!K$140</f>
        <v>0</v>
      </c>
      <c r="L377" s="145">
        <f>-'F2 - Bal Sht'!L$140</f>
        <v>0</v>
      </c>
      <c r="M377" s="145">
        <f>-'F2 - Bal Sht'!M$140</f>
        <v>0</v>
      </c>
      <c r="N377" s="145">
        <f>-'F2 - Bal Sht'!N$140</f>
        <v>0</v>
      </c>
      <c r="O377" s="145">
        <f>-'F2 - Bal Sht'!O$140</f>
        <v>0</v>
      </c>
      <c r="P377" s="145">
        <f>-'F2 - Bal Sht'!P$140</f>
        <v>0</v>
      </c>
      <c r="Q377" s="145">
        <f>-'F2 - Bal Sht'!Q$140</f>
        <v>0</v>
      </c>
      <c r="R377" s="145">
        <f>-'F2 - Bal Sht'!R$140</f>
        <v>0</v>
      </c>
      <c r="S377" s="145">
        <f>-'F2 - Bal Sht'!S$140</f>
        <v>0</v>
      </c>
      <c r="T377" s="145">
        <f>-'F2 - Bal Sht'!T$140</f>
        <v>0</v>
      </c>
      <c r="U377" s="145">
        <f>-'F2 - Bal Sht'!U$140</f>
        <v>0</v>
      </c>
      <c r="V377" s="145">
        <f>-'F2 - Bal Sht'!V$140</f>
        <v>0</v>
      </c>
      <c r="W377" s="145">
        <f>-'F2 - Bal Sht'!W$140</f>
        <v>0</v>
      </c>
      <c r="X377" s="145">
        <f>-'F2 - Bal Sht'!X$140</f>
        <v>0</v>
      </c>
      <c r="Y377" s="145">
        <f>-'F2 - Bal Sht'!Y$140</f>
        <v>0</v>
      </c>
    </row>
    <row r="378" spans="1:25">
      <c r="A378" s="448" t="s">
        <v>257</v>
      </c>
      <c r="C378" s="251"/>
      <c r="D378" s="251"/>
      <c r="E378" s="247" t="s">
        <v>256</v>
      </c>
      <c r="F378" s="145">
        <f>-'F2 - Bal Sht'!F$152</f>
        <v>0</v>
      </c>
      <c r="G378" s="145">
        <f>-'F2 - Bal Sht'!G$152</f>
        <v>0</v>
      </c>
      <c r="H378" s="145">
        <f>-'F2 - Bal Sht'!H$152</f>
        <v>0</v>
      </c>
      <c r="I378" s="145">
        <f>-'F2 - Bal Sht'!I$152</f>
        <v>0</v>
      </c>
      <c r="J378" s="145">
        <f>-'F2 - Bal Sht'!J$152</f>
        <v>0</v>
      </c>
      <c r="K378" s="145">
        <f>-'F2 - Bal Sht'!K$152</f>
        <v>0</v>
      </c>
      <c r="L378" s="145">
        <f>-'F2 - Bal Sht'!L$152</f>
        <v>0</v>
      </c>
      <c r="M378" s="145">
        <f>-'F2 - Bal Sht'!M$152</f>
        <v>0</v>
      </c>
      <c r="N378" s="145">
        <f>-'F2 - Bal Sht'!N$152</f>
        <v>0</v>
      </c>
      <c r="O378" s="145">
        <f>-'F2 - Bal Sht'!O$152</f>
        <v>0</v>
      </c>
      <c r="P378" s="145">
        <f>-'F2 - Bal Sht'!P$152</f>
        <v>0</v>
      </c>
      <c r="Q378" s="145">
        <f>-'F2 - Bal Sht'!Q$152</f>
        <v>0</v>
      </c>
      <c r="R378" s="145">
        <f>-'F2 - Bal Sht'!R$152</f>
        <v>0</v>
      </c>
      <c r="S378" s="145">
        <f>-'F2 - Bal Sht'!S$152</f>
        <v>0</v>
      </c>
      <c r="T378" s="145">
        <f>-'F2 - Bal Sht'!T$152</f>
        <v>0</v>
      </c>
      <c r="U378" s="145">
        <f>-'F2 - Bal Sht'!U$152</f>
        <v>0</v>
      </c>
      <c r="V378" s="145">
        <f>-'F2 - Bal Sht'!V$152</f>
        <v>0</v>
      </c>
      <c r="W378" s="145">
        <f>-'F2 - Bal Sht'!W$152</f>
        <v>0</v>
      </c>
      <c r="X378" s="145">
        <f>-'F2 - Bal Sht'!X$152</f>
        <v>0</v>
      </c>
      <c r="Y378" s="145">
        <f>-'F2 - Bal Sht'!Y$152</f>
        <v>0</v>
      </c>
    </row>
    <row r="379" spans="1:25">
      <c r="A379" s="448" t="s">
        <v>258</v>
      </c>
      <c r="C379" s="251"/>
      <c r="D379" s="251"/>
      <c r="E379" s="247" t="s">
        <v>256</v>
      </c>
      <c r="F379" s="145">
        <f>-'F2 - Bal Sht'!F$162</f>
        <v>0</v>
      </c>
      <c r="G379" s="145">
        <f>-'F2 - Bal Sht'!G$162</f>
        <v>0</v>
      </c>
      <c r="H379" s="145">
        <f>-'F2 - Bal Sht'!H$162</f>
        <v>0</v>
      </c>
      <c r="I379" s="145">
        <f>-'F2 - Bal Sht'!I$162</f>
        <v>0</v>
      </c>
      <c r="J379" s="145">
        <f>-'F2 - Bal Sht'!J$162</f>
        <v>0</v>
      </c>
      <c r="K379" s="145">
        <f>-'F2 - Bal Sht'!K$162</f>
        <v>0</v>
      </c>
      <c r="L379" s="145">
        <f>-'F2 - Bal Sht'!L$162</f>
        <v>0</v>
      </c>
      <c r="M379" s="145">
        <f>-'F2 - Bal Sht'!M$162</f>
        <v>0</v>
      </c>
      <c r="N379" s="145">
        <f>-'F2 - Bal Sht'!N$162</f>
        <v>0</v>
      </c>
      <c r="O379" s="145">
        <f>-'F2 - Bal Sht'!O$162</f>
        <v>0</v>
      </c>
      <c r="P379" s="145">
        <f>-'F2 - Bal Sht'!P$162</f>
        <v>0</v>
      </c>
      <c r="Q379" s="145">
        <f>-'F2 - Bal Sht'!Q$162</f>
        <v>0</v>
      </c>
      <c r="R379" s="145">
        <f>-'F2 - Bal Sht'!R$162</f>
        <v>0</v>
      </c>
      <c r="S379" s="145">
        <f>-'F2 - Bal Sht'!S$162</f>
        <v>0</v>
      </c>
      <c r="T379" s="145">
        <f>-'F2 - Bal Sht'!T$162</f>
        <v>0</v>
      </c>
      <c r="U379" s="145">
        <f>-'F2 - Bal Sht'!U$162</f>
        <v>0</v>
      </c>
      <c r="V379" s="145">
        <f>-'F2 - Bal Sht'!V$162</f>
        <v>0</v>
      </c>
      <c r="W379" s="145">
        <f>-'F2 - Bal Sht'!W$162</f>
        <v>0</v>
      </c>
      <c r="X379" s="145">
        <f>-'F2 - Bal Sht'!X$162</f>
        <v>0</v>
      </c>
      <c r="Y379" s="145">
        <f>-'F2 - Bal Sht'!Y$162</f>
        <v>0</v>
      </c>
    </row>
    <row r="380" spans="1:25">
      <c r="A380" s="447" t="s">
        <v>542</v>
      </c>
      <c r="C380" s="243"/>
      <c r="D380" s="243"/>
      <c r="E380" s="247"/>
      <c r="F380" s="358">
        <f t="shared" ref="F380:J380" si="146">SUM(F374:F379)</f>
        <v>0</v>
      </c>
      <c r="G380" s="358">
        <f t="shared" si="146"/>
        <v>0</v>
      </c>
      <c r="H380" s="358">
        <f t="shared" si="146"/>
        <v>0</v>
      </c>
      <c r="I380" s="358">
        <f t="shared" si="146"/>
        <v>0</v>
      </c>
      <c r="J380" s="358">
        <f t="shared" si="146"/>
        <v>0</v>
      </c>
      <c r="K380" s="358">
        <f t="shared" ref="K380" si="147">SUM(K374:K379)</f>
        <v>0</v>
      </c>
      <c r="L380" s="358">
        <f t="shared" ref="L380:Y380" si="148">SUM(L374:L379)</f>
        <v>0</v>
      </c>
      <c r="M380" s="358">
        <f t="shared" si="148"/>
        <v>0</v>
      </c>
      <c r="N380" s="358">
        <f t="shared" si="148"/>
        <v>0</v>
      </c>
      <c r="O380" s="358">
        <f t="shared" si="148"/>
        <v>0</v>
      </c>
      <c r="P380" s="358">
        <f t="shared" si="148"/>
        <v>0</v>
      </c>
      <c r="Q380" s="358">
        <f t="shared" si="148"/>
        <v>0</v>
      </c>
      <c r="R380" s="358">
        <f t="shared" si="148"/>
        <v>0</v>
      </c>
      <c r="S380" s="358">
        <f t="shared" si="148"/>
        <v>0</v>
      </c>
      <c r="T380" s="358">
        <f t="shared" si="148"/>
        <v>0</v>
      </c>
      <c r="U380" s="358">
        <f t="shared" si="148"/>
        <v>0</v>
      </c>
      <c r="V380" s="358">
        <f t="shared" si="148"/>
        <v>0</v>
      </c>
      <c r="W380" s="358">
        <f t="shared" si="148"/>
        <v>0</v>
      </c>
      <c r="X380" s="358">
        <f t="shared" si="148"/>
        <v>0</v>
      </c>
      <c r="Y380" s="358">
        <f t="shared" si="148"/>
        <v>0</v>
      </c>
    </row>
    <row r="381" spans="1:25">
      <c r="A381" s="243"/>
      <c r="C381" s="243"/>
      <c r="D381" s="243"/>
      <c r="E381" s="243"/>
      <c r="F381" s="252"/>
      <c r="G381" s="252"/>
      <c r="H381" s="252"/>
      <c r="I381" s="252"/>
      <c r="J381" s="252"/>
      <c r="K381" s="252"/>
      <c r="L381" s="252"/>
      <c r="M381" s="252"/>
      <c r="N381" s="252"/>
      <c r="O381" s="252"/>
      <c r="P381" s="252"/>
      <c r="Q381" s="252"/>
      <c r="R381" s="252"/>
      <c r="S381" s="252"/>
      <c r="T381" s="252"/>
      <c r="U381" s="252"/>
      <c r="V381" s="252"/>
      <c r="W381" s="252"/>
      <c r="X381" s="252"/>
      <c r="Y381" s="252"/>
    </row>
    <row r="382" spans="1:25">
      <c r="A382" s="347" t="s">
        <v>259</v>
      </c>
      <c r="C382" s="253"/>
      <c r="D382" s="253"/>
      <c r="E382" s="243"/>
      <c r="F382" s="358">
        <f t="shared" ref="F382:J382" si="149">+F372+F380</f>
        <v>0</v>
      </c>
      <c r="G382" s="358">
        <f t="shared" si="149"/>
        <v>0</v>
      </c>
      <c r="H382" s="358">
        <f t="shared" si="149"/>
        <v>0</v>
      </c>
      <c r="I382" s="358">
        <f t="shared" si="149"/>
        <v>0</v>
      </c>
      <c r="J382" s="358">
        <f t="shared" si="149"/>
        <v>0</v>
      </c>
      <c r="K382" s="358">
        <f t="shared" ref="K382" si="150">+K372+K380</f>
        <v>0</v>
      </c>
      <c r="L382" s="358">
        <f t="shared" ref="L382:Y382" si="151">+L372+L380</f>
        <v>0</v>
      </c>
      <c r="M382" s="358">
        <f t="shared" si="151"/>
        <v>0</v>
      </c>
      <c r="N382" s="358">
        <f t="shared" si="151"/>
        <v>0</v>
      </c>
      <c r="O382" s="358">
        <f t="shared" si="151"/>
        <v>0</v>
      </c>
      <c r="P382" s="358">
        <f t="shared" si="151"/>
        <v>0</v>
      </c>
      <c r="Q382" s="358">
        <f t="shared" si="151"/>
        <v>0</v>
      </c>
      <c r="R382" s="358">
        <f t="shared" si="151"/>
        <v>0</v>
      </c>
      <c r="S382" s="358">
        <f t="shared" si="151"/>
        <v>0</v>
      </c>
      <c r="T382" s="358">
        <f t="shared" si="151"/>
        <v>0</v>
      </c>
      <c r="U382" s="358">
        <f t="shared" si="151"/>
        <v>0</v>
      </c>
      <c r="V382" s="358">
        <f t="shared" si="151"/>
        <v>0</v>
      </c>
      <c r="W382" s="358">
        <f t="shared" si="151"/>
        <v>0</v>
      </c>
      <c r="X382" s="358">
        <f t="shared" si="151"/>
        <v>0</v>
      </c>
      <c r="Y382" s="358">
        <f t="shared" si="151"/>
        <v>0</v>
      </c>
    </row>
    <row r="383" spans="1:25">
      <c r="A383" s="244"/>
      <c r="C383" s="244"/>
      <c r="D383" s="244"/>
      <c r="E383" s="244"/>
      <c r="F383" s="244"/>
      <c r="G383" s="244"/>
      <c r="H383" s="244"/>
      <c r="I383" s="244"/>
      <c r="J383" s="244"/>
      <c r="K383" s="244"/>
      <c r="L383" s="244"/>
      <c r="M383" s="244"/>
      <c r="N383" s="244"/>
      <c r="O383" s="244"/>
      <c r="P383" s="244"/>
      <c r="Q383" s="244"/>
      <c r="R383" s="244"/>
      <c r="S383" s="244"/>
      <c r="T383" s="244"/>
      <c r="U383" s="244"/>
      <c r="V383" s="244"/>
      <c r="W383" s="244"/>
      <c r="X383" s="244"/>
      <c r="Y383" s="244"/>
    </row>
    <row r="384" spans="1:25">
      <c r="A384" s="242" t="s">
        <v>260</v>
      </c>
      <c r="C384" s="243"/>
      <c r="D384" s="243"/>
      <c r="E384" s="243"/>
      <c r="F384" s="243"/>
      <c r="G384" s="243"/>
      <c r="H384" s="243"/>
      <c r="I384" s="243"/>
      <c r="J384" s="243"/>
      <c r="K384" s="243"/>
      <c r="L384" s="243"/>
      <c r="M384" s="243"/>
      <c r="N384" s="243"/>
      <c r="O384" s="243"/>
      <c r="P384" s="243"/>
      <c r="Q384" s="243"/>
      <c r="R384" s="243"/>
      <c r="S384" s="243"/>
      <c r="T384" s="243"/>
      <c r="U384" s="243"/>
      <c r="V384" s="243"/>
      <c r="W384" s="243"/>
      <c r="X384" s="243"/>
      <c r="Y384" s="243"/>
    </row>
    <row r="385" spans="1:25">
      <c r="A385" s="243" t="s">
        <v>594</v>
      </c>
      <c r="C385" s="243"/>
      <c r="D385" s="243"/>
      <c r="E385" s="243"/>
      <c r="F385" s="225"/>
      <c r="G385" s="225"/>
      <c r="H385" s="225"/>
      <c r="I385" s="225"/>
      <c r="J385" s="225"/>
      <c r="K385" s="225"/>
      <c r="L385" s="225"/>
      <c r="M385" s="225"/>
      <c r="N385" s="225"/>
      <c r="O385" s="225"/>
      <c r="P385" s="225"/>
      <c r="Q385" s="225"/>
      <c r="R385" s="225"/>
      <c r="S385" s="225"/>
      <c r="T385" s="225"/>
      <c r="U385" s="225"/>
      <c r="V385" s="225"/>
      <c r="W385" s="225"/>
      <c r="X385" s="225"/>
      <c r="Y385" s="225"/>
    </row>
    <row r="386" spans="1:25">
      <c r="A386" s="23" t="s">
        <v>142</v>
      </c>
      <c r="C386" s="243"/>
      <c r="D386" s="243"/>
      <c r="E386" s="243"/>
      <c r="F386" s="225"/>
      <c r="G386" s="225"/>
      <c r="H386" s="225"/>
      <c r="I386" s="225"/>
      <c r="J386" s="225"/>
      <c r="K386" s="225"/>
      <c r="L386" s="225"/>
      <c r="M386" s="225"/>
      <c r="N386" s="225"/>
      <c r="O386" s="225"/>
      <c r="P386" s="225"/>
      <c r="Q386" s="225"/>
      <c r="R386" s="225"/>
      <c r="S386" s="225"/>
      <c r="T386" s="225"/>
      <c r="U386" s="225"/>
      <c r="V386" s="225"/>
      <c r="W386" s="225"/>
      <c r="X386" s="225"/>
      <c r="Y386" s="225"/>
    </row>
    <row r="387" spans="1:25">
      <c r="A387" s="23" t="s">
        <v>142</v>
      </c>
      <c r="C387" s="243"/>
      <c r="D387" s="243"/>
      <c r="E387" s="243"/>
      <c r="F387" s="225"/>
      <c r="G387" s="225"/>
      <c r="H387" s="225"/>
      <c r="I387" s="225"/>
      <c r="J387" s="225"/>
      <c r="K387" s="225"/>
      <c r="L387" s="225"/>
      <c r="M387" s="225"/>
      <c r="N387" s="225"/>
      <c r="O387" s="225"/>
      <c r="P387" s="225"/>
      <c r="Q387" s="225"/>
      <c r="R387" s="225"/>
      <c r="S387" s="225"/>
      <c r="T387" s="225"/>
      <c r="U387" s="225"/>
      <c r="V387" s="225"/>
      <c r="W387" s="225"/>
      <c r="X387" s="225"/>
      <c r="Y387" s="225"/>
    </row>
    <row r="388" spans="1:25">
      <c r="A388" s="23" t="s">
        <v>142</v>
      </c>
      <c r="C388" s="243"/>
      <c r="D388" s="243"/>
      <c r="E388" s="243"/>
      <c r="F388" s="225"/>
      <c r="G388" s="225"/>
      <c r="H388" s="225"/>
      <c r="I388" s="225"/>
      <c r="J388" s="225"/>
      <c r="K388" s="225"/>
      <c r="L388" s="225"/>
      <c r="M388" s="225"/>
      <c r="N388" s="225"/>
      <c r="O388" s="225"/>
      <c r="P388" s="225"/>
      <c r="Q388" s="225"/>
      <c r="R388" s="225"/>
      <c r="S388" s="225"/>
      <c r="T388" s="225"/>
      <c r="U388" s="225"/>
      <c r="V388" s="225"/>
      <c r="W388" s="225"/>
      <c r="X388" s="225"/>
      <c r="Y388" s="225"/>
    </row>
    <row r="389" spans="1:25">
      <c r="A389" s="23" t="s">
        <v>142</v>
      </c>
      <c r="C389" s="243"/>
      <c r="D389" s="243"/>
      <c r="E389" s="243"/>
      <c r="F389" s="225"/>
      <c r="G389" s="225"/>
      <c r="H389" s="225"/>
      <c r="I389" s="225"/>
      <c r="J389" s="225"/>
      <c r="K389" s="225"/>
      <c r="L389" s="225"/>
      <c r="M389" s="225"/>
      <c r="N389" s="225"/>
      <c r="O389" s="225"/>
      <c r="P389" s="225"/>
      <c r="Q389" s="225"/>
      <c r="R389" s="225"/>
      <c r="S389" s="225"/>
      <c r="T389" s="225"/>
      <c r="U389" s="225"/>
      <c r="V389" s="225"/>
      <c r="W389" s="225"/>
      <c r="X389" s="225"/>
      <c r="Y389" s="225"/>
    </row>
    <row r="390" spans="1:25">
      <c r="A390" s="23" t="s">
        <v>142</v>
      </c>
      <c r="C390" s="243"/>
      <c r="D390" s="243"/>
      <c r="E390" s="243"/>
      <c r="F390" s="225"/>
      <c r="G390" s="225"/>
      <c r="H390" s="225"/>
      <c r="I390" s="225"/>
      <c r="J390" s="225"/>
      <c r="K390" s="225"/>
      <c r="L390" s="225"/>
      <c r="M390" s="225"/>
      <c r="N390" s="225"/>
      <c r="O390" s="225"/>
      <c r="P390" s="225"/>
      <c r="Q390" s="225"/>
      <c r="R390" s="225"/>
      <c r="S390" s="225"/>
      <c r="T390" s="225"/>
      <c r="U390" s="225"/>
      <c r="V390" s="225"/>
      <c r="W390" s="225"/>
      <c r="X390" s="225"/>
      <c r="Y390" s="225"/>
    </row>
    <row r="391" spans="1:25">
      <c r="A391" s="23" t="s">
        <v>142</v>
      </c>
      <c r="C391" s="243"/>
      <c r="D391" s="243"/>
      <c r="E391" s="243"/>
      <c r="F391" s="225"/>
      <c r="G391" s="225"/>
      <c r="H391" s="225"/>
      <c r="I391" s="225"/>
      <c r="J391" s="225"/>
      <c r="K391" s="225"/>
      <c r="L391" s="225"/>
      <c r="M391" s="225"/>
      <c r="N391" s="225"/>
      <c r="O391" s="225"/>
      <c r="P391" s="225"/>
      <c r="Q391" s="225"/>
      <c r="R391" s="225"/>
      <c r="S391" s="225"/>
      <c r="T391" s="225"/>
      <c r="U391" s="225"/>
      <c r="V391" s="225"/>
      <c r="W391" s="225"/>
      <c r="X391" s="225"/>
      <c r="Y391" s="225"/>
    </row>
    <row r="392" spans="1:25">
      <c r="A392" s="23" t="s">
        <v>142</v>
      </c>
      <c r="C392" s="243"/>
      <c r="D392" s="243"/>
      <c r="E392" s="243"/>
      <c r="F392" s="225"/>
      <c r="G392" s="225"/>
      <c r="H392" s="225"/>
      <c r="I392" s="225"/>
      <c r="J392" s="225"/>
      <c r="K392" s="225"/>
      <c r="L392" s="225"/>
      <c r="M392" s="225"/>
      <c r="N392" s="225"/>
      <c r="O392" s="225"/>
      <c r="P392" s="225"/>
      <c r="Q392" s="225"/>
      <c r="R392" s="225"/>
      <c r="S392" s="225"/>
      <c r="T392" s="225"/>
      <c r="U392" s="225"/>
      <c r="V392" s="225"/>
      <c r="W392" s="225"/>
      <c r="X392" s="225"/>
      <c r="Y392" s="225"/>
    </row>
    <row r="393" spans="1:25">
      <c r="A393" s="23" t="s">
        <v>142</v>
      </c>
      <c r="C393" s="243"/>
      <c r="D393" s="243"/>
      <c r="E393" s="243"/>
      <c r="F393" s="225"/>
      <c r="G393" s="225"/>
      <c r="H393" s="225"/>
      <c r="I393" s="225"/>
      <c r="J393" s="225"/>
      <c r="K393" s="225"/>
      <c r="L393" s="225"/>
      <c r="M393" s="225"/>
      <c r="N393" s="225"/>
      <c r="O393" s="225"/>
      <c r="P393" s="225"/>
      <c r="Q393" s="225"/>
      <c r="R393" s="225"/>
      <c r="S393" s="225"/>
      <c r="T393" s="225"/>
      <c r="U393" s="225"/>
      <c r="V393" s="225"/>
      <c r="W393" s="225"/>
      <c r="X393" s="225"/>
      <c r="Y393" s="225"/>
    </row>
    <row r="394" spans="1:25">
      <c r="A394" s="23" t="s">
        <v>142</v>
      </c>
      <c r="C394" s="243"/>
      <c r="D394" s="243"/>
      <c r="E394" s="243"/>
      <c r="F394" s="225"/>
      <c r="G394" s="225"/>
      <c r="H394" s="225"/>
      <c r="I394" s="225"/>
      <c r="J394" s="225"/>
      <c r="K394" s="225"/>
      <c r="L394" s="225"/>
      <c r="M394" s="225"/>
      <c r="N394" s="225"/>
      <c r="O394" s="225"/>
      <c r="P394" s="225"/>
      <c r="Q394" s="225"/>
      <c r="R394" s="225"/>
      <c r="S394" s="225"/>
      <c r="T394" s="225"/>
      <c r="U394" s="225"/>
      <c r="V394" s="225"/>
      <c r="W394" s="225"/>
      <c r="X394" s="225"/>
      <c r="Y394" s="225"/>
    </row>
    <row r="395" spans="1:25">
      <c r="A395" s="23" t="s">
        <v>142</v>
      </c>
      <c r="C395" s="243"/>
      <c r="D395" s="243"/>
      <c r="E395" s="243"/>
      <c r="F395" s="225"/>
      <c r="G395" s="225"/>
      <c r="H395" s="225"/>
      <c r="I395" s="225"/>
      <c r="J395" s="225"/>
      <c r="K395" s="225"/>
      <c r="L395" s="225"/>
      <c r="M395" s="225"/>
      <c r="N395" s="225"/>
      <c r="O395" s="225"/>
      <c r="P395" s="225"/>
      <c r="Q395" s="225"/>
      <c r="R395" s="225"/>
      <c r="S395" s="225"/>
      <c r="T395" s="225"/>
      <c r="U395" s="225"/>
      <c r="V395" s="225"/>
      <c r="W395" s="225"/>
      <c r="X395" s="225"/>
      <c r="Y395" s="225"/>
    </row>
    <row r="396" spans="1:25">
      <c r="A396" s="23" t="s">
        <v>142</v>
      </c>
      <c r="C396" s="243"/>
      <c r="D396" s="243"/>
      <c r="E396" s="243"/>
      <c r="F396" s="225"/>
      <c r="G396" s="225"/>
      <c r="H396" s="225"/>
      <c r="I396" s="225"/>
      <c r="J396" s="225"/>
      <c r="K396" s="225"/>
      <c r="L396" s="225"/>
      <c r="M396" s="225"/>
      <c r="N396" s="225"/>
      <c r="O396" s="225"/>
      <c r="P396" s="225"/>
      <c r="Q396" s="225"/>
      <c r="R396" s="225"/>
      <c r="S396" s="225"/>
      <c r="T396" s="225"/>
      <c r="U396" s="225"/>
      <c r="V396" s="225"/>
      <c r="W396" s="225"/>
      <c r="X396" s="225"/>
      <c r="Y396" s="225"/>
    </row>
    <row r="397" spans="1:25">
      <c r="A397" s="23" t="s">
        <v>142</v>
      </c>
      <c r="C397" s="243"/>
      <c r="D397" s="243"/>
      <c r="E397" s="243"/>
      <c r="F397" s="225"/>
      <c r="G397" s="225"/>
      <c r="H397" s="225"/>
      <c r="I397" s="225"/>
      <c r="J397" s="225"/>
      <c r="K397" s="225"/>
      <c r="L397" s="225"/>
      <c r="M397" s="225"/>
      <c r="N397" s="225"/>
      <c r="O397" s="225"/>
      <c r="P397" s="225"/>
      <c r="Q397" s="225"/>
      <c r="R397" s="225"/>
      <c r="S397" s="225"/>
      <c r="T397" s="225"/>
      <c r="U397" s="225"/>
      <c r="V397" s="225"/>
      <c r="W397" s="225"/>
      <c r="X397" s="225"/>
      <c r="Y397" s="225"/>
    </row>
    <row r="398" spans="1:25">
      <c r="A398" s="23" t="s">
        <v>142</v>
      </c>
      <c r="C398" s="243"/>
      <c r="D398" s="243"/>
      <c r="E398" s="243"/>
      <c r="F398" s="225"/>
      <c r="G398" s="225"/>
      <c r="H398" s="225"/>
      <c r="I398" s="225"/>
      <c r="J398" s="225"/>
      <c r="K398" s="225"/>
      <c r="L398" s="225"/>
      <c r="M398" s="225"/>
      <c r="N398" s="225"/>
      <c r="O398" s="225"/>
      <c r="P398" s="225"/>
      <c r="Q398" s="225"/>
      <c r="R398" s="225"/>
      <c r="S398" s="225"/>
      <c r="T398" s="225"/>
      <c r="U398" s="225"/>
      <c r="V398" s="225"/>
      <c r="W398" s="225"/>
      <c r="X398" s="225"/>
      <c r="Y398" s="225"/>
    </row>
    <row r="399" spans="1:25">
      <c r="A399" s="23" t="s">
        <v>142</v>
      </c>
      <c r="C399" s="243"/>
      <c r="D399" s="243"/>
      <c r="E399" s="243"/>
      <c r="F399" s="225"/>
      <c r="G399" s="225"/>
      <c r="H399" s="225"/>
      <c r="I399" s="225"/>
      <c r="J399" s="225"/>
      <c r="K399" s="225"/>
      <c r="L399" s="225"/>
      <c r="M399" s="225"/>
      <c r="N399" s="225"/>
      <c r="O399" s="225"/>
      <c r="P399" s="225"/>
      <c r="Q399" s="225"/>
      <c r="R399" s="225"/>
      <c r="S399" s="225"/>
      <c r="T399" s="225"/>
      <c r="U399" s="225"/>
      <c r="V399" s="225"/>
      <c r="W399" s="225"/>
      <c r="X399" s="225"/>
      <c r="Y399" s="225"/>
    </row>
    <row r="400" spans="1:25">
      <c r="A400" s="23" t="s">
        <v>142</v>
      </c>
      <c r="C400" s="243"/>
      <c r="D400" s="243"/>
      <c r="E400" s="243"/>
      <c r="F400" s="225"/>
      <c r="G400" s="225"/>
      <c r="H400" s="225"/>
      <c r="I400" s="225"/>
      <c r="J400" s="225"/>
      <c r="K400" s="225"/>
      <c r="L400" s="225"/>
      <c r="M400" s="225"/>
      <c r="N400" s="225"/>
      <c r="O400" s="225"/>
      <c r="P400" s="225"/>
      <c r="Q400" s="225"/>
      <c r="R400" s="225"/>
      <c r="S400" s="225"/>
      <c r="T400" s="225"/>
      <c r="U400" s="225"/>
      <c r="V400" s="225"/>
      <c r="W400" s="225"/>
      <c r="X400" s="225"/>
      <c r="Y400" s="225"/>
    </row>
    <row r="401" spans="1:25">
      <c r="A401" s="23" t="s">
        <v>142</v>
      </c>
      <c r="C401" s="243"/>
      <c r="D401" s="243"/>
      <c r="E401" s="243"/>
      <c r="F401" s="225"/>
      <c r="G401" s="225"/>
      <c r="H401" s="225"/>
      <c r="I401" s="225"/>
      <c r="J401" s="225"/>
      <c r="K401" s="225"/>
      <c r="L401" s="225"/>
      <c r="M401" s="225"/>
      <c r="N401" s="225"/>
      <c r="O401" s="225"/>
      <c r="P401" s="225"/>
      <c r="Q401" s="225"/>
      <c r="R401" s="225"/>
      <c r="S401" s="225"/>
      <c r="T401" s="225"/>
      <c r="U401" s="225"/>
      <c r="V401" s="225"/>
      <c r="W401" s="225"/>
      <c r="X401" s="225"/>
      <c r="Y401" s="225"/>
    </row>
    <row r="402" spans="1:25">
      <c r="A402" s="23" t="s">
        <v>142</v>
      </c>
      <c r="C402" s="243"/>
      <c r="D402" s="243"/>
      <c r="E402" s="243"/>
      <c r="F402" s="225"/>
      <c r="G402" s="225"/>
      <c r="H402" s="225"/>
      <c r="I402" s="225"/>
      <c r="J402" s="225"/>
      <c r="K402" s="225"/>
      <c r="L402" s="225"/>
      <c r="M402" s="225"/>
      <c r="N402" s="225"/>
      <c r="O402" s="225"/>
      <c r="P402" s="225"/>
      <c r="Q402" s="225"/>
      <c r="R402" s="225"/>
      <c r="S402" s="225"/>
      <c r="T402" s="225"/>
      <c r="U402" s="225"/>
      <c r="V402" s="225"/>
      <c r="W402" s="225"/>
      <c r="X402" s="225"/>
      <c r="Y402" s="225"/>
    </row>
    <row r="403" spans="1:25">
      <c r="A403" s="23" t="s">
        <v>142</v>
      </c>
      <c r="C403" s="243"/>
      <c r="D403" s="243"/>
      <c r="E403" s="243"/>
      <c r="F403" s="225"/>
      <c r="G403" s="225"/>
      <c r="H403" s="225"/>
      <c r="I403" s="225"/>
      <c r="J403" s="225"/>
      <c r="K403" s="225"/>
      <c r="L403" s="225"/>
      <c r="M403" s="225"/>
      <c r="N403" s="225"/>
      <c r="O403" s="225"/>
      <c r="P403" s="225"/>
      <c r="Q403" s="225"/>
      <c r="R403" s="225"/>
      <c r="S403" s="225"/>
      <c r="T403" s="225"/>
      <c r="U403" s="225"/>
      <c r="V403" s="225"/>
      <c r="W403" s="225"/>
      <c r="X403" s="225"/>
      <c r="Y403" s="225"/>
    </row>
    <row r="404" spans="1:25">
      <c r="A404" s="23" t="s">
        <v>142</v>
      </c>
      <c r="C404" s="243"/>
      <c r="D404" s="243"/>
      <c r="E404" s="243"/>
      <c r="F404" s="225"/>
      <c r="G404" s="225"/>
      <c r="H404" s="225"/>
      <c r="I404" s="225"/>
      <c r="J404" s="225"/>
      <c r="K404" s="225"/>
      <c r="L404" s="225"/>
      <c r="M404" s="225"/>
      <c r="N404" s="225"/>
      <c r="O404" s="225"/>
      <c r="P404" s="225"/>
      <c r="Q404" s="225"/>
      <c r="R404" s="225"/>
      <c r="S404" s="225"/>
      <c r="T404" s="225"/>
      <c r="U404" s="225"/>
      <c r="V404" s="225"/>
      <c r="W404" s="225"/>
      <c r="X404" s="225"/>
      <c r="Y404" s="225"/>
    </row>
    <row r="405" spans="1:25">
      <c r="A405" s="721" t="s">
        <v>142</v>
      </c>
      <c r="C405" s="243"/>
      <c r="D405" s="243"/>
      <c r="E405" s="243"/>
      <c r="F405" s="225"/>
      <c r="G405" s="225"/>
      <c r="H405" s="225"/>
      <c r="I405" s="225"/>
      <c r="J405" s="225"/>
      <c r="K405" s="225"/>
      <c r="L405" s="225"/>
      <c r="M405" s="225"/>
      <c r="N405" s="225"/>
      <c r="O405" s="225"/>
      <c r="P405" s="225"/>
      <c r="Q405" s="225"/>
      <c r="R405" s="225"/>
      <c r="S405" s="225"/>
      <c r="T405" s="225"/>
      <c r="U405" s="225"/>
      <c r="V405" s="225"/>
      <c r="W405" s="225"/>
      <c r="X405" s="225"/>
      <c r="Y405" s="225"/>
    </row>
    <row r="406" spans="1:25">
      <c r="A406" s="723" t="s">
        <v>261</v>
      </c>
      <c r="C406" s="253"/>
      <c r="D406" s="253"/>
      <c r="E406" s="243"/>
      <c r="F406" s="358">
        <f t="shared" ref="F406:J406" si="152">SUM(F385:F405)</f>
        <v>0</v>
      </c>
      <c r="G406" s="358">
        <f t="shared" si="152"/>
        <v>0</v>
      </c>
      <c r="H406" s="358">
        <f t="shared" si="152"/>
        <v>0</v>
      </c>
      <c r="I406" s="358">
        <f t="shared" si="152"/>
        <v>0</v>
      </c>
      <c r="J406" s="358">
        <f t="shared" si="152"/>
        <v>0</v>
      </c>
      <c r="K406" s="358">
        <f t="shared" ref="K406" si="153">SUM(K385:K405)</f>
        <v>0</v>
      </c>
      <c r="L406" s="358">
        <f t="shared" ref="L406:Y406" si="154">SUM(L385:L405)</f>
        <v>0</v>
      </c>
      <c r="M406" s="358">
        <f t="shared" si="154"/>
        <v>0</v>
      </c>
      <c r="N406" s="358">
        <f t="shared" si="154"/>
        <v>0</v>
      </c>
      <c r="O406" s="358">
        <f t="shared" si="154"/>
        <v>0</v>
      </c>
      <c r="P406" s="358">
        <f t="shared" si="154"/>
        <v>0</v>
      </c>
      <c r="Q406" s="358">
        <f t="shared" si="154"/>
        <v>0</v>
      </c>
      <c r="R406" s="358">
        <f t="shared" si="154"/>
        <v>0</v>
      </c>
      <c r="S406" s="358">
        <f t="shared" si="154"/>
        <v>0</v>
      </c>
      <c r="T406" s="358">
        <f t="shared" si="154"/>
        <v>0</v>
      </c>
      <c r="U406" s="358">
        <f t="shared" si="154"/>
        <v>0</v>
      </c>
      <c r="V406" s="358">
        <f t="shared" si="154"/>
        <v>0</v>
      </c>
      <c r="W406" s="358">
        <f t="shared" si="154"/>
        <v>0</v>
      </c>
      <c r="X406" s="358">
        <f t="shared" si="154"/>
        <v>0</v>
      </c>
      <c r="Y406" s="358">
        <f t="shared" si="154"/>
        <v>0</v>
      </c>
    </row>
    <row r="407" spans="1:25">
      <c r="A407" s="253"/>
      <c r="C407" s="253"/>
      <c r="D407" s="253"/>
      <c r="E407" s="243"/>
      <c r="F407" s="255"/>
      <c r="G407" s="255"/>
      <c r="H407" s="255"/>
      <c r="I407" s="255"/>
      <c r="J407" s="255"/>
      <c r="K407" s="255"/>
      <c r="L407" s="255"/>
      <c r="M407" s="255"/>
      <c r="N407" s="255"/>
      <c r="O407" s="255"/>
      <c r="P407" s="255"/>
      <c r="Q407" s="255"/>
      <c r="R407" s="255"/>
      <c r="S407" s="255"/>
      <c r="T407" s="255"/>
      <c r="U407" s="255"/>
      <c r="V407" s="255"/>
      <c r="W407" s="255"/>
      <c r="X407" s="255"/>
      <c r="Y407" s="255"/>
    </row>
    <row r="408" spans="1:25">
      <c r="A408" s="720" t="s">
        <v>1468</v>
      </c>
      <c r="C408" s="256"/>
      <c r="D408" s="256"/>
      <c r="E408" s="243"/>
      <c r="F408" s="358">
        <f t="shared" ref="F408:J408" si="155">+F382+F406</f>
        <v>0</v>
      </c>
      <c r="G408" s="358">
        <f t="shared" si="155"/>
        <v>0</v>
      </c>
      <c r="H408" s="358">
        <f t="shared" si="155"/>
        <v>0</v>
      </c>
      <c r="I408" s="358">
        <f t="shared" si="155"/>
        <v>0</v>
      </c>
      <c r="J408" s="358">
        <f t="shared" si="155"/>
        <v>0</v>
      </c>
      <c r="K408" s="358">
        <f t="shared" ref="K408" si="156">+K382+K406</f>
        <v>0</v>
      </c>
      <c r="L408" s="358">
        <f t="shared" ref="L408:Y408" si="157">+L382+L406</f>
        <v>0</v>
      </c>
      <c r="M408" s="358">
        <f t="shared" si="157"/>
        <v>0</v>
      </c>
      <c r="N408" s="358">
        <f t="shared" si="157"/>
        <v>0</v>
      </c>
      <c r="O408" s="358">
        <f t="shared" si="157"/>
        <v>0</v>
      </c>
      <c r="P408" s="358">
        <f t="shared" si="157"/>
        <v>0</v>
      </c>
      <c r="Q408" s="358">
        <f t="shared" si="157"/>
        <v>0</v>
      </c>
      <c r="R408" s="358">
        <f t="shared" si="157"/>
        <v>0</v>
      </c>
      <c r="S408" s="358">
        <f t="shared" si="157"/>
        <v>0</v>
      </c>
      <c r="T408" s="358">
        <f t="shared" si="157"/>
        <v>0</v>
      </c>
      <c r="U408" s="358">
        <f t="shared" si="157"/>
        <v>0</v>
      </c>
      <c r="V408" s="358">
        <f t="shared" si="157"/>
        <v>0</v>
      </c>
      <c r="W408" s="358">
        <f t="shared" si="157"/>
        <v>0</v>
      </c>
      <c r="X408" s="358">
        <f t="shared" si="157"/>
        <v>0</v>
      </c>
      <c r="Y408" s="358">
        <f t="shared" si="157"/>
        <v>0</v>
      </c>
    </row>
    <row r="409" spans="1:25">
      <c r="F409" s="243"/>
      <c r="G409" s="243"/>
      <c r="H409" s="243"/>
      <c r="I409" s="243"/>
      <c r="J409" s="243"/>
      <c r="K409" s="243"/>
      <c r="L409" s="243"/>
      <c r="M409" s="243"/>
      <c r="N409" s="243"/>
      <c r="O409" s="243"/>
      <c r="P409" s="243"/>
      <c r="Q409" s="243"/>
      <c r="R409" s="243"/>
      <c r="S409" s="243"/>
      <c r="T409" s="243"/>
      <c r="U409" s="243"/>
      <c r="V409" s="243"/>
      <c r="W409" s="243"/>
      <c r="X409" s="243"/>
      <c r="Y409" s="243"/>
    </row>
    <row r="410" spans="1:25">
      <c r="A410" s="729" t="s">
        <v>1494</v>
      </c>
      <c r="C410" s="256"/>
      <c r="F410" s="336"/>
      <c r="G410" s="336"/>
      <c r="H410" s="336"/>
      <c r="I410" s="336"/>
      <c r="J410" s="336">
        <f>'[8]C30 - Out Of Area Networks'!F$55</f>
        <v>0</v>
      </c>
      <c r="K410" s="336">
        <f>'[8]C30 - Out Of Area Networks'!G$55</f>
        <v>0</v>
      </c>
      <c r="L410" s="336">
        <f>'[8]C30 - Out Of Area Networks'!H$55</f>
        <v>0</v>
      </c>
      <c r="M410" s="336">
        <f>'[8]C30 - Out Of Area Networks'!I$55</f>
        <v>0</v>
      </c>
      <c r="N410" s="336">
        <f>'[8]C30 - Out Of Area Networks'!J$55</f>
        <v>0</v>
      </c>
      <c r="O410" s="336">
        <f>'[8]C30 - Out Of Area Networks'!K$55</f>
        <v>0</v>
      </c>
      <c r="P410" s="336"/>
      <c r="Q410" s="336"/>
      <c r="R410" s="336"/>
      <c r="S410" s="336"/>
      <c r="T410" s="336"/>
      <c r="U410" s="336"/>
      <c r="V410" s="336"/>
      <c r="W410" s="336"/>
      <c r="X410" s="336"/>
      <c r="Y410" s="336"/>
    </row>
    <row r="411" spans="1:25">
      <c r="F411" s="390" t="str">
        <f t="shared" ref="F411:J411" si="158">IF(ABS(F408-F410)&lt;0.01,"OK", "ERROR")</f>
        <v>OK</v>
      </c>
      <c r="G411" s="390" t="str">
        <f t="shared" si="158"/>
        <v>OK</v>
      </c>
      <c r="H411" s="390" t="str">
        <f t="shared" si="158"/>
        <v>OK</v>
      </c>
      <c r="I411" s="390" t="str">
        <f t="shared" si="158"/>
        <v>OK</v>
      </c>
      <c r="J411" s="390" t="str">
        <f t="shared" si="158"/>
        <v>OK</v>
      </c>
      <c r="K411" s="390" t="str">
        <f t="shared" ref="K411:Y411" si="159">IF(ABS(K408-K410)&lt;0.01,"OK", "ERROR")</f>
        <v>OK</v>
      </c>
      <c r="L411" s="390" t="str">
        <f t="shared" si="159"/>
        <v>OK</v>
      </c>
      <c r="M411" s="390" t="str">
        <f t="shared" si="159"/>
        <v>OK</v>
      </c>
      <c r="N411" s="390" t="str">
        <f t="shared" si="159"/>
        <v>OK</v>
      </c>
      <c r="O411" s="390" t="str">
        <f t="shared" si="159"/>
        <v>OK</v>
      </c>
      <c r="P411" s="390" t="str">
        <f t="shared" si="159"/>
        <v>OK</v>
      </c>
      <c r="Q411" s="390" t="str">
        <f t="shared" si="159"/>
        <v>OK</v>
      </c>
      <c r="R411" s="390" t="str">
        <f t="shared" si="159"/>
        <v>OK</v>
      </c>
      <c r="S411" s="390" t="str">
        <f t="shared" si="159"/>
        <v>OK</v>
      </c>
      <c r="T411" s="390" t="str">
        <f t="shared" si="159"/>
        <v>OK</v>
      </c>
      <c r="U411" s="390" t="str">
        <f t="shared" si="159"/>
        <v>OK</v>
      </c>
      <c r="V411" s="390" t="str">
        <f t="shared" si="159"/>
        <v>OK</v>
      </c>
      <c r="W411" s="390" t="str">
        <f t="shared" si="159"/>
        <v>OK</v>
      </c>
      <c r="X411" s="390" t="str">
        <f t="shared" si="159"/>
        <v>OK</v>
      </c>
      <c r="Y411" s="390" t="str">
        <f t="shared" si="159"/>
        <v>OK</v>
      </c>
    </row>
    <row r="412" spans="1:25">
      <c r="A412" s="243"/>
      <c r="B412" s="243"/>
      <c r="C412" s="243"/>
      <c r="D412" s="243"/>
      <c r="E412" s="243"/>
      <c r="F412" s="243"/>
      <c r="G412" s="243"/>
      <c r="H412" s="243"/>
      <c r="I412" s="243"/>
      <c r="J412" s="243"/>
      <c r="K412" s="243"/>
    </row>
    <row r="413" spans="1:25">
      <c r="A413" s="243"/>
      <c r="B413" s="243"/>
      <c r="C413" s="243"/>
      <c r="D413" s="243"/>
      <c r="E413" s="243"/>
      <c r="F413" s="243"/>
      <c r="G413" s="243"/>
      <c r="H413" s="243"/>
      <c r="I413" s="243"/>
      <c r="J413" s="243"/>
      <c r="K413" s="243"/>
    </row>
    <row r="414" spans="1:25">
      <c r="A414" s="243"/>
      <c r="B414" s="243"/>
      <c r="C414" s="243"/>
      <c r="D414" s="243"/>
      <c r="E414" s="243"/>
      <c r="F414" s="243"/>
      <c r="G414" s="243"/>
      <c r="H414" s="243"/>
      <c r="I414" s="243"/>
      <c r="J414" s="243"/>
      <c r="K414" s="243"/>
    </row>
    <row r="415" spans="1:25">
      <c r="A415" s="243"/>
      <c r="B415" s="243"/>
      <c r="C415" s="243"/>
      <c r="D415" s="243"/>
      <c r="E415" s="243"/>
      <c r="F415" s="243"/>
      <c r="G415" s="243"/>
      <c r="H415" s="243"/>
      <c r="I415" s="243"/>
      <c r="J415" s="243"/>
      <c r="K415" s="243"/>
    </row>
    <row r="416" spans="1:25">
      <c r="A416" s="243"/>
      <c r="B416" s="243"/>
      <c r="C416" s="243"/>
      <c r="D416" s="243"/>
      <c r="E416" s="243"/>
      <c r="F416" s="243"/>
      <c r="G416" s="243"/>
      <c r="H416" s="243"/>
      <c r="I416" s="243"/>
      <c r="J416" s="243"/>
      <c r="K416" s="243"/>
    </row>
    <row r="417" spans="1:12" ht="93" customHeight="1">
      <c r="A417" s="243"/>
      <c r="B417" s="243"/>
      <c r="C417" s="243"/>
      <c r="D417" s="243"/>
      <c r="E417" s="243"/>
      <c r="F417" s="243"/>
      <c r="G417" s="243"/>
      <c r="H417" s="836"/>
      <c r="I417" s="837"/>
      <c r="J417" s="837"/>
      <c r="K417" s="837"/>
      <c r="L417" s="837"/>
    </row>
    <row r="418" spans="1:12">
      <c r="A418" s="243"/>
      <c r="B418" s="243"/>
      <c r="C418" s="243"/>
      <c r="D418" s="243"/>
      <c r="E418" s="243"/>
      <c r="F418" s="243"/>
      <c r="G418" s="243"/>
      <c r="H418" s="243"/>
      <c r="I418" s="243"/>
      <c r="J418" s="243"/>
      <c r="K418" s="243"/>
    </row>
    <row r="419" spans="1:12">
      <c r="A419" s="243"/>
      <c r="B419" s="243"/>
      <c r="C419" s="243"/>
      <c r="D419" s="243"/>
      <c r="E419" s="243"/>
      <c r="F419" s="243"/>
      <c r="G419" s="243"/>
      <c r="H419" s="243"/>
      <c r="I419" s="243"/>
      <c r="J419" s="243"/>
      <c r="K419" s="243"/>
    </row>
    <row r="420" spans="1:12">
      <c r="A420" s="243"/>
      <c r="B420" s="243"/>
      <c r="C420" s="243"/>
      <c r="D420" s="243"/>
      <c r="E420" s="243"/>
      <c r="F420" s="243"/>
      <c r="G420" s="243"/>
      <c r="H420" s="243"/>
      <c r="I420" s="243"/>
      <c r="J420" s="243"/>
      <c r="K420" s="243"/>
    </row>
    <row r="421" spans="1:12">
      <c r="A421" s="243"/>
      <c r="B421" s="243"/>
      <c r="C421" s="243"/>
      <c r="D421" s="243"/>
      <c r="E421" s="243"/>
      <c r="F421" s="243"/>
      <c r="G421" s="243"/>
      <c r="H421" s="243"/>
      <c r="I421" s="243"/>
      <c r="J421" s="243"/>
      <c r="K421" s="243"/>
    </row>
    <row r="422" spans="1:12">
      <c r="A422" s="243"/>
      <c r="B422" s="243"/>
      <c r="C422" s="243"/>
      <c r="D422" s="243"/>
      <c r="E422" s="243"/>
      <c r="F422" s="243"/>
      <c r="G422" s="243"/>
      <c r="H422" s="243"/>
      <c r="I422" s="243"/>
      <c r="J422" s="243"/>
      <c r="K422" s="243"/>
    </row>
    <row r="423" spans="1:12">
      <c r="A423" s="243"/>
      <c r="B423" s="243"/>
      <c r="C423" s="243"/>
      <c r="D423" s="243"/>
      <c r="E423" s="243"/>
      <c r="F423" s="243"/>
      <c r="G423" s="243"/>
      <c r="H423" s="243"/>
      <c r="I423" s="243"/>
      <c r="J423" s="243"/>
      <c r="K423" s="243"/>
    </row>
    <row r="424" spans="1:12">
      <c r="A424" s="243"/>
      <c r="B424" s="243"/>
      <c r="C424" s="243"/>
      <c r="D424" s="243"/>
      <c r="E424" s="243"/>
      <c r="F424" s="243"/>
      <c r="G424" s="243"/>
      <c r="H424" s="243"/>
      <c r="I424" s="243"/>
      <c r="J424" s="243"/>
      <c r="K424" s="243"/>
    </row>
    <row r="425" spans="1:12">
      <c r="A425" s="243"/>
      <c r="B425" s="243"/>
      <c r="C425" s="243"/>
      <c r="D425" s="243"/>
      <c r="E425" s="243"/>
      <c r="F425" s="243"/>
      <c r="G425" s="243"/>
      <c r="H425" s="243"/>
      <c r="I425" s="243"/>
      <c r="J425" s="243"/>
      <c r="K425" s="243"/>
    </row>
    <row r="426" spans="1:12">
      <c r="A426" s="243"/>
      <c r="B426" s="243"/>
      <c r="C426" s="243"/>
      <c r="D426" s="243"/>
      <c r="E426" s="243"/>
      <c r="F426" s="243"/>
      <c r="G426" s="243"/>
      <c r="H426" s="243"/>
      <c r="I426" s="243"/>
      <c r="J426" s="243"/>
      <c r="K426" s="243"/>
    </row>
    <row r="427" spans="1:12">
      <c r="A427" s="243"/>
      <c r="B427" s="243"/>
      <c r="C427" s="243"/>
      <c r="D427" s="243"/>
      <c r="E427" s="243"/>
      <c r="F427" s="243"/>
      <c r="G427" s="243"/>
      <c r="H427" s="243"/>
      <c r="I427" s="243"/>
      <c r="J427" s="243"/>
      <c r="K427" s="243"/>
    </row>
    <row r="428" spans="1:12">
      <c r="A428" s="243"/>
      <c r="B428" s="243"/>
      <c r="C428" s="243"/>
      <c r="D428" s="243"/>
      <c r="E428" s="243"/>
      <c r="F428" s="243"/>
      <c r="G428" s="243"/>
      <c r="H428" s="243"/>
      <c r="I428" s="243"/>
      <c r="J428" s="243"/>
      <c r="K428" s="243"/>
    </row>
    <row r="429" spans="1:12">
      <c r="A429" s="243"/>
      <c r="B429" s="243"/>
      <c r="C429" s="243"/>
      <c r="D429" s="243"/>
      <c r="E429" s="243"/>
      <c r="F429" s="243"/>
      <c r="G429" s="243"/>
      <c r="H429" s="243"/>
      <c r="I429" s="243"/>
      <c r="J429" s="243"/>
      <c r="K429" s="243"/>
    </row>
    <row r="430" spans="1:12">
      <c r="A430" s="243"/>
      <c r="B430" s="243"/>
      <c r="C430" s="243"/>
      <c r="D430" s="243"/>
      <c r="E430" s="243"/>
      <c r="F430" s="243"/>
      <c r="G430" s="243"/>
      <c r="H430" s="243"/>
      <c r="I430" s="243"/>
      <c r="J430" s="243"/>
      <c r="K430" s="243"/>
    </row>
    <row r="431" spans="1:12">
      <c r="A431" s="243"/>
      <c r="B431" s="243"/>
      <c r="C431" s="243"/>
      <c r="D431" s="243"/>
      <c r="E431" s="243"/>
      <c r="F431" s="243"/>
      <c r="G431" s="243"/>
      <c r="H431" s="243"/>
      <c r="I431" s="243"/>
      <c r="J431" s="243"/>
      <c r="K431" s="243"/>
    </row>
    <row r="432" spans="1:12">
      <c r="A432" s="243"/>
      <c r="B432" s="243"/>
      <c r="C432" s="243"/>
      <c r="D432" s="243"/>
      <c r="E432" s="243"/>
      <c r="F432" s="243"/>
      <c r="G432" s="243"/>
      <c r="H432" s="243"/>
      <c r="I432" s="243"/>
      <c r="J432" s="243"/>
      <c r="K432" s="243"/>
    </row>
    <row r="433" spans="1:11">
      <c r="A433" s="243"/>
      <c r="B433" s="243"/>
      <c r="C433" s="243"/>
      <c r="D433" s="243"/>
      <c r="E433" s="243"/>
      <c r="F433" s="243"/>
      <c r="G433" s="243"/>
      <c r="H433" s="243"/>
      <c r="I433" s="243"/>
      <c r="J433" s="243"/>
      <c r="K433" s="243"/>
    </row>
    <row r="434" spans="1:11">
      <c r="A434" s="243"/>
      <c r="B434" s="243"/>
      <c r="C434" s="243"/>
      <c r="D434" s="243"/>
      <c r="E434" s="243"/>
      <c r="F434" s="243"/>
      <c r="G434" s="243"/>
      <c r="H434" s="243"/>
      <c r="I434" s="243"/>
      <c r="J434" s="243"/>
      <c r="K434" s="243"/>
    </row>
    <row r="435" spans="1:11">
      <c r="A435" s="243"/>
      <c r="B435" s="243"/>
      <c r="C435" s="243"/>
      <c r="D435" s="243"/>
      <c r="E435" s="243"/>
      <c r="F435" s="243"/>
      <c r="G435" s="243"/>
      <c r="H435" s="243"/>
      <c r="I435" s="243"/>
      <c r="J435" s="243"/>
      <c r="K435" s="243"/>
    </row>
    <row r="436" spans="1:11">
      <c r="A436" s="243"/>
      <c r="B436" s="243"/>
      <c r="C436" s="243"/>
      <c r="D436" s="243"/>
      <c r="E436" s="243"/>
      <c r="F436" s="243"/>
      <c r="G436" s="243"/>
      <c r="H436" s="243"/>
      <c r="I436" s="243"/>
      <c r="J436" s="243"/>
      <c r="K436" s="243"/>
    </row>
    <row r="437" spans="1:11">
      <c r="A437" s="243"/>
      <c r="B437" s="243"/>
      <c r="C437" s="243"/>
      <c r="D437" s="243"/>
      <c r="E437" s="243"/>
      <c r="F437" s="243"/>
      <c r="G437" s="243"/>
      <c r="H437" s="243"/>
      <c r="I437" s="243"/>
      <c r="J437" s="243"/>
      <c r="K437" s="243"/>
    </row>
    <row r="438" spans="1:11">
      <c r="A438" s="243"/>
      <c r="B438" s="243"/>
      <c r="C438" s="243"/>
      <c r="D438" s="243"/>
      <c r="E438" s="243"/>
      <c r="F438" s="243"/>
      <c r="G438" s="243"/>
      <c r="H438" s="243"/>
      <c r="I438" s="243"/>
      <c r="J438" s="243"/>
      <c r="K438" s="243"/>
    </row>
    <row r="439" spans="1:11">
      <c r="A439" s="243"/>
      <c r="B439" s="243"/>
      <c r="C439" s="243"/>
      <c r="D439" s="243"/>
      <c r="E439" s="243"/>
      <c r="F439" s="243"/>
      <c r="G439" s="243"/>
      <c r="H439" s="243"/>
      <c r="I439" s="243"/>
      <c r="J439" s="243"/>
      <c r="K439" s="243"/>
    </row>
    <row r="440" spans="1:11">
      <c r="A440" s="243"/>
      <c r="B440" s="243"/>
      <c r="C440" s="243"/>
      <c r="D440" s="243"/>
      <c r="E440" s="243"/>
      <c r="F440" s="243"/>
      <c r="G440" s="243"/>
      <c r="H440" s="243"/>
      <c r="I440" s="243"/>
      <c r="J440" s="243"/>
      <c r="K440" s="243"/>
    </row>
    <row r="441" spans="1:11">
      <c r="A441" s="243"/>
      <c r="B441" s="243"/>
      <c r="C441" s="243"/>
      <c r="D441" s="243"/>
      <c r="E441" s="243"/>
      <c r="F441" s="243"/>
      <c r="G441" s="243"/>
      <c r="H441" s="243"/>
      <c r="I441" s="243"/>
      <c r="J441" s="243"/>
      <c r="K441" s="243"/>
    </row>
    <row r="442" spans="1:11">
      <c r="A442" s="243"/>
      <c r="B442" s="243"/>
      <c r="C442" s="243"/>
      <c r="D442" s="243"/>
      <c r="E442" s="243"/>
      <c r="F442" s="243"/>
      <c r="G442" s="243"/>
      <c r="H442" s="243"/>
      <c r="I442" s="243"/>
      <c r="J442" s="243"/>
      <c r="K442" s="243"/>
    </row>
    <row r="443" spans="1:11">
      <c r="A443" s="243"/>
      <c r="B443" s="243"/>
      <c r="C443" s="243"/>
      <c r="D443" s="243"/>
      <c r="E443" s="243"/>
      <c r="F443" s="243"/>
      <c r="G443" s="243"/>
      <c r="H443" s="243"/>
      <c r="I443" s="243"/>
      <c r="J443" s="243"/>
      <c r="K443" s="243"/>
    </row>
    <row r="444" spans="1:11">
      <c r="A444" s="243"/>
      <c r="B444" s="243"/>
      <c r="C444" s="243"/>
      <c r="D444" s="243"/>
      <c r="E444" s="243"/>
      <c r="F444" s="243"/>
      <c r="G444" s="243"/>
      <c r="H444" s="243"/>
      <c r="I444" s="243"/>
      <c r="J444" s="243"/>
      <c r="K444" s="243"/>
    </row>
    <row r="445" spans="1:11">
      <c r="A445" s="243"/>
      <c r="B445" s="243"/>
      <c r="C445" s="243"/>
      <c r="D445" s="243"/>
      <c r="E445" s="243"/>
      <c r="F445" s="243"/>
      <c r="G445" s="243"/>
      <c r="H445" s="243"/>
      <c r="I445" s="243"/>
      <c r="J445" s="243"/>
      <c r="K445" s="243"/>
    </row>
    <row r="446" spans="1:11">
      <c r="A446" s="243"/>
      <c r="B446" s="243"/>
      <c r="C446" s="243"/>
      <c r="D446" s="243"/>
      <c r="E446" s="243"/>
      <c r="F446" s="243"/>
      <c r="G446" s="243"/>
      <c r="H446" s="243"/>
      <c r="I446" s="243"/>
      <c r="J446" s="243"/>
      <c r="K446" s="243"/>
    </row>
    <row r="447" spans="1:11">
      <c r="A447" s="243"/>
      <c r="B447" s="243"/>
      <c r="C447" s="243"/>
      <c r="D447" s="243"/>
      <c r="E447" s="243"/>
      <c r="F447" s="243"/>
      <c r="G447" s="243"/>
      <c r="H447" s="243"/>
      <c r="I447" s="243"/>
      <c r="J447" s="243"/>
      <c r="K447" s="243"/>
    </row>
    <row r="448" spans="1:11">
      <c r="A448" s="243"/>
      <c r="B448" s="243"/>
      <c r="C448" s="243"/>
      <c r="D448" s="243"/>
      <c r="E448" s="243"/>
      <c r="F448" s="243"/>
      <c r="G448" s="243"/>
      <c r="H448" s="243"/>
      <c r="I448" s="243"/>
      <c r="J448" s="243"/>
      <c r="K448" s="243"/>
    </row>
    <row r="449" spans="1:11">
      <c r="A449" s="243"/>
      <c r="B449" s="243"/>
      <c r="C449" s="243"/>
      <c r="D449" s="243"/>
      <c r="E449" s="243"/>
      <c r="F449" s="243"/>
      <c r="G449" s="243"/>
      <c r="H449" s="243"/>
      <c r="I449" s="243"/>
      <c r="J449" s="243"/>
      <c r="K449" s="243"/>
    </row>
    <row r="450" spans="1:11">
      <c r="A450" s="243"/>
      <c r="B450" s="243"/>
      <c r="C450" s="243"/>
      <c r="D450" s="243"/>
      <c r="E450" s="243"/>
      <c r="F450" s="243"/>
      <c r="G450" s="243"/>
      <c r="H450" s="243"/>
      <c r="I450" s="243"/>
      <c r="J450" s="243"/>
      <c r="K450" s="243"/>
    </row>
    <row r="451" spans="1:11">
      <c r="A451" s="243"/>
      <c r="B451" s="243"/>
      <c r="C451" s="243"/>
      <c r="D451" s="243"/>
      <c r="E451" s="243"/>
      <c r="F451" s="243"/>
      <c r="G451" s="243"/>
      <c r="H451" s="243"/>
      <c r="I451" s="243"/>
      <c r="J451" s="243"/>
      <c r="K451" s="243"/>
    </row>
    <row r="452" spans="1:11">
      <c r="A452" s="243"/>
      <c r="B452" s="243"/>
      <c r="C452" s="243"/>
      <c r="D452" s="243"/>
      <c r="E452" s="243"/>
      <c r="F452" s="243"/>
      <c r="G452" s="243"/>
      <c r="H452" s="243"/>
      <c r="I452" s="243"/>
      <c r="J452" s="243"/>
      <c r="K452" s="243"/>
    </row>
    <row r="453" spans="1:11">
      <c r="A453" s="243"/>
      <c r="B453" s="243"/>
      <c r="C453" s="243"/>
      <c r="D453" s="243"/>
      <c r="E453" s="243"/>
      <c r="F453" s="243"/>
      <c r="G453" s="243"/>
      <c r="H453" s="243"/>
      <c r="I453" s="243"/>
      <c r="J453" s="243"/>
      <c r="K453" s="243"/>
    </row>
    <row r="454" spans="1:11">
      <c r="A454" s="243"/>
      <c r="B454" s="243"/>
      <c r="C454" s="243"/>
      <c r="D454" s="243"/>
      <c r="E454" s="243"/>
      <c r="F454" s="243"/>
      <c r="G454" s="243"/>
      <c r="H454" s="243"/>
      <c r="I454" s="243"/>
      <c r="J454" s="243"/>
      <c r="K454" s="243"/>
    </row>
    <row r="455" spans="1:11">
      <c r="A455" s="243"/>
      <c r="B455" s="243"/>
      <c r="C455" s="243"/>
      <c r="D455" s="243"/>
      <c r="E455" s="243"/>
      <c r="F455" s="243"/>
      <c r="G455" s="243"/>
      <c r="H455" s="243"/>
      <c r="I455" s="243"/>
      <c r="J455" s="243"/>
      <c r="K455" s="243"/>
    </row>
    <row r="456" spans="1:11">
      <c r="A456" s="243"/>
      <c r="B456" s="243"/>
      <c r="C456" s="243"/>
      <c r="D456" s="243"/>
      <c r="E456" s="243"/>
      <c r="F456" s="243"/>
      <c r="G456" s="243"/>
      <c r="H456" s="243"/>
      <c r="I456" s="243"/>
      <c r="J456" s="243"/>
      <c r="K456" s="243"/>
    </row>
    <row r="457" spans="1:11">
      <c r="A457" s="243"/>
      <c r="B457" s="243"/>
      <c r="C457" s="243"/>
      <c r="D457" s="243"/>
      <c r="E457" s="243"/>
      <c r="F457" s="243"/>
      <c r="G457" s="243"/>
      <c r="H457" s="243"/>
      <c r="I457" s="243"/>
      <c r="J457" s="243"/>
      <c r="K457" s="243"/>
    </row>
    <row r="458" spans="1:11">
      <c r="A458" s="243"/>
      <c r="B458" s="243"/>
      <c r="C458" s="243"/>
      <c r="D458" s="243"/>
      <c r="E458" s="243"/>
      <c r="F458" s="243"/>
      <c r="G458" s="243"/>
      <c r="H458" s="243"/>
      <c r="I458" s="243"/>
      <c r="J458" s="243"/>
      <c r="K458" s="243"/>
    </row>
    <row r="459" spans="1:11">
      <c r="A459" s="243"/>
      <c r="B459" s="243"/>
      <c r="C459" s="243"/>
      <c r="D459" s="243"/>
      <c r="E459" s="243"/>
      <c r="F459" s="243"/>
      <c r="G459" s="243"/>
      <c r="H459" s="243"/>
      <c r="I459" s="243"/>
      <c r="J459" s="243"/>
      <c r="K459" s="243"/>
    </row>
    <row r="460" spans="1:11">
      <c r="A460" s="243"/>
      <c r="B460" s="243"/>
      <c r="C460" s="243"/>
      <c r="D460" s="243"/>
      <c r="E460" s="243"/>
      <c r="F460" s="243"/>
      <c r="G460" s="243"/>
      <c r="H460" s="243"/>
      <c r="I460" s="243"/>
      <c r="J460" s="243"/>
      <c r="K460" s="243"/>
    </row>
    <row r="461" spans="1:11">
      <c r="A461" s="243"/>
      <c r="B461" s="243"/>
      <c r="C461" s="243"/>
      <c r="D461" s="243"/>
      <c r="E461" s="243"/>
      <c r="F461" s="243"/>
      <c r="G461" s="243"/>
      <c r="H461" s="243"/>
      <c r="I461" s="243"/>
      <c r="J461" s="243"/>
      <c r="K461" s="243"/>
    </row>
    <row r="462" spans="1:11">
      <c r="A462" s="243"/>
      <c r="B462" s="243"/>
      <c r="C462" s="243"/>
      <c r="D462" s="243"/>
      <c r="E462" s="243"/>
      <c r="F462" s="243"/>
      <c r="G462" s="243"/>
      <c r="H462" s="243"/>
      <c r="I462" s="243"/>
      <c r="J462" s="243"/>
      <c r="K462" s="243"/>
    </row>
    <row r="463" spans="1:11">
      <c r="A463" s="243"/>
      <c r="B463" s="243"/>
      <c r="C463" s="243"/>
      <c r="D463" s="243"/>
      <c r="E463" s="243"/>
      <c r="F463" s="243"/>
      <c r="G463" s="243"/>
      <c r="H463" s="243"/>
      <c r="I463" s="243"/>
      <c r="J463" s="243"/>
      <c r="K463" s="243"/>
    </row>
    <row r="464" spans="1:11">
      <c r="A464" s="243"/>
      <c r="B464" s="243"/>
      <c r="C464" s="243"/>
      <c r="D464" s="243"/>
      <c r="E464" s="243"/>
      <c r="F464" s="243"/>
      <c r="G464" s="243"/>
      <c r="H464" s="243"/>
      <c r="I464" s="243"/>
      <c r="J464" s="243"/>
      <c r="K464" s="243"/>
    </row>
    <row r="465" spans="1:11">
      <c r="A465" s="243"/>
      <c r="B465" s="243"/>
      <c r="C465" s="243"/>
      <c r="D465" s="243"/>
      <c r="E465" s="243"/>
      <c r="F465" s="243"/>
      <c r="G465" s="243"/>
      <c r="H465" s="243"/>
      <c r="I465" s="243"/>
      <c r="J465" s="243"/>
      <c r="K465" s="243"/>
    </row>
    <row r="466" spans="1:11">
      <c r="A466" s="243"/>
      <c r="B466" s="243"/>
      <c r="C466" s="243"/>
      <c r="D466" s="243"/>
      <c r="E466" s="243"/>
      <c r="F466" s="243"/>
      <c r="G466" s="243"/>
      <c r="H466" s="243"/>
      <c r="I466" s="243"/>
      <c r="J466" s="243"/>
      <c r="K466" s="243"/>
    </row>
    <row r="467" spans="1:11">
      <c r="A467" s="243"/>
      <c r="B467" s="243"/>
      <c r="C467" s="243"/>
      <c r="D467" s="243"/>
      <c r="E467" s="243"/>
      <c r="F467" s="243"/>
      <c r="G467" s="243"/>
      <c r="H467" s="243"/>
      <c r="I467" s="243"/>
      <c r="J467" s="243"/>
      <c r="K467" s="243"/>
    </row>
    <row r="468" spans="1:11">
      <c r="A468" s="243"/>
      <c r="B468" s="243"/>
      <c r="C468" s="243"/>
      <c r="D468" s="243"/>
      <c r="E468" s="243"/>
      <c r="F468" s="243"/>
      <c r="G468" s="243"/>
      <c r="H468" s="243"/>
      <c r="I468" s="243"/>
      <c r="J468" s="243"/>
      <c r="K468" s="243"/>
    </row>
    <row r="469" spans="1:11">
      <c r="A469" s="243"/>
      <c r="B469" s="243"/>
      <c r="C469" s="243"/>
      <c r="D469" s="243"/>
      <c r="E469" s="243"/>
      <c r="F469" s="243"/>
      <c r="G469" s="243"/>
      <c r="H469" s="243"/>
      <c r="I469" s="243"/>
      <c r="J469" s="243"/>
      <c r="K469" s="243"/>
    </row>
    <row r="470" spans="1:11">
      <c r="A470" s="243"/>
      <c r="B470" s="243"/>
      <c r="C470" s="243"/>
      <c r="D470" s="243"/>
      <c r="E470" s="243"/>
      <c r="F470" s="243"/>
      <c r="G470" s="243"/>
      <c r="H470" s="243"/>
      <c r="I470" s="243"/>
      <c r="J470" s="243"/>
      <c r="K470" s="243"/>
    </row>
    <row r="471" spans="1:11">
      <c r="A471" s="243"/>
      <c r="B471" s="243"/>
      <c r="C471" s="243"/>
      <c r="D471" s="243"/>
      <c r="E471" s="243"/>
      <c r="F471" s="243"/>
      <c r="G471" s="243"/>
      <c r="H471" s="243"/>
      <c r="I471" s="243"/>
      <c r="J471" s="243"/>
      <c r="K471" s="243"/>
    </row>
    <row r="472" spans="1:11">
      <c r="A472" s="243"/>
      <c r="B472" s="243"/>
      <c r="C472" s="243"/>
      <c r="D472" s="243"/>
      <c r="E472" s="243"/>
      <c r="F472" s="243"/>
      <c r="G472" s="243"/>
      <c r="H472" s="243"/>
      <c r="I472" s="243"/>
      <c r="J472" s="243"/>
      <c r="K472" s="243"/>
    </row>
    <row r="473" spans="1:11">
      <c r="A473" s="243"/>
      <c r="B473" s="243"/>
      <c r="C473" s="243"/>
      <c r="D473" s="243"/>
      <c r="E473" s="243"/>
      <c r="F473" s="243"/>
      <c r="G473" s="243"/>
      <c r="H473" s="243"/>
      <c r="I473" s="243"/>
      <c r="J473" s="243"/>
      <c r="K473" s="243"/>
    </row>
    <row r="474" spans="1:11">
      <c r="A474" s="243"/>
      <c r="B474" s="243"/>
      <c r="C474" s="243"/>
      <c r="D474" s="243"/>
      <c r="E474" s="243"/>
      <c r="F474" s="243"/>
      <c r="G474" s="243"/>
      <c r="H474" s="243"/>
      <c r="I474" s="243"/>
      <c r="J474" s="243"/>
      <c r="K474" s="243"/>
    </row>
    <row r="475" spans="1:11">
      <c r="A475" s="243"/>
      <c r="B475" s="243"/>
      <c r="C475" s="243"/>
      <c r="D475" s="243"/>
      <c r="E475" s="243"/>
      <c r="F475" s="243"/>
      <c r="G475" s="243"/>
      <c r="H475" s="243"/>
      <c r="I475" s="243"/>
      <c r="J475" s="243"/>
      <c r="K475" s="243"/>
    </row>
    <row r="476" spans="1:11">
      <c r="A476" s="243"/>
      <c r="B476" s="243"/>
      <c r="C476" s="243"/>
      <c r="D476" s="243"/>
      <c r="E476" s="243"/>
      <c r="F476" s="243"/>
      <c r="G476" s="243"/>
      <c r="H476" s="243"/>
      <c r="I476" s="243"/>
      <c r="J476" s="243"/>
      <c r="K476" s="243"/>
    </row>
    <row r="477" spans="1:11">
      <c r="A477" s="243"/>
      <c r="B477" s="243"/>
      <c r="C477" s="243"/>
      <c r="D477" s="243"/>
      <c r="E477" s="243"/>
      <c r="F477" s="243"/>
      <c r="G477" s="243"/>
      <c r="H477" s="243"/>
      <c r="I477" s="243"/>
      <c r="J477" s="243"/>
      <c r="K477" s="243"/>
    </row>
    <row r="478" spans="1:11">
      <c r="A478" s="243"/>
      <c r="B478" s="243"/>
      <c r="C478" s="243"/>
      <c r="D478" s="243"/>
      <c r="E478" s="243"/>
      <c r="F478" s="243"/>
      <c r="G478" s="243"/>
      <c r="H478" s="243"/>
      <c r="I478" s="243"/>
      <c r="J478" s="243"/>
      <c r="K478" s="243"/>
    </row>
    <row r="479" spans="1:11">
      <c r="A479" s="243"/>
      <c r="B479" s="243"/>
      <c r="C479" s="243"/>
      <c r="D479" s="243"/>
      <c r="E479" s="243"/>
      <c r="F479" s="243"/>
      <c r="G479" s="243"/>
      <c r="H479" s="243"/>
      <c r="I479" s="243"/>
      <c r="J479" s="243"/>
      <c r="K479" s="243"/>
    </row>
    <row r="480" spans="1:11">
      <c r="A480" s="243"/>
      <c r="B480" s="243"/>
      <c r="C480" s="243"/>
      <c r="D480" s="243"/>
      <c r="E480" s="243"/>
      <c r="F480" s="243"/>
      <c r="G480" s="243"/>
      <c r="H480" s="243"/>
      <c r="I480" s="243"/>
      <c r="J480" s="243"/>
      <c r="K480" s="243"/>
    </row>
    <row r="481" spans="1:11">
      <c r="A481" s="243"/>
      <c r="B481" s="243"/>
      <c r="C481" s="243"/>
      <c r="D481" s="243"/>
      <c r="E481" s="243"/>
      <c r="F481" s="243"/>
      <c r="G481" s="243"/>
      <c r="H481" s="243"/>
      <c r="I481" s="243"/>
      <c r="J481" s="243"/>
      <c r="K481" s="243"/>
    </row>
    <row r="482" spans="1:11">
      <c r="A482" s="243"/>
      <c r="B482" s="243"/>
      <c r="C482" s="243"/>
      <c r="D482" s="243"/>
      <c r="E482" s="243"/>
      <c r="F482" s="243"/>
      <c r="G482" s="243"/>
      <c r="H482" s="243"/>
      <c r="I482" s="243"/>
      <c r="J482" s="243"/>
      <c r="K482" s="243"/>
    </row>
    <row r="483" spans="1:11">
      <c r="A483" s="243"/>
      <c r="B483" s="243"/>
      <c r="C483" s="243"/>
      <c r="D483" s="243"/>
      <c r="E483" s="243"/>
      <c r="F483" s="243"/>
      <c r="G483" s="243"/>
      <c r="H483" s="243"/>
      <c r="I483" s="243"/>
      <c r="J483" s="243"/>
      <c r="K483" s="243"/>
    </row>
    <row r="484" spans="1:11">
      <c r="A484" s="243"/>
      <c r="B484" s="243"/>
      <c r="C484" s="243"/>
      <c r="D484" s="243"/>
      <c r="E484" s="243"/>
      <c r="F484" s="243"/>
      <c r="G484" s="243"/>
      <c r="H484" s="243"/>
      <c r="I484" s="243"/>
      <c r="J484" s="243"/>
      <c r="K484" s="243"/>
    </row>
    <row r="485" spans="1:11">
      <c r="A485" s="243"/>
      <c r="B485" s="243"/>
      <c r="C485" s="243"/>
      <c r="D485" s="243"/>
      <c r="E485" s="243"/>
      <c r="F485" s="243"/>
      <c r="G485" s="243"/>
      <c r="H485" s="243"/>
      <c r="I485" s="243"/>
      <c r="J485" s="243"/>
      <c r="K485" s="243"/>
    </row>
    <row r="486" spans="1:11">
      <c r="A486" s="243"/>
      <c r="B486" s="243"/>
      <c r="C486" s="243"/>
      <c r="D486" s="243"/>
      <c r="E486" s="243"/>
      <c r="F486" s="243"/>
      <c r="G486" s="243"/>
      <c r="H486" s="243"/>
      <c r="I486" s="243"/>
      <c r="J486" s="243"/>
      <c r="K486" s="243"/>
    </row>
    <row r="487" spans="1:11">
      <c r="A487" s="243"/>
      <c r="B487" s="243"/>
      <c r="C487" s="243"/>
      <c r="D487" s="243"/>
      <c r="E487" s="243"/>
      <c r="F487" s="243"/>
      <c r="G487" s="243"/>
      <c r="H487" s="243"/>
      <c r="I487" s="243"/>
      <c r="J487" s="243"/>
      <c r="K487" s="243"/>
    </row>
    <row r="488" spans="1:11">
      <c r="A488" s="243"/>
      <c r="B488" s="243"/>
      <c r="C488" s="243"/>
      <c r="D488" s="243"/>
      <c r="E488" s="243"/>
      <c r="F488" s="243"/>
      <c r="G488" s="243"/>
      <c r="H488" s="243"/>
      <c r="I488" s="243"/>
      <c r="J488" s="243"/>
      <c r="K488" s="243"/>
    </row>
    <row r="489" spans="1:11">
      <c r="A489" s="243"/>
      <c r="B489" s="243"/>
      <c r="C489" s="243"/>
      <c r="D489" s="243"/>
      <c r="E489" s="243"/>
      <c r="F489" s="243"/>
      <c r="G489" s="243"/>
      <c r="H489" s="243"/>
      <c r="I489" s="243"/>
      <c r="J489" s="243"/>
      <c r="K489" s="243"/>
    </row>
    <row r="490" spans="1:11">
      <c r="A490" s="243"/>
      <c r="B490" s="243"/>
      <c r="C490" s="243"/>
      <c r="D490" s="243"/>
      <c r="E490" s="243"/>
      <c r="F490" s="243"/>
      <c r="G490" s="243"/>
      <c r="H490" s="243"/>
      <c r="I490" s="243"/>
      <c r="J490" s="243"/>
      <c r="K490" s="243"/>
    </row>
    <row r="491" spans="1:11">
      <c r="A491" s="243"/>
      <c r="B491" s="243"/>
      <c r="C491" s="243"/>
      <c r="D491" s="243"/>
      <c r="E491" s="243"/>
      <c r="F491" s="243"/>
      <c r="G491" s="243"/>
      <c r="H491" s="243"/>
      <c r="I491" s="243"/>
      <c r="J491" s="243"/>
      <c r="K491" s="243"/>
    </row>
    <row r="492" spans="1:11">
      <c r="A492" s="243"/>
      <c r="B492" s="243"/>
      <c r="C492" s="243"/>
      <c r="D492" s="243"/>
      <c r="E492" s="243"/>
      <c r="F492" s="243"/>
      <c r="G492" s="243"/>
      <c r="H492" s="243"/>
      <c r="I492" s="243"/>
      <c r="J492" s="243"/>
      <c r="K492" s="243"/>
    </row>
    <row r="493" spans="1:11">
      <c r="A493" s="243"/>
      <c r="B493" s="243"/>
      <c r="C493" s="243"/>
      <c r="D493" s="243"/>
      <c r="E493" s="243"/>
      <c r="F493" s="243"/>
      <c r="G493" s="243"/>
      <c r="H493" s="243"/>
      <c r="I493" s="243"/>
      <c r="J493" s="243"/>
      <c r="K493" s="243"/>
    </row>
    <row r="494" spans="1:11">
      <c r="A494" s="243"/>
      <c r="B494" s="243"/>
      <c r="C494" s="243"/>
      <c r="D494" s="243"/>
      <c r="E494" s="243"/>
      <c r="F494" s="243"/>
      <c r="G494" s="243"/>
      <c r="H494" s="243"/>
      <c r="I494" s="243"/>
      <c r="J494" s="243"/>
      <c r="K494" s="243"/>
    </row>
    <row r="495" spans="1:11">
      <c r="A495" s="243"/>
      <c r="B495" s="243"/>
      <c r="C495" s="243"/>
      <c r="D495" s="243"/>
      <c r="E495" s="243"/>
      <c r="F495" s="243"/>
      <c r="G495" s="243"/>
      <c r="H495" s="243"/>
      <c r="I495" s="243"/>
      <c r="J495" s="243"/>
      <c r="K495" s="243"/>
    </row>
    <row r="496" spans="1:11">
      <c r="A496" s="243"/>
      <c r="B496" s="243"/>
      <c r="C496" s="243"/>
      <c r="D496" s="243"/>
      <c r="E496" s="243"/>
      <c r="F496" s="243"/>
      <c r="G496" s="243"/>
      <c r="H496" s="243"/>
      <c r="I496" s="243"/>
      <c r="J496" s="243"/>
      <c r="K496" s="243"/>
    </row>
    <row r="497" spans="1:11">
      <c r="A497" s="243"/>
      <c r="B497" s="243"/>
      <c r="C497" s="243"/>
      <c r="D497" s="243"/>
      <c r="E497" s="243"/>
      <c r="F497" s="243"/>
      <c r="G497" s="243"/>
      <c r="H497" s="243"/>
      <c r="I497" s="243"/>
      <c r="J497" s="243"/>
      <c r="K497" s="243"/>
    </row>
    <row r="498" spans="1:11">
      <c r="A498" s="243"/>
      <c r="B498" s="243"/>
      <c r="C498" s="243"/>
      <c r="D498" s="243"/>
      <c r="E498" s="243"/>
      <c r="F498" s="243"/>
      <c r="G498" s="243"/>
      <c r="H498" s="243"/>
      <c r="I498" s="243"/>
      <c r="J498" s="243"/>
      <c r="K498" s="243"/>
    </row>
    <row r="499" spans="1:11">
      <c r="A499" s="243"/>
      <c r="B499" s="243"/>
      <c r="C499" s="243"/>
      <c r="D499" s="243"/>
      <c r="E499" s="243"/>
      <c r="F499" s="243"/>
      <c r="G499" s="243"/>
      <c r="H499" s="243"/>
      <c r="I499" s="243"/>
      <c r="J499" s="243"/>
      <c r="K499" s="243"/>
    </row>
    <row r="500" spans="1:11">
      <c r="A500" s="243"/>
      <c r="B500" s="243"/>
      <c r="C500" s="243"/>
      <c r="D500" s="243"/>
      <c r="E500" s="243"/>
      <c r="F500" s="243"/>
      <c r="G500" s="243"/>
      <c r="H500" s="243"/>
      <c r="I500" s="243"/>
      <c r="J500" s="243"/>
      <c r="K500" s="243"/>
    </row>
    <row r="501" spans="1:11">
      <c r="A501" s="243"/>
      <c r="B501" s="243"/>
      <c r="C501" s="243"/>
      <c r="D501" s="243"/>
      <c r="E501" s="243"/>
      <c r="F501" s="243"/>
      <c r="G501" s="243"/>
      <c r="H501" s="243"/>
      <c r="I501" s="243"/>
      <c r="J501" s="243"/>
      <c r="K501" s="243"/>
    </row>
    <row r="502" spans="1:11">
      <c r="A502" s="243"/>
      <c r="B502" s="243"/>
      <c r="C502" s="243"/>
      <c r="D502" s="243"/>
      <c r="E502" s="243"/>
      <c r="F502" s="243"/>
      <c r="G502" s="243"/>
      <c r="H502" s="243"/>
      <c r="I502" s="243"/>
      <c r="J502" s="243"/>
      <c r="K502" s="243"/>
    </row>
    <row r="503" spans="1:11">
      <c r="A503" s="243"/>
      <c r="B503" s="243"/>
      <c r="C503" s="243"/>
      <c r="D503" s="243"/>
      <c r="E503" s="243"/>
      <c r="F503" s="243"/>
      <c r="G503" s="243"/>
      <c r="H503" s="243"/>
      <c r="I503" s="243"/>
      <c r="J503" s="243"/>
      <c r="K503" s="243"/>
    </row>
    <row r="504" spans="1:11">
      <c r="A504" s="243"/>
      <c r="B504" s="243"/>
      <c r="C504" s="243"/>
      <c r="D504" s="243"/>
      <c r="E504" s="243"/>
      <c r="F504" s="243"/>
      <c r="G504" s="243"/>
      <c r="H504" s="243"/>
      <c r="I504" s="243"/>
      <c r="J504" s="243"/>
      <c r="K504" s="243"/>
    </row>
    <row r="505" spans="1:11">
      <c r="A505" s="243"/>
      <c r="B505" s="243"/>
      <c r="C505" s="243"/>
      <c r="D505" s="243"/>
      <c r="E505" s="243"/>
      <c r="F505" s="243"/>
      <c r="G505" s="243"/>
      <c r="H505" s="243"/>
      <c r="I505" s="243"/>
      <c r="J505" s="243"/>
      <c r="K505" s="243"/>
    </row>
    <row r="506" spans="1:11">
      <c r="A506" s="243"/>
      <c r="B506" s="243"/>
      <c r="C506" s="243"/>
      <c r="D506" s="243"/>
      <c r="E506" s="243"/>
      <c r="F506" s="243"/>
      <c r="G506" s="243"/>
      <c r="H506" s="243"/>
      <c r="I506" s="243"/>
      <c r="J506" s="243"/>
      <c r="K506" s="243"/>
    </row>
    <row r="507" spans="1:11">
      <c r="A507" s="243"/>
      <c r="B507" s="243"/>
      <c r="C507" s="243"/>
      <c r="D507" s="243"/>
      <c r="E507" s="243"/>
      <c r="F507" s="243"/>
      <c r="G507" s="243"/>
      <c r="H507" s="243"/>
      <c r="I507" s="243"/>
      <c r="J507" s="243"/>
      <c r="K507" s="243"/>
    </row>
    <row r="508" spans="1:11">
      <c r="A508" s="243"/>
      <c r="B508" s="243"/>
      <c r="C508" s="243"/>
      <c r="D508" s="243"/>
      <c r="E508" s="243"/>
      <c r="F508" s="243"/>
      <c r="G508" s="243"/>
      <c r="H508" s="243"/>
      <c r="I508" s="243"/>
      <c r="J508" s="243"/>
      <c r="K508" s="243"/>
    </row>
    <row r="509" spans="1:11">
      <c r="A509" s="243"/>
      <c r="B509" s="243"/>
      <c r="C509" s="243"/>
      <c r="D509" s="243"/>
      <c r="E509" s="243"/>
      <c r="F509" s="243"/>
      <c r="G509" s="243"/>
      <c r="H509" s="243"/>
      <c r="I509" s="243"/>
      <c r="J509" s="243"/>
      <c r="K509" s="243"/>
    </row>
    <row r="510" spans="1:11">
      <c r="A510" s="243"/>
      <c r="B510" s="243"/>
      <c r="C510" s="243"/>
      <c r="D510" s="243"/>
      <c r="E510" s="243"/>
      <c r="F510" s="243"/>
      <c r="G510" s="243"/>
      <c r="H510" s="243"/>
      <c r="I510" s="243"/>
      <c r="J510" s="243"/>
      <c r="K510" s="243"/>
    </row>
    <row r="511" spans="1:11">
      <c r="A511" s="243"/>
      <c r="B511" s="243"/>
      <c r="C511" s="243"/>
      <c r="D511" s="243"/>
      <c r="E511" s="243"/>
      <c r="F511" s="243"/>
      <c r="G511" s="243"/>
      <c r="H511" s="243"/>
      <c r="I511" s="243"/>
      <c r="J511" s="243"/>
      <c r="K511" s="243"/>
    </row>
    <row r="512" spans="1:11">
      <c r="A512" s="243"/>
      <c r="B512" s="243"/>
      <c r="C512" s="243"/>
      <c r="D512" s="243"/>
      <c r="E512" s="243"/>
      <c r="F512" s="243"/>
      <c r="G512" s="243"/>
      <c r="H512" s="243"/>
      <c r="I512" s="243"/>
      <c r="J512" s="243"/>
      <c r="K512" s="243"/>
    </row>
    <row r="513" spans="1:11">
      <c r="A513" s="243"/>
      <c r="B513" s="243"/>
      <c r="C513" s="243"/>
      <c r="D513" s="243"/>
      <c r="E513" s="243"/>
      <c r="F513" s="243"/>
      <c r="G513" s="243"/>
      <c r="H513" s="243"/>
      <c r="I513" s="243"/>
      <c r="J513" s="243"/>
      <c r="K513" s="243"/>
    </row>
    <row r="514" spans="1:11">
      <c r="A514" s="243"/>
      <c r="B514" s="243"/>
      <c r="C514" s="243"/>
      <c r="D514" s="243"/>
      <c r="E514" s="243"/>
      <c r="F514" s="243"/>
      <c r="G514" s="243"/>
      <c r="H514" s="243"/>
      <c r="I514" s="243"/>
      <c r="J514" s="243"/>
      <c r="K514" s="243"/>
    </row>
    <row r="515" spans="1:11">
      <c r="A515" s="243"/>
      <c r="B515" s="243"/>
      <c r="C515" s="243"/>
      <c r="D515" s="243"/>
      <c r="E515" s="243"/>
      <c r="F515" s="243"/>
      <c r="G515" s="243"/>
      <c r="H515" s="243"/>
      <c r="I515" s="243"/>
      <c r="J515" s="243"/>
      <c r="K515" s="243"/>
    </row>
    <row r="516" spans="1:11">
      <c r="A516" s="243"/>
      <c r="B516" s="243"/>
      <c r="C516" s="243"/>
      <c r="D516" s="243"/>
      <c r="E516" s="243"/>
      <c r="F516" s="243"/>
      <c r="G516" s="243"/>
      <c r="H516" s="243"/>
      <c r="I516" s="243"/>
      <c r="J516" s="243"/>
      <c r="K516" s="243"/>
    </row>
    <row r="517" spans="1:11">
      <c r="A517" s="243"/>
      <c r="B517" s="243"/>
      <c r="C517" s="243"/>
      <c r="D517" s="243"/>
      <c r="E517" s="243"/>
      <c r="F517" s="243"/>
      <c r="G517" s="243"/>
      <c r="H517" s="243"/>
      <c r="I517" s="243"/>
      <c r="J517" s="243"/>
      <c r="K517" s="243"/>
    </row>
    <row r="518" spans="1:11">
      <c r="A518" s="243"/>
      <c r="B518" s="243"/>
      <c r="C518" s="243"/>
      <c r="D518" s="243"/>
      <c r="E518" s="243"/>
      <c r="F518" s="243"/>
      <c r="G518" s="243"/>
      <c r="H518" s="243"/>
      <c r="I518" s="243"/>
      <c r="J518" s="243"/>
      <c r="K518" s="243"/>
    </row>
    <row r="519" spans="1:11">
      <c r="A519" s="243"/>
      <c r="B519" s="243"/>
      <c r="C519" s="243"/>
      <c r="D519" s="243"/>
      <c r="E519" s="243"/>
      <c r="F519" s="243"/>
      <c r="G519" s="243"/>
      <c r="H519" s="243"/>
      <c r="I519" s="243"/>
      <c r="J519" s="243"/>
      <c r="K519" s="243"/>
    </row>
    <row r="520" spans="1:11">
      <c r="A520" s="243"/>
      <c r="B520" s="243"/>
      <c r="C520" s="243"/>
      <c r="D520" s="243"/>
      <c r="E520" s="243"/>
      <c r="F520" s="243"/>
      <c r="G520" s="243"/>
      <c r="H520" s="243"/>
      <c r="I520" s="243"/>
      <c r="J520" s="243"/>
      <c r="K520" s="243"/>
    </row>
    <row r="521" spans="1:11">
      <c r="A521" s="243"/>
      <c r="B521" s="243"/>
      <c r="C521" s="243"/>
      <c r="D521" s="243"/>
      <c r="E521" s="243"/>
      <c r="F521" s="243"/>
      <c r="G521" s="243"/>
      <c r="H521" s="243"/>
      <c r="I521" s="243"/>
      <c r="J521" s="243"/>
      <c r="K521" s="243"/>
    </row>
    <row r="522" spans="1:11">
      <c r="A522" s="243"/>
      <c r="B522" s="243"/>
      <c r="C522" s="243"/>
      <c r="D522" s="243"/>
      <c r="E522" s="243"/>
      <c r="F522" s="243"/>
      <c r="G522" s="243"/>
      <c r="H522" s="243"/>
      <c r="I522" s="243"/>
      <c r="J522" s="243"/>
      <c r="K522" s="243"/>
    </row>
    <row r="523" spans="1:11">
      <c r="A523" s="243"/>
      <c r="B523" s="243"/>
      <c r="C523" s="243"/>
      <c r="D523" s="243"/>
      <c r="E523" s="243"/>
      <c r="F523" s="243"/>
      <c r="G523" s="243"/>
      <c r="H523" s="243"/>
      <c r="I523" s="243"/>
      <c r="J523" s="243"/>
      <c r="K523" s="243"/>
    </row>
    <row r="524" spans="1:11">
      <c r="A524" s="243"/>
      <c r="B524" s="243"/>
      <c r="C524" s="243"/>
      <c r="D524" s="243"/>
      <c r="E524" s="243"/>
      <c r="F524" s="243"/>
      <c r="G524" s="243"/>
      <c r="H524" s="243"/>
      <c r="I524" s="243"/>
      <c r="J524" s="243"/>
      <c r="K524" s="243"/>
    </row>
    <row r="525" spans="1:11">
      <c r="A525" s="243"/>
      <c r="B525" s="243"/>
      <c r="C525" s="243"/>
      <c r="D525" s="243"/>
      <c r="E525" s="243"/>
      <c r="F525" s="243"/>
      <c r="G525" s="243"/>
      <c r="H525" s="243"/>
      <c r="I525" s="243"/>
      <c r="J525" s="243"/>
      <c r="K525" s="243"/>
    </row>
    <row r="526" spans="1:11">
      <c r="A526" s="243"/>
      <c r="B526" s="243"/>
      <c r="C526" s="243"/>
      <c r="D526" s="243"/>
      <c r="E526" s="243"/>
      <c r="F526" s="243"/>
      <c r="G526" s="243"/>
      <c r="H526" s="243"/>
      <c r="I526" s="243"/>
      <c r="J526" s="243"/>
      <c r="K526" s="243"/>
    </row>
    <row r="527" spans="1:11">
      <c r="A527" s="243"/>
      <c r="B527" s="243"/>
      <c r="C527" s="243"/>
      <c r="D527" s="243"/>
      <c r="E527" s="243"/>
      <c r="F527" s="243"/>
      <c r="G527" s="243"/>
      <c r="H527" s="243"/>
      <c r="I527" s="243"/>
      <c r="J527" s="243"/>
      <c r="K527" s="243"/>
    </row>
    <row r="528" spans="1:11">
      <c r="A528" s="243"/>
      <c r="B528" s="243"/>
      <c r="C528" s="243"/>
      <c r="D528" s="243"/>
      <c r="E528" s="243"/>
      <c r="F528" s="243"/>
      <c r="G528" s="243"/>
      <c r="H528" s="243"/>
      <c r="I528" s="243"/>
      <c r="J528" s="243"/>
      <c r="K528" s="243"/>
    </row>
    <row r="529" spans="1:11">
      <c r="A529" s="243"/>
      <c r="B529" s="243"/>
      <c r="C529" s="243"/>
      <c r="D529" s="243"/>
      <c r="E529" s="243"/>
      <c r="F529" s="243"/>
      <c r="G529" s="243"/>
      <c r="H529" s="243"/>
      <c r="I529" s="243"/>
      <c r="J529" s="243"/>
      <c r="K529" s="243"/>
    </row>
    <row r="530" spans="1:11">
      <c r="A530" s="243"/>
      <c r="B530" s="243"/>
      <c r="C530" s="243"/>
      <c r="D530" s="243"/>
      <c r="E530" s="243"/>
      <c r="F530" s="243"/>
      <c r="G530" s="243"/>
      <c r="H530" s="243"/>
      <c r="I530" s="243"/>
      <c r="J530" s="243"/>
      <c r="K530" s="243"/>
    </row>
    <row r="531" spans="1:11">
      <c r="A531" s="243"/>
      <c r="B531" s="243"/>
      <c r="C531" s="243"/>
      <c r="D531" s="243"/>
      <c r="E531" s="243"/>
      <c r="F531" s="243"/>
      <c r="G531" s="243"/>
      <c r="H531" s="243"/>
      <c r="I531" s="243"/>
      <c r="J531" s="243"/>
      <c r="K531" s="243"/>
    </row>
    <row r="532" spans="1:11">
      <c r="A532" s="243"/>
      <c r="B532" s="243"/>
      <c r="C532" s="243"/>
      <c r="D532" s="243"/>
      <c r="E532" s="243"/>
      <c r="F532" s="243"/>
      <c r="G532" s="243"/>
      <c r="H532" s="243"/>
      <c r="I532" s="243"/>
      <c r="J532" s="243"/>
      <c r="K532" s="243"/>
    </row>
    <row r="533" spans="1:11">
      <c r="A533" s="243"/>
      <c r="B533" s="243"/>
      <c r="C533" s="243"/>
      <c r="D533" s="243"/>
      <c r="E533" s="243"/>
      <c r="F533" s="243"/>
      <c r="G533" s="243"/>
      <c r="H533" s="243"/>
      <c r="I533" s="243"/>
      <c r="J533" s="243"/>
      <c r="K533" s="243"/>
    </row>
    <row r="534" spans="1:11">
      <c r="A534" s="243"/>
      <c r="B534" s="243"/>
      <c r="C534" s="243"/>
      <c r="D534" s="243"/>
      <c r="E534" s="243"/>
      <c r="F534" s="243"/>
      <c r="G534" s="243"/>
      <c r="H534" s="243"/>
      <c r="I534" s="243"/>
      <c r="J534" s="243"/>
      <c r="K534" s="243"/>
    </row>
    <row r="535" spans="1:11">
      <c r="A535" s="243"/>
      <c r="B535" s="243"/>
      <c r="C535" s="243"/>
      <c r="D535" s="243"/>
      <c r="E535" s="243"/>
      <c r="F535" s="243"/>
      <c r="G535" s="243"/>
      <c r="H535" s="243"/>
      <c r="I535" s="243"/>
      <c r="J535" s="243"/>
      <c r="K535" s="243"/>
    </row>
    <row r="536" spans="1:11">
      <c r="A536" s="243"/>
      <c r="B536" s="243"/>
      <c r="C536" s="243"/>
      <c r="D536" s="243"/>
      <c r="E536" s="243"/>
      <c r="F536" s="243"/>
      <c r="G536" s="243"/>
      <c r="H536" s="243"/>
      <c r="I536" s="243"/>
      <c r="J536" s="243"/>
      <c r="K536" s="243"/>
    </row>
    <row r="537" spans="1:11">
      <c r="A537" s="243"/>
      <c r="B537" s="243"/>
      <c r="C537" s="243"/>
      <c r="D537" s="243"/>
      <c r="E537" s="243"/>
      <c r="F537" s="243"/>
      <c r="G537" s="243"/>
      <c r="H537" s="243"/>
      <c r="I537" s="243"/>
      <c r="J537" s="243"/>
      <c r="K537" s="243"/>
    </row>
    <row r="538" spans="1:11">
      <c r="A538" s="243"/>
      <c r="B538" s="243"/>
      <c r="C538" s="243"/>
      <c r="D538" s="243"/>
      <c r="E538" s="243"/>
      <c r="F538" s="243"/>
      <c r="G538" s="243"/>
      <c r="H538" s="243"/>
      <c r="I538" s="243"/>
      <c r="J538" s="243"/>
      <c r="K538" s="243"/>
    </row>
    <row r="539" spans="1:11">
      <c r="A539" s="243"/>
      <c r="B539" s="243"/>
      <c r="C539" s="243"/>
      <c r="D539" s="243"/>
      <c r="E539" s="243"/>
      <c r="F539" s="243"/>
      <c r="G539" s="243"/>
      <c r="H539" s="243"/>
      <c r="I539" s="243"/>
      <c r="J539" s="243"/>
      <c r="K539" s="243"/>
    </row>
    <row r="540" spans="1:11">
      <c r="A540" s="243"/>
      <c r="B540" s="243"/>
      <c r="C540" s="243"/>
      <c r="D540" s="243"/>
      <c r="E540" s="243"/>
      <c r="F540" s="243"/>
      <c r="G540" s="243"/>
      <c r="H540" s="243"/>
      <c r="I540" s="243"/>
      <c r="J540" s="243"/>
      <c r="K540" s="243"/>
    </row>
    <row r="541" spans="1:11">
      <c r="A541" s="243"/>
      <c r="B541" s="243"/>
      <c r="C541" s="243"/>
      <c r="D541" s="243"/>
      <c r="E541" s="243"/>
      <c r="F541" s="243"/>
      <c r="G541" s="243"/>
      <c r="H541" s="243"/>
      <c r="I541" s="243"/>
      <c r="J541" s="243"/>
      <c r="K541" s="243"/>
    </row>
    <row r="542" spans="1:11">
      <c r="A542" s="243"/>
      <c r="B542" s="243"/>
      <c r="C542" s="243"/>
      <c r="D542" s="243"/>
      <c r="E542" s="243"/>
      <c r="F542" s="243"/>
      <c r="G542" s="243"/>
      <c r="H542" s="243"/>
      <c r="I542" s="243"/>
      <c r="J542" s="243"/>
      <c r="K542" s="243"/>
    </row>
    <row r="543" spans="1:11">
      <c r="A543" s="243"/>
      <c r="B543" s="243"/>
      <c r="C543" s="243"/>
      <c r="D543" s="243"/>
      <c r="E543" s="243"/>
      <c r="F543" s="243"/>
      <c r="G543" s="243"/>
      <c r="H543" s="243"/>
      <c r="I543" s="243"/>
      <c r="J543" s="243"/>
      <c r="K543" s="243"/>
    </row>
    <row r="544" spans="1:11">
      <c r="A544" s="243"/>
      <c r="B544" s="243"/>
      <c r="C544" s="243"/>
      <c r="D544" s="243"/>
      <c r="E544" s="243"/>
      <c r="F544" s="243"/>
      <c r="G544" s="243"/>
      <c r="H544" s="243"/>
      <c r="I544" s="243"/>
      <c r="J544" s="243"/>
      <c r="K544" s="243"/>
    </row>
    <row r="545" spans="1:11">
      <c r="A545" s="243"/>
      <c r="B545" s="243"/>
      <c r="C545" s="243"/>
      <c r="D545" s="243"/>
      <c r="E545" s="243"/>
      <c r="F545" s="243"/>
      <c r="G545" s="243"/>
      <c r="H545" s="243"/>
      <c r="I545" s="243"/>
      <c r="J545" s="243"/>
      <c r="K545" s="243"/>
    </row>
    <row r="546" spans="1:11">
      <c r="A546" s="243"/>
      <c r="B546" s="243"/>
      <c r="C546" s="243"/>
      <c r="D546" s="243"/>
      <c r="E546" s="243"/>
      <c r="F546" s="243"/>
      <c r="G546" s="243"/>
      <c r="H546" s="243"/>
      <c r="I546" s="243"/>
      <c r="J546" s="243"/>
      <c r="K546" s="243"/>
    </row>
    <row r="547" spans="1:11">
      <c r="A547" s="243"/>
      <c r="B547" s="243"/>
      <c r="C547" s="243"/>
      <c r="D547" s="243"/>
      <c r="E547" s="243"/>
      <c r="F547" s="243"/>
      <c r="G547" s="243"/>
      <c r="H547" s="243"/>
      <c r="I547" s="243"/>
      <c r="J547" s="243"/>
      <c r="K547" s="243"/>
    </row>
    <row r="548" spans="1:11">
      <c r="A548" s="243"/>
      <c r="B548" s="243"/>
      <c r="C548" s="243"/>
      <c r="D548" s="243"/>
      <c r="E548" s="243"/>
      <c r="F548" s="243"/>
      <c r="G548" s="243"/>
      <c r="H548" s="243"/>
      <c r="I548" s="243"/>
      <c r="J548" s="243"/>
      <c r="K548" s="243"/>
    </row>
    <row r="549" spans="1:11">
      <c r="A549" s="243"/>
      <c r="B549" s="243"/>
      <c r="C549" s="243"/>
      <c r="D549" s="243"/>
      <c r="E549" s="243"/>
      <c r="F549" s="243"/>
      <c r="G549" s="243"/>
      <c r="H549" s="243"/>
      <c r="I549" s="243"/>
      <c r="J549" s="243"/>
      <c r="K549" s="243"/>
    </row>
    <row r="550" spans="1:11">
      <c r="A550" s="243"/>
      <c r="B550" s="243"/>
      <c r="C550" s="243"/>
      <c r="D550" s="243"/>
      <c r="E550" s="243"/>
      <c r="F550" s="243"/>
      <c r="G550" s="243"/>
      <c r="H550" s="243"/>
      <c r="I550" s="243"/>
      <c r="J550" s="243"/>
      <c r="K550" s="243"/>
    </row>
    <row r="551" spans="1:11">
      <c r="A551" s="243"/>
      <c r="B551" s="243"/>
      <c r="C551" s="243"/>
      <c r="D551" s="243"/>
      <c r="E551" s="243"/>
      <c r="F551" s="243"/>
      <c r="G551" s="243"/>
      <c r="H551" s="243"/>
      <c r="I551" s="243"/>
      <c r="J551" s="243"/>
      <c r="K551" s="243"/>
    </row>
    <row r="552" spans="1:11">
      <c r="A552" s="243"/>
      <c r="B552" s="243"/>
      <c r="C552" s="243"/>
      <c r="D552" s="243"/>
      <c r="E552" s="243"/>
      <c r="F552" s="243"/>
      <c r="G552" s="243"/>
      <c r="H552" s="243"/>
      <c r="I552" s="243"/>
      <c r="J552" s="243"/>
      <c r="K552" s="243"/>
    </row>
    <row r="553" spans="1:11">
      <c r="A553" s="243"/>
      <c r="B553" s="243"/>
      <c r="C553" s="243"/>
      <c r="D553" s="243"/>
      <c r="E553" s="243"/>
      <c r="F553" s="243"/>
      <c r="G553" s="243"/>
      <c r="H553" s="243"/>
      <c r="I553" s="243"/>
      <c r="J553" s="243"/>
      <c r="K553" s="243"/>
    </row>
    <row r="554" spans="1:11">
      <c r="A554" s="243"/>
      <c r="B554" s="243"/>
      <c r="C554" s="243"/>
      <c r="D554" s="243"/>
      <c r="E554" s="243"/>
      <c r="F554" s="243"/>
      <c r="G554" s="243"/>
      <c r="H554" s="243"/>
      <c r="I554" s="243"/>
      <c r="J554" s="243"/>
      <c r="K554" s="243"/>
    </row>
    <row r="555" spans="1:11">
      <c r="A555" s="243"/>
      <c r="B555" s="243"/>
      <c r="C555" s="243"/>
      <c r="D555" s="243"/>
      <c r="E555" s="243"/>
      <c r="F555" s="243"/>
      <c r="G555" s="243"/>
      <c r="H555" s="243"/>
      <c r="I555" s="243"/>
      <c r="J555" s="243"/>
      <c r="K555" s="243"/>
    </row>
    <row r="556" spans="1:11">
      <c r="A556" s="243"/>
      <c r="B556" s="243"/>
      <c r="C556" s="243"/>
      <c r="D556" s="243"/>
      <c r="E556" s="243"/>
      <c r="F556" s="243"/>
      <c r="G556" s="243"/>
      <c r="H556" s="243"/>
      <c r="I556" s="243"/>
      <c r="J556" s="243"/>
      <c r="K556" s="243"/>
    </row>
    <row r="557" spans="1:11">
      <c r="A557" s="243"/>
      <c r="B557" s="243"/>
      <c r="C557" s="243"/>
      <c r="D557" s="243"/>
      <c r="E557" s="243"/>
      <c r="F557" s="243"/>
      <c r="G557" s="243"/>
      <c r="H557" s="243"/>
      <c r="I557" s="243"/>
      <c r="J557" s="243"/>
      <c r="K557" s="243"/>
    </row>
    <row r="558" spans="1:11">
      <c r="A558" s="243"/>
      <c r="B558" s="243"/>
      <c r="C558" s="243"/>
      <c r="D558" s="243"/>
      <c r="E558" s="243"/>
      <c r="F558" s="243"/>
      <c r="G558" s="243"/>
      <c r="H558" s="243"/>
      <c r="I558" s="243"/>
      <c r="J558" s="243"/>
      <c r="K558" s="243"/>
    </row>
    <row r="559" spans="1:11">
      <c r="A559" s="243"/>
      <c r="B559" s="243"/>
      <c r="C559" s="243"/>
      <c r="D559" s="243"/>
      <c r="E559" s="243"/>
      <c r="F559" s="243"/>
      <c r="G559" s="243"/>
      <c r="H559" s="243"/>
      <c r="I559" s="243"/>
      <c r="J559" s="243"/>
      <c r="K559" s="243"/>
    </row>
    <row r="560" spans="1:11">
      <c r="A560" s="243"/>
      <c r="B560" s="243"/>
      <c r="C560" s="243"/>
      <c r="D560" s="243"/>
      <c r="E560" s="243"/>
      <c r="F560" s="243"/>
      <c r="G560" s="243"/>
      <c r="H560" s="243"/>
      <c r="I560" s="243"/>
      <c r="J560" s="243"/>
      <c r="K560" s="243"/>
    </row>
    <row r="561" spans="1:11">
      <c r="A561" s="243"/>
      <c r="B561" s="243"/>
      <c r="C561" s="243"/>
      <c r="D561" s="243"/>
      <c r="E561" s="243"/>
      <c r="F561" s="243"/>
      <c r="G561" s="243"/>
      <c r="H561" s="243"/>
      <c r="I561" s="243"/>
      <c r="J561" s="243"/>
      <c r="K561" s="243"/>
    </row>
    <row r="562" spans="1:11">
      <c r="A562" s="243"/>
      <c r="B562" s="243"/>
      <c r="C562" s="243"/>
      <c r="D562" s="243"/>
      <c r="E562" s="243"/>
      <c r="F562" s="243"/>
      <c r="G562" s="243"/>
      <c r="H562" s="243"/>
      <c r="I562" s="243"/>
      <c r="J562" s="243"/>
      <c r="K562" s="243"/>
    </row>
    <row r="563" spans="1:11">
      <c r="A563" s="243"/>
      <c r="B563" s="243"/>
      <c r="C563" s="243"/>
      <c r="D563" s="243"/>
      <c r="E563" s="243"/>
      <c r="F563" s="243"/>
      <c r="G563" s="243"/>
      <c r="H563" s="243"/>
      <c r="I563" s="243"/>
      <c r="J563" s="243"/>
      <c r="K563" s="243"/>
    </row>
    <row r="564" spans="1:11">
      <c r="A564" s="243"/>
      <c r="B564" s="243"/>
      <c r="C564" s="243"/>
      <c r="D564" s="243"/>
      <c r="E564" s="243"/>
      <c r="F564" s="243"/>
      <c r="G564" s="243"/>
      <c r="H564" s="243"/>
      <c r="I564" s="243"/>
      <c r="J564" s="243"/>
      <c r="K564" s="243"/>
    </row>
    <row r="565" spans="1:11">
      <c r="A565" s="243"/>
      <c r="B565" s="243"/>
      <c r="C565" s="243"/>
      <c r="D565" s="243"/>
      <c r="E565" s="243"/>
      <c r="F565" s="243"/>
      <c r="G565" s="243"/>
      <c r="H565" s="243"/>
      <c r="I565" s="243"/>
      <c r="J565" s="243"/>
      <c r="K565" s="243"/>
    </row>
    <row r="566" spans="1:11">
      <c r="A566" s="243"/>
      <c r="B566" s="243"/>
      <c r="C566" s="243"/>
      <c r="D566" s="243"/>
      <c r="E566" s="243"/>
      <c r="F566" s="243"/>
      <c r="G566" s="243"/>
      <c r="H566" s="243"/>
      <c r="I566" s="243"/>
      <c r="J566" s="243"/>
      <c r="K566" s="243"/>
    </row>
    <row r="567" spans="1:11">
      <c r="A567" s="243"/>
      <c r="B567" s="243"/>
      <c r="C567" s="243"/>
      <c r="D567" s="243"/>
      <c r="E567" s="243"/>
      <c r="F567" s="243"/>
      <c r="G567" s="243"/>
      <c r="H567" s="243"/>
      <c r="I567" s="243"/>
      <c r="J567" s="243"/>
      <c r="K567" s="243"/>
    </row>
    <row r="568" spans="1:11">
      <c r="A568" s="243"/>
      <c r="B568" s="243"/>
      <c r="C568" s="243"/>
    </row>
    <row r="569" spans="1:11">
      <c r="A569" s="243"/>
      <c r="B569" s="243"/>
      <c r="C569" s="243"/>
    </row>
    <row r="570" spans="1:11">
      <c r="A570" s="243"/>
      <c r="B570" s="243"/>
      <c r="C570" s="243"/>
    </row>
    <row r="571" spans="1:11">
      <c r="A571" s="243"/>
      <c r="B571" s="243"/>
      <c r="C571" s="243"/>
    </row>
    <row r="572" spans="1:11">
      <c r="A572" s="243"/>
      <c r="B572" s="243"/>
      <c r="C572" s="243"/>
    </row>
    <row r="573" spans="1:11">
      <c r="A573" s="243"/>
      <c r="B573" s="243"/>
      <c r="C573" s="243"/>
    </row>
    <row r="574" spans="1:11">
      <c r="A574" s="243"/>
      <c r="B574" s="243"/>
      <c r="C574" s="243"/>
    </row>
    <row r="575" spans="1:11">
      <c r="A575" s="243"/>
      <c r="B575" s="243"/>
      <c r="C575" s="243"/>
    </row>
    <row r="576" spans="1:11">
      <c r="A576" s="243"/>
      <c r="B576" s="243"/>
      <c r="C576" s="243"/>
    </row>
    <row r="577" spans="1:3">
      <c r="A577" s="243"/>
      <c r="B577" s="243"/>
      <c r="C577" s="243"/>
    </row>
    <row r="578" spans="1:3">
      <c r="A578" s="243"/>
      <c r="B578" s="243"/>
      <c r="C578" s="243"/>
    </row>
    <row r="579" spans="1:3">
      <c r="A579" s="243"/>
      <c r="B579" s="243"/>
      <c r="C579" s="243"/>
    </row>
    <row r="580" spans="1:3">
      <c r="A580" s="243"/>
      <c r="B580" s="243"/>
      <c r="C580" s="243"/>
    </row>
    <row r="581" spans="1:3">
      <c r="A581" s="243"/>
      <c r="B581" s="243"/>
      <c r="C581" s="243"/>
    </row>
  </sheetData>
  <dataValidations count="2">
    <dataValidation type="decimal" operator="lessThanOrEqual" allowBlank="1" showInputMessage="1" showErrorMessage="1" sqref="F185:Y188 F138:Y141 F87:Y90 F376:Y379 F329:Y332 F235:Y238 F282:Y285 F15:Y17">
      <formula1>0</formula1>
    </dataValidation>
    <dataValidation type="decimal" operator="greaterThanOrEqual" allowBlank="1" showInputMessage="1" showErrorMessage="1" sqref="F327:Y328 F280:Y281 F12:Y14 F233:Y234 F136:Y137 F183:Y184 F85:Y86 F374:Y375">
      <formula1>0</formula1>
    </dataValidation>
  </dataValidations>
  <printOptions headings="1"/>
  <pageMargins left="0.15748031496062992" right="0.15748031496062992" top="0.31496062992125984" bottom="0.31496062992125984" header="0.15748031496062992" footer="0.15748031496062992"/>
  <pageSetup paperSize="9" scale="61" orientation="landscape" r:id="rId1"/>
  <headerFooter>
    <oddHeader>&amp;C&amp;A</oddHeader>
    <oddFooter>&amp;L&amp;T
&amp;D&amp;C&amp;Z&amp;R&amp;F</oddFooter>
  </headerFooter>
  <drawing r:id="rId2"/>
</worksheet>
</file>

<file path=xl/worksheets/sheet25.xml><?xml version="1.0" encoding="utf-8"?>
<worksheet xmlns="http://schemas.openxmlformats.org/spreadsheetml/2006/main" xmlns:r="http://schemas.openxmlformats.org/officeDocument/2006/relationships">
  <sheetPr codeName="Sheet14">
    <pageSetUpPr fitToPage="1"/>
  </sheetPr>
  <dimension ref="A1:Z25"/>
  <sheetViews>
    <sheetView workbookViewId="0">
      <selection activeCell="L13" sqref="L13"/>
    </sheetView>
  </sheetViews>
  <sheetFormatPr defaultRowHeight="12.75" outlineLevelCol="1"/>
  <cols>
    <col min="1" max="1" width="36.25" customWidth="1"/>
    <col min="2" max="2" width="4.875" customWidth="1"/>
    <col min="3" max="3" width="1.875" customWidth="1"/>
    <col min="4" max="4" width="1" customWidth="1"/>
    <col min="5" max="5" width="1.875" customWidth="1"/>
    <col min="6" max="9" width="9" hidden="1" customWidth="1" outlineLevel="1"/>
    <col min="10" max="10" width="9" collapsed="1"/>
    <col min="16" max="25" width="9" hidden="1" customWidth="1" outlineLevel="1"/>
    <col min="26" max="26" width="9" collapsed="1"/>
  </cols>
  <sheetData>
    <row r="1" spans="1:25" ht="15">
      <c r="A1" s="13" t="s">
        <v>1510</v>
      </c>
    </row>
    <row r="2" spans="1:25" ht="15">
      <c r="A2" s="16" t="str">
        <f>'Version control'!A2</f>
        <v>LPN</v>
      </c>
    </row>
    <row r="3" spans="1:25" s="74" customFormat="1" ht="15">
      <c r="A3" s="705">
        <f>'Version control'!A3</f>
        <v>2012</v>
      </c>
    </row>
    <row r="4" spans="1:25">
      <c r="F4" s="456">
        <v>2006</v>
      </c>
      <c r="G4" s="456">
        <v>2007</v>
      </c>
      <c r="H4" s="456">
        <v>2008</v>
      </c>
      <c r="I4" s="456">
        <v>2009</v>
      </c>
      <c r="J4" s="456">
        <v>2010</v>
      </c>
      <c r="K4" s="783">
        <v>2011</v>
      </c>
      <c r="L4" s="783">
        <v>2012</v>
      </c>
      <c r="M4" s="783">
        <v>2013</v>
      </c>
      <c r="N4" s="783">
        <v>2014</v>
      </c>
      <c r="O4" s="783">
        <v>2015</v>
      </c>
      <c r="P4" s="783">
        <v>2016</v>
      </c>
      <c r="Q4" s="783">
        <v>2017</v>
      </c>
      <c r="R4" s="783">
        <v>2018</v>
      </c>
      <c r="S4" s="783">
        <v>2019</v>
      </c>
      <c r="T4" s="783">
        <v>2020</v>
      </c>
      <c r="U4" s="783">
        <v>2021</v>
      </c>
      <c r="V4" s="783">
        <v>2022</v>
      </c>
      <c r="W4" s="783">
        <v>2023</v>
      </c>
      <c r="X4" s="456">
        <v>2024</v>
      </c>
      <c r="Y4" s="456">
        <v>2025</v>
      </c>
    </row>
    <row r="5" spans="1:25">
      <c r="A5" s="259" t="s">
        <v>1352</v>
      </c>
      <c r="B5" s="243"/>
      <c r="C5" s="259"/>
      <c r="D5" s="259"/>
      <c r="E5" s="260"/>
      <c r="F5" s="407"/>
      <c r="G5" s="408"/>
      <c r="H5" s="408" t="s">
        <v>801</v>
      </c>
      <c r="I5" s="408"/>
      <c r="J5" s="408"/>
      <c r="K5" s="407"/>
      <c r="L5" s="408"/>
      <c r="M5" s="408" t="s">
        <v>802</v>
      </c>
      <c r="N5" s="408"/>
      <c r="O5" s="409"/>
      <c r="P5" s="809"/>
      <c r="Q5" s="810"/>
      <c r="R5" s="810" t="s">
        <v>1575</v>
      </c>
      <c r="S5" s="810"/>
      <c r="T5" s="811"/>
      <c r="U5" s="809"/>
      <c r="V5" s="810"/>
      <c r="W5" s="811"/>
      <c r="X5" s="408"/>
      <c r="Y5" s="409"/>
    </row>
    <row r="6" spans="1:25">
      <c r="A6" s="446" t="s">
        <v>263</v>
      </c>
      <c r="B6" s="262" t="s">
        <v>262</v>
      </c>
      <c r="C6" s="263"/>
      <c r="D6" s="263"/>
      <c r="E6" s="231"/>
      <c r="F6" s="457">
        <f>'F4 Net Debt'!F6</f>
        <v>0</v>
      </c>
      <c r="G6" s="457">
        <f>'F4 Net Debt'!G6</f>
        <v>0</v>
      </c>
      <c r="H6" s="457">
        <f>'F4 Net Debt'!H6</f>
        <v>0</v>
      </c>
      <c r="I6" s="457">
        <f>'F4 Net Debt'!I6</f>
        <v>0</v>
      </c>
      <c r="J6" s="457">
        <f>'F4 Net Debt'!J6</f>
        <v>0</v>
      </c>
      <c r="K6" s="792">
        <f>'F4 Net Debt'!K6</f>
        <v>0</v>
      </c>
      <c r="L6" s="792">
        <f>'F4 Net Debt'!L6</f>
        <v>0</v>
      </c>
      <c r="M6" s="792">
        <f>'F4 Net Debt'!M6</f>
        <v>0</v>
      </c>
      <c r="N6" s="792">
        <f>'F4 Net Debt'!N6</f>
        <v>0</v>
      </c>
      <c r="O6" s="792">
        <f>'F4 Net Debt'!O6</f>
        <v>0</v>
      </c>
      <c r="P6" s="792">
        <f>'F4 Net Debt'!P6</f>
        <v>0</v>
      </c>
      <c r="Q6" s="792">
        <f>'F4 Net Debt'!Q6</f>
        <v>0</v>
      </c>
      <c r="R6" s="792">
        <f>'F4 Net Debt'!R6</f>
        <v>0</v>
      </c>
      <c r="S6" s="792">
        <f>'F4 Net Debt'!S6</f>
        <v>0</v>
      </c>
      <c r="T6" s="792">
        <f>'F4 Net Debt'!T6</f>
        <v>0</v>
      </c>
      <c r="U6" s="792">
        <f>'F4 Net Debt'!U6</f>
        <v>0</v>
      </c>
      <c r="V6" s="792">
        <f>'F4 Net Debt'!V6</f>
        <v>0</v>
      </c>
      <c r="W6" s="792">
        <f>'F4 Net Debt'!W6</f>
        <v>0</v>
      </c>
      <c r="X6" s="457">
        <f>'F4 Net Debt'!X6</f>
        <v>0</v>
      </c>
      <c r="Y6" s="457">
        <f>'F4 Net Debt'!Y6</f>
        <v>0</v>
      </c>
    </row>
    <row r="7" spans="1:25">
      <c r="A7" s="446" t="s">
        <v>265</v>
      </c>
      <c r="B7" s="262" t="s">
        <v>264</v>
      </c>
      <c r="C7" s="263"/>
      <c r="D7" s="263"/>
      <c r="E7" s="231"/>
      <c r="F7" s="457">
        <f>'F4 Net Debt'!F7</f>
        <v>0</v>
      </c>
      <c r="G7" s="457">
        <f>'F4 Net Debt'!G7</f>
        <v>0</v>
      </c>
      <c r="H7" s="457">
        <f>'F4 Net Debt'!H7</f>
        <v>0</v>
      </c>
      <c r="I7" s="457">
        <f>'F4 Net Debt'!I7</f>
        <v>0</v>
      </c>
      <c r="J7" s="457">
        <f>'F4 Net Debt'!J7</f>
        <v>0</v>
      </c>
      <c r="K7" s="457">
        <f>'F4 Net Debt'!K7</f>
        <v>0</v>
      </c>
      <c r="L7" s="457">
        <f>'F4 Net Debt'!L7</f>
        <v>0</v>
      </c>
      <c r="M7" s="457">
        <f>'F4 Net Debt'!M7</f>
        <v>0</v>
      </c>
      <c r="N7" s="457">
        <f>'F4 Net Debt'!N7</f>
        <v>0</v>
      </c>
      <c r="O7" s="457">
        <f>'F4 Net Debt'!O7</f>
        <v>0</v>
      </c>
      <c r="P7" s="457">
        <f>'F4 Net Debt'!P7</f>
        <v>0</v>
      </c>
      <c r="Q7" s="457">
        <f>'F4 Net Debt'!Q7</f>
        <v>0</v>
      </c>
      <c r="R7" s="457">
        <f>'F4 Net Debt'!R7</f>
        <v>0</v>
      </c>
      <c r="S7" s="457">
        <f>'F4 Net Debt'!S7</f>
        <v>0</v>
      </c>
      <c r="T7" s="457">
        <f>'F4 Net Debt'!T7</f>
        <v>0</v>
      </c>
      <c r="U7" s="457">
        <f>'F4 Net Debt'!U7</f>
        <v>0</v>
      </c>
      <c r="V7" s="457">
        <f>'F4 Net Debt'!V7</f>
        <v>0</v>
      </c>
      <c r="W7" s="457">
        <f>'F4 Net Debt'!W7</f>
        <v>0</v>
      </c>
      <c r="X7" s="457">
        <f>'F4 Net Debt'!X7</f>
        <v>0</v>
      </c>
      <c r="Y7" s="457">
        <f>'F4 Net Debt'!Y7</f>
        <v>0</v>
      </c>
    </row>
    <row r="8" spans="1:25">
      <c r="A8" s="446" t="s">
        <v>267</v>
      </c>
      <c r="B8" s="262" t="s">
        <v>266</v>
      </c>
      <c r="C8" s="263"/>
      <c r="D8" s="263"/>
      <c r="E8" s="231"/>
      <c r="F8" s="457">
        <f>'F4 Net Debt'!F8</f>
        <v>0</v>
      </c>
      <c r="G8" s="457">
        <f>'F4 Net Debt'!G8</f>
        <v>0</v>
      </c>
      <c r="H8" s="457">
        <f>'F4 Net Debt'!H8</f>
        <v>0</v>
      </c>
      <c r="I8" s="457">
        <f>'F4 Net Debt'!I8</f>
        <v>0</v>
      </c>
      <c r="J8" s="457">
        <f>'F4 Net Debt'!J8</f>
        <v>0</v>
      </c>
      <c r="K8" s="457">
        <f>'F4 Net Debt'!K8</f>
        <v>0</v>
      </c>
      <c r="L8" s="457">
        <f>'F4 Net Debt'!L8</f>
        <v>0</v>
      </c>
      <c r="M8" s="457">
        <f>'F4 Net Debt'!M8</f>
        <v>0</v>
      </c>
      <c r="N8" s="457">
        <f>'F4 Net Debt'!N8</f>
        <v>0</v>
      </c>
      <c r="O8" s="457">
        <f>'F4 Net Debt'!O8</f>
        <v>0</v>
      </c>
      <c r="P8" s="457">
        <f>'F4 Net Debt'!P8</f>
        <v>0</v>
      </c>
      <c r="Q8" s="457">
        <f>'F4 Net Debt'!Q8</f>
        <v>0</v>
      </c>
      <c r="R8" s="457">
        <f>'F4 Net Debt'!R8</f>
        <v>0</v>
      </c>
      <c r="S8" s="457">
        <f>'F4 Net Debt'!S8</f>
        <v>0</v>
      </c>
      <c r="T8" s="457">
        <f>'F4 Net Debt'!T8</f>
        <v>0</v>
      </c>
      <c r="U8" s="457">
        <f>'F4 Net Debt'!U8</f>
        <v>0</v>
      </c>
      <c r="V8" s="457">
        <f>'F4 Net Debt'!V8</f>
        <v>0</v>
      </c>
      <c r="W8" s="457">
        <f>'F4 Net Debt'!W8</f>
        <v>0</v>
      </c>
      <c r="X8" s="457">
        <f>'F4 Net Debt'!X8</f>
        <v>0</v>
      </c>
      <c r="Y8" s="457">
        <f>'F4 Net Debt'!Y8</f>
        <v>0</v>
      </c>
    </row>
    <row r="9" spans="1:25">
      <c r="A9" s="446" t="s">
        <v>269</v>
      </c>
      <c r="B9" s="262" t="s">
        <v>268</v>
      </c>
      <c r="C9" s="263"/>
      <c r="D9" s="263"/>
      <c r="E9" s="231"/>
      <c r="F9" s="457">
        <f>'F4 Net Debt'!F9</f>
        <v>0</v>
      </c>
      <c r="G9" s="457">
        <f>'F4 Net Debt'!G9</f>
        <v>0</v>
      </c>
      <c r="H9" s="457">
        <f>'F4 Net Debt'!H9</f>
        <v>0</v>
      </c>
      <c r="I9" s="457">
        <f>'F4 Net Debt'!I9</f>
        <v>0</v>
      </c>
      <c r="J9" s="457">
        <f>'F4 Net Debt'!J9</f>
        <v>0</v>
      </c>
      <c r="K9" s="457">
        <f>'F4 Net Debt'!K9</f>
        <v>0</v>
      </c>
      <c r="L9" s="457">
        <f>'F4 Net Debt'!L9</f>
        <v>0</v>
      </c>
      <c r="M9" s="457">
        <f>'F4 Net Debt'!M9</f>
        <v>0</v>
      </c>
      <c r="N9" s="457">
        <f>'F4 Net Debt'!N9</f>
        <v>0</v>
      </c>
      <c r="O9" s="457">
        <f>'F4 Net Debt'!O9</f>
        <v>0</v>
      </c>
      <c r="P9" s="457">
        <f>'F4 Net Debt'!P9</f>
        <v>0</v>
      </c>
      <c r="Q9" s="457">
        <f>'F4 Net Debt'!Q9</f>
        <v>0</v>
      </c>
      <c r="R9" s="457">
        <f>'F4 Net Debt'!R9</f>
        <v>0</v>
      </c>
      <c r="S9" s="457">
        <f>'F4 Net Debt'!S9</f>
        <v>0</v>
      </c>
      <c r="T9" s="457">
        <f>'F4 Net Debt'!T9</f>
        <v>0</v>
      </c>
      <c r="U9" s="457">
        <f>'F4 Net Debt'!U9</f>
        <v>0</v>
      </c>
      <c r="V9" s="457">
        <f>'F4 Net Debt'!V9</f>
        <v>0</v>
      </c>
      <c r="W9" s="457">
        <f>'F4 Net Debt'!W9</f>
        <v>0</v>
      </c>
      <c r="X9" s="457">
        <f>'F4 Net Debt'!X9</f>
        <v>0</v>
      </c>
      <c r="Y9" s="457">
        <f>'F4 Net Debt'!Y9</f>
        <v>0</v>
      </c>
    </row>
    <row r="10" spans="1:25">
      <c r="A10" s="446" t="s">
        <v>785</v>
      </c>
      <c r="B10" s="260" t="s">
        <v>830</v>
      </c>
      <c r="C10" s="263"/>
      <c r="D10" s="263"/>
      <c r="E10" s="231"/>
      <c r="F10" s="457">
        <f>'F4 Net Debt'!F10</f>
        <v>0</v>
      </c>
      <c r="G10" s="457">
        <f>'F4 Net Debt'!G10</f>
        <v>0</v>
      </c>
      <c r="H10" s="457">
        <f>'F4 Net Debt'!H10</f>
        <v>0</v>
      </c>
      <c r="I10" s="457">
        <f>'F4 Net Debt'!I10</f>
        <v>0</v>
      </c>
      <c r="J10" s="457">
        <f>'F4 Net Debt'!J10</f>
        <v>0</v>
      </c>
      <c r="K10" s="457">
        <f>'F4 Net Debt'!K10</f>
        <v>0</v>
      </c>
      <c r="L10" s="457">
        <f>'F4 Net Debt'!L10</f>
        <v>0</v>
      </c>
      <c r="M10" s="457">
        <f>'F4 Net Debt'!M10</f>
        <v>0</v>
      </c>
      <c r="N10" s="457">
        <f>'F4 Net Debt'!N10</f>
        <v>0</v>
      </c>
      <c r="O10" s="457">
        <f>'F4 Net Debt'!O10</f>
        <v>0</v>
      </c>
      <c r="P10" s="457">
        <f>'F4 Net Debt'!P10</f>
        <v>0</v>
      </c>
      <c r="Q10" s="457">
        <f>'F4 Net Debt'!Q10</f>
        <v>0</v>
      </c>
      <c r="R10" s="457">
        <f>'F4 Net Debt'!R10</f>
        <v>0</v>
      </c>
      <c r="S10" s="457">
        <f>'F4 Net Debt'!S10</f>
        <v>0</v>
      </c>
      <c r="T10" s="457">
        <f>'F4 Net Debt'!T10</f>
        <v>0</v>
      </c>
      <c r="U10" s="457">
        <f>'F4 Net Debt'!U10</f>
        <v>0</v>
      </c>
      <c r="V10" s="457">
        <f>'F4 Net Debt'!V10</f>
        <v>0</v>
      </c>
      <c r="W10" s="457">
        <f>'F4 Net Debt'!W10</f>
        <v>0</v>
      </c>
      <c r="X10" s="457">
        <f>'F4 Net Debt'!X10</f>
        <v>0</v>
      </c>
      <c r="Y10" s="457">
        <f>'F4 Net Debt'!Y10</f>
        <v>0</v>
      </c>
    </row>
    <row r="11" spans="1:25">
      <c r="A11" s="264" t="s">
        <v>1511</v>
      </c>
      <c r="C11" s="260"/>
      <c r="D11" s="260"/>
      <c r="F11" s="248">
        <f t="shared" ref="F11:Y11" si="0">SUM(F6:F10)</f>
        <v>0</v>
      </c>
      <c r="G11" s="248">
        <f t="shared" si="0"/>
        <v>0</v>
      </c>
      <c r="H11" s="248">
        <f t="shared" si="0"/>
        <v>0</v>
      </c>
      <c r="I11" s="248">
        <f t="shared" si="0"/>
        <v>0</v>
      </c>
      <c r="J11" s="248">
        <f t="shared" si="0"/>
        <v>0</v>
      </c>
      <c r="K11" s="248">
        <f t="shared" si="0"/>
        <v>0</v>
      </c>
      <c r="L11" s="248">
        <f t="shared" si="0"/>
        <v>0</v>
      </c>
      <c r="M11" s="248">
        <f t="shared" si="0"/>
        <v>0</v>
      </c>
      <c r="N11" s="248">
        <f t="shared" si="0"/>
        <v>0</v>
      </c>
      <c r="O11" s="248">
        <f t="shared" si="0"/>
        <v>0</v>
      </c>
      <c r="P11" s="248">
        <f t="shared" si="0"/>
        <v>0</v>
      </c>
      <c r="Q11" s="248">
        <f t="shared" si="0"/>
        <v>0</v>
      </c>
      <c r="R11" s="248">
        <f t="shared" si="0"/>
        <v>0</v>
      </c>
      <c r="S11" s="248">
        <f t="shared" si="0"/>
        <v>0</v>
      </c>
      <c r="T11" s="248">
        <f t="shared" si="0"/>
        <v>0</v>
      </c>
      <c r="U11" s="248">
        <f t="shared" si="0"/>
        <v>0</v>
      </c>
      <c r="V11" s="248">
        <f t="shared" si="0"/>
        <v>0</v>
      </c>
      <c r="W11" s="248">
        <f t="shared" si="0"/>
        <v>0</v>
      </c>
      <c r="X11" s="248">
        <f t="shared" si="0"/>
        <v>0</v>
      </c>
      <c r="Y11" s="248">
        <f t="shared" si="0"/>
        <v>0</v>
      </c>
    </row>
    <row r="12" spans="1:25">
      <c r="A12" s="231"/>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row>
    <row r="13" spans="1:25">
      <c r="A13" s="259" t="s">
        <v>546</v>
      </c>
      <c r="C13" s="260"/>
      <c r="D13" s="260"/>
      <c r="E13" s="260"/>
      <c r="F13" s="457">
        <f>+'F2 - Bal Sht'!F71</f>
        <v>0</v>
      </c>
      <c r="G13" s="457">
        <f>+'F2 - Bal Sht'!G71</f>
        <v>0</v>
      </c>
      <c r="H13" s="457">
        <f>+'F2 - Bal Sht'!H71</f>
        <v>0</v>
      </c>
      <c r="I13" s="457">
        <f>+'F2 - Bal Sht'!I71</f>
        <v>0</v>
      </c>
      <c r="J13" s="457">
        <f>+'F2 - Bal Sht'!J71</f>
        <v>0</v>
      </c>
      <c r="K13" s="457">
        <f>+'F2 - Bal Sht'!K71</f>
        <v>0</v>
      </c>
      <c r="L13" s="457">
        <f>+'F2 - Bal Sht'!L71</f>
        <v>0</v>
      </c>
      <c r="M13" s="457">
        <f>+'F2 - Bal Sht'!M71</f>
        <v>0</v>
      </c>
      <c r="N13" s="457">
        <f>+'F2 - Bal Sht'!N71</f>
        <v>0</v>
      </c>
      <c r="O13" s="457">
        <f>+'F2 - Bal Sht'!O71</f>
        <v>0</v>
      </c>
      <c r="P13" s="457">
        <f>+'F2 - Bal Sht'!P71</f>
        <v>0</v>
      </c>
      <c r="Q13" s="457">
        <f>+'F2 - Bal Sht'!Q71</f>
        <v>0</v>
      </c>
      <c r="R13" s="457">
        <f>+'F2 - Bal Sht'!R71</f>
        <v>0</v>
      </c>
      <c r="S13" s="457">
        <f>+'F2 - Bal Sht'!S71</f>
        <v>0</v>
      </c>
      <c r="T13" s="457">
        <f>+'F2 - Bal Sht'!T71</f>
        <v>0</v>
      </c>
      <c r="U13" s="457">
        <f>+'F2 - Bal Sht'!U71</f>
        <v>0</v>
      </c>
      <c r="V13" s="457">
        <f>+'F2 - Bal Sht'!V71</f>
        <v>0</v>
      </c>
      <c r="W13" s="457">
        <f>+'F2 - Bal Sht'!W71</f>
        <v>0</v>
      </c>
      <c r="X13" s="457">
        <f>+'F2 - Bal Sht'!X71</f>
        <v>0</v>
      </c>
      <c r="Y13" s="457">
        <f>+'F2 - Bal Sht'!Y71</f>
        <v>0</v>
      </c>
    </row>
    <row r="14" spans="1:25">
      <c r="A14" s="231"/>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row>
    <row r="15" spans="1:25">
      <c r="A15" s="259" t="s">
        <v>272</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row>
    <row r="16" spans="1:25">
      <c r="A16" s="260" t="s">
        <v>33</v>
      </c>
      <c r="C16" s="265"/>
      <c r="D16" s="265"/>
      <c r="E16" s="266"/>
      <c r="F16" s="225"/>
      <c r="G16" s="225"/>
      <c r="H16" s="225"/>
      <c r="I16" s="225"/>
      <c r="J16" s="225"/>
      <c r="K16" s="225"/>
      <c r="L16" s="225"/>
      <c r="M16" s="225"/>
      <c r="N16" s="225"/>
      <c r="O16" s="225"/>
      <c r="P16" s="225"/>
      <c r="Q16" s="225"/>
      <c r="R16" s="225"/>
      <c r="S16" s="225"/>
      <c r="T16" s="225"/>
      <c r="U16" s="225"/>
      <c r="V16" s="225"/>
      <c r="W16" s="225"/>
      <c r="X16" s="225"/>
      <c r="Y16" s="225"/>
    </row>
    <row r="17" spans="1:25">
      <c r="A17" s="225"/>
      <c r="C17" s="265"/>
      <c r="D17" s="265"/>
      <c r="E17" s="266"/>
      <c r="F17" s="225"/>
      <c r="G17" s="225"/>
      <c r="H17" s="225"/>
      <c r="I17" s="225"/>
      <c r="J17" s="225"/>
      <c r="K17" s="225"/>
      <c r="L17" s="225"/>
      <c r="M17" s="225"/>
      <c r="N17" s="225"/>
      <c r="O17" s="225"/>
      <c r="P17" s="225"/>
      <c r="Q17" s="225"/>
      <c r="R17" s="225"/>
      <c r="S17" s="225"/>
      <c r="T17" s="225"/>
      <c r="U17" s="225"/>
      <c r="V17" s="225"/>
      <c r="W17" s="225"/>
      <c r="X17" s="225"/>
      <c r="Y17" s="225"/>
    </row>
    <row r="18" spans="1:25">
      <c r="A18" s="225"/>
      <c r="C18" s="265"/>
      <c r="D18" s="265"/>
      <c r="E18" s="266"/>
      <c r="F18" s="225"/>
      <c r="G18" s="225"/>
      <c r="H18" s="225"/>
      <c r="I18" s="225"/>
      <c r="J18" s="225"/>
      <c r="K18" s="225"/>
      <c r="L18" s="225"/>
      <c r="M18" s="225"/>
      <c r="N18" s="225"/>
      <c r="O18" s="225"/>
      <c r="P18" s="225"/>
      <c r="Q18" s="225"/>
      <c r="R18" s="225"/>
      <c r="S18" s="225"/>
      <c r="T18" s="225"/>
      <c r="U18" s="225"/>
      <c r="V18" s="225"/>
      <c r="W18" s="225"/>
      <c r="X18" s="225"/>
      <c r="Y18" s="225"/>
    </row>
    <row r="19" spans="1:25">
      <c r="A19" s="225"/>
      <c r="C19" s="265"/>
      <c r="D19" s="265"/>
      <c r="E19" s="266"/>
      <c r="F19" s="225"/>
      <c r="G19" s="225"/>
      <c r="H19" s="225"/>
      <c r="I19" s="225"/>
      <c r="J19" s="225"/>
      <c r="K19" s="225"/>
      <c r="L19" s="225"/>
      <c r="M19" s="225"/>
      <c r="N19" s="225"/>
      <c r="O19" s="225"/>
      <c r="P19" s="225"/>
      <c r="Q19" s="225"/>
      <c r="R19" s="225"/>
      <c r="S19" s="225"/>
      <c r="T19" s="225"/>
      <c r="U19" s="225"/>
      <c r="V19" s="225"/>
      <c r="W19" s="225"/>
      <c r="X19" s="225"/>
      <c r="Y19" s="225"/>
    </row>
    <row r="20" spans="1:25">
      <c r="A20" s="225"/>
      <c r="C20" s="265"/>
      <c r="D20" s="265"/>
      <c r="E20" s="266"/>
      <c r="F20" s="225"/>
      <c r="G20" s="225"/>
      <c r="H20" s="225"/>
      <c r="I20" s="225"/>
      <c r="J20" s="225"/>
      <c r="K20" s="225"/>
      <c r="L20" s="225"/>
      <c r="M20" s="225"/>
      <c r="N20" s="225"/>
      <c r="O20" s="225"/>
      <c r="P20" s="225"/>
      <c r="Q20" s="225"/>
      <c r="R20" s="225"/>
      <c r="S20" s="225"/>
      <c r="T20" s="225"/>
      <c r="U20" s="225"/>
      <c r="V20" s="225"/>
      <c r="W20" s="225"/>
      <c r="X20" s="225"/>
      <c r="Y20" s="225"/>
    </row>
    <row r="21" spans="1:25">
      <c r="A21" s="225"/>
      <c r="C21" s="265"/>
      <c r="D21" s="265"/>
      <c r="E21" s="266"/>
      <c r="F21" s="225"/>
      <c r="G21" s="225"/>
      <c r="H21" s="225"/>
      <c r="I21" s="225"/>
      <c r="J21" s="225"/>
      <c r="K21" s="225"/>
      <c r="L21" s="225"/>
      <c r="M21" s="225"/>
      <c r="N21" s="225"/>
      <c r="O21" s="225"/>
      <c r="P21" s="225"/>
      <c r="Q21" s="225"/>
      <c r="R21" s="225"/>
      <c r="S21" s="225"/>
      <c r="T21" s="225"/>
      <c r="U21" s="225"/>
      <c r="V21" s="225"/>
      <c r="W21" s="225"/>
      <c r="X21" s="225"/>
      <c r="Y21" s="225"/>
    </row>
    <row r="22" spans="1:25">
      <c r="A22" s="225"/>
      <c r="C22" s="265"/>
      <c r="D22" s="265"/>
      <c r="E22" s="266"/>
      <c r="F22" s="225"/>
      <c r="G22" s="225"/>
      <c r="H22" s="225"/>
      <c r="I22" s="225"/>
      <c r="J22" s="225"/>
      <c r="K22" s="225"/>
      <c r="L22" s="225"/>
      <c r="M22" s="225"/>
      <c r="N22" s="225"/>
      <c r="O22" s="225"/>
      <c r="P22" s="225"/>
      <c r="Q22" s="225"/>
      <c r="R22" s="225"/>
      <c r="S22" s="225"/>
      <c r="T22" s="225"/>
      <c r="U22" s="225"/>
      <c r="V22" s="225"/>
      <c r="W22" s="225"/>
      <c r="X22" s="225"/>
      <c r="Y22" s="225"/>
    </row>
    <row r="23" spans="1:25">
      <c r="A23" s="225"/>
      <c r="C23" s="265"/>
      <c r="D23" s="265"/>
      <c r="E23" s="266"/>
      <c r="F23" s="225"/>
      <c r="G23" s="225"/>
      <c r="H23" s="225"/>
      <c r="I23" s="225"/>
      <c r="J23" s="225"/>
      <c r="K23" s="225"/>
      <c r="L23" s="225"/>
      <c r="M23" s="225"/>
      <c r="N23" s="225"/>
      <c r="O23" s="225"/>
      <c r="P23" s="225"/>
      <c r="Q23" s="225"/>
      <c r="R23" s="225"/>
      <c r="S23" s="225"/>
      <c r="T23" s="225"/>
      <c r="U23" s="225"/>
      <c r="V23" s="225"/>
      <c r="W23" s="225"/>
      <c r="X23" s="225"/>
      <c r="Y23" s="225"/>
    </row>
    <row r="24" spans="1:25">
      <c r="A24" s="264" t="s">
        <v>1511</v>
      </c>
      <c r="B24" s="260"/>
      <c r="C24" s="260"/>
      <c r="D24" s="260"/>
      <c r="F24" s="248">
        <f>SUM(F13:F23)</f>
        <v>0</v>
      </c>
      <c r="G24" s="248">
        <f t="shared" ref="G24:Y24" si="1">SUM(G13:G23)</f>
        <v>0</v>
      </c>
      <c r="H24" s="248">
        <f t="shared" si="1"/>
        <v>0</v>
      </c>
      <c r="I24" s="248">
        <f t="shared" si="1"/>
        <v>0</v>
      </c>
      <c r="J24" s="248">
        <f t="shared" si="1"/>
        <v>0</v>
      </c>
      <c r="K24" s="248">
        <f t="shared" si="1"/>
        <v>0</v>
      </c>
      <c r="L24" s="248">
        <f t="shared" si="1"/>
        <v>0</v>
      </c>
      <c r="M24" s="248">
        <f t="shared" si="1"/>
        <v>0</v>
      </c>
      <c r="N24" s="248">
        <f t="shared" si="1"/>
        <v>0</v>
      </c>
      <c r="O24" s="248">
        <f t="shared" si="1"/>
        <v>0</v>
      </c>
      <c r="P24" s="248">
        <f t="shared" si="1"/>
        <v>0</v>
      </c>
      <c r="Q24" s="248">
        <f t="shared" si="1"/>
        <v>0</v>
      </c>
      <c r="R24" s="248">
        <f t="shared" si="1"/>
        <v>0</v>
      </c>
      <c r="S24" s="248">
        <f t="shared" si="1"/>
        <v>0</v>
      </c>
      <c r="T24" s="248">
        <f t="shared" si="1"/>
        <v>0</v>
      </c>
      <c r="U24" s="248">
        <f t="shared" si="1"/>
        <v>0</v>
      </c>
      <c r="V24" s="248">
        <f t="shared" si="1"/>
        <v>0</v>
      </c>
      <c r="W24" s="248">
        <f t="shared" si="1"/>
        <v>0</v>
      </c>
      <c r="X24" s="248">
        <f t="shared" si="1"/>
        <v>0</v>
      </c>
      <c r="Y24" s="248">
        <f t="shared" si="1"/>
        <v>0</v>
      </c>
    </row>
    <row r="25" spans="1:25">
      <c r="A25" s="231"/>
      <c r="B25" s="260"/>
      <c r="C25" s="260"/>
      <c r="D25" s="260"/>
      <c r="E25" s="260"/>
      <c r="F25" s="389" t="str">
        <f>IF(ABS(F11-F24)&lt;0.1,"OK","ERROR")</f>
        <v>OK</v>
      </c>
      <c r="G25" s="389" t="str">
        <f t="shared" ref="G25:Y25" si="2">IF(ABS(G11-G24)&lt;0.1,"OK","ERROR")</f>
        <v>OK</v>
      </c>
      <c r="H25" s="389" t="str">
        <f t="shared" si="2"/>
        <v>OK</v>
      </c>
      <c r="I25" s="389" t="str">
        <f t="shared" si="2"/>
        <v>OK</v>
      </c>
      <c r="J25" s="389" t="str">
        <f>IF(ABS(J11-J24)&lt;0.1,"OK","ERROR")</f>
        <v>OK</v>
      </c>
      <c r="K25" s="389" t="str">
        <f t="shared" si="2"/>
        <v>OK</v>
      </c>
      <c r="L25" s="389" t="str">
        <f t="shared" si="2"/>
        <v>OK</v>
      </c>
      <c r="M25" s="389" t="str">
        <f t="shared" si="2"/>
        <v>OK</v>
      </c>
      <c r="N25" s="389" t="str">
        <f t="shared" si="2"/>
        <v>OK</v>
      </c>
      <c r="O25" s="389" t="str">
        <f t="shared" si="2"/>
        <v>OK</v>
      </c>
      <c r="P25" s="389" t="str">
        <f t="shared" si="2"/>
        <v>OK</v>
      </c>
      <c r="Q25" s="389" t="str">
        <f t="shared" si="2"/>
        <v>OK</v>
      </c>
      <c r="R25" s="389" t="str">
        <f t="shared" si="2"/>
        <v>OK</v>
      </c>
      <c r="S25" s="389" t="str">
        <f t="shared" si="2"/>
        <v>OK</v>
      </c>
      <c r="T25" s="389" t="str">
        <f t="shared" si="2"/>
        <v>OK</v>
      </c>
      <c r="U25" s="389" t="str">
        <f t="shared" si="2"/>
        <v>OK</v>
      </c>
      <c r="V25" s="389" t="str">
        <f t="shared" si="2"/>
        <v>OK</v>
      </c>
      <c r="W25" s="389" t="str">
        <f t="shared" si="2"/>
        <v>OK</v>
      </c>
      <c r="X25" s="389" t="str">
        <f t="shared" si="2"/>
        <v>OK</v>
      </c>
      <c r="Y25" s="389" t="str">
        <f t="shared" si="2"/>
        <v>OK</v>
      </c>
    </row>
  </sheetData>
  <pageMargins left="0.15748031496062992" right="0.15748031496062992" top="0.74803149606299213" bottom="0.74803149606299213" header="0.31496062992125984" footer="0.31496062992125984"/>
  <pageSetup paperSize="9" orientation="landscape" r:id="rId1"/>
  <headerFooter>
    <oddHeader>&amp;C&amp;A</oddHeader>
    <oddFooter>&amp;L&amp;T
&amp;D&amp;C&amp;Z&amp;R&amp;F</oddFooter>
  </headerFooter>
  <drawing r:id="rId2"/>
</worksheet>
</file>

<file path=xl/worksheets/sheet26.xml><?xml version="1.0" encoding="utf-8"?>
<worksheet xmlns="http://schemas.openxmlformats.org/spreadsheetml/2006/main" xmlns:r="http://schemas.openxmlformats.org/officeDocument/2006/relationships">
  <sheetPr codeName="Sheet15">
    <pageSetUpPr fitToPage="1"/>
  </sheetPr>
  <dimension ref="A1:IV231"/>
  <sheetViews>
    <sheetView zoomScaleNormal="100" workbookViewId="0">
      <selection activeCell="D17" sqref="D17"/>
    </sheetView>
  </sheetViews>
  <sheetFormatPr defaultRowHeight="12.75" outlineLevelCol="1"/>
  <cols>
    <col min="1" max="1" width="60.375" customWidth="1"/>
    <col min="2" max="2" width="8.375" customWidth="1"/>
    <col min="3" max="5" width="2.125" customWidth="1"/>
    <col min="6" max="6" width="9.75" hidden="1" customWidth="1" outlineLevel="1"/>
    <col min="7" max="9" width="9" hidden="1" customWidth="1" outlineLevel="1"/>
    <col min="10" max="10" width="9" collapsed="1"/>
    <col min="16" max="25" width="9" hidden="1" customWidth="1" outlineLevel="1"/>
    <col min="26" max="26" width="9" collapsed="1"/>
  </cols>
  <sheetData>
    <row r="1" spans="1:256" ht="18">
      <c r="A1" s="458" t="s">
        <v>964</v>
      </c>
      <c r="M1" s="913" t="str">
        <f>IF($J$83="ERROR","ERROR - DOES NOT RECONCILE",IF($K$83="ERROR","ERROR - DOES NOT RECONCILE",IF($L$83="ERROR","ERROR - DOES NOT RECONCILE",IF($M$83="ERROR","ERROR - DOES NOT RECONCILE",IF($N$83="ERROR","ERROR - DOES NOT RECONCILE",IF($O$83="ERROR","ERROR - DOES NOT RECONCILE",""))))))</f>
        <v/>
      </c>
      <c r="N1" s="913" t="str">
        <f t="shared" ref="N1:Y1" si="0">IF($J$83="ERROR","ERROR - DOES NOT RECONCILE",IF($K$83="ERROR","ERROR - DOES NOT RECONCILE",IF($L$83="ERROR","ERROR - DOES NOT RECONCILE",IF($M$83="ERROR","ERROR - DOES NOT RECONCILE",IF($N$83="ERROR","ERROR - DOES NOT RECONCILE",IF($O$83="ERROR","ERROR - DOES NOT RECONCILE",""))))))</f>
        <v/>
      </c>
      <c r="O1" s="913" t="str">
        <f t="shared" si="0"/>
        <v/>
      </c>
      <c r="P1" s="913" t="str">
        <f t="shared" si="0"/>
        <v/>
      </c>
      <c r="Q1" s="913" t="str">
        <f t="shared" si="0"/>
        <v/>
      </c>
      <c r="R1" s="913" t="str">
        <f t="shared" si="0"/>
        <v/>
      </c>
      <c r="S1" s="913" t="str">
        <f t="shared" si="0"/>
        <v/>
      </c>
      <c r="T1" s="913" t="str">
        <f t="shared" si="0"/>
        <v/>
      </c>
      <c r="U1" s="913" t="str">
        <f t="shared" si="0"/>
        <v/>
      </c>
      <c r="V1" s="913" t="str">
        <f t="shared" si="0"/>
        <v/>
      </c>
      <c r="W1" s="913" t="str">
        <f t="shared" si="0"/>
        <v/>
      </c>
      <c r="X1" s="913" t="str">
        <f t="shared" si="0"/>
        <v/>
      </c>
      <c r="Y1" s="913" t="str">
        <f t="shared" si="0"/>
        <v/>
      </c>
    </row>
    <row r="2" spans="1:256" ht="15">
      <c r="A2" s="16" t="str">
        <f>'Version control'!A2</f>
        <v>LPN</v>
      </c>
    </row>
    <row r="3" spans="1:256" s="357" customFormat="1" ht="15">
      <c r="A3" s="705">
        <f>'Version control'!A3</f>
        <v>2012</v>
      </c>
      <c r="B3" s="74"/>
      <c r="C3" s="74"/>
      <c r="D3" s="74"/>
      <c r="E3" s="74"/>
      <c r="F3" s="383">
        <v>2006</v>
      </c>
      <c r="G3" s="383">
        <v>2007</v>
      </c>
      <c r="H3" s="383">
        <v>2008</v>
      </c>
      <c r="I3" s="383">
        <v>2009</v>
      </c>
      <c r="J3" s="383">
        <v>2010</v>
      </c>
      <c r="K3" s="383">
        <v>2011</v>
      </c>
      <c r="L3" s="383">
        <v>2012</v>
      </c>
      <c r="M3" s="383">
        <v>2013</v>
      </c>
      <c r="N3" s="383">
        <v>2014</v>
      </c>
      <c r="O3" s="383">
        <v>2015</v>
      </c>
      <c r="P3" s="383">
        <v>2016</v>
      </c>
      <c r="Q3" s="383">
        <v>2017</v>
      </c>
      <c r="R3" s="383">
        <v>2018</v>
      </c>
      <c r="S3" s="383">
        <v>2019</v>
      </c>
      <c r="T3" s="383">
        <v>2020</v>
      </c>
      <c r="U3" s="383">
        <v>2021</v>
      </c>
      <c r="V3" s="383">
        <v>2022</v>
      </c>
      <c r="W3" s="383">
        <v>2023</v>
      </c>
      <c r="X3" s="383">
        <v>2024</v>
      </c>
      <c r="Y3" s="383">
        <v>2025</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F4" s="407"/>
      <c r="G4" s="408"/>
      <c r="H4" s="408" t="s">
        <v>801</v>
      </c>
      <c r="I4" s="408"/>
      <c r="J4" s="409"/>
      <c r="K4" s="780"/>
      <c r="L4" s="781"/>
      <c r="M4" s="781" t="s">
        <v>802</v>
      </c>
      <c r="N4" s="781"/>
      <c r="O4" s="779"/>
      <c r="P4" s="809"/>
      <c r="Q4" s="810"/>
      <c r="R4" s="810" t="s">
        <v>1575</v>
      </c>
      <c r="S4" s="810"/>
      <c r="T4" s="811"/>
      <c r="U4" s="809"/>
      <c r="V4" s="810"/>
      <c r="W4" s="811"/>
      <c r="X4" s="408"/>
      <c r="Y4" s="409"/>
    </row>
    <row r="5" spans="1:256">
      <c r="A5" s="72" t="s">
        <v>949</v>
      </c>
      <c r="C5" s="231"/>
      <c r="D5" s="231"/>
      <c r="E5" s="243"/>
      <c r="F5" s="267"/>
      <c r="G5" s="267"/>
      <c r="H5" s="267"/>
      <c r="I5" s="267"/>
      <c r="J5" s="803"/>
      <c r="K5" s="803"/>
      <c r="L5" s="804"/>
      <c r="M5" s="804"/>
      <c r="N5" s="804"/>
      <c r="O5" s="805"/>
      <c r="P5" s="817"/>
      <c r="Q5" s="818"/>
      <c r="R5" s="818"/>
      <c r="S5" s="818"/>
      <c r="T5" s="818"/>
      <c r="U5" s="818"/>
      <c r="V5" s="818"/>
      <c r="W5" s="819"/>
      <c r="X5" s="267"/>
      <c r="Y5" s="267"/>
    </row>
    <row r="6" spans="1:256">
      <c r="A6" s="411" t="s">
        <v>1554</v>
      </c>
      <c r="C6" s="231"/>
      <c r="D6" s="231"/>
      <c r="E6" s="243"/>
      <c r="F6" s="791"/>
      <c r="G6" s="791"/>
      <c r="H6" s="791"/>
      <c r="I6" s="791"/>
      <c r="J6" s="791">
        <f>+'[8]C5 - Summary - Tax Pool &amp; Se'!F$38+'[8]C5 - Summary - Tax Pool &amp; Se'!F$48</f>
        <v>0</v>
      </c>
      <c r="K6" s="791">
        <f>+'[8]C5 - Summary - Tax Pool &amp; Se'!G$38+'[8]C5 - Summary - Tax Pool &amp; Se'!G$48</f>
        <v>0</v>
      </c>
      <c r="L6" s="791">
        <f>+'[8]C5 - Summary - Tax Pool &amp; Se'!H$38+'[8]C5 - Summary - Tax Pool &amp; Se'!H$48</f>
        <v>0</v>
      </c>
      <c r="M6" s="791">
        <f>+'[8]C5 - Summary - Tax Pool &amp; Se'!I$38+'[8]C5 - Summary - Tax Pool &amp; Se'!I$48</f>
        <v>0</v>
      </c>
      <c r="N6" s="791">
        <f>+'[8]C5 - Summary - Tax Pool &amp; Se'!J$38+'[8]C5 - Summary - Tax Pool &amp; Se'!J$48</f>
        <v>0</v>
      </c>
      <c r="O6" s="791">
        <f>+'[8]C5 - Summary - Tax Pool &amp; Se'!K$38+'[8]C5 - Summary - Tax Pool &amp; Se'!K$48</f>
        <v>0</v>
      </c>
      <c r="P6" s="791"/>
      <c r="Q6" s="791"/>
      <c r="R6" s="791"/>
      <c r="S6" s="791"/>
      <c r="T6" s="791"/>
      <c r="U6" s="791"/>
      <c r="V6" s="791"/>
      <c r="W6" s="791"/>
      <c r="X6" s="791"/>
      <c r="Y6" s="791"/>
    </row>
    <row r="7" spans="1:256">
      <c r="A7" s="411" t="s">
        <v>1551</v>
      </c>
      <c r="C7" s="231"/>
      <c r="D7" s="231"/>
      <c r="E7" s="243"/>
      <c r="F7" s="791"/>
      <c r="G7" s="791"/>
      <c r="H7" s="791"/>
      <c r="I7" s="791"/>
      <c r="J7" s="791">
        <f>+'[8]C5 - Summary - Tax Pool &amp; Se'!F39</f>
        <v>0</v>
      </c>
      <c r="K7" s="791">
        <f>+'[8]C5 - Summary - Tax Pool &amp; Se'!G39</f>
        <v>0</v>
      </c>
      <c r="L7" s="791">
        <f>+'[8]C5 - Summary - Tax Pool &amp; Se'!H39</f>
        <v>0</v>
      </c>
      <c r="M7" s="791">
        <f>+'[8]C5 - Summary - Tax Pool &amp; Se'!I39</f>
        <v>0</v>
      </c>
      <c r="N7" s="791">
        <f>+'[8]C5 - Summary - Tax Pool &amp; Se'!J39</f>
        <v>0</v>
      </c>
      <c r="O7" s="791">
        <f>+'[8]C5 - Summary - Tax Pool &amp; Se'!K39</f>
        <v>0</v>
      </c>
      <c r="P7" s="791"/>
      <c r="Q7" s="791"/>
      <c r="R7" s="791"/>
      <c r="S7" s="791"/>
      <c r="T7" s="791"/>
      <c r="U7" s="791"/>
      <c r="V7" s="791"/>
      <c r="W7" s="791"/>
      <c r="X7" s="791"/>
      <c r="Y7" s="791"/>
    </row>
    <row r="8" spans="1:256">
      <c r="A8" s="411" t="s">
        <v>1552</v>
      </c>
      <c r="C8" s="231"/>
      <c r="D8" s="231"/>
      <c r="E8" s="243"/>
      <c r="F8" s="791"/>
      <c r="G8" s="791"/>
      <c r="H8" s="791"/>
      <c r="I8" s="791"/>
      <c r="J8" s="791">
        <f>+'[8]C5 - Summary - Tax Pool &amp; Se'!F40</f>
        <v>0</v>
      </c>
      <c r="K8" s="791">
        <f>+'[8]C5 - Summary - Tax Pool &amp; Se'!G40</f>
        <v>0</v>
      </c>
      <c r="L8" s="791">
        <f>+'[8]C5 - Summary - Tax Pool &amp; Se'!H40</f>
        <v>0</v>
      </c>
      <c r="M8" s="791">
        <f>+'[8]C5 - Summary - Tax Pool &amp; Se'!I40</f>
        <v>0</v>
      </c>
      <c r="N8" s="791">
        <f>+'[8]C5 - Summary - Tax Pool &amp; Se'!J40</f>
        <v>0</v>
      </c>
      <c r="O8" s="791">
        <f>+'[8]C5 - Summary - Tax Pool &amp; Se'!K40</f>
        <v>0</v>
      </c>
      <c r="P8" s="791"/>
      <c r="Q8" s="791"/>
      <c r="R8" s="791"/>
      <c r="S8" s="791"/>
      <c r="T8" s="791"/>
      <c r="U8" s="791"/>
      <c r="V8" s="791"/>
      <c r="W8" s="791"/>
      <c r="X8" s="791"/>
      <c r="Y8" s="791"/>
    </row>
    <row r="9" spans="1:256">
      <c r="A9" s="411" t="s">
        <v>1553</v>
      </c>
      <c r="C9" s="231"/>
      <c r="D9" s="231"/>
      <c r="E9" s="243"/>
      <c r="F9" s="791"/>
      <c r="G9" s="791"/>
      <c r="H9" s="791"/>
      <c r="I9" s="791"/>
      <c r="J9" s="791">
        <f>+'[8]C5 - Summary - Tax Pool &amp; Se'!F41</f>
        <v>0</v>
      </c>
      <c r="K9" s="791">
        <f>+'[8]C5 - Summary - Tax Pool &amp; Se'!G41</f>
        <v>0</v>
      </c>
      <c r="L9" s="791">
        <f>+'[8]C5 - Summary - Tax Pool &amp; Se'!H41</f>
        <v>0</v>
      </c>
      <c r="M9" s="791">
        <f>+'[8]C5 - Summary - Tax Pool &amp; Se'!I41</f>
        <v>0</v>
      </c>
      <c r="N9" s="791">
        <f>+'[8]C5 - Summary - Tax Pool &amp; Se'!J41</f>
        <v>0</v>
      </c>
      <c r="O9" s="791">
        <f>+'[8]C5 - Summary - Tax Pool &amp; Se'!K41</f>
        <v>0</v>
      </c>
      <c r="P9" s="791"/>
      <c r="Q9" s="791"/>
      <c r="R9" s="791"/>
      <c r="S9" s="791"/>
      <c r="T9" s="791"/>
      <c r="U9" s="791"/>
      <c r="V9" s="791"/>
      <c r="W9" s="791"/>
      <c r="X9" s="791"/>
      <c r="Y9" s="791"/>
    </row>
    <row r="10" spans="1:256" s="1" customFormat="1">
      <c r="A10" s="730" t="s">
        <v>1555</v>
      </c>
      <c r="C10" s="268"/>
      <c r="D10" s="268"/>
      <c r="E10" s="242"/>
      <c r="F10" s="26">
        <f t="shared" ref="F10:J10" si="1">SUM(F6:F9)</f>
        <v>0</v>
      </c>
      <c r="G10" s="26">
        <f t="shared" si="1"/>
        <v>0</v>
      </c>
      <c r="H10" s="26">
        <f t="shared" si="1"/>
        <v>0</v>
      </c>
      <c r="I10" s="26">
        <f t="shared" si="1"/>
        <v>0</v>
      </c>
      <c r="J10" s="26">
        <f t="shared" si="1"/>
        <v>0</v>
      </c>
      <c r="K10" s="26">
        <f t="shared" ref="K10:O10" si="2">SUM(K6:K9)</f>
        <v>0</v>
      </c>
      <c r="L10" s="26">
        <f t="shared" si="2"/>
        <v>0</v>
      </c>
      <c r="M10" s="26">
        <f t="shared" si="2"/>
        <v>0</v>
      </c>
      <c r="N10" s="26">
        <f t="shared" si="2"/>
        <v>0</v>
      </c>
      <c r="O10" s="26">
        <f t="shared" si="2"/>
        <v>0</v>
      </c>
      <c r="P10" s="26">
        <f t="shared" ref="P10:Y10" si="3">SUM(P6:P9)</f>
        <v>0</v>
      </c>
      <c r="Q10" s="26">
        <f t="shared" si="3"/>
        <v>0</v>
      </c>
      <c r="R10" s="26">
        <f t="shared" si="3"/>
        <v>0</v>
      </c>
      <c r="S10" s="26">
        <f t="shared" si="3"/>
        <v>0</v>
      </c>
      <c r="T10" s="26">
        <f t="shared" si="3"/>
        <v>0</v>
      </c>
      <c r="U10" s="26">
        <f t="shared" si="3"/>
        <v>0</v>
      </c>
      <c r="V10" s="26">
        <f t="shared" si="3"/>
        <v>0</v>
      </c>
      <c r="W10" s="26">
        <f t="shared" si="3"/>
        <v>0</v>
      </c>
      <c r="X10" s="26">
        <f t="shared" si="3"/>
        <v>0</v>
      </c>
      <c r="Y10" s="26">
        <f t="shared" si="3"/>
        <v>0</v>
      </c>
    </row>
    <row r="11" spans="1:256">
      <c r="A11" s="411" t="s">
        <v>1558</v>
      </c>
      <c r="C11" s="231"/>
      <c r="D11" s="231"/>
      <c r="E11" s="243"/>
      <c r="F11" s="258"/>
      <c r="G11" s="258"/>
      <c r="H11" s="258"/>
      <c r="I11" s="258"/>
      <c r="J11" s="258">
        <f>+'[8]C5 - Summary - Tax Pool &amp; Se'!F45</f>
        <v>0</v>
      </c>
      <c r="K11" s="258">
        <f>+'[8]C5 - Summary - Tax Pool &amp; Se'!G45</f>
        <v>0</v>
      </c>
      <c r="L11" s="258">
        <f>+'[8]C5 - Summary - Tax Pool &amp; Se'!H45</f>
        <v>0</v>
      </c>
      <c r="M11" s="258">
        <f>+'[8]C5 - Summary - Tax Pool &amp; Se'!I45</f>
        <v>0</v>
      </c>
      <c r="N11" s="258">
        <f>+'[8]C5 - Summary - Tax Pool &amp; Se'!J45</f>
        <v>0</v>
      </c>
      <c r="O11" s="258">
        <f>+'[8]C5 - Summary - Tax Pool &amp; Se'!K45</f>
        <v>0</v>
      </c>
      <c r="P11" s="258"/>
      <c r="Q11" s="258"/>
      <c r="R11" s="258"/>
      <c r="S11" s="258"/>
      <c r="T11" s="258"/>
      <c r="U11" s="258"/>
      <c r="V11" s="258"/>
      <c r="W11" s="258"/>
      <c r="X11" s="258"/>
      <c r="Y11" s="258"/>
    </row>
    <row r="12" spans="1:256">
      <c r="A12" s="411" t="s">
        <v>1483</v>
      </c>
      <c r="C12" s="231"/>
      <c r="D12" s="231"/>
      <c r="E12" s="243"/>
      <c r="F12" s="258"/>
      <c r="G12" s="258"/>
      <c r="H12" s="258"/>
      <c r="I12" s="258"/>
      <c r="J12" s="258">
        <f>+'[8]C5 - Summary - Tax Pool &amp; Se'!F43</f>
        <v>0</v>
      </c>
      <c r="K12" s="258">
        <f>+'[8]C5 - Summary - Tax Pool &amp; Se'!G43</f>
        <v>0</v>
      </c>
      <c r="L12" s="258">
        <f>+'[8]C5 - Summary - Tax Pool &amp; Se'!H43</f>
        <v>0</v>
      </c>
      <c r="M12" s="258">
        <f>+'[8]C5 - Summary - Tax Pool &amp; Se'!I43</f>
        <v>0</v>
      </c>
      <c r="N12" s="258">
        <f>+'[8]C5 - Summary - Tax Pool &amp; Se'!J43</f>
        <v>0</v>
      </c>
      <c r="O12" s="258">
        <f>+'[8]C5 - Summary - Tax Pool &amp; Se'!K43</f>
        <v>0</v>
      </c>
      <c r="P12" s="258"/>
      <c r="Q12" s="258"/>
      <c r="R12" s="258"/>
      <c r="S12" s="258"/>
      <c r="T12" s="258"/>
      <c r="U12" s="258"/>
      <c r="V12" s="258"/>
      <c r="W12" s="258"/>
      <c r="X12" s="258"/>
      <c r="Y12" s="258"/>
    </row>
    <row r="13" spans="1:256">
      <c r="A13" s="411" t="s">
        <v>374</v>
      </c>
      <c r="C13" s="231"/>
      <c r="D13" s="231"/>
      <c r="E13" s="243"/>
      <c r="F13" s="258"/>
      <c r="G13" s="258"/>
      <c r="H13" s="258"/>
      <c r="I13" s="258"/>
      <c r="J13" s="258">
        <f>+'[8]C5 - Summary - Tax Pool &amp; Se'!F44</f>
        <v>0</v>
      </c>
      <c r="K13" s="258">
        <f>+'[8]C5 - Summary - Tax Pool &amp; Se'!G44</f>
        <v>0</v>
      </c>
      <c r="L13" s="258">
        <f>+'[8]C5 - Summary - Tax Pool &amp; Se'!H44</f>
        <v>0</v>
      </c>
      <c r="M13" s="258">
        <f>+'[8]C5 - Summary - Tax Pool &amp; Se'!I44</f>
        <v>0</v>
      </c>
      <c r="N13" s="258">
        <f>+'[8]C5 - Summary - Tax Pool &amp; Se'!J44</f>
        <v>0</v>
      </c>
      <c r="O13" s="258">
        <f>+'[8]C5 - Summary - Tax Pool &amp; Se'!K44</f>
        <v>0</v>
      </c>
      <c r="P13" s="258"/>
      <c r="Q13" s="258"/>
      <c r="R13" s="258"/>
      <c r="S13" s="258"/>
      <c r="T13" s="258"/>
      <c r="U13" s="258"/>
      <c r="V13" s="258"/>
      <c r="W13" s="258"/>
      <c r="X13" s="258"/>
      <c r="Y13" s="258"/>
    </row>
    <row r="14" spans="1:256">
      <c r="A14" s="411" t="s">
        <v>1482</v>
      </c>
      <c r="C14" s="231"/>
      <c r="D14" s="231"/>
      <c r="E14" s="243"/>
      <c r="F14" s="258"/>
      <c r="G14" s="258"/>
      <c r="H14" s="258"/>
      <c r="I14" s="258"/>
      <c r="J14" s="258">
        <f>+'[8]C5 - Summary - Tax Pool &amp; Se'!F46</f>
        <v>0</v>
      </c>
      <c r="K14" s="258">
        <f>+'[8]C5 - Summary - Tax Pool &amp; Se'!G46</f>
        <v>0</v>
      </c>
      <c r="L14" s="258">
        <f>+'[8]C5 - Summary - Tax Pool &amp; Se'!H46</f>
        <v>0</v>
      </c>
      <c r="M14" s="258">
        <f>+'[8]C5 - Summary - Tax Pool &amp; Se'!I46</f>
        <v>0</v>
      </c>
      <c r="N14" s="258">
        <f>+'[8]C5 - Summary - Tax Pool &amp; Se'!J46</f>
        <v>0</v>
      </c>
      <c r="O14" s="258">
        <f>+'[8]C5 - Summary - Tax Pool &amp; Se'!K46</f>
        <v>0</v>
      </c>
      <c r="P14" s="258"/>
      <c r="Q14" s="258"/>
      <c r="R14" s="258"/>
      <c r="S14" s="258"/>
      <c r="T14" s="258"/>
      <c r="U14" s="258"/>
      <c r="V14" s="258"/>
      <c r="W14" s="258"/>
      <c r="X14" s="258"/>
      <c r="Y14" s="258"/>
    </row>
    <row r="15" spans="1:256">
      <c r="A15" s="411" t="s">
        <v>543</v>
      </c>
      <c r="C15" s="231"/>
      <c r="D15" s="231"/>
      <c r="E15" s="243"/>
      <c r="F15" s="258"/>
      <c r="G15" s="258"/>
      <c r="H15" s="258"/>
      <c r="I15" s="258"/>
      <c r="J15" s="258">
        <f>+'[8]C5 - Summary - Tax Pool &amp; Se'!F47</f>
        <v>0</v>
      </c>
      <c r="K15" s="258">
        <f>+'[8]C5 - Summary - Tax Pool &amp; Se'!G47</f>
        <v>0</v>
      </c>
      <c r="L15" s="258">
        <f>+'[8]C5 - Summary - Tax Pool &amp; Se'!H47</f>
        <v>0</v>
      </c>
      <c r="M15" s="258">
        <f>+'[8]C5 - Summary - Tax Pool &amp; Se'!I47</f>
        <v>0</v>
      </c>
      <c r="N15" s="258">
        <f>+'[8]C5 - Summary - Tax Pool &amp; Se'!J47</f>
        <v>0</v>
      </c>
      <c r="O15" s="258">
        <f>+'[8]C5 - Summary - Tax Pool &amp; Se'!K47</f>
        <v>0</v>
      </c>
      <c r="P15" s="258"/>
      <c r="Q15" s="258"/>
      <c r="R15" s="258"/>
      <c r="S15" s="258"/>
      <c r="T15" s="258"/>
      <c r="U15" s="258"/>
      <c r="V15" s="258"/>
      <c r="W15" s="258"/>
      <c r="X15" s="258"/>
      <c r="Y15" s="258"/>
    </row>
    <row r="16" spans="1:256">
      <c r="A16" s="411" t="s">
        <v>339</v>
      </c>
      <c r="C16" s="231"/>
      <c r="D16" s="231"/>
      <c r="E16" s="243"/>
      <c r="F16" s="258"/>
      <c r="G16" s="258"/>
      <c r="H16" s="258"/>
      <c r="I16" s="258"/>
      <c r="J16" s="258">
        <f>+'[8]C5 - Summary - Tax Pool &amp; Se'!F49</f>
        <v>0</v>
      </c>
      <c r="K16" s="258">
        <f>+'[8]C5 - Summary - Tax Pool &amp; Se'!G49</f>
        <v>0</v>
      </c>
      <c r="L16" s="258">
        <f>+'[8]C5 - Summary - Tax Pool &amp; Se'!H49</f>
        <v>0</v>
      </c>
      <c r="M16" s="258">
        <f>+'[8]C5 - Summary - Tax Pool &amp; Se'!I49</f>
        <v>0</v>
      </c>
      <c r="N16" s="258">
        <f>+'[8]C5 - Summary - Tax Pool &amp; Se'!J49</f>
        <v>0</v>
      </c>
      <c r="O16" s="258">
        <f>+'[8]C5 - Summary - Tax Pool &amp; Se'!K49</f>
        <v>0</v>
      </c>
      <c r="P16" s="258"/>
      <c r="Q16" s="258"/>
      <c r="R16" s="258"/>
      <c r="S16" s="258"/>
      <c r="T16" s="258"/>
      <c r="U16" s="258"/>
      <c r="V16" s="258"/>
      <c r="W16" s="258"/>
      <c r="X16" s="258"/>
      <c r="Y16" s="258"/>
    </row>
    <row r="17" spans="1:25">
      <c r="A17" s="411" t="s">
        <v>545</v>
      </c>
      <c r="C17" s="231"/>
      <c r="D17" s="231"/>
      <c r="E17" s="243"/>
      <c r="F17" s="258"/>
      <c r="G17" s="258"/>
      <c r="H17" s="258"/>
      <c r="I17" s="258"/>
      <c r="J17" s="258">
        <f>+'[8]C5 - Summary - Tax Pool &amp; Se'!F50</f>
        <v>0</v>
      </c>
      <c r="K17" s="258">
        <f>+'[8]C5 - Summary - Tax Pool &amp; Se'!G50</f>
        <v>0</v>
      </c>
      <c r="L17" s="258">
        <f>+'[8]C5 - Summary - Tax Pool &amp; Se'!H50</f>
        <v>0</v>
      </c>
      <c r="M17" s="258">
        <f>+'[8]C5 - Summary - Tax Pool &amp; Se'!I50</f>
        <v>0</v>
      </c>
      <c r="N17" s="258">
        <f>+'[8]C5 - Summary - Tax Pool &amp; Se'!J50</f>
        <v>0</v>
      </c>
      <c r="O17" s="258">
        <f>+'[8]C5 - Summary - Tax Pool &amp; Se'!K50</f>
        <v>0</v>
      </c>
      <c r="P17" s="258"/>
      <c r="Q17" s="258"/>
      <c r="R17" s="258"/>
      <c r="S17" s="258"/>
      <c r="T17" s="258"/>
      <c r="U17" s="258"/>
      <c r="V17" s="258"/>
      <c r="W17" s="258"/>
      <c r="X17" s="258"/>
      <c r="Y17" s="258"/>
    </row>
    <row r="18" spans="1:25">
      <c r="A18" s="411" t="s">
        <v>1478</v>
      </c>
      <c r="C18" s="231"/>
      <c r="D18" s="231"/>
      <c r="E18" s="243"/>
      <c r="F18" s="258"/>
      <c r="G18" s="258"/>
      <c r="H18" s="258"/>
      <c r="I18" s="258"/>
      <c r="J18" s="258">
        <f>+'[8]C5 - Summary - Tax Pool &amp; Se'!F51</f>
        <v>0</v>
      </c>
      <c r="K18" s="258">
        <f>+'[8]C5 - Summary - Tax Pool &amp; Se'!G51</f>
        <v>0</v>
      </c>
      <c r="L18" s="258">
        <f>+'[8]C5 - Summary - Tax Pool &amp; Se'!H51</f>
        <v>0</v>
      </c>
      <c r="M18" s="258">
        <f>+'[8]C5 - Summary - Tax Pool &amp; Se'!I51</f>
        <v>0</v>
      </c>
      <c r="N18" s="258">
        <f>+'[8]C5 - Summary - Tax Pool &amp; Se'!J51</f>
        <v>0</v>
      </c>
      <c r="O18" s="258">
        <f>+'[8]C5 - Summary - Tax Pool &amp; Se'!K51</f>
        <v>0</v>
      </c>
      <c r="P18" s="258"/>
      <c r="Q18" s="258"/>
      <c r="R18" s="258"/>
      <c r="S18" s="258"/>
      <c r="T18" s="258"/>
      <c r="U18" s="258"/>
      <c r="V18" s="258"/>
      <c r="W18" s="258"/>
      <c r="X18" s="258"/>
      <c r="Y18" s="258"/>
    </row>
    <row r="19" spans="1:25" ht="12.75" customHeight="1">
      <c r="A19" s="411" t="s">
        <v>1602</v>
      </c>
      <c r="C19" s="231"/>
      <c r="D19" s="231"/>
      <c r="E19" s="243"/>
      <c r="F19" s="258"/>
      <c r="G19" s="258"/>
      <c r="H19" s="258"/>
      <c r="I19" s="258"/>
      <c r="J19" s="258">
        <f>+'[8]C5 - Summary - Tax Pool &amp; Se'!F52</f>
        <v>0</v>
      </c>
      <c r="K19" s="258">
        <f>+'[8]C5 - Summary - Tax Pool &amp; Se'!G52</f>
        <v>0</v>
      </c>
      <c r="L19" s="258">
        <f>+'[8]C5 - Summary - Tax Pool &amp; Se'!H52</f>
        <v>0</v>
      </c>
      <c r="M19" s="258">
        <f>+'[8]C5 - Summary - Tax Pool &amp; Se'!I52</f>
        <v>0</v>
      </c>
      <c r="N19" s="258">
        <f>+'[8]C5 - Summary - Tax Pool &amp; Se'!J52</f>
        <v>0</v>
      </c>
      <c r="O19" s="258">
        <f>+'[8]C5 - Summary - Tax Pool &amp; Se'!K52</f>
        <v>0</v>
      </c>
      <c r="P19" s="258"/>
      <c r="Q19" s="258"/>
      <c r="R19" s="258"/>
      <c r="S19" s="258"/>
      <c r="T19" s="258"/>
      <c r="U19" s="258"/>
      <c r="V19" s="258"/>
      <c r="W19" s="258"/>
      <c r="X19" s="258"/>
      <c r="Y19" s="258"/>
    </row>
    <row r="21" spans="1:25">
      <c r="A21" s="260" t="s">
        <v>950</v>
      </c>
      <c r="C21" s="260"/>
      <c r="D21" s="260"/>
      <c r="E21" s="243"/>
      <c r="F21" s="260"/>
      <c r="G21" s="260"/>
      <c r="H21" s="260"/>
      <c r="I21" s="260"/>
      <c r="J21" s="260"/>
      <c r="K21" s="260"/>
      <c r="L21" s="260"/>
      <c r="M21" s="260"/>
      <c r="N21" s="260"/>
      <c r="O21" s="260"/>
      <c r="P21" s="260"/>
      <c r="Q21" s="260"/>
      <c r="R21" s="260"/>
      <c r="S21" s="260"/>
      <c r="T21" s="260"/>
      <c r="U21" s="260"/>
      <c r="V21" s="260"/>
      <c r="W21" s="260"/>
      <c r="X21" s="260"/>
      <c r="Y21" s="260"/>
    </row>
    <row r="22" spans="1:25" ht="13.5" customHeight="1">
      <c r="A22" s="411" t="s">
        <v>1613</v>
      </c>
      <c r="C22" s="265"/>
      <c r="D22" s="265"/>
      <c r="E22" s="243"/>
      <c r="F22" s="225"/>
      <c r="G22" s="225"/>
      <c r="H22" s="225"/>
      <c r="I22" s="225"/>
      <c r="J22" s="225"/>
      <c r="K22" s="225"/>
      <c r="L22" s="225"/>
      <c r="M22" s="225"/>
      <c r="N22" s="225"/>
      <c r="O22" s="225"/>
      <c r="P22" s="225"/>
      <c r="Q22" s="225"/>
      <c r="R22" s="225"/>
      <c r="S22" s="225"/>
      <c r="T22" s="225"/>
      <c r="U22" s="225"/>
      <c r="V22" s="225"/>
      <c r="W22" s="225"/>
      <c r="X22" s="225"/>
      <c r="Y22" s="225"/>
    </row>
    <row r="23" spans="1:25">
      <c r="A23" s="225"/>
      <c r="C23" s="265"/>
      <c r="D23" s="265"/>
      <c r="E23" s="243"/>
      <c r="F23" s="225"/>
      <c r="G23" s="225"/>
      <c r="H23" s="225"/>
      <c r="I23" s="225"/>
      <c r="J23" s="225"/>
      <c r="K23" s="225"/>
      <c r="L23" s="225"/>
      <c r="M23" s="225"/>
      <c r="N23" s="225"/>
      <c r="O23" s="225"/>
      <c r="P23" s="225"/>
      <c r="Q23" s="225"/>
      <c r="R23" s="225"/>
      <c r="S23" s="225"/>
      <c r="T23" s="225"/>
      <c r="U23" s="225"/>
      <c r="V23" s="225"/>
      <c r="W23" s="225"/>
      <c r="X23" s="225"/>
      <c r="Y23" s="225"/>
    </row>
    <row r="24" spans="1:25">
      <c r="A24" s="225"/>
      <c r="C24" s="265"/>
      <c r="D24" s="265"/>
      <c r="E24" s="243"/>
      <c r="F24" s="225"/>
      <c r="G24" s="225"/>
      <c r="H24" s="225"/>
      <c r="I24" s="225"/>
      <c r="J24" s="225"/>
      <c r="K24" s="225"/>
      <c r="L24" s="225"/>
      <c r="M24" s="225"/>
      <c r="N24" s="225"/>
      <c r="O24" s="225"/>
      <c r="P24" s="225"/>
      <c r="Q24" s="225"/>
      <c r="R24" s="225"/>
      <c r="S24" s="225"/>
      <c r="T24" s="225"/>
      <c r="U24" s="225"/>
      <c r="V24" s="225"/>
      <c r="W24" s="225"/>
      <c r="X24" s="225"/>
      <c r="Y24" s="225"/>
    </row>
    <row r="25" spans="1:25">
      <c r="A25" s="225"/>
      <c r="C25" s="265"/>
      <c r="D25" s="265"/>
      <c r="E25" s="243"/>
      <c r="F25" s="225"/>
      <c r="G25" s="225"/>
      <c r="H25" s="225"/>
      <c r="I25" s="225"/>
      <c r="J25" s="225"/>
      <c r="K25" s="225"/>
      <c r="L25" s="225"/>
      <c r="M25" s="225"/>
      <c r="N25" s="225"/>
      <c r="O25" s="225"/>
      <c r="P25" s="225"/>
      <c r="Q25" s="225"/>
      <c r="R25" s="225"/>
      <c r="S25" s="225"/>
      <c r="T25" s="225"/>
      <c r="U25" s="225"/>
      <c r="V25" s="225"/>
      <c r="W25" s="225"/>
      <c r="X25" s="225"/>
      <c r="Y25" s="225"/>
    </row>
    <row r="26" spans="1:25">
      <c r="A26" s="225"/>
      <c r="C26" s="265"/>
      <c r="D26" s="265"/>
      <c r="E26" s="243"/>
      <c r="F26" s="225"/>
      <c r="G26" s="225"/>
      <c r="H26" s="225"/>
      <c r="I26" s="225"/>
      <c r="J26" s="225"/>
      <c r="K26" s="225"/>
      <c r="L26" s="225"/>
      <c r="M26" s="225"/>
      <c r="N26" s="225"/>
      <c r="O26" s="225"/>
      <c r="P26" s="225"/>
      <c r="Q26" s="225"/>
      <c r="R26" s="225"/>
      <c r="S26" s="225"/>
      <c r="T26" s="225"/>
      <c r="U26" s="225"/>
      <c r="V26" s="225"/>
      <c r="W26" s="225"/>
      <c r="X26" s="225"/>
      <c r="Y26" s="225"/>
    </row>
    <row r="27" spans="1:25">
      <c r="A27" s="225"/>
      <c r="C27" s="265"/>
      <c r="D27" s="265"/>
      <c r="E27" s="243"/>
      <c r="F27" s="225"/>
      <c r="G27" s="225"/>
      <c r="H27" s="225"/>
      <c r="I27" s="225"/>
      <c r="J27" s="225"/>
      <c r="K27" s="225"/>
      <c r="L27" s="225"/>
      <c r="M27" s="225"/>
      <c r="N27" s="225"/>
      <c r="O27" s="225"/>
      <c r="P27" s="225"/>
      <c r="Q27" s="225"/>
      <c r="R27" s="225"/>
      <c r="S27" s="225"/>
      <c r="T27" s="225"/>
      <c r="U27" s="225"/>
      <c r="V27" s="225"/>
      <c r="W27" s="225"/>
      <c r="X27" s="225"/>
      <c r="Y27" s="225"/>
    </row>
    <row r="28" spans="1:25">
      <c r="A28" s="447" t="s">
        <v>954</v>
      </c>
      <c r="C28" s="231"/>
      <c r="D28" s="231"/>
      <c r="E28" s="243"/>
      <c r="F28" s="26">
        <f>F29-SUM(F10:F27)</f>
        <v>0</v>
      </c>
      <c r="G28" s="26">
        <f t="shared" ref="G28:J28" si="4">G29-SUM(G10:G27)</f>
        <v>0</v>
      </c>
      <c r="H28" s="26">
        <f t="shared" si="4"/>
        <v>0</v>
      </c>
      <c r="I28" s="26">
        <f t="shared" si="4"/>
        <v>0</v>
      </c>
      <c r="J28" s="26">
        <f t="shared" si="4"/>
        <v>0</v>
      </c>
      <c r="K28" s="26">
        <f t="shared" ref="K28" si="5">K29-SUM(K10:K27)</f>
        <v>0</v>
      </c>
      <c r="L28" s="26">
        <f t="shared" ref="L28:Y28" si="6">L29-SUM(L10:L27)</f>
        <v>0</v>
      </c>
      <c r="M28" s="26">
        <f t="shared" si="6"/>
        <v>0</v>
      </c>
      <c r="N28" s="26">
        <f t="shared" si="6"/>
        <v>0</v>
      </c>
      <c r="O28" s="26">
        <f t="shared" si="6"/>
        <v>0</v>
      </c>
      <c r="P28" s="26">
        <f t="shared" si="6"/>
        <v>0</v>
      </c>
      <c r="Q28" s="26">
        <f t="shared" si="6"/>
        <v>0</v>
      </c>
      <c r="R28" s="26">
        <f t="shared" si="6"/>
        <v>0</v>
      </c>
      <c r="S28" s="26">
        <f t="shared" si="6"/>
        <v>0</v>
      </c>
      <c r="T28" s="26">
        <f t="shared" si="6"/>
        <v>0</v>
      </c>
      <c r="U28" s="26">
        <f t="shared" si="6"/>
        <v>0</v>
      </c>
      <c r="V28" s="26">
        <f t="shared" si="6"/>
        <v>0</v>
      </c>
      <c r="W28" s="26">
        <f t="shared" si="6"/>
        <v>0</v>
      </c>
      <c r="X28" s="26">
        <f t="shared" si="6"/>
        <v>0</v>
      </c>
      <c r="Y28" s="26">
        <f t="shared" si="6"/>
        <v>0</v>
      </c>
    </row>
    <row r="29" spans="1:25" s="1" customFormat="1">
      <c r="A29" s="72" t="s">
        <v>951</v>
      </c>
      <c r="C29" s="268"/>
      <c r="D29" s="268"/>
      <c r="E29" s="242"/>
      <c r="F29" s="359">
        <f t="shared" ref="F29:J29" si="7">+F37</f>
        <v>0</v>
      </c>
      <c r="G29" s="359">
        <f t="shared" si="7"/>
        <v>0</v>
      </c>
      <c r="H29" s="359">
        <f t="shared" si="7"/>
        <v>0</v>
      </c>
      <c r="I29" s="359">
        <f t="shared" si="7"/>
        <v>0</v>
      </c>
      <c r="J29" s="359">
        <f t="shared" si="7"/>
        <v>0</v>
      </c>
      <c r="K29" s="359">
        <f t="shared" ref="K29" si="8">+K37</f>
        <v>0</v>
      </c>
      <c r="L29" s="359">
        <f t="shared" ref="L29:Y29" si="9">+L37</f>
        <v>0</v>
      </c>
      <c r="M29" s="359">
        <f t="shared" si="9"/>
        <v>0</v>
      </c>
      <c r="N29" s="359">
        <f t="shared" si="9"/>
        <v>0</v>
      </c>
      <c r="O29" s="359">
        <f t="shared" si="9"/>
        <v>0</v>
      </c>
      <c r="P29" s="359">
        <f t="shared" si="9"/>
        <v>0</v>
      </c>
      <c r="Q29" s="359">
        <f t="shared" si="9"/>
        <v>0</v>
      </c>
      <c r="R29" s="359">
        <f t="shared" si="9"/>
        <v>0</v>
      </c>
      <c r="S29" s="359">
        <f t="shared" si="9"/>
        <v>0</v>
      </c>
      <c r="T29" s="359">
        <f t="shared" si="9"/>
        <v>0</v>
      </c>
      <c r="U29" s="359">
        <f t="shared" si="9"/>
        <v>0</v>
      </c>
      <c r="V29" s="359">
        <f t="shared" si="9"/>
        <v>0</v>
      </c>
      <c r="W29" s="359">
        <f t="shared" si="9"/>
        <v>0</v>
      </c>
      <c r="X29" s="359">
        <f t="shared" si="9"/>
        <v>0</v>
      </c>
      <c r="Y29" s="359">
        <f t="shared" si="9"/>
        <v>0</v>
      </c>
    </row>
    <row r="30" spans="1:25">
      <c r="A30" s="72"/>
      <c r="B30" s="72"/>
      <c r="C30" s="72"/>
      <c r="D30" s="72"/>
      <c r="E30" s="72"/>
      <c r="F30" s="72"/>
      <c r="G30" s="72"/>
      <c r="H30" s="72"/>
      <c r="I30" s="72"/>
      <c r="J30" s="72"/>
      <c r="K30" s="72"/>
      <c r="L30" s="72"/>
      <c r="M30" s="72"/>
      <c r="N30" s="72"/>
      <c r="O30" s="72"/>
      <c r="P30" s="72"/>
      <c r="Q30" s="72"/>
      <c r="R30" s="72"/>
      <c r="S30" s="72"/>
      <c r="T30" s="72"/>
      <c r="U30" s="72"/>
      <c r="V30" s="72"/>
      <c r="W30" s="72"/>
      <c r="X30" s="72"/>
      <c r="Y30" s="72"/>
    </row>
    <row r="31" spans="1:25">
      <c r="A31" s="72" t="s">
        <v>953</v>
      </c>
      <c r="B31" s="72"/>
      <c r="C31" s="72"/>
      <c r="D31" s="72"/>
      <c r="E31" s="72"/>
      <c r="F31" s="72"/>
      <c r="G31" s="72"/>
      <c r="H31" s="72"/>
      <c r="I31" s="72"/>
      <c r="J31" s="72"/>
      <c r="K31" s="72"/>
      <c r="L31" s="72"/>
      <c r="M31" s="72"/>
      <c r="N31" s="72"/>
      <c r="O31" s="72"/>
      <c r="P31" s="72"/>
      <c r="Q31" s="72"/>
      <c r="R31" s="72"/>
      <c r="S31" s="72"/>
      <c r="T31" s="72"/>
      <c r="U31" s="72"/>
      <c r="V31" s="72"/>
      <c r="W31" s="72"/>
      <c r="X31" s="72"/>
      <c r="Y31" s="72"/>
    </row>
    <row r="32" spans="1:25">
      <c r="A32" s="447" t="s">
        <v>1430</v>
      </c>
      <c r="C32" s="231"/>
      <c r="D32" s="231"/>
      <c r="E32" s="243"/>
      <c r="F32" s="312">
        <f>'F7 Pensions DB scheme costs'!F28</f>
        <v>0</v>
      </c>
      <c r="G32" s="312">
        <f>'F7 Pensions DB scheme costs'!G28</f>
        <v>0</v>
      </c>
      <c r="H32" s="312">
        <f>'F7 Pensions DB scheme costs'!H28</f>
        <v>0</v>
      </c>
      <c r="I32" s="312">
        <f>'F7 Pensions DB scheme costs'!I28</f>
        <v>0</v>
      </c>
      <c r="J32" s="312">
        <f>'F7 Pensions DB scheme costs'!J28</f>
        <v>0</v>
      </c>
      <c r="K32" s="312">
        <f>'F7 Pensions DB scheme costs'!K28</f>
        <v>0</v>
      </c>
      <c r="L32" s="312">
        <f>'F7 Pensions DB scheme costs'!L28</f>
        <v>0</v>
      </c>
      <c r="M32" s="312">
        <f>'F7 Pensions DB scheme costs'!M28</f>
        <v>0</v>
      </c>
      <c r="N32" s="312">
        <f>'F7 Pensions DB scheme costs'!N28</f>
        <v>0</v>
      </c>
      <c r="O32" s="312">
        <f>'F7 Pensions DB scheme costs'!O28</f>
        <v>0</v>
      </c>
      <c r="P32" s="312">
        <f>'F7 Pensions DB scheme costs'!P28</f>
        <v>0</v>
      </c>
      <c r="Q32" s="312">
        <f>'F7 Pensions DB scheme costs'!Q28</f>
        <v>0</v>
      </c>
      <c r="R32" s="312">
        <f>'F7 Pensions DB scheme costs'!R28</f>
        <v>0</v>
      </c>
      <c r="S32" s="312">
        <f>'F7 Pensions DB scheme costs'!S28</f>
        <v>0</v>
      </c>
      <c r="T32" s="312">
        <f>'F7 Pensions DB scheme costs'!T28</f>
        <v>0</v>
      </c>
      <c r="U32" s="312">
        <f>'F7 Pensions DB scheme costs'!U28</f>
        <v>0</v>
      </c>
      <c r="V32" s="312">
        <f>'F7 Pensions DB scheme costs'!V28</f>
        <v>0</v>
      </c>
      <c r="W32" s="312">
        <f>'F7 Pensions DB scheme costs'!W28</f>
        <v>0</v>
      </c>
      <c r="X32" s="312">
        <f>'F7 Pensions DB scheme costs'!X28</f>
        <v>0</v>
      </c>
      <c r="Y32" s="312">
        <f>'F7 Pensions DB scheme costs'!Y28</f>
        <v>0</v>
      </c>
    </row>
    <row r="33" spans="1:25">
      <c r="A33" s="447" t="s">
        <v>755</v>
      </c>
      <c r="C33" s="231"/>
      <c r="D33" s="231"/>
      <c r="E33" s="243"/>
      <c r="F33" s="312">
        <f>'F7 Pensions DB scheme costs'!F91</f>
        <v>0</v>
      </c>
      <c r="G33" s="312">
        <f>'F7 Pensions DB scheme costs'!G91</f>
        <v>0</v>
      </c>
      <c r="H33" s="312">
        <f>'F7 Pensions DB scheme costs'!H91</f>
        <v>0</v>
      </c>
      <c r="I33" s="312">
        <f>'F7 Pensions DB scheme costs'!I91</f>
        <v>0</v>
      </c>
      <c r="J33" s="312">
        <f>'F7 Pensions DB scheme costs'!J91</f>
        <v>0</v>
      </c>
      <c r="K33" s="312">
        <f>'F7 Pensions DB scheme costs'!K91</f>
        <v>0</v>
      </c>
      <c r="L33" s="312">
        <f>'F7 Pensions DB scheme costs'!L91</f>
        <v>0</v>
      </c>
      <c r="M33" s="312">
        <f>'F7 Pensions DB scheme costs'!M91</f>
        <v>0</v>
      </c>
      <c r="N33" s="312">
        <f>'F7 Pensions DB scheme costs'!N91</f>
        <v>0</v>
      </c>
      <c r="O33" s="312">
        <f>'F7 Pensions DB scheme costs'!O91</f>
        <v>0</v>
      </c>
      <c r="P33" s="312">
        <f>'F7 Pensions DB scheme costs'!P91</f>
        <v>0</v>
      </c>
      <c r="Q33" s="312">
        <f>'F7 Pensions DB scheme costs'!Q91</f>
        <v>0</v>
      </c>
      <c r="R33" s="312">
        <f>'F7 Pensions DB scheme costs'!R91</f>
        <v>0</v>
      </c>
      <c r="S33" s="312">
        <f>'F7 Pensions DB scheme costs'!S91</f>
        <v>0</v>
      </c>
      <c r="T33" s="312">
        <f>'F7 Pensions DB scheme costs'!T91</f>
        <v>0</v>
      </c>
      <c r="U33" s="312">
        <f>'F7 Pensions DB scheme costs'!U91</f>
        <v>0</v>
      </c>
      <c r="V33" s="312">
        <f>'F7 Pensions DB scheme costs'!V91</f>
        <v>0</v>
      </c>
      <c r="W33" s="312">
        <f>'F7 Pensions DB scheme costs'!W91</f>
        <v>0</v>
      </c>
      <c r="X33" s="312">
        <f>'F7 Pensions DB scheme costs'!X91</f>
        <v>0</v>
      </c>
      <c r="Y33" s="312">
        <f>'F7 Pensions DB scheme costs'!Y91</f>
        <v>0</v>
      </c>
    </row>
    <row r="34" spans="1:25">
      <c r="A34" s="447" t="s">
        <v>1431</v>
      </c>
      <c r="C34" s="231"/>
      <c r="D34" s="231"/>
      <c r="E34" s="243"/>
      <c r="F34" s="312">
        <f>'F7 Pensions DB scheme costs'!F155</f>
        <v>0</v>
      </c>
      <c r="G34" s="312">
        <f>'F7 Pensions DB scheme costs'!G155</f>
        <v>0</v>
      </c>
      <c r="H34" s="312">
        <f>'F7 Pensions DB scheme costs'!H155</f>
        <v>0</v>
      </c>
      <c r="I34" s="312">
        <f>'F7 Pensions DB scheme costs'!I155</f>
        <v>0</v>
      </c>
      <c r="J34" s="312">
        <f>'F7 Pensions DB scheme costs'!J155</f>
        <v>0</v>
      </c>
      <c r="K34" s="312">
        <f>'F7 Pensions DB scheme costs'!K155</f>
        <v>0</v>
      </c>
      <c r="L34" s="312">
        <f>'F7 Pensions DB scheme costs'!L155</f>
        <v>0</v>
      </c>
      <c r="M34" s="312">
        <f>'F7 Pensions DB scheme costs'!M155</f>
        <v>0</v>
      </c>
      <c r="N34" s="312">
        <f>'F7 Pensions DB scheme costs'!N155</f>
        <v>0</v>
      </c>
      <c r="O34" s="312">
        <f>'F7 Pensions DB scheme costs'!O155</f>
        <v>0</v>
      </c>
      <c r="P34" s="312">
        <f>'F7 Pensions DB scheme costs'!P155</f>
        <v>0</v>
      </c>
      <c r="Q34" s="312">
        <f>'F7 Pensions DB scheme costs'!Q155</f>
        <v>0</v>
      </c>
      <c r="R34" s="312">
        <f>'F7 Pensions DB scheme costs'!R155</f>
        <v>0</v>
      </c>
      <c r="S34" s="312">
        <f>'F7 Pensions DB scheme costs'!S155</f>
        <v>0</v>
      </c>
      <c r="T34" s="312">
        <f>'F7 Pensions DB scheme costs'!T155</f>
        <v>0</v>
      </c>
      <c r="U34" s="312">
        <f>'F7 Pensions DB scheme costs'!U155</f>
        <v>0</v>
      </c>
      <c r="V34" s="312">
        <f>'F7 Pensions DB scheme costs'!V155</f>
        <v>0</v>
      </c>
      <c r="W34" s="312">
        <f>'F7 Pensions DB scheme costs'!W155</f>
        <v>0</v>
      </c>
      <c r="X34" s="312">
        <f>'F7 Pensions DB scheme costs'!X155</f>
        <v>0</v>
      </c>
      <c r="Y34" s="312">
        <f>'F7 Pensions DB scheme costs'!Y155</f>
        <v>0</v>
      </c>
    </row>
    <row r="35" spans="1:25">
      <c r="A35" s="447" t="s">
        <v>821</v>
      </c>
      <c r="C35" s="231"/>
      <c r="D35" s="231"/>
      <c r="E35" s="243"/>
      <c r="F35" s="312">
        <f>+'F9 Pensions DC schemes'!F6+'F9 Pensions DC schemes'!F12</f>
        <v>0</v>
      </c>
      <c r="G35" s="312">
        <f>+'F9 Pensions DC schemes'!G6+'F9 Pensions DC schemes'!G12</f>
        <v>0</v>
      </c>
      <c r="H35" s="312">
        <f>+'F9 Pensions DC schemes'!H6+'F9 Pensions DC schemes'!H12</f>
        <v>0</v>
      </c>
      <c r="I35" s="312">
        <f>+'F9 Pensions DC schemes'!I6+'F9 Pensions DC schemes'!I12</f>
        <v>0</v>
      </c>
      <c r="J35" s="312">
        <f>+'F9 Pensions DC schemes'!J6+'F9 Pensions DC schemes'!J12</f>
        <v>0</v>
      </c>
      <c r="K35" s="312">
        <f>+'F9 Pensions DC schemes'!K6+'F9 Pensions DC schemes'!K12</f>
        <v>0</v>
      </c>
      <c r="L35" s="312">
        <f>+'F9 Pensions DC schemes'!L6+'F9 Pensions DC schemes'!L12</f>
        <v>0</v>
      </c>
      <c r="M35" s="312">
        <f>+'F9 Pensions DC schemes'!M6+'F9 Pensions DC schemes'!M12</f>
        <v>0</v>
      </c>
      <c r="N35" s="312">
        <f>+'F9 Pensions DC schemes'!N6+'F9 Pensions DC schemes'!N12</f>
        <v>0</v>
      </c>
      <c r="O35" s="312">
        <f>+'F9 Pensions DC schemes'!O6+'F9 Pensions DC schemes'!O12</f>
        <v>0</v>
      </c>
      <c r="P35" s="312">
        <f>+'F9 Pensions DC schemes'!P6+'F9 Pensions DC schemes'!P12</f>
        <v>0</v>
      </c>
      <c r="Q35" s="312">
        <f>+'F9 Pensions DC schemes'!Q6+'F9 Pensions DC schemes'!Q12</f>
        <v>0</v>
      </c>
      <c r="R35" s="312">
        <f>+'F9 Pensions DC schemes'!R6+'F9 Pensions DC schemes'!R12</f>
        <v>0</v>
      </c>
      <c r="S35" s="312">
        <f>+'F9 Pensions DC schemes'!S6+'F9 Pensions DC schemes'!S12</f>
        <v>0</v>
      </c>
      <c r="T35" s="312">
        <f>+'F9 Pensions DC schemes'!T6+'F9 Pensions DC schemes'!T12</f>
        <v>0</v>
      </c>
      <c r="U35" s="312">
        <f>+'F9 Pensions DC schemes'!U6+'F9 Pensions DC schemes'!U12</f>
        <v>0</v>
      </c>
      <c r="V35" s="312">
        <f>+'F9 Pensions DC schemes'!V6+'F9 Pensions DC schemes'!V12</f>
        <v>0</v>
      </c>
      <c r="W35" s="312">
        <f>+'F9 Pensions DC schemes'!W6+'F9 Pensions DC schemes'!W12</f>
        <v>0</v>
      </c>
      <c r="X35" s="312">
        <f>+'F9 Pensions DC schemes'!X6+'F9 Pensions DC schemes'!X12</f>
        <v>0</v>
      </c>
      <c r="Y35" s="312">
        <f>+'F9 Pensions DC schemes'!Y6+'F9 Pensions DC schemes'!Y12</f>
        <v>0</v>
      </c>
    </row>
    <row r="36" spans="1:25">
      <c r="A36" s="447" t="s">
        <v>820</v>
      </c>
      <c r="C36" s="231"/>
      <c r="D36" s="231"/>
      <c r="E36" s="243"/>
      <c r="F36" s="312">
        <f>'F9 Pensions DC schemes'!F20</f>
        <v>0</v>
      </c>
      <c r="G36" s="312">
        <f>'F9 Pensions DC schemes'!G20</f>
        <v>0</v>
      </c>
      <c r="H36" s="312">
        <f>'F9 Pensions DC schemes'!H20</f>
        <v>0</v>
      </c>
      <c r="I36" s="312">
        <f>'F9 Pensions DC schemes'!I20</f>
        <v>0</v>
      </c>
      <c r="J36" s="312">
        <f>'F9 Pensions DC schemes'!J20</f>
        <v>0</v>
      </c>
      <c r="K36" s="312">
        <f>'F9 Pensions DC schemes'!K20</f>
        <v>0</v>
      </c>
      <c r="L36" s="312">
        <f>'F9 Pensions DC schemes'!L20</f>
        <v>0</v>
      </c>
      <c r="M36" s="312">
        <f>'F9 Pensions DC schemes'!M20</f>
        <v>0</v>
      </c>
      <c r="N36" s="312">
        <f>'F9 Pensions DC schemes'!N20</f>
        <v>0</v>
      </c>
      <c r="O36" s="312">
        <f>'F9 Pensions DC schemes'!O20</f>
        <v>0</v>
      </c>
      <c r="P36" s="312">
        <f>'F9 Pensions DC schemes'!P20</f>
        <v>0</v>
      </c>
      <c r="Q36" s="312">
        <f>'F9 Pensions DC schemes'!Q20</f>
        <v>0</v>
      </c>
      <c r="R36" s="312">
        <f>'F9 Pensions DC schemes'!R20</f>
        <v>0</v>
      </c>
      <c r="S36" s="312">
        <f>'F9 Pensions DC schemes'!S20</f>
        <v>0</v>
      </c>
      <c r="T36" s="312">
        <f>'F9 Pensions DC schemes'!T20</f>
        <v>0</v>
      </c>
      <c r="U36" s="312">
        <f>'F9 Pensions DC schemes'!U20</f>
        <v>0</v>
      </c>
      <c r="V36" s="312">
        <f>'F9 Pensions DC schemes'!V20</f>
        <v>0</v>
      </c>
      <c r="W36" s="312">
        <f>'F9 Pensions DC schemes'!W20</f>
        <v>0</v>
      </c>
      <c r="X36" s="312">
        <f>'F9 Pensions DC schemes'!X20</f>
        <v>0</v>
      </c>
      <c r="Y36" s="312">
        <f>'F9 Pensions DC schemes'!Y20</f>
        <v>0</v>
      </c>
    </row>
    <row r="37" spans="1:25" s="1" customFormat="1">
      <c r="A37" s="72" t="s">
        <v>957</v>
      </c>
      <c r="C37" s="268"/>
      <c r="D37" s="268"/>
      <c r="E37" s="242"/>
      <c r="F37" s="359">
        <f t="shared" ref="F37:J37" si="10">SUM(F32:F36)</f>
        <v>0</v>
      </c>
      <c r="G37" s="359">
        <f t="shared" si="10"/>
        <v>0</v>
      </c>
      <c r="H37" s="359">
        <f t="shared" si="10"/>
        <v>0</v>
      </c>
      <c r="I37" s="359">
        <f t="shared" si="10"/>
        <v>0</v>
      </c>
      <c r="J37" s="359">
        <f t="shared" si="10"/>
        <v>0</v>
      </c>
      <c r="K37" s="359">
        <f t="shared" ref="K37" si="11">SUM(K32:K36)</f>
        <v>0</v>
      </c>
      <c r="L37" s="359">
        <f t="shared" ref="L37:Y37" si="12">SUM(L32:L36)</f>
        <v>0</v>
      </c>
      <c r="M37" s="359">
        <f t="shared" si="12"/>
        <v>0</v>
      </c>
      <c r="N37" s="359">
        <f t="shared" si="12"/>
        <v>0</v>
      </c>
      <c r="O37" s="359">
        <f t="shared" si="12"/>
        <v>0</v>
      </c>
      <c r="P37" s="359">
        <f t="shared" si="12"/>
        <v>0</v>
      </c>
      <c r="Q37" s="359">
        <f t="shared" si="12"/>
        <v>0</v>
      </c>
      <c r="R37" s="359">
        <f t="shared" si="12"/>
        <v>0</v>
      </c>
      <c r="S37" s="359">
        <f t="shared" si="12"/>
        <v>0</v>
      </c>
      <c r="T37" s="359">
        <f t="shared" si="12"/>
        <v>0</v>
      </c>
      <c r="U37" s="359">
        <f t="shared" si="12"/>
        <v>0</v>
      </c>
      <c r="V37" s="359">
        <f t="shared" si="12"/>
        <v>0</v>
      </c>
      <c r="W37" s="359">
        <f t="shared" si="12"/>
        <v>0</v>
      </c>
      <c r="X37" s="359">
        <f t="shared" si="12"/>
        <v>0</v>
      </c>
      <c r="Y37" s="359">
        <f t="shared" si="12"/>
        <v>0</v>
      </c>
    </row>
    <row r="38" spans="1:25">
      <c r="A38" s="72"/>
      <c r="C38" s="231"/>
      <c r="D38" s="231"/>
      <c r="E38" s="231"/>
      <c r="F38" s="886"/>
      <c r="G38" s="886"/>
      <c r="H38" s="886"/>
      <c r="I38" s="886"/>
      <c r="J38" s="886"/>
      <c r="K38" s="231"/>
      <c r="L38" s="886"/>
      <c r="M38" s="886"/>
      <c r="N38" s="886"/>
      <c r="O38" s="886"/>
      <c r="P38" s="886"/>
      <c r="Q38" s="886"/>
      <c r="R38" s="886"/>
      <c r="S38" s="886"/>
      <c r="T38" s="886"/>
      <c r="U38" s="886"/>
      <c r="V38" s="886"/>
      <c r="W38" s="886"/>
      <c r="X38" s="886"/>
      <c r="Y38" s="886"/>
    </row>
    <row r="39" spans="1:25">
      <c r="A39" s="72" t="s">
        <v>956</v>
      </c>
      <c r="B39" s="72"/>
      <c r="C39" s="72"/>
      <c r="D39" s="72"/>
      <c r="E39" s="72"/>
      <c r="F39" s="72"/>
      <c r="G39" s="72"/>
      <c r="H39" s="72"/>
      <c r="I39" s="72"/>
      <c r="J39" s="72"/>
      <c r="K39" s="72"/>
      <c r="L39" s="72"/>
      <c r="M39" s="72"/>
      <c r="N39" s="72"/>
      <c r="O39" s="72"/>
      <c r="P39" s="72"/>
      <c r="Q39" s="72"/>
      <c r="R39" s="72"/>
      <c r="S39" s="72"/>
      <c r="T39" s="72"/>
      <c r="U39" s="72"/>
      <c r="V39" s="72"/>
      <c r="W39" s="72"/>
      <c r="X39" s="72"/>
      <c r="Y39" s="72"/>
    </row>
    <row r="40" spans="1:25">
      <c r="A40" s="447" t="s">
        <v>1432</v>
      </c>
      <c r="C40" s="231"/>
      <c r="D40" s="231"/>
      <c r="E40" s="243"/>
      <c r="F40" s="312">
        <f>'F7 Pensions DB scheme costs'!F30</f>
        <v>0</v>
      </c>
      <c r="G40" s="312">
        <f>'F7 Pensions DB scheme costs'!G30</f>
        <v>0</v>
      </c>
      <c r="H40" s="312">
        <f>'F7 Pensions DB scheme costs'!H30</f>
        <v>0</v>
      </c>
      <c r="I40" s="312">
        <f>'F7 Pensions DB scheme costs'!I30</f>
        <v>0</v>
      </c>
      <c r="J40" s="312">
        <f>'F7 Pensions DB scheme costs'!J30</f>
        <v>0</v>
      </c>
      <c r="K40" s="312">
        <f>'F7 Pensions DB scheme costs'!K30</f>
        <v>0</v>
      </c>
      <c r="L40" s="312">
        <f>'F7 Pensions DB scheme costs'!L30</f>
        <v>0</v>
      </c>
      <c r="M40" s="312">
        <f>'F7 Pensions DB scheme costs'!M30</f>
        <v>0</v>
      </c>
      <c r="N40" s="312">
        <f>'F7 Pensions DB scheme costs'!N30</f>
        <v>0</v>
      </c>
      <c r="O40" s="312">
        <f>'F7 Pensions DB scheme costs'!O30</f>
        <v>0</v>
      </c>
      <c r="P40" s="312">
        <f>'F7 Pensions DB scheme costs'!P30</f>
        <v>0</v>
      </c>
      <c r="Q40" s="312">
        <f>'F7 Pensions DB scheme costs'!Q30</f>
        <v>0</v>
      </c>
      <c r="R40" s="312">
        <f>'F7 Pensions DB scheme costs'!R30</f>
        <v>0</v>
      </c>
      <c r="S40" s="312">
        <f>'F7 Pensions DB scheme costs'!S30</f>
        <v>0</v>
      </c>
      <c r="T40" s="312">
        <f>'F7 Pensions DB scheme costs'!T30</f>
        <v>0</v>
      </c>
      <c r="U40" s="312">
        <f>'F7 Pensions DB scheme costs'!U30</f>
        <v>0</v>
      </c>
      <c r="V40" s="312">
        <f>'F7 Pensions DB scheme costs'!V30</f>
        <v>0</v>
      </c>
      <c r="W40" s="312">
        <f>'F7 Pensions DB scheme costs'!W30</f>
        <v>0</v>
      </c>
      <c r="X40" s="312">
        <f>'F7 Pensions DB scheme costs'!X30</f>
        <v>0</v>
      </c>
      <c r="Y40" s="312">
        <f>'F7 Pensions DB scheme costs'!Y30</f>
        <v>0</v>
      </c>
    </row>
    <row r="41" spans="1:25">
      <c r="A41" s="447" t="s">
        <v>598</v>
      </c>
      <c r="C41" s="231"/>
      <c r="D41" s="231"/>
      <c r="E41" s="243"/>
      <c r="F41" s="312">
        <f>'F7 Pensions DB scheme costs'!F93</f>
        <v>0</v>
      </c>
      <c r="G41" s="312">
        <f>'F7 Pensions DB scheme costs'!G93</f>
        <v>0</v>
      </c>
      <c r="H41" s="312">
        <f>'F7 Pensions DB scheme costs'!H93</f>
        <v>0</v>
      </c>
      <c r="I41" s="312">
        <f>'F7 Pensions DB scheme costs'!I93</f>
        <v>0</v>
      </c>
      <c r="J41" s="312">
        <f>'F7 Pensions DB scheme costs'!J93</f>
        <v>0</v>
      </c>
      <c r="K41" s="312">
        <f>'F7 Pensions DB scheme costs'!K93</f>
        <v>0</v>
      </c>
      <c r="L41" s="312">
        <f>'F7 Pensions DB scheme costs'!L93</f>
        <v>0</v>
      </c>
      <c r="M41" s="312">
        <f>'F7 Pensions DB scheme costs'!M93</f>
        <v>0</v>
      </c>
      <c r="N41" s="312">
        <f>'F7 Pensions DB scheme costs'!N93</f>
        <v>0</v>
      </c>
      <c r="O41" s="312">
        <f>'F7 Pensions DB scheme costs'!O93</f>
        <v>0</v>
      </c>
      <c r="P41" s="312">
        <f>'F7 Pensions DB scheme costs'!P93</f>
        <v>0</v>
      </c>
      <c r="Q41" s="312">
        <f>'F7 Pensions DB scheme costs'!Q93</f>
        <v>0</v>
      </c>
      <c r="R41" s="312">
        <f>'F7 Pensions DB scheme costs'!R93</f>
        <v>0</v>
      </c>
      <c r="S41" s="312">
        <f>'F7 Pensions DB scheme costs'!S93</f>
        <v>0</v>
      </c>
      <c r="T41" s="312">
        <f>'F7 Pensions DB scheme costs'!T93</f>
        <v>0</v>
      </c>
      <c r="U41" s="312">
        <f>'F7 Pensions DB scheme costs'!U93</f>
        <v>0</v>
      </c>
      <c r="V41" s="312">
        <f>'F7 Pensions DB scheme costs'!V93</f>
        <v>0</v>
      </c>
      <c r="W41" s="312">
        <f>'F7 Pensions DB scheme costs'!W93</f>
        <v>0</v>
      </c>
      <c r="X41" s="312">
        <f>'F7 Pensions DB scheme costs'!X93</f>
        <v>0</v>
      </c>
      <c r="Y41" s="312">
        <f>'F7 Pensions DB scheme costs'!Y93</f>
        <v>0</v>
      </c>
    </row>
    <row r="42" spans="1:25">
      <c r="A42" s="447" t="s">
        <v>1433</v>
      </c>
      <c r="C42" s="231"/>
      <c r="D42" s="231"/>
      <c r="E42" s="243"/>
      <c r="F42" s="312">
        <f>'F7 Pensions DB scheme costs'!F157</f>
        <v>0</v>
      </c>
      <c r="G42" s="312">
        <f>'F7 Pensions DB scheme costs'!G157</f>
        <v>0</v>
      </c>
      <c r="H42" s="312">
        <f>'F7 Pensions DB scheme costs'!H157</f>
        <v>0</v>
      </c>
      <c r="I42" s="312">
        <f>'F7 Pensions DB scheme costs'!I157</f>
        <v>0</v>
      </c>
      <c r="J42" s="312">
        <f>'F7 Pensions DB scheme costs'!J157</f>
        <v>0</v>
      </c>
      <c r="K42" s="312">
        <f>'F7 Pensions DB scheme costs'!K157</f>
        <v>0</v>
      </c>
      <c r="L42" s="312">
        <f>'F7 Pensions DB scheme costs'!L157</f>
        <v>0</v>
      </c>
      <c r="M42" s="312">
        <f>'F7 Pensions DB scheme costs'!M157</f>
        <v>0</v>
      </c>
      <c r="N42" s="312">
        <f>'F7 Pensions DB scheme costs'!N157</f>
        <v>0</v>
      </c>
      <c r="O42" s="312">
        <f>'F7 Pensions DB scheme costs'!O157</f>
        <v>0</v>
      </c>
      <c r="P42" s="312">
        <f>'F7 Pensions DB scheme costs'!P157</f>
        <v>0</v>
      </c>
      <c r="Q42" s="312">
        <f>'F7 Pensions DB scheme costs'!Q157</f>
        <v>0</v>
      </c>
      <c r="R42" s="312">
        <f>'F7 Pensions DB scheme costs'!R157</f>
        <v>0</v>
      </c>
      <c r="S42" s="312">
        <f>'F7 Pensions DB scheme costs'!S157</f>
        <v>0</v>
      </c>
      <c r="T42" s="312">
        <f>'F7 Pensions DB scheme costs'!T157</f>
        <v>0</v>
      </c>
      <c r="U42" s="312">
        <f>'F7 Pensions DB scheme costs'!U157</f>
        <v>0</v>
      </c>
      <c r="V42" s="312">
        <f>'F7 Pensions DB scheme costs'!V157</f>
        <v>0</v>
      </c>
      <c r="W42" s="312">
        <f>'F7 Pensions DB scheme costs'!W157</f>
        <v>0</v>
      </c>
      <c r="X42" s="312">
        <f>'F7 Pensions DB scheme costs'!X157</f>
        <v>0</v>
      </c>
      <c r="Y42" s="312">
        <f>'F7 Pensions DB scheme costs'!Y157</f>
        <v>0</v>
      </c>
    </row>
    <row r="43" spans="1:25">
      <c r="A43" s="447" t="s">
        <v>1610</v>
      </c>
      <c r="C43" s="231"/>
      <c r="D43" s="231"/>
      <c r="E43" s="243"/>
      <c r="F43" s="312">
        <f>+'F7 Pensions DB scheme costs'!F203</f>
        <v>0</v>
      </c>
      <c r="G43" s="312">
        <f>+'F7 Pensions DB scheme costs'!G203</f>
        <v>0</v>
      </c>
      <c r="H43" s="312">
        <f>+'F7 Pensions DB scheme costs'!H203</f>
        <v>0</v>
      </c>
      <c r="I43" s="312">
        <f>+'F7 Pensions DB scheme costs'!I203</f>
        <v>0</v>
      </c>
      <c r="J43" s="312">
        <f>+'F7 Pensions DB scheme costs'!J203</f>
        <v>0</v>
      </c>
      <c r="K43" s="312">
        <f>+'F7 Pensions DB scheme costs'!K203</f>
        <v>0</v>
      </c>
      <c r="L43" s="312">
        <f>+'F7 Pensions DB scheme costs'!L203</f>
        <v>0</v>
      </c>
      <c r="M43" s="312">
        <f>+'F7 Pensions DB scheme costs'!M203</f>
        <v>0</v>
      </c>
      <c r="N43" s="312">
        <f>+'F7 Pensions DB scheme costs'!N203</f>
        <v>0</v>
      </c>
      <c r="O43" s="312">
        <f>+'F7 Pensions DB scheme costs'!O203</f>
        <v>0</v>
      </c>
      <c r="P43" s="312">
        <f>+'F7 Pensions DB scheme costs'!P203</f>
        <v>0</v>
      </c>
      <c r="Q43" s="312">
        <f>+'F7 Pensions DB scheme costs'!Q203</f>
        <v>0</v>
      </c>
      <c r="R43" s="312">
        <f>+'F7 Pensions DB scheme costs'!R203</f>
        <v>0</v>
      </c>
      <c r="S43" s="312">
        <f>+'F7 Pensions DB scheme costs'!S203</f>
        <v>0</v>
      </c>
      <c r="T43" s="312">
        <f>+'F7 Pensions DB scheme costs'!T203</f>
        <v>0</v>
      </c>
      <c r="U43" s="312">
        <f>+'F7 Pensions DB scheme costs'!U203</f>
        <v>0</v>
      </c>
      <c r="V43" s="312">
        <f>+'F7 Pensions DB scheme costs'!V203</f>
        <v>0</v>
      </c>
      <c r="W43" s="312">
        <f>+'F7 Pensions DB scheme costs'!W203</f>
        <v>0</v>
      </c>
      <c r="X43" s="312">
        <f>+'F7 Pensions DB scheme costs'!X203</f>
        <v>0</v>
      </c>
      <c r="Y43" s="312">
        <f>+'F7 Pensions DB scheme costs'!Y203</f>
        <v>0</v>
      </c>
    </row>
    <row r="44" spans="1:25" s="1" customFormat="1">
      <c r="A44" s="72" t="s">
        <v>958</v>
      </c>
      <c r="C44" s="268"/>
      <c r="D44" s="268"/>
      <c r="E44" s="242"/>
      <c r="F44" s="359">
        <f t="shared" ref="F44:J44" si="13">SUM(F40:F43)</f>
        <v>0</v>
      </c>
      <c r="G44" s="359">
        <f t="shared" si="13"/>
        <v>0</v>
      </c>
      <c r="H44" s="359">
        <f t="shared" si="13"/>
        <v>0</v>
      </c>
      <c r="I44" s="359">
        <f t="shared" si="13"/>
        <v>0</v>
      </c>
      <c r="J44" s="359">
        <f t="shared" si="13"/>
        <v>0</v>
      </c>
      <c r="K44" s="359">
        <f t="shared" ref="K44" si="14">SUM(K40:K43)</f>
        <v>0</v>
      </c>
      <c r="L44" s="359">
        <f t="shared" ref="L44:Y44" si="15">SUM(L40:L43)</f>
        <v>0</v>
      </c>
      <c r="M44" s="359">
        <f t="shared" si="15"/>
        <v>0</v>
      </c>
      <c r="N44" s="359">
        <f t="shared" si="15"/>
        <v>0</v>
      </c>
      <c r="O44" s="359">
        <f t="shared" si="15"/>
        <v>0</v>
      </c>
      <c r="P44" s="359">
        <f t="shared" si="15"/>
        <v>0</v>
      </c>
      <c r="Q44" s="359">
        <f t="shared" si="15"/>
        <v>0</v>
      </c>
      <c r="R44" s="359">
        <f t="shared" si="15"/>
        <v>0</v>
      </c>
      <c r="S44" s="359">
        <f t="shared" si="15"/>
        <v>0</v>
      </c>
      <c r="T44" s="359">
        <f t="shared" si="15"/>
        <v>0</v>
      </c>
      <c r="U44" s="359">
        <f t="shared" si="15"/>
        <v>0</v>
      </c>
      <c r="V44" s="359">
        <f t="shared" si="15"/>
        <v>0</v>
      </c>
      <c r="W44" s="359">
        <f t="shared" si="15"/>
        <v>0</v>
      </c>
      <c r="X44" s="359">
        <f t="shared" si="15"/>
        <v>0</v>
      </c>
      <c r="Y44" s="359">
        <f t="shared" si="15"/>
        <v>0</v>
      </c>
    </row>
    <row r="45" spans="1:25">
      <c r="A45" s="72"/>
      <c r="B45" s="72"/>
      <c r="C45" s="72"/>
      <c r="D45" s="72"/>
      <c r="E45" s="72"/>
      <c r="F45" s="72"/>
      <c r="G45" s="72"/>
      <c r="H45" s="72"/>
      <c r="I45" s="72"/>
      <c r="J45" s="72"/>
      <c r="K45" s="72"/>
      <c r="L45" s="72"/>
      <c r="M45" s="72"/>
      <c r="N45" s="72"/>
      <c r="O45" s="72"/>
      <c r="P45" s="72"/>
      <c r="Q45" s="72"/>
      <c r="R45" s="72"/>
      <c r="S45" s="72"/>
      <c r="T45" s="72"/>
      <c r="U45" s="72"/>
      <c r="V45" s="72"/>
      <c r="W45" s="72"/>
      <c r="X45" s="72"/>
      <c r="Y45" s="72"/>
    </row>
    <row r="46" spans="1:25" s="1" customFormat="1">
      <c r="A46" s="268" t="s">
        <v>955</v>
      </c>
      <c r="C46" s="268"/>
      <c r="D46" s="268"/>
      <c r="E46" s="242"/>
      <c r="F46" s="359">
        <f t="shared" ref="F46:J46" si="16">+F44+F37</f>
        <v>0</v>
      </c>
      <c r="G46" s="359">
        <f t="shared" si="16"/>
        <v>0</v>
      </c>
      <c r="H46" s="359">
        <f t="shared" si="16"/>
        <v>0</v>
      </c>
      <c r="I46" s="359">
        <f t="shared" si="16"/>
        <v>0</v>
      </c>
      <c r="J46" s="359">
        <f t="shared" si="16"/>
        <v>0</v>
      </c>
      <c r="K46" s="359">
        <f t="shared" ref="K46" si="17">+K44+K37</f>
        <v>0</v>
      </c>
      <c r="L46" s="359">
        <f t="shared" ref="L46:Y46" si="18">+L44+L37</f>
        <v>0</v>
      </c>
      <c r="M46" s="359">
        <f t="shared" si="18"/>
        <v>0</v>
      </c>
      <c r="N46" s="359">
        <f t="shared" si="18"/>
        <v>0</v>
      </c>
      <c r="O46" s="359">
        <f t="shared" si="18"/>
        <v>0</v>
      </c>
      <c r="P46" s="359">
        <f t="shared" si="18"/>
        <v>0</v>
      </c>
      <c r="Q46" s="359">
        <f t="shared" si="18"/>
        <v>0</v>
      </c>
      <c r="R46" s="359">
        <f t="shared" si="18"/>
        <v>0</v>
      </c>
      <c r="S46" s="359">
        <f t="shared" si="18"/>
        <v>0</v>
      </c>
      <c r="T46" s="359">
        <f t="shared" si="18"/>
        <v>0</v>
      </c>
      <c r="U46" s="359">
        <f t="shared" si="18"/>
        <v>0</v>
      </c>
      <c r="V46" s="359">
        <f t="shared" si="18"/>
        <v>0</v>
      </c>
      <c r="W46" s="359">
        <f t="shared" si="18"/>
        <v>0</v>
      </c>
      <c r="X46" s="359">
        <f t="shared" si="18"/>
        <v>0</v>
      </c>
      <c r="Y46" s="359">
        <f t="shared" si="18"/>
        <v>0</v>
      </c>
    </row>
    <row r="47" spans="1:25" s="1" customFormat="1">
      <c r="A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row>
    <row r="48" spans="1:25">
      <c r="A48" s="259" t="s">
        <v>959</v>
      </c>
      <c r="C48" s="260"/>
      <c r="D48" s="260"/>
      <c r="E48" s="243"/>
      <c r="F48" s="260"/>
      <c r="G48" s="260"/>
      <c r="H48" s="260"/>
      <c r="I48" s="260"/>
      <c r="J48" s="260"/>
      <c r="K48" s="260"/>
      <c r="L48" s="260"/>
      <c r="M48" s="260"/>
      <c r="N48" s="260"/>
      <c r="O48" s="260"/>
      <c r="P48" s="260"/>
      <c r="Q48" s="260"/>
      <c r="R48" s="260"/>
      <c r="S48" s="260"/>
      <c r="T48" s="260"/>
      <c r="U48" s="260"/>
      <c r="V48" s="260"/>
      <c r="W48" s="260"/>
      <c r="X48" s="260"/>
      <c r="Y48" s="260"/>
    </row>
    <row r="49" spans="1:25">
      <c r="A49" s="447" t="s">
        <v>599</v>
      </c>
      <c r="C49" s="265"/>
      <c r="D49" s="265"/>
      <c r="E49" s="243"/>
      <c r="F49" s="225"/>
      <c r="G49" s="225"/>
      <c r="H49" s="225"/>
      <c r="I49" s="225"/>
      <c r="J49" s="225"/>
      <c r="K49" s="225"/>
      <c r="L49" s="225"/>
      <c r="M49" s="225"/>
      <c r="N49" s="225"/>
      <c r="O49" s="225"/>
      <c r="P49" s="225"/>
      <c r="Q49" s="225"/>
      <c r="R49" s="225"/>
      <c r="S49" s="225"/>
      <c r="T49" s="225"/>
      <c r="U49" s="225"/>
      <c r="V49" s="225"/>
      <c r="W49" s="225"/>
      <c r="X49" s="225"/>
      <c r="Y49" s="225"/>
    </row>
    <row r="50" spans="1:25">
      <c r="A50" s="447" t="s">
        <v>600</v>
      </c>
      <c r="C50" s="265"/>
      <c r="D50" s="265"/>
      <c r="E50" s="243"/>
      <c r="F50" s="225"/>
      <c r="G50" s="225"/>
      <c r="H50" s="225"/>
      <c r="I50" s="225"/>
      <c r="J50" s="225"/>
      <c r="K50" s="225"/>
      <c r="L50" s="225"/>
      <c r="M50" s="225"/>
      <c r="N50" s="225"/>
      <c r="O50" s="225"/>
      <c r="P50" s="225"/>
      <c r="Q50" s="225"/>
      <c r="R50" s="225"/>
      <c r="S50" s="225"/>
      <c r="T50" s="225"/>
      <c r="U50" s="225"/>
      <c r="V50" s="225"/>
      <c r="W50" s="225"/>
      <c r="X50" s="225"/>
      <c r="Y50" s="225"/>
    </row>
    <row r="51" spans="1:25">
      <c r="A51" s="447" t="s">
        <v>601</v>
      </c>
      <c r="C51" s="265"/>
      <c r="D51" s="265"/>
      <c r="E51" s="243"/>
      <c r="F51" s="225"/>
      <c r="G51" s="225"/>
      <c r="H51" s="225"/>
      <c r="I51" s="225"/>
      <c r="J51" s="225"/>
      <c r="K51" s="225"/>
      <c r="L51" s="225"/>
      <c r="M51" s="225"/>
      <c r="N51" s="225"/>
      <c r="O51" s="225"/>
      <c r="P51" s="225"/>
      <c r="Q51" s="225"/>
      <c r="R51" s="225"/>
      <c r="S51" s="225"/>
      <c r="T51" s="225"/>
      <c r="U51" s="225"/>
      <c r="V51" s="225"/>
      <c r="W51" s="225"/>
      <c r="X51" s="225"/>
      <c r="Y51" s="225"/>
    </row>
    <row r="52" spans="1:25">
      <c r="A52" s="225"/>
      <c r="C52" s="265"/>
      <c r="D52" s="265"/>
      <c r="E52" s="243"/>
      <c r="F52" s="225"/>
      <c r="G52" s="225"/>
      <c r="H52" s="225"/>
      <c r="I52" s="225"/>
      <c r="J52" s="225"/>
      <c r="K52" s="225"/>
      <c r="L52" s="225"/>
      <c r="M52" s="225"/>
      <c r="N52" s="225"/>
      <c r="O52" s="225"/>
      <c r="P52" s="225"/>
      <c r="Q52" s="225"/>
      <c r="R52" s="225"/>
      <c r="S52" s="225"/>
      <c r="T52" s="225"/>
      <c r="U52" s="225"/>
      <c r="V52" s="225"/>
      <c r="W52" s="225"/>
      <c r="X52" s="225"/>
      <c r="Y52" s="225"/>
    </row>
    <row r="53" spans="1:25">
      <c r="A53" s="225"/>
      <c r="C53" s="265"/>
      <c r="D53" s="265"/>
      <c r="E53" s="243"/>
      <c r="F53" s="225"/>
      <c r="G53" s="225"/>
      <c r="H53" s="225"/>
      <c r="I53" s="225"/>
      <c r="J53" s="225"/>
      <c r="K53" s="225"/>
      <c r="L53" s="225"/>
      <c r="M53" s="225"/>
      <c r="N53" s="225"/>
      <c r="O53" s="225"/>
      <c r="P53" s="225"/>
      <c r="Q53" s="225"/>
      <c r="R53" s="225"/>
      <c r="S53" s="225"/>
      <c r="T53" s="225"/>
      <c r="U53" s="225"/>
      <c r="V53" s="225"/>
      <c r="W53" s="225"/>
      <c r="X53" s="225"/>
      <c r="Y53" s="225"/>
    </row>
    <row r="54" spans="1:25">
      <c r="A54" s="225"/>
      <c r="C54" s="265"/>
      <c r="D54" s="265"/>
      <c r="E54" s="243"/>
      <c r="F54" s="225"/>
      <c r="G54" s="225"/>
      <c r="H54" s="225"/>
      <c r="I54" s="225"/>
      <c r="J54" s="225"/>
      <c r="K54" s="225"/>
      <c r="L54" s="225"/>
      <c r="M54" s="225"/>
      <c r="N54" s="225"/>
      <c r="O54" s="225"/>
      <c r="P54" s="225"/>
      <c r="Q54" s="225"/>
      <c r="R54" s="225"/>
      <c r="S54" s="225"/>
      <c r="T54" s="225"/>
      <c r="U54" s="225"/>
      <c r="V54" s="225"/>
      <c r="W54" s="225"/>
      <c r="X54" s="225"/>
      <c r="Y54" s="225"/>
    </row>
    <row r="55" spans="1:25">
      <c r="A55" s="225"/>
      <c r="C55" s="265"/>
      <c r="D55" s="265"/>
      <c r="E55" s="243"/>
      <c r="F55" s="225"/>
      <c r="G55" s="225"/>
      <c r="H55" s="225"/>
      <c r="I55" s="225"/>
      <c r="J55" s="225"/>
      <c r="K55" s="225"/>
      <c r="L55" s="225"/>
      <c r="M55" s="225"/>
      <c r="N55" s="225"/>
      <c r="O55" s="225"/>
      <c r="P55" s="225"/>
      <c r="Q55" s="225"/>
      <c r="R55" s="225"/>
      <c r="S55" s="225"/>
      <c r="T55" s="225"/>
      <c r="U55" s="225"/>
      <c r="V55" s="225"/>
      <c r="W55" s="225"/>
      <c r="X55" s="225"/>
      <c r="Y55" s="225"/>
    </row>
    <row r="56" spans="1:25">
      <c r="A56" s="225"/>
      <c r="C56" s="265"/>
      <c r="D56" s="265"/>
      <c r="E56" s="243"/>
      <c r="F56" s="225"/>
      <c r="G56" s="225"/>
      <c r="H56" s="225"/>
      <c r="I56" s="225"/>
      <c r="J56" s="225"/>
      <c r="K56" s="225"/>
      <c r="L56" s="225"/>
      <c r="M56" s="225"/>
      <c r="N56" s="225"/>
      <c r="O56" s="225"/>
      <c r="P56" s="225"/>
      <c r="Q56" s="225"/>
      <c r="R56" s="225"/>
      <c r="S56" s="225"/>
      <c r="T56" s="225"/>
      <c r="U56" s="225"/>
      <c r="V56" s="225"/>
      <c r="W56" s="225"/>
      <c r="X56" s="225"/>
      <c r="Y56" s="225"/>
    </row>
    <row r="57" spans="1:25">
      <c r="A57" s="225"/>
      <c r="C57" s="265"/>
      <c r="D57" s="265"/>
      <c r="E57" s="243"/>
      <c r="F57" s="225"/>
      <c r="G57" s="225"/>
      <c r="H57" s="225"/>
      <c r="I57" s="225"/>
      <c r="J57" s="225"/>
      <c r="K57" s="225"/>
      <c r="L57" s="225"/>
      <c r="M57" s="225"/>
      <c r="N57" s="225"/>
      <c r="O57" s="225"/>
      <c r="P57" s="225"/>
      <c r="Q57" s="225"/>
      <c r="R57" s="225"/>
      <c r="S57" s="225"/>
      <c r="T57" s="225"/>
      <c r="U57" s="225"/>
      <c r="V57" s="225"/>
      <c r="W57" s="225"/>
      <c r="X57" s="225"/>
      <c r="Y57" s="225"/>
    </row>
    <row r="58" spans="1:25">
      <c r="A58" s="225"/>
      <c r="C58" s="265"/>
      <c r="D58" s="265"/>
      <c r="E58" s="243"/>
      <c r="F58" s="225"/>
      <c r="G58" s="225"/>
      <c r="H58" s="225"/>
      <c r="I58" s="225"/>
      <c r="J58" s="225"/>
      <c r="K58" s="225"/>
      <c r="L58" s="225"/>
      <c r="M58" s="225"/>
      <c r="N58" s="225"/>
      <c r="O58" s="225"/>
      <c r="P58" s="225"/>
      <c r="Q58" s="225"/>
      <c r="R58" s="225"/>
      <c r="S58" s="225"/>
      <c r="T58" s="225"/>
      <c r="U58" s="225"/>
      <c r="V58" s="225"/>
      <c r="W58" s="225"/>
      <c r="X58" s="225"/>
      <c r="Y58" s="225"/>
    </row>
    <row r="59" spans="1:25">
      <c r="A59" s="225"/>
      <c r="C59" s="265"/>
      <c r="D59" s="265"/>
      <c r="E59" s="243"/>
      <c r="F59" s="225"/>
      <c r="G59" s="225"/>
      <c r="H59" s="225"/>
      <c r="I59" s="225"/>
      <c r="J59" s="225"/>
      <c r="K59" s="225"/>
      <c r="L59" s="225"/>
      <c r="M59" s="225"/>
      <c r="N59" s="225"/>
      <c r="O59" s="225"/>
      <c r="P59" s="225"/>
      <c r="Q59" s="225"/>
      <c r="R59" s="225"/>
      <c r="S59" s="225"/>
      <c r="T59" s="225"/>
      <c r="U59" s="225"/>
      <c r="V59" s="225"/>
      <c r="W59" s="225"/>
      <c r="X59" s="225"/>
      <c r="Y59" s="225"/>
    </row>
    <row r="60" spans="1:25">
      <c r="A60" s="225"/>
      <c r="C60" s="265"/>
      <c r="D60" s="265"/>
      <c r="E60" s="243"/>
      <c r="F60" s="225"/>
      <c r="G60" s="225"/>
      <c r="H60" s="225"/>
      <c r="I60" s="225"/>
      <c r="J60" s="225"/>
      <c r="K60" s="225"/>
      <c r="L60" s="225"/>
      <c r="M60" s="225"/>
      <c r="N60" s="225"/>
      <c r="O60" s="225"/>
      <c r="P60" s="225"/>
      <c r="Q60" s="225"/>
      <c r="R60" s="225"/>
      <c r="S60" s="225"/>
      <c r="T60" s="225"/>
      <c r="U60" s="225"/>
      <c r="V60" s="225"/>
      <c r="W60" s="225"/>
      <c r="X60" s="225"/>
      <c r="Y60" s="225"/>
    </row>
    <row r="61" spans="1:25">
      <c r="A61" s="225"/>
      <c r="C61" s="265"/>
      <c r="D61" s="265"/>
      <c r="E61" s="243"/>
      <c r="F61" s="225"/>
      <c r="G61" s="225"/>
      <c r="H61" s="225"/>
      <c r="I61" s="225"/>
      <c r="J61" s="225"/>
      <c r="K61" s="225"/>
      <c r="L61" s="225"/>
      <c r="M61" s="225"/>
      <c r="N61" s="225"/>
      <c r="O61" s="225"/>
      <c r="P61" s="225"/>
      <c r="Q61" s="225"/>
      <c r="R61" s="225"/>
      <c r="S61" s="225"/>
      <c r="T61" s="225"/>
      <c r="U61" s="225"/>
      <c r="V61" s="225"/>
      <c r="W61" s="225"/>
      <c r="X61" s="225"/>
      <c r="Y61" s="225"/>
    </row>
    <row r="62" spans="1:25">
      <c r="A62" s="225"/>
      <c r="C62" s="265"/>
      <c r="D62" s="265"/>
      <c r="E62" s="243"/>
      <c r="F62" s="225"/>
      <c r="G62" s="225"/>
      <c r="H62" s="225"/>
      <c r="I62" s="225"/>
      <c r="J62" s="225"/>
      <c r="K62" s="225"/>
      <c r="L62" s="225"/>
      <c r="M62" s="225"/>
      <c r="N62" s="225"/>
      <c r="O62" s="225"/>
      <c r="P62" s="225"/>
      <c r="Q62" s="225"/>
      <c r="R62" s="225"/>
      <c r="S62" s="225"/>
      <c r="T62" s="225"/>
      <c r="U62" s="225"/>
      <c r="V62" s="225"/>
      <c r="W62" s="225"/>
      <c r="X62" s="225"/>
      <c r="Y62" s="225"/>
    </row>
    <row r="64" spans="1:25">
      <c r="A64" s="1" t="s">
        <v>1784</v>
      </c>
      <c r="F64" s="415"/>
      <c r="G64" s="415"/>
      <c r="H64" s="415"/>
      <c r="I64" s="415"/>
      <c r="J64" s="415"/>
      <c r="K64" s="415"/>
      <c r="L64" s="415"/>
      <c r="M64" s="415"/>
      <c r="N64" s="415"/>
      <c r="O64" s="415"/>
      <c r="P64" s="415"/>
      <c r="Q64" s="415"/>
      <c r="R64" s="415"/>
      <c r="S64" s="415"/>
      <c r="T64" s="415"/>
      <c r="U64" s="415"/>
      <c r="V64" s="415"/>
      <c r="W64" s="415"/>
      <c r="X64" s="415"/>
      <c r="Y64" s="415"/>
    </row>
    <row r="65" spans="1:25">
      <c r="A65" s="259" t="s">
        <v>1787</v>
      </c>
      <c r="C65" s="260"/>
      <c r="D65" s="260"/>
      <c r="E65" s="243"/>
      <c r="F65" s="260"/>
      <c r="G65" s="260"/>
      <c r="H65" s="260"/>
      <c r="I65" s="260"/>
      <c r="J65" s="260"/>
      <c r="K65" s="260"/>
      <c r="L65" s="260"/>
      <c r="M65" s="260"/>
      <c r="N65" s="260"/>
      <c r="O65" s="260"/>
      <c r="P65" s="260"/>
      <c r="Q65" s="260"/>
      <c r="R65" s="260"/>
      <c r="S65" s="260"/>
      <c r="T65" s="260"/>
      <c r="U65" s="260"/>
      <c r="V65" s="260"/>
      <c r="W65" s="260"/>
      <c r="X65" s="260"/>
      <c r="Y65" s="260"/>
    </row>
    <row r="66" spans="1:25">
      <c r="A66" s="447" t="s">
        <v>599</v>
      </c>
      <c r="C66" s="265"/>
      <c r="D66" s="265"/>
      <c r="E66" s="243"/>
      <c r="F66" s="225"/>
      <c r="G66" s="225"/>
      <c r="H66" s="225"/>
      <c r="I66" s="225"/>
      <c r="J66" s="225"/>
      <c r="K66" s="225"/>
      <c r="L66" s="225"/>
      <c r="M66" s="225"/>
      <c r="N66" s="225"/>
      <c r="O66" s="225"/>
      <c r="P66" s="225"/>
      <c r="Q66" s="225"/>
      <c r="R66" s="225"/>
      <c r="S66" s="225"/>
      <c r="T66" s="225"/>
      <c r="U66" s="225"/>
      <c r="V66" s="225"/>
      <c r="W66" s="225"/>
      <c r="X66" s="225"/>
      <c r="Y66" s="225"/>
    </row>
    <row r="67" spans="1:25">
      <c r="A67" s="447" t="s">
        <v>600</v>
      </c>
      <c r="C67" s="265"/>
      <c r="D67" s="265"/>
      <c r="E67" s="243"/>
      <c r="F67" s="225"/>
      <c r="G67" s="225"/>
      <c r="H67" s="225"/>
      <c r="I67" s="225"/>
      <c r="J67" s="225"/>
      <c r="K67" s="225"/>
      <c r="L67" s="225"/>
      <c r="M67" s="225"/>
      <c r="N67" s="225"/>
      <c r="O67" s="225"/>
      <c r="P67" s="225"/>
      <c r="Q67" s="225"/>
      <c r="R67" s="225"/>
      <c r="S67" s="225"/>
      <c r="T67" s="225"/>
      <c r="U67" s="225"/>
      <c r="V67" s="225"/>
      <c r="W67" s="225"/>
      <c r="X67" s="225"/>
      <c r="Y67" s="225"/>
    </row>
    <row r="68" spans="1:25">
      <c r="A68" s="447" t="s">
        <v>601</v>
      </c>
      <c r="C68" s="265"/>
      <c r="D68" s="265"/>
      <c r="E68" s="243"/>
      <c r="F68" s="225"/>
      <c r="G68" s="225"/>
      <c r="H68" s="225"/>
      <c r="I68" s="225"/>
      <c r="J68" s="225"/>
      <c r="K68" s="225"/>
      <c r="L68" s="225"/>
      <c r="M68" s="225"/>
      <c r="N68" s="225"/>
      <c r="O68" s="225"/>
      <c r="P68" s="225"/>
      <c r="Q68" s="225"/>
      <c r="R68" s="225"/>
      <c r="S68" s="225"/>
      <c r="T68" s="225"/>
      <c r="U68" s="225"/>
      <c r="V68" s="225"/>
      <c r="W68" s="225"/>
      <c r="X68" s="225"/>
      <c r="Y68" s="225"/>
    </row>
    <row r="69" spans="1:25">
      <c r="A69" s="225"/>
      <c r="C69" s="265"/>
      <c r="D69" s="265"/>
      <c r="E69" s="243"/>
      <c r="F69" s="225"/>
      <c r="G69" s="225"/>
      <c r="H69" s="225"/>
      <c r="I69" s="225"/>
      <c r="J69" s="225"/>
      <c r="K69" s="225"/>
      <c r="L69" s="225"/>
      <c r="M69" s="225"/>
      <c r="N69" s="225"/>
      <c r="O69" s="225"/>
      <c r="P69" s="225"/>
      <c r="Q69" s="225"/>
      <c r="R69" s="225"/>
      <c r="S69" s="225"/>
      <c r="T69" s="225"/>
      <c r="U69" s="225"/>
      <c r="V69" s="225"/>
      <c r="W69" s="225"/>
      <c r="X69" s="225"/>
      <c r="Y69" s="225"/>
    </row>
    <row r="70" spans="1:25">
      <c r="A70" s="225"/>
      <c r="C70" s="265"/>
      <c r="D70" s="265"/>
      <c r="E70" s="243"/>
      <c r="F70" s="225"/>
      <c r="G70" s="225"/>
      <c r="H70" s="225"/>
      <c r="I70" s="225"/>
      <c r="J70" s="225"/>
      <c r="K70" s="225"/>
      <c r="L70" s="225"/>
      <c r="M70" s="225"/>
      <c r="N70" s="225"/>
      <c r="O70" s="225"/>
      <c r="P70" s="225"/>
      <c r="Q70" s="225"/>
      <c r="R70" s="225"/>
      <c r="S70" s="225"/>
      <c r="T70" s="225"/>
      <c r="U70" s="225"/>
      <c r="V70" s="225"/>
      <c r="W70" s="225"/>
      <c r="X70" s="225"/>
      <c r="Y70" s="225"/>
    </row>
    <row r="71" spans="1:25">
      <c r="A71" s="225"/>
      <c r="C71" s="265"/>
      <c r="D71" s="265"/>
      <c r="E71" s="243"/>
      <c r="F71" s="225"/>
      <c r="G71" s="225"/>
      <c r="H71" s="225"/>
      <c r="I71" s="225"/>
      <c r="J71" s="225"/>
      <c r="K71" s="225"/>
      <c r="L71" s="225"/>
      <c r="M71" s="225"/>
      <c r="N71" s="225"/>
      <c r="O71" s="225"/>
      <c r="P71" s="225"/>
      <c r="Q71" s="225"/>
      <c r="R71" s="225"/>
      <c r="S71" s="225"/>
      <c r="T71" s="225"/>
      <c r="U71" s="225"/>
      <c r="V71" s="225"/>
      <c r="W71" s="225"/>
      <c r="X71" s="225"/>
      <c r="Y71" s="225"/>
    </row>
    <row r="72" spans="1:25">
      <c r="A72" s="225"/>
      <c r="C72" s="265"/>
      <c r="D72" s="265"/>
      <c r="E72" s="243"/>
      <c r="F72" s="225"/>
      <c r="G72" s="225"/>
      <c r="H72" s="225"/>
      <c r="I72" s="225"/>
      <c r="J72" s="225"/>
      <c r="K72" s="225"/>
      <c r="L72" s="225"/>
      <c r="M72" s="225"/>
      <c r="N72" s="225"/>
      <c r="O72" s="225"/>
      <c r="P72" s="225"/>
      <c r="Q72" s="225"/>
      <c r="R72" s="225"/>
      <c r="S72" s="225"/>
      <c r="T72" s="225"/>
      <c r="U72" s="225"/>
      <c r="V72" s="225"/>
      <c r="W72" s="225"/>
      <c r="X72" s="225"/>
      <c r="Y72" s="225"/>
    </row>
    <row r="73" spans="1:25">
      <c r="A73" s="225"/>
      <c r="C73" s="265"/>
      <c r="D73" s="265"/>
      <c r="E73" s="243"/>
      <c r="F73" s="225"/>
      <c r="G73" s="225"/>
      <c r="H73" s="225"/>
      <c r="I73" s="225"/>
      <c r="J73" s="225"/>
      <c r="K73" s="225"/>
      <c r="L73" s="225"/>
      <c r="M73" s="225"/>
      <c r="N73" s="225"/>
      <c r="O73" s="225"/>
      <c r="P73" s="225"/>
      <c r="Q73" s="225"/>
      <c r="R73" s="225"/>
      <c r="S73" s="225"/>
      <c r="T73" s="225"/>
      <c r="U73" s="225"/>
      <c r="V73" s="225"/>
      <c r="W73" s="225"/>
      <c r="X73" s="225"/>
      <c r="Y73" s="225"/>
    </row>
    <row r="74" spans="1:25">
      <c r="A74" s="225"/>
      <c r="C74" s="265"/>
      <c r="D74" s="265"/>
      <c r="E74" s="243"/>
      <c r="F74" s="225"/>
      <c r="G74" s="225"/>
      <c r="H74" s="225"/>
      <c r="I74" s="225"/>
      <c r="J74" s="225"/>
      <c r="K74" s="225"/>
      <c r="L74" s="225"/>
      <c r="M74" s="225"/>
      <c r="N74" s="225"/>
      <c r="O74" s="225"/>
      <c r="P74" s="225"/>
      <c r="Q74" s="225"/>
      <c r="R74" s="225"/>
      <c r="S74" s="225"/>
      <c r="T74" s="225"/>
      <c r="U74" s="225"/>
      <c r="V74" s="225"/>
      <c r="W74" s="225"/>
      <c r="X74" s="225"/>
      <c r="Y74" s="225"/>
    </row>
    <row r="75" spans="1:25">
      <c r="A75" s="225"/>
      <c r="C75" s="265"/>
      <c r="D75" s="265"/>
      <c r="E75" s="243"/>
      <c r="F75" s="225"/>
      <c r="G75" s="225"/>
      <c r="H75" s="225"/>
      <c r="I75" s="225"/>
      <c r="J75" s="225"/>
      <c r="K75" s="225"/>
      <c r="L75" s="225"/>
      <c r="M75" s="225"/>
      <c r="N75" s="225"/>
      <c r="O75" s="225"/>
      <c r="P75" s="225"/>
      <c r="Q75" s="225"/>
      <c r="R75" s="225"/>
      <c r="S75" s="225"/>
      <c r="T75" s="225"/>
      <c r="U75" s="225"/>
      <c r="V75" s="225"/>
      <c r="W75" s="225"/>
      <c r="X75" s="225"/>
      <c r="Y75" s="225"/>
    </row>
    <row r="76" spans="1:25">
      <c r="A76" s="225"/>
      <c r="C76" s="265"/>
      <c r="D76" s="265"/>
      <c r="E76" s="243"/>
      <c r="F76" s="225"/>
      <c r="G76" s="225"/>
      <c r="H76" s="225"/>
      <c r="I76" s="225"/>
      <c r="J76" s="225"/>
      <c r="K76" s="225"/>
      <c r="L76" s="225"/>
      <c r="M76" s="225"/>
      <c r="N76" s="225"/>
      <c r="O76" s="225"/>
      <c r="P76" s="225"/>
      <c r="Q76" s="225"/>
      <c r="R76" s="225"/>
      <c r="S76" s="225"/>
      <c r="T76" s="225"/>
      <c r="U76" s="225"/>
      <c r="V76" s="225"/>
      <c r="W76" s="225"/>
      <c r="X76" s="225"/>
      <c r="Y76" s="225"/>
    </row>
    <row r="77" spans="1:25">
      <c r="A77" s="225"/>
      <c r="C77" s="265"/>
      <c r="D77" s="265"/>
      <c r="E77" s="243"/>
      <c r="F77" s="225"/>
      <c r="G77" s="225"/>
      <c r="H77" s="225"/>
      <c r="I77" s="225"/>
      <c r="J77" s="225"/>
      <c r="K77" s="225"/>
      <c r="L77" s="225"/>
      <c r="M77" s="225"/>
      <c r="N77" s="225"/>
      <c r="O77" s="225"/>
      <c r="P77" s="225"/>
      <c r="Q77" s="225"/>
      <c r="R77" s="225"/>
      <c r="S77" s="225"/>
      <c r="T77" s="225"/>
      <c r="U77" s="225"/>
      <c r="V77" s="225"/>
      <c r="W77" s="225"/>
      <c r="X77" s="225"/>
      <c r="Y77" s="225"/>
    </row>
    <row r="78" spans="1:25">
      <c r="A78" s="225"/>
      <c r="C78" s="265"/>
      <c r="D78" s="265"/>
      <c r="E78" s="243"/>
      <c r="F78" s="225"/>
      <c r="G78" s="225"/>
      <c r="H78" s="225"/>
      <c r="I78" s="225"/>
      <c r="J78" s="225"/>
      <c r="K78" s="225"/>
      <c r="L78" s="225"/>
      <c r="M78" s="225"/>
      <c r="N78" s="225"/>
      <c r="O78" s="225"/>
      <c r="P78" s="225"/>
      <c r="Q78" s="225"/>
      <c r="R78" s="225"/>
      <c r="S78" s="225"/>
      <c r="T78" s="225"/>
      <c r="U78" s="225"/>
      <c r="V78" s="225"/>
      <c r="W78" s="225"/>
      <c r="X78" s="225"/>
      <c r="Y78" s="225"/>
    </row>
    <row r="79" spans="1:25">
      <c r="A79" s="225"/>
      <c r="C79" s="265"/>
      <c r="D79" s="265"/>
      <c r="E79" s="243"/>
      <c r="F79" s="225"/>
      <c r="G79" s="225"/>
      <c r="H79" s="225"/>
      <c r="I79" s="225"/>
      <c r="J79" s="225"/>
      <c r="K79" s="225"/>
      <c r="L79" s="225"/>
      <c r="M79" s="225"/>
      <c r="N79" s="225"/>
      <c r="O79" s="225"/>
      <c r="P79" s="225"/>
      <c r="Q79" s="225"/>
      <c r="R79" s="225"/>
      <c r="S79" s="225"/>
      <c r="T79" s="225"/>
      <c r="U79" s="225"/>
      <c r="V79" s="225"/>
      <c r="W79" s="225"/>
      <c r="X79" s="225"/>
      <c r="Y79" s="225"/>
    </row>
    <row r="81" spans="1:25">
      <c r="A81" s="447" t="s">
        <v>954</v>
      </c>
      <c r="C81" s="231"/>
      <c r="D81" s="231"/>
      <c r="E81" s="243"/>
      <c r="F81" s="26">
        <f>F82-SUM(F46:F62)-SUM(F66:F79)</f>
        <v>0</v>
      </c>
      <c r="G81" s="26">
        <f t="shared" ref="G81:Y81" si="19">G82-SUM(G46:G62)</f>
        <v>0</v>
      </c>
      <c r="H81" s="26">
        <f t="shared" si="19"/>
        <v>0</v>
      </c>
      <c r="I81" s="26">
        <f t="shared" si="19"/>
        <v>0</v>
      </c>
      <c r="J81" s="26">
        <f t="shared" si="19"/>
        <v>0</v>
      </c>
      <c r="K81" s="26">
        <f t="shared" si="19"/>
        <v>0</v>
      </c>
      <c r="L81" s="26">
        <f t="shared" si="19"/>
        <v>0</v>
      </c>
      <c r="M81" s="26">
        <f t="shared" si="19"/>
        <v>0</v>
      </c>
      <c r="N81" s="26">
        <f t="shared" si="19"/>
        <v>0</v>
      </c>
      <c r="O81" s="26">
        <f t="shared" si="19"/>
        <v>0</v>
      </c>
      <c r="P81" s="26">
        <f t="shared" si="19"/>
        <v>0</v>
      </c>
      <c r="Q81" s="26">
        <f t="shared" si="19"/>
        <v>0</v>
      </c>
      <c r="R81" s="26">
        <f t="shared" si="19"/>
        <v>0</v>
      </c>
      <c r="S81" s="26">
        <f t="shared" si="19"/>
        <v>0</v>
      </c>
      <c r="T81" s="26">
        <f t="shared" si="19"/>
        <v>0</v>
      </c>
      <c r="U81" s="26">
        <f t="shared" si="19"/>
        <v>0</v>
      </c>
      <c r="V81" s="26">
        <f t="shared" si="19"/>
        <v>0</v>
      </c>
      <c r="W81" s="26">
        <f t="shared" si="19"/>
        <v>0</v>
      </c>
      <c r="X81" s="26">
        <f t="shared" si="19"/>
        <v>0</v>
      </c>
      <c r="Y81" s="26">
        <f t="shared" si="19"/>
        <v>0</v>
      </c>
    </row>
    <row r="82" spans="1:25" s="1" customFormat="1">
      <c r="A82" s="268" t="s">
        <v>602</v>
      </c>
      <c r="C82" s="268"/>
      <c r="D82" s="268"/>
      <c r="E82" s="242"/>
      <c r="F82" s="359">
        <f t="shared" ref="F82:J82" si="20">+F87</f>
        <v>0</v>
      </c>
      <c r="G82" s="359">
        <f t="shared" si="20"/>
        <v>0</v>
      </c>
      <c r="H82" s="359">
        <f t="shared" si="20"/>
        <v>0</v>
      </c>
      <c r="I82" s="359">
        <f t="shared" si="20"/>
        <v>0</v>
      </c>
      <c r="J82" s="359">
        <f t="shared" si="20"/>
        <v>0</v>
      </c>
      <c r="K82" s="359">
        <f t="shared" ref="K82" si="21">+K87</f>
        <v>0</v>
      </c>
      <c r="L82" s="359">
        <f t="shared" ref="L82:Y82" si="22">+L87</f>
        <v>0</v>
      </c>
      <c r="M82" s="359">
        <f t="shared" si="22"/>
        <v>0</v>
      </c>
      <c r="N82" s="359">
        <f t="shared" si="22"/>
        <v>0</v>
      </c>
      <c r="O82" s="359">
        <f t="shared" si="22"/>
        <v>0</v>
      </c>
      <c r="P82" s="359">
        <f t="shared" si="22"/>
        <v>0</v>
      </c>
      <c r="Q82" s="359">
        <f t="shared" si="22"/>
        <v>0</v>
      </c>
      <c r="R82" s="359">
        <f t="shared" si="22"/>
        <v>0</v>
      </c>
      <c r="S82" s="359">
        <f t="shared" si="22"/>
        <v>0</v>
      </c>
      <c r="T82" s="359">
        <f t="shared" si="22"/>
        <v>0</v>
      </c>
      <c r="U82" s="359">
        <f t="shared" si="22"/>
        <v>0</v>
      </c>
      <c r="V82" s="359">
        <f t="shared" si="22"/>
        <v>0</v>
      </c>
      <c r="W82" s="359">
        <f t="shared" si="22"/>
        <v>0</v>
      </c>
      <c r="X82" s="359">
        <f t="shared" si="22"/>
        <v>0</v>
      </c>
      <c r="Y82" s="359">
        <f t="shared" si="22"/>
        <v>0</v>
      </c>
    </row>
    <row r="83" spans="1:25">
      <c r="A83" s="896" t="s">
        <v>159</v>
      </c>
      <c r="C83" s="896"/>
      <c r="D83" s="896"/>
      <c r="E83" s="243"/>
      <c r="F83" s="390" t="str">
        <f>IF(ABS(F81)&lt;0.1,"OK","ERROR")</f>
        <v>OK</v>
      </c>
      <c r="G83" s="390" t="str">
        <f t="shared" ref="G83:Y83" si="23">IF(ABS(G81)&lt;0.1,"OK","ERROR")</f>
        <v>OK</v>
      </c>
      <c r="H83" s="390" t="str">
        <f t="shared" si="23"/>
        <v>OK</v>
      </c>
      <c r="I83" s="390" t="str">
        <f t="shared" si="23"/>
        <v>OK</v>
      </c>
      <c r="J83" s="390" t="str">
        <f t="shared" si="23"/>
        <v>OK</v>
      </c>
      <c r="K83" s="390" t="str">
        <f t="shared" si="23"/>
        <v>OK</v>
      </c>
      <c r="L83" s="390" t="str">
        <f t="shared" si="23"/>
        <v>OK</v>
      </c>
      <c r="M83" s="390" t="str">
        <f t="shared" si="23"/>
        <v>OK</v>
      </c>
      <c r="N83" s="390" t="str">
        <f t="shared" si="23"/>
        <v>OK</v>
      </c>
      <c r="O83" s="390" t="str">
        <f t="shared" si="23"/>
        <v>OK</v>
      </c>
      <c r="P83" s="390" t="str">
        <f t="shared" si="23"/>
        <v>OK</v>
      </c>
      <c r="Q83" s="390" t="str">
        <f t="shared" si="23"/>
        <v>OK</v>
      </c>
      <c r="R83" s="390" t="str">
        <f t="shared" si="23"/>
        <v>OK</v>
      </c>
      <c r="S83" s="390" t="str">
        <f t="shared" si="23"/>
        <v>OK</v>
      </c>
      <c r="T83" s="390" t="str">
        <f t="shared" si="23"/>
        <v>OK</v>
      </c>
      <c r="U83" s="390" t="str">
        <f t="shared" si="23"/>
        <v>OK</v>
      </c>
      <c r="V83" s="390" t="str">
        <f t="shared" si="23"/>
        <v>OK</v>
      </c>
      <c r="W83" s="390" t="str">
        <f t="shared" si="23"/>
        <v>OK</v>
      </c>
      <c r="X83" s="390" t="str">
        <f t="shared" si="23"/>
        <v>OK</v>
      </c>
      <c r="Y83" s="390" t="str">
        <f t="shared" si="23"/>
        <v>OK</v>
      </c>
    </row>
    <row r="84" spans="1:25">
      <c r="A84" s="231"/>
      <c r="C84" s="231"/>
      <c r="D84" s="231"/>
      <c r="E84" s="243"/>
      <c r="F84" s="886"/>
      <c r="G84" s="886"/>
      <c r="H84" s="886"/>
      <c r="I84" s="886"/>
      <c r="J84" s="886"/>
      <c r="K84" s="231"/>
      <c r="L84" s="886"/>
      <c r="M84" s="886"/>
      <c r="N84" s="886"/>
      <c r="O84" s="886"/>
      <c r="P84" s="886"/>
      <c r="Q84" s="886"/>
      <c r="R84" s="886"/>
      <c r="S84" s="886"/>
      <c r="T84" s="886"/>
      <c r="U84" s="886"/>
      <c r="V84" s="886"/>
      <c r="W84" s="886"/>
      <c r="X84" s="886"/>
      <c r="Y84" s="886"/>
    </row>
    <row r="85" spans="1:25">
      <c r="A85" s="447" t="s">
        <v>1617</v>
      </c>
      <c r="C85" s="231"/>
      <c r="D85" s="231"/>
      <c r="E85" s="243"/>
      <c r="F85" s="225"/>
      <c r="G85" s="225"/>
      <c r="H85" s="225"/>
      <c r="I85" s="225"/>
      <c r="J85" s="225"/>
      <c r="K85" s="225"/>
      <c r="L85" s="225"/>
      <c r="M85" s="225"/>
      <c r="N85" s="225"/>
      <c r="O85" s="225"/>
      <c r="P85" s="225"/>
      <c r="Q85" s="225"/>
      <c r="R85" s="225"/>
      <c r="S85" s="225"/>
      <c r="T85" s="225"/>
      <c r="U85" s="225"/>
      <c r="V85" s="225"/>
      <c r="W85" s="225"/>
      <c r="X85" s="225"/>
      <c r="Y85" s="225"/>
    </row>
    <row r="86" spans="1:25">
      <c r="A86" s="447" t="s">
        <v>1616</v>
      </c>
      <c r="C86" s="231"/>
      <c r="D86" s="231"/>
      <c r="E86" s="243"/>
      <c r="F86" s="225"/>
      <c r="G86" s="225"/>
      <c r="H86" s="225"/>
      <c r="I86" s="225"/>
      <c r="J86" s="225"/>
      <c r="K86" s="225"/>
      <c r="L86" s="225"/>
      <c r="M86" s="225"/>
      <c r="N86" s="225"/>
      <c r="O86" s="225"/>
      <c r="P86" s="225"/>
      <c r="Q86" s="225"/>
      <c r="R86" s="225"/>
      <c r="S86" s="225"/>
      <c r="T86" s="225"/>
      <c r="U86" s="225"/>
      <c r="V86" s="225"/>
      <c r="W86" s="225"/>
      <c r="X86" s="225"/>
      <c r="Y86" s="225"/>
    </row>
    <row r="87" spans="1:25" s="1" customFormat="1">
      <c r="A87" s="268" t="s">
        <v>274</v>
      </c>
      <c r="C87" s="268"/>
      <c r="D87" s="268"/>
      <c r="E87" s="242"/>
      <c r="F87" s="358">
        <f t="shared" ref="F87:J87" si="24">SUM(F85:F86)</f>
        <v>0</v>
      </c>
      <c r="G87" s="358">
        <f t="shared" si="24"/>
        <v>0</v>
      </c>
      <c r="H87" s="358">
        <f t="shared" si="24"/>
        <v>0</v>
      </c>
      <c r="I87" s="358">
        <f t="shared" si="24"/>
        <v>0</v>
      </c>
      <c r="J87" s="358">
        <f t="shared" si="24"/>
        <v>0</v>
      </c>
      <c r="K87" s="358">
        <f t="shared" ref="K87" si="25">SUM(K85:K86)</f>
        <v>0</v>
      </c>
      <c r="L87" s="358">
        <f t="shared" ref="L87:Y87" si="26">SUM(L85:L86)</f>
        <v>0</v>
      </c>
      <c r="M87" s="358">
        <f t="shared" si="26"/>
        <v>0</v>
      </c>
      <c r="N87" s="358">
        <f t="shared" si="26"/>
        <v>0</v>
      </c>
      <c r="O87" s="358">
        <f t="shared" si="26"/>
        <v>0</v>
      </c>
      <c r="P87" s="358">
        <f t="shared" si="26"/>
        <v>0</v>
      </c>
      <c r="Q87" s="358">
        <f t="shared" si="26"/>
        <v>0</v>
      </c>
      <c r="R87" s="358">
        <f t="shared" si="26"/>
        <v>0</v>
      </c>
      <c r="S87" s="358">
        <f t="shared" si="26"/>
        <v>0</v>
      </c>
      <c r="T87" s="358">
        <f t="shared" si="26"/>
        <v>0</v>
      </c>
      <c r="U87" s="358">
        <f t="shared" si="26"/>
        <v>0</v>
      </c>
      <c r="V87" s="358">
        <f t="shared" si="26"/>
        <v>0</v>
      </c>
      <c r="W87" s="358">
        <f t="shared" si="26"/>
        <v>0</v>
      </c>
      <c r="X87" s="358">
        <f t="shared" si="26"/>
        <v>0</v>
      </c>
      <c r="Y87" s="358">
        <f t="shared" si="26"/>
        <v>0</v>
      </c>
    </row>
    <row r="88" spans="1:25">
      <c r="A88" s="231"/>
      <c r="C88" s="231"/>
      <c r="D88" s="231"/>
      <c r="E88" s="243"/>
      <c r="F88" s="390" t="str">
        <f t="shared" ref="F88:J88" si="27">IF(ABS(F87-F82)&lt;0.1,"OK","ERROR")</f>
        <v>OK</v>
      </c>
      <c r="G88" s="390" t="str">
        <f t="shared" si="27"/>
        <v>OK</v>
      </c>
      <c r="H88" s="390" t="str">
        <f t="shared" si="27"/>
        <v>OK</v>
      </c>
      <c r="I88" s="390" t="str">
        <f t="shared" si="27"/>
        <v>OK</v>
      </c>
      <c r="J88" s="390" t="str">
        <f t="shared" si="27"/>
        <v>OK</v>
      </c>
      <c r="K88" s="390" t="str">
        <f t="shared" ref="K88" si="28">IF(ABS(K87-K82)&lt;0.1,"OK","ERROR")</f>
        <v>OK</v>
      </c>
      <c r="L88" s="390" t="str">
        <f t="shared" ref="L88:Y88" si="29">IF(ABS(L87-L82)&lt;0.1,"OK","ERROR")</f>
        <v>OK</v>
      </c>
      <c r="M88" s="390" t="str">
        <f t="shared" si="29"/>
        <v>OK</v>
      </c>
      <c r="N88" s="390" t="str">
        <f t="shared" si="29"/>
        <v>OK</v>
      </c>
      <c r="O88" s="390" t="str">
        <f t="shared" si="29"/>
        <v>OK</v>
      </c>
      <c r="P88" s="390" t="str">
        <f t="shared" si="29"/>
        <v>OK</v>
      </c>
      <c r="Q88" s="390" t="str">
        <f t="shared" si="29"/>
        <v>OK</v>
      </c>
      <c r="R88" s="390" t="str">
        <f t="shared" si="29"/>
        <v>OK</v>
      </c>
      <c r="S88" s="390" t="str">
        <f t="shared" si="29"/>
        <v>OK</v>
      </c>
      <c r="T88" s="390" t="str">
        <f t="shared" si="29"/>
        <v>OK</v>
      </c>
      <c r="U88" s="390" t="str">
        <f t="shared" si="29"/>
        <v>OK</v>
      </c>
      <c r="V88" s="390" t="str">
        <f t="shared" si="29"/>
        <v>OK</v>
      </c>
      <c r="W88" s="390" t="str">
        <f t="shared" si="29"/>
        <v>OK</v>
      </c>
      <c r="X88" s="390" t="str">
        <f t="shared" si="29"/>
        <v>OK</v>
      </c>
      <c r="Y88" s="390" t="str">
        <f t="shared" si="29"/>
        <v>OK</v>
      </c>
    </row>
    <row r="91" spans="1:25">
      <c r="A91" s="1" t="s">
        <v>963</v>
      </c>
      <c r="J91" s="26">
        <f t="shared" ref="J91" si="30">+J10</f>
        <v>0</v>
      </c>
      <c r="K91" s="26">
        <f t="shared" ref="K91" si="31">+K10</f>
        <v>0</v>
      </c>
      <c r="L91" s="26">
        <f t="shared" ref="L91:O91" si="32">+L10</f>
        <v>0</v>
      </c>
      <c r="M91" s="26">
        <f t="shared" si="32"/>
        <v>0</v>
      </c>
      <c r="N91" s="26">
        <f t="shared" si="32"/>
        <v>0</v>
      </c>
      <c r="O91" s="26">
        <f t="shared" si="32"/>
        <v>0</v>
      </c>
    </row>
    <row r="92" spans="1:25">
      <c r="A92" s="1" t="s">
        <v>604</v>
      </c>
    </row>
    <row r="93" spans="1:25">
      <c r="A93" s="415" t="s">
        <v>756</v>
      </c>
      <c r="J93" s="26">
        <f t="shared" ref="J93" si="33">(+J91-J95)*85%</f>
        <v>0</v>
      </c>
      <c r="K93" s="26">
        <f t="shared" ref="K93" si="34">(+K91-K95)*85%</f>
        <v>0</v>
      </c>
      <c r="L93" s="26">
        <f t="shared" ref="L93:O93" si="35">(+L91-L95)*85%</f>
        <v>0</v>
      </c>
      <c r="M93" s="26">
        <f t="shared" si="35"/>
        <v>0</v>
      </c>
      <c r="N93" s="26">
        <f t="shared" si="35"/>
        <v>0</v>
      </c>
      <c r="O93" s="26">
        <f t="shared" si="35"/>
        <v>0</v>
      </c>
    </row>
    <row r="94" spans="1:25">
      <c r="A94" s="415" t="s">
        <v>960</v>
      </c>
      <c r="J94" s="26">
        <f t="shared" ref="J94" si="36">+J91-J93-J95</f>
        <v>0</v>
      </c>
      <c r="K94" s="26">
        <f t="shared" ref="K94" si="37">+K91-K93-K95</f>
        <v>0</v>
      </c>
      <c r="L94" s="26">
        <f t="shared" ref="L94:O94" si="38">+L91-L93-L95</f>
        <v>0</v>
      </c>
      <c r="M94" s="26">
        <f t="shared" si="38"/>
        <v>0</v>
      </c>
      <c r="N94" s="26">
        <f t="shared" si="38"/>
        <v>0</v>
      </c>
      <c r="O94" s="26">
        <f t="shared" si="38"/>
        <v>0</v>
      </c>
    </row>
    <row r="95" spans="1:25">
      <c r="A95" s="415" t="s">
        <v>1556</v>
      </c>
      <c r="J95" s="26">
        <f t="shared" ref="J95" si="39">+J9+J7</f>
        <v>0</v>
      </c>
      <c r="K95" s="26">
        <f t="shared" ref="K95" si="40">+K9+K7</f>
        <v>0</v>
      </c>
      <c r="L95" s="26">
        <f t="shared" ref="L95:O95" si="41">+L9+L7</f>
        <v>0</v>
      </c>
      <c r="M95" s="26">
        <f t="shared" si="41"/>
        <v>0</v>
      </c>
      <c r="N95" s="26">
        <f t="shared" si="41"/>
        <v>0</v>
      </c>
      <c r="O95" s="26">
        <f t="shared" si="41"/>
        <v>0</v>
      </c>
    </row>
    <row r="96" spans="1:25">
      <c r="A96" s="231" t="s">
        <v>952</v>
      </c>
      <c r="C96" s="231"/>
      <c r="D96" s="231"/>
      <c r="E96" s="243"/>
      <c r="F96" s="231"/>
      <c r="G96" s="231"/>
      <c r="H96" s="231"/>
      <c r="I96" s="231"/>
      <c r="J96" s="886"/>
      <c r="K96" s="231"/>
      <c r="L96" s="886"/>
      <c r="M96" s="886"/>
      <c r="N96" s="886"/>
      <c r="O96" s="886"/>
      <c r="P96" s="231"/>
      <c r="Q96" s="231"/>
      <c r="R96" s="231"/>
      <c r="S96" s="231"/>
      <c r="T96" s="231"/>
      <c r="U96" s="231"/>
      <c r="V96" s="231"/>
      <c r="W96" s="231"/>
      <c r="X96" s="231"/>
      <c r="Y96" s="231"/>
    </row>
    <row r="97" spans="1:25">
      <c r="A97" s="415" t="s">
        <v>961</v>
      </c>
      <c r="J97" s="26">
        <f>+'F7 Pensions DB scheme costs'!J187</f>
        <v>0</v>
      </c>
      <c r="K97" s="26">
        <f>+'F7 Pensions DB scheme costs'!K187</f>
        <v>0</v>
      </c>
      <c r="L97" s="26">
        <f>+'F7 Pensions DB scheme costs'!L187</f>
        <v>0</v>
      </c>
      <c r="M97" s="26">
        <f>+'F7 Pensions DB scheme costs'!M187</f>
        <v>0</v>
      </c>
      <c r="N97" s="26">
        <f>+'F7 Pensions DB scheme costs'!N187</f>
        <v>0</v>
      </c>
      <c r="O97" s="26">
        <f>+'F7 Pensions DB scheme costs'!O187</f>
        <v>0</v>
      </c>
    </row>
    <row r="98" spans="1:25">
      <c r="A98" s="3" t="s">
        <v>962</v>
      </c>
      <c r="J98" s="26">
        <f t="shared" ref="J98" si="42">SUM(J93:J97)</f>
        <v>0</v>
      </c>
      <c r="K98" s="26">
        <f t="shared" ref="K98" si="43">SUM(K93:K97)</f>
        <v>0</v>
      </c>
      <c r="L98" s="26">
        <f t="shared" ref="L98:O98" si="44">SUM(L93:L97)</f>
        <v>0</v>
      </c>
      <c r="M98" s="26">
        <f t="shared" si="44"/>
        <v>0</v>
      </c>
      <c r="N98" s="26">
        <f t="shared" si="44"/>
        <v>0</v>
      </c>
      <c r="O98" s="26">
        <f t="shared" si="44"/>
        <v>0</v>
      </c>
    </row>
    <row r="99" spans="1:25">
      <c r="J99" s="390" t="str">
        <f t="shared" ref="J99" si="45">IF(ABS(SUM(J93:J95)-J91&gt;0.1),"ERROR","OK")</f>
        <v>OK</v>
      </c>
      <c r="K99" s="390" t="str">
        <f t="shared" ref="K99" si="46">IF(ABS(SUM(K93:K95)-K91&gt;0.1),"ERROR","OK")</f>
        <v>OK</v>
      </c>
      <c r="L99" s="390" t="str">
        <f t="shared" ref="L99:O99" si="47">IF(ABS(SUM(L93:L95)-L91&gt;0.1),"ERROR","OK")</f>
        <v>OK</v>
      </c>
      <c r="M99" s="390" t="str">
        <f t="shared" si="47"/>
        <v>OK</v>
      </c>
      <c r="N99" s="390" t="str">
        <f t="shared" si="47"/>
        <v>OK</v>
      </c>
      <c r="O99" s="390" t="str">
        <f t="shared" si="47"/>
        <v>OK</v>
      </c>
    </row>
    <row r="102" spans="1:25" ht="14.25">
      <c r="A102" s="711" t="s">
        <v>1615</v>
      </c>
    </row>
    <row r="103" spans="1:25">
      <c r="A103" s="411" t="s">
        <v>373</v>
      </c>
      <c r="C103" s="231"/>
      <c r="D103" s="231"/>
      <c r="E103" s="243"/>
      <c r="F103" s="742">
        <f>F10-'F7 Pensions DB scheme costs'!F211-'F9 Pensions DC schemes'!F24</f>
        <v>0</v>
      </c>
      <c r="G103" s="742">
        <f>G10-'F7 Pensions DB scheme costs'!G211-'F9 Pensions DC schemes'!G24</f>
        <v>0</v>
      </c>
      <c r="H103" s="742">
        <f>H10-'F7 Pensions DB scheme costs'!H211-'F9 Pensions DC schemes'!H24</f>
        <v>0</v>
      </c>
      <c r="I103" s="742">
        <f>I10-'F7 Pensions DB scheme costs'!I211-'F9 Pensions DC schemes'!I24</f>
        <v>0</v>
      </c>
      <c r="J103" s="742">
        <f>J10-'F7 Pensions DB scheme costs'!J211-'F9 Pensions DC schemes'!J24</f>
        <v>0</v>
      </c>
      <c r="K103" s="742">
        <f>K10-'F7 Pensions DB scheme costs'!K211-'F9 Pensions DC schemes'!K24</f>
        <v>0</v>
      </c>
      <c r="L103" s="742">
        <f>L10-'F7 Pensions DB scheme costs'!L211-'F9 Pensions DC schemes'!L24</f>
        <v>0</v>
      </c>
      <c r="M103" s="742">
        <f>M10-'F7 Pensions DB scheme costs'!M211-'F9 Pensions DC schemes'!M24</f>
        <v>0</v>
      </c>
      <c r="N103" s="742">
        <f>N10-'F7 Pensions DB scheme costs'!N211-'F9 Pensions DC schemes'!N24</f>
        <v>0</v>
      </c>
      <c r="O103" s="742">
        <f>O10-'F7 Pensions DB scheme costs'!O211-'F9 Pensions DC schemes'!O24</f>
        <v>0</v>
      </c>
      <c r="P103" s="742">
        <f>P10-'F7 Pensions DB scheme costs'!P211-'F9 Pensions DC schemes'!P24</f>
        <v>0</v>
      </c>
      <c r="Q103" s="742">
        <f>Q10-'F7 Pensions DB scheme costs'!Q211-'F9 Pensions DC schemes'!Q24</f>
        <v>0</v>
      </c>
      <c r="R103" s="742">
        <f>R10-'F7 Pensions DB scheme costs'!R211-'F9 Pensions DC schemes'!R24</f>
        <v>0</v>
      </c>
      <c r="S103" s="742">
        <f>S10-'F7 Pensions DB scheme costs'!S211-'F9 Pensions DC schemes'!S24</f>
        <v>0</v>
      </c>
      <c r="T103" s="742">
        <f>T10-'F7 Pensions DB scheme costs'!T211-'F9 Pensions DC schemes'!T24</f>
        <v>0</v>
      </c>
      <c r="U103" s="742">
        <f>U10-'F7 Pensions DB scheme costs'!U211-'F9 Pensions DC schemes'!U24</f>
        <v>0</v>
      </c>
      <c r="V103" s="742">
        <f>V10-'F7 Pensions DB scheme costs'!V211-'F9 Pensions DC schemes'!V24</f>
        <v>0</v>
      </c>
      <c r="W103" s="742">
        <f>W10-'F7 Pensions DB scheme costs'!W211-'F9 Pensions DC schemes'!W24</f>
        <v>0</v>
      </c>
      <c r="X103" s="742">
        <f>X10-'F7 Pensions DB scheme costs'!X211-'F9 Pensions DC schemes'!X24</f>
        <v>0</v>
      </c>
      <c r="Y103" s="742">
        <f>Y10-'F7 Pensions DB scheme costs'!Y211-'F9 Pensions DC schemes'!Y24</f>
        <v>0</v>
      </c>
    </row>
    <row r="104" spans="1:25">
      <c r="A104" s="411" t="s">
        <v>1483</v>
      </c>
      <c r="C104" s="231"/>
      <c r="D104" s="231"/>
      <c r="E104" s="243"/>
      <c r="F104" s="742">
        <f>F12-'F7 Pensions DB scheme costs'!F212-'F9 Pensions DC schemes'!F25</f>
        <v>0</v>
      </c>
      <c r="G104" s="742">
        <f>G12-'F7 Pensions DB scheme costs'!G212-'F9 Pensions DC schemes'!G25</f>
        <v>0</v>
      </c>
      <c r="H104" s="742">
        <f>H12-'F7 Pensions DB scheme costs'!H212-'F9 Pensions DC schemes'!H25</f>
        <v>0</v>
      </c>
      <c r="I104" s="742">
        <f>I12-'F7 Pensions DB scheme costs'!I212-'F9 Pensions DC schemes'!I25</f>
        <v>0</v>
      </c>
      <c r="J104" s="742">
        <f>J12-'F7 Pensions DB scheme costs'!J212-'F9 Pensions DC schemes'!J25</f>
        <v>0</v>
      </c>
      <c r="K104" s="742">
        <f>K12-'F7 Pensions DB scheme costs'!K212-'F9 Pensions DC schemes'!K25</f>
        <v>0</v>
      </c>
      <c r="L104" s="742">
        <f>L12-'F7 Pensions DB scheme costs'!L212-'F9 Pensions DC schemes'!L25</f>
        <v>0</v>
      </c>
      <c r="M104" s="742">
        <f>M12-'F7 Pensions DB scheme costs'!M212-'F9 Pensions DC schemes'!M25</f>
        <v>0</v>
      </c>
      <c r="N104" s="742">
        <f>N12-'F7 Pensions DB scheme costs'!N212-'F9 Pensions DC schemes'!N25</f>
        <v>0</v>
      </c>
      <c r="O104" s="742">
        <f>O12-'F7 Pensions DB scheme costs'!O212-'F9 Pensions DC schemes'!O25</f>
        <v>0</v>
      </c>
      <c r="P104" s="742">
        <f>P12-'F7 Pensions DB scheme costs'!P212-'F9 Pensions DC schemes'!P25</f>
        <v>0</v>
      </c>
      <c r="Q104" s="742">
        <f>Q12-'F7 Pensions DB scheme costs'!Q212-'F9 Pensions DC schemes'!Q25</f>
        <v>0</v>
      </c>
      <c r="R104" s="742">
        <f>R12-'F7 Pensions DB scheme costs'!R212-'F9 Pensions DC schemes'!R25</f>
        <v>0</v>
      </c>
      <c r="S104" s="742">
        <f>S12-'F7 Pensions DB scheme costs'!S212-'F9 Pensions DC schemes'!S25</f>
        <v>0</v>
      </c>
      <c r="T104" s="742">
        <f>T12-'F7 Pensions DB scheme costs'!T212-'F9 Pensions DC schemes'!T25</f>
        <v>0</v>
      </c>
      <c r="U104" s="742">
        <f>U12-'F7 Pensions DB scheme costs'!U212-'F9 Pensions DC schemes'!U25</f>
        <v>0</v>
      </c>
      <c r="V104" s="742">
        <f>V12-'F7 Pensions DB scheme costs'!V212-'F9 Pensions DC schemes'!V25</f>
        <v>0</v>
      </c>
      <c r="W104" s="742">
        <f>W12-'F7 Pensions DB scheme costs'!W212-'F9 Pensions DC schemes'!W25</f>
        <v>0</v>
      </c>
      <c r="X104" s="742">
        <f>X12-'F7 Pensions DB scheme costs'!X212-'F9 Pensions DC schemes'!X25</f>
        <v>0</v>
      </c>
      <c r="Y104" s="742">
        <f>Y12-'F7 Pensions DB scheme costs'!Y212-'F9 Pensions DC schemes'!Y25</f>
        <v>0</v>
      </c>
    </row>
    <row r="105" spans="1:25">
      <c r="A105" s="411" t="s">
        <v>374</v>
      </c>
      <c r="C105" s="231"/>
      <c r="D105" s="231"/>
      <c r="E105" s="243"/>
      <c r="F105" s="742">
        <f>F13-'F7 Pensions DB scheme costs'!F213-'F9 Pensions DC schemes'!F26</f>
        <v>0</v>
      </c>
      <c r="G105" s="742">
        <f>G13-'F7 Pensions DB scheme costs'!G213-'F9 Pensions DC schemes'!G26</f>
        <v>0</v>
      </c>
      <c r="H105" s="742">
        <f>H13-'F7 Pensions DB scheme costs'!H213-'F9 Pensions DC schemes'!H26</f>
        <v>0</v>
      </c>
      <c r="I105" s="742">
        <f>I13-'F7 Pensions DB scheme costs'!I213-'F9 Pensions DC schemes'!I26</f>
        <v>0</v>
      </c>
      <c r="J105" s="742">
        <f>J13-'F7 Pensions DB scheme costs'!J213-'F9 Pensions DC schemes'!J26</f>
        <v>0</v>
      </c>
      <c r="K105" s="742">
        <f>K13-'F7 Pensions DB scheme costs'!K213-'F9 Pensions DC schemes'!K26</f>
        <v>0</v>
      </c>
      <c r="L105" s="742">
        <f>L13-'F7 Pensions DB scheme costs'!L213-'F9 Pensions DC schemes'!L26</f>
        <v>0</v>
      </c>
      <c r="M105" s="742">
        <f>M13-'F7 Pensions DB scheme costs'!M213-'F9 Pensions DC schemes'!M26</f>
        <v>0</v>
      </c>
      <c r="N105" s="742">
        <f>N13-'F7 Pensions DB scheme costs'!N213-'F9 Pensions DC schemes'!N26</f>
        <v>0</v>
      </c>
      <c r="O105" s="742">
        <f>O13-'F7 Pensions DB scheme costs'!O213-'F9 Pensions DC schemes'!O26</f>
        <v>0</v>
      </c>
      <c r="P105" s="742">
        <f>P13-'F7 Pensions DB scheme costs'!P213-'F9 Pensions DC schemes'!P26</f>
        <v>0</v>
      </c>
      <c r="Q105" s="742">
        <f>Q13-'F7 Pensions DB scheme costs'!Q213-'F9 Pensions DC schemes'!Q26</f>
        <v>0</v>
      </c>
      <c r="R105" s="742">
        <f>R13-'F7 Pensions DB scheme costs'!R213-'F9 Pensions DC schemes'!R26</f>
        <v>0</v>
      </c>
      <c r="S105" s="742">
        <f>S13-'F7 Pensions DB scheme costs'!S213-'F9 Pensions DC schemes'!S26</f>
        <v>0</v>
      </c>
      <c r="T105" s="742">
        <f>T13-'F7 Pensions DB scheme costs'!T213-'F9 Pensions DC schemes'!T26</f>
        <v>0</v>
      </c>
      <c r="U105" s="742">
        <f>U13-'F7 Pensions DB scheme costs'!U213-'F9 Pensions DC schemes'!U26</f>
        <v>0</v>
      </c>
      <c r="V105" s="742">
        <f>V13-'F7 Pensions DB scheme costs'!V213-'F9 Pensions DC schemes'!V26</f>
        <v>0</v>
      </c>
      <c r="W105" s="742">
        <f>W13-'F7 Pensions DB scheme costs'!W213-'F9 Pensions DC schemes'!W26</f>
        <v>0</v>
      </c>
      <c r="X105" s="742">
        <f>X13-'F7 Pensions DB scheme costs'!X213-'F9 Pensions DC schemes'!X26</f>
        <v>0</v>
      </c>
      <c r="Y105" s="742">
        <f>Y13-'F7 Pensions DB scheme costs'!Y213-'F9 Pensions DC schemes'!Y26</f>
        <v>0</v>
      </c>
    </row>
    <row r="106" spans="1:25">
      <c r="A106" s="411" t="s">
        <v>1481</v>
      </c>
      <c r="C106" s="231"/>
      <c r="D106" s="231"/>
      <c r="E106" s="243"/>
      <c r="F106" s="742">
        <f>F11-'F7 Pensions DB scheme costs'!F214-'F9 Pensions DC schemes'!F27</f>
        <v>0</v>
      </c>
      <c r="G106" s="742">
        <f>G11-'F7 Pensions DB scheme costs'!G214-'F9 Pensions DC schemes'!G27</f>
        <v>0</v>
      </c>
      <c r="H106" s="742">
        <f>H11-'F7 Pensions DB scheme costs'!H214-'F9 Pensions DC schemes'!H27</f>
        <v>0</v>
      </c>
      <c r="I106" s="742">
        <f>I11-'F7 Pensions DB scheme costs'!I214-'F9 Pensions DC schemes'!I27</f>
        <v>0</v>
      </c>
      <c r="J106" s="742">
        <f>J11-'F7 Pensions DB scheme costs'!J214-'F9 Pensions DC schemes'!J27</f>
        <v>0</v>
      </c>
      <c r="K106" s="742">
        <f>K11-'F7 Pensions DB scheme costs'!K214-'F9 Pensions DC schemes'!K27</f>
        <v>0</v>
      </c>
      <c r="L106" s="742">
        <f>L11-'F7 Pensions DB scheme costs'!L214-'F9 Pensions DC schemes'!L27</f>
        <v>0</v>
      </c>
      <c r="M106" s="742">
        <f>M11-'F7 Pensions DB scheme costs'!M214-'F9 Pensions DC schemes'!M27</f>
        <v>0</v>
      </c>
      <c r="N106" s="742">
        <f>N11-'F7 Pensions DB scheme costs'!N214-'F9 Pensions DC schemes'!N27</f>
        <v>0</v>
      </c>
      <c r="O106" s="742">
        <f>O11-'F7 Pensions DB scheme costs'!O214-'F9 Pensions DC schemes'!O27</f>
        <v>0</v>
      </c>
      <c r="P106" s="742">
        <f>P11-'F7 Pensions DB scheme costs'!P214-'F9 Pensions DC schemes'!P27</f>
        <v>0</v>
      </c>
      <c r="Q106" s="742">
        <f>Q11-'F7 Pensions DB scheme costs'!Q214-'F9 Pensions DC schemes'!Q27</f>
        <v>0</v>
      </c>
      <c r="R106" s="742">
        <f>R11-'F7 Pensions DB scheme costs'!R214-'F9 Pensions DC schemes'!R27</f>
        <v>0</v>
      </c>
      <c r="S106" s="742">
        <f>S11-'F7 Pensions DB scheme costs'!S214-'F9 Pensions DC schemes'!S27</f>
        <v>0</v>
      </c>
      <c r="T106" s="742">
        <f>T11-'F7 Pensions DB scheme costs'!T214-'F9 Pensions DC schemes'!T27</f>
        <v>0</v>
      </c>
      <c r="U106" s="742">
        <f>U11-'F7 Pensions DB scheme costs'!U214-'F9 Pensions DC schemes'!U27</f>
        <v>0</v>
      </c>
      <c r="V106" s="742">
        <f>V11-'F7 Pensions DB scheme costs'!V214-'F9 Pensions DC schemes'!V27</f>
        <v>0</v>
      </c>
      <c r="W106" s="742">
        <f>W11-'F7 Pensions DB scheme costs'!W214-'F9 Pensions DC schemes'!W27</f>
        <v>0</v>
      </c>
      <c r="X106" s="742">
        <f>X11-'F7 Pensions DB scheme costs'!X214-'F9 Pensions DC schemes'!X27</f>
        <v>0</v>
      </c>
      <c r="Y106" s="742">
        <f>Y11-'F7 Pensions DB scheme costs'!Y214-'F9 Pensions DC schemes'!Y27</f>
        <v>0</v>
      </c>
    </row>
    <row r="107" spans="1:25">
      <c r="A107" s="411" t="s">
        <v>1482</v>
      </c>
      <c r="C107" s="231"/>
      <c r="D107" s="231"/>
      <c r="E107" s="243"/>
      <c r="F107" s="742">
        <f>F14-'F7 Pensions DB scheme costs'!F215-'F9 Pensions DC schemes'!F28</f>
        <v>0</v>
      </c>
      <c r="G107" s="742">
        <f>G14-'F7 Pensions DB scheme costs'!G215-'F9 Pensions DC schemes'!G28</f>
        <v>0</v>
      </c>
      <c r="H107" s="742">
        <f>H14-'F7 Pensions DB scheme costs'!H215-'F9 Pensions DC schemes'!H28</f>
        <v>0</v>
      </c>
      <c r="I107" s="742">
        <f>I14-'F7 Pensions DB scheme costs'!I215-'F9 Pensions DC schemes'!I28</f>
        <v>0</v>
      </c>
      <c r="J107" s="742">
        <f>J14-'F7 Pensions DB scheme costs'!J215-'F9 Pensions DC schemes'!J28</f>
        <v>0</v>
      </c>
      <c r="K107" s="742">
        <f>K14-'F7 Pensions DB scheme costs'!K215-'F9 Pensions DC schemes'!K28</f>
        <v>0</v>
      </c>
      <c r="L107" s="742">
        <f>L14-'F7 Pensions DB scheme costs'!L215-'F9 Pensions DC schemes'!L28</f>
        <v>0</v>
      </c>
      <c r="M107" s="742">
        <f>M14-'F7 Pensions DB scheme costs'!M215-'F9 Pensions DC schemes'!M28</f>
        <v>0</v>
      </c>
      <c r="N107" s="742">
        <f>N14-'F7 Pensions DB scheme costs'!N215-'F9 Pensions DC schemes'!N28</f>
        <v>0</v>
      </c>
      <c r="O107" s="742">
        <f>O14-'F7 Pensions DB scheme costs'!O215-'F9 Pensions DC schemes'!O28</f>
        <v>0</v>
      </c>
      <c r="P107" s="742">
        <f>P14-'F7 Pensions DB scheme costs'!P215-'F9 Pensions DC schemes'!P28</f>
        <v>0</v>
      </c>
      <c r="Q107" s="742">
        <f>Q14-'F7 Pensions DB scheme costs'!Q215-'F9 Pensions DC schemes'!Q28</f>
        <v>0</v>
      </c>
      <c r="R107" s="742">
        <f>R14-'F7 Pensions DB scheme costs'!R215-'F9 Pensions DC schemes'!R28</f>
        <v>0</v>
      </c>
      <c r="S107" s="742">
        <f>S14-'F7 Pensions DB scheme costs'!S215-'F9 Pensions DC schemes'!S28</f>
        <v>0</v>
      </c>
      <c r="T107" s="742">
        <f>T14-'F7 Pensions DB scheme costs'!T215-'F9 Pensions DC schemes'!T28</f>
        <v>0</v>
      </c>
      <c r="U107" s="742">
        <f>U14-'F7 Pensions DB scheme costs'!U215-'F9 Pensions DC schemes'!U28</f>
        <v>0</v>
      </c>
      <c r="V107" s="742">
        <f>V14-'F7 Pensions DB scheme costs'!V215-'F9 Pensions DC schemes'!V28</f>
        <v>0</v>
      </c>
      <c r="W107" s="742">
        <f>W14-'F7 Pensions DB scheme costs'!W215-'F9 Pensions DC schemes'!W28</f>
        <v>0</v>
      </c>
      <c r="X107" s="742">
        <f>X14-'F7 Pensions DB scheme costs'!X215-'F9 Pensions DC schemes'!X28</f>
        <v>0</v>
      </c>
      <c r="Y107" s="742">
        <f>Y14-'F7 Pensions DB scheme costs'!Y215-'F9 Pensions DC schemes'!Y28</f>
        <v>0</v>
      </c>
    </row>
    <row r="108" spans="1:25">
      <c r="A108" s="411" t="s">
        <v>543</v>
      </c>
      <c r="C108" s="231"/>
      <c r="D108" s="231"/>
      <c r="E108" s="243"/>
      <c r="F108" s="742">
        <f>F15-'F7 Pensions DB scheme costs'!F216-'F9 Pensions DC schemes'!F29</f>
        <v>0</v>
      </c>
      <c r="G108" s="742">
        <f>G15-'F7 Pensions DB scheme costs'!G216-'F9 Pensions DC schemes'!G29</f>
        <v>0</v>
      </c>
      <c r="H108" s="742">
        <f>H15-'F7 Pensions DB scheme costs'!H216-'F9 Pensions DC schemes'!H29</f>
        <v>0</v>
      </c>
      <c r="I108" s="742">
        <f>I15-'F7 Pensions DB scheme costs'!I216-'F9 Pensions DC schemes'!I29</f>
        <v>0</v>
      </c>
      <c r="J108" s="742">
        <f>J15-'F7 Pensions DB scheme costs'!J216-'F9 Pensions DC schemes'!J29</f>
        <v>0</v>
      </c>
      <c r="K108" s="742">
        <f>K15-'F7 Pensions DB scheme costs'!K216-'F9 Pensions DC schemes'!K29</f>
        <v>0</v>
      </c>
      <c r="L108" s="742">
        <f>L15-'F7 Pensions DB scheme costs'!L216-'F9 Pensions DC schemes'!L29</f>
        <v>0</v>
      </c>
      <c r="M108" s="742">
        <f>M15-'F7 Pensions DB scheme costs'!M216-'F9 Pensions DC schemes'!M29</f>
        <v>0</v>
      </c>
      <c r="N108" s="742">
        <f>N15-'F7 Pensions DB scheme costs'!N216-'F9 Pensions DC schemes'!N29</f>
        <v>0</v>
      </c>
      <c r="O108" s="742">
        <f>O15-'F7 Pensions DB scheme costs'!O216-'F9 Pensions DC schemes'!O29</f>
        <v>0</v>
      </c>
      <c r="P108" s="742">
        <f>P15-'F7 Pensions DB scheme costs'!P216-'F9 Pensions DC schemes'!P29</f>
        <v>0</v>
      </c>
      <c r="Q108" s="742">
        <f>Q15-'F7 Pensions DB scheme costs'!Q216-'F9 Pensions DC schemes'!Q29</f>
        <v>0</v>
      </c>
      <c r="R108" s="742">
        <f>R15-'F7 Pensions DB scheme costs'!R216-'F9 Pensions DC schemes'!R29</f>
        <v>0</v>
      </c>
      <c r="S108" s="742">
        <f>S15-'F7 Pensions DB scheme costs'!S216-'F9 Pensions DC schemes'!S29</f>
        <v>0</v>
      </c>
      <c r="T108" s="742">
        <f>T15-'F7 Pensions DB scheme costs'!T216-'F9 Pensions DC schemes'!T29</f>
        <v>0</v>
      </c>
      <c r="U108" s="742">
        <f>U15-'F7 Pensions DB scheme costs'!U216-'F9 Pensions DC schemes'!U29</f>
        <v>0</v>
      </c>
      <c r="V108" s="742">
        <f>V15-'F7 Pensions DB scheme costs'!V216-'F9 Pensions DC schemes'!V29</f>
        <v>0</v>
      </c>
      <c r="W108" s="742">
        <f>W15-'F7 Pensions DB scheme costs'!W216-'F9 Pensions DC schemes'!W29</f>
        <v>0</v>
      </c>
      <c r="X108" s="742">
        <f>X15-'F7 Pensions DB scheme costs'!X216-'F9 Pensions DC schemes'!X29</f>
        <v>0</v>
      </c>
      <c r="Y108" s="742">
        <f>Y15-'F7 Pensions DB scheme costs'!Y216-'F9 Pensions DC schemes'!Y29</f>
        <v>0</v>
      </c>
    </row>
    <row r="109" spans="1:25">
      <c r="A109" s="411" t="s">
        <v>544</v>
      </c>
      <c r="C109" s="231"/>
      <c r="D109" s="231"/>
      <c r="E109" s="243"/>
      <c r="F109" s="742">
        <f>-'F7 Pensions DB scheme costs'!F217-'F9 Pensions DC schemes'!F30</f>
        <v>0</v>
      </c>
      <c r="G109" s="742">
        <f>-'F7 Pensions DB scheme costs'!G217-'F9 Pensions DC schemes'!G30</f>
        <v>0</v>
      </c>
      <c r="H109" s="742">
        <f>-'F7 Pensions DB scheme costs'!H217-'F9 Pensions DC schemes'!H30</f>
        <v>0</v>
      </c>
      <c r="I109" s="742">
        <f>-'F7 Pensions DB scheme costs'!I217-'F9 Pensions DC schemes'!I30</f>
        <v>0</v>
      </c>
      <c r="J109" s="742">
        <f>-'F7 Pensions DB scheme costs'!J217-'F9 Pensions DC schemes'!J30</f>
        <v>0</v>
      </c>
      <c r="K109" s="742">
        <f>-'F7 Pensions DB scheme costs'!K217-'F9 Pensions DC schemes'!K30</f>
        <v>0</v>
      </c>
      <c r="L109" s="742">
        <f>-'F7 Pensions DB scheme costs'!L217-'F9 Pensions DC schemes'!L30</f>
        <v>0</v>
      </c>
      <c r="M109" s="742">
        <f>-'F7 Pensions DB scheme costs'!M217-'F9 Pensions DC schemes'!M30</f>
        <v>0</v>
      </c>
      <c r="N109" s="742">
        <f>-'F7 Pensions DB scheme costs'!N217-'F9 Pensions DC schemes'!N30</f>
        <v>0</v>
      </c>
      <c r="O109" s="742">
        <f>-'F7 Pensions DB scheme costs'!O217-'F9 Pensions DC schemes'!O30</f>
        <v>0</v>
      </c>
      <c r="P109" s="742">
        <f>-'F7 Pensions DB scheme costs'!P217-'F9 Pensions DC schemes'!P30</f>
        <v>0</v>
      </c>
      <c r="Q109" s="742">
        <f>-'F7 Pensions DB scheme costs'!Q217-'F9 Pensions DC schemes'!Q30</f>
        <v>0</v>
      </c>
      <c r="R109" s="742">
        <f>-'F7 Pensions DB scheme costs'!R217-'F9 Pensions DC schemes'!R30</f>
        <v>0</v>
      </c>
      <c r="S109" s="742">
        <f>-'F7 Pensions DB scheme costs'!S217-'F9 Pensions DC schemes'!S30</f>
        <v>0</v>
      </c>
      <c r="T109" s="742">
        <f>-'F7 Pensions DB scheme costs'!T217-'F9 Pensions DC schemes'!T30</f>
        <v>0</v>
      </c>
      <c r="U109" s="742">
        <f>-'F7 Pensions DB scheme costs'!U217-'F9 Pensions DC schemes'!U30</f>
        <v>0</v>
      </c>
      <c r="V109" s="742">
        <f>-'F7 Pensions DB scheme costs'!V217-'F9 Pensions DC schemes'!V30</f>
        <v>0</v>
      </c>
      <c r="W109" s="742">
        <f>-'F7 Pensions DB scheme costs'!W217-'F9 Pensions DC schemes'!W30</f>
        <v>0</v>
      </c>
      <c r="X109" s="742">
        <f>-'F7 Pensions DB scheme costs'!X217-'F9 Pensions DC schemes'!X30</f>
        <v>0</v>
      </c>
      <c r="Y109" s="742">
        <f>-'F7 Pensions DB scheme costs'!Y217-'F9 Pensions DC schemes'!Y30</f>
        <v>0</v>
      </c>
    </row>
    <row r="110" spans="1:25">
      <c r="A110" s="411" t="s">
        <v>339</v>
      </c>
      <c r="C110" s="231"/>
      <c r="D110" s="231"/>
      <c r="E110" s="243"/>
      <c r="F110" s="742">
        <f>F16-'F7 Pensions DB scheme costs'!F218-'F9 Pensions DC schemes'!F31</f>
        <v>0</v>
      </c>
      <c r="G110" s="742">
        <f>G16-'F7 Pensions DB scheme costs'!G218-'F9 Pensions DC schemes'!G31</f>
        <v>0</v>
      </c>
      <c r="H110" s="742">
        <f>H16-'F7 Pensions DB scheme costs'!H218-'F9 Pensions DC schemes'!H31</f>
        <v>0</v>
      </c>
      <c r="I110" s="742">
        <f>I16-'F7 Pensions DB scheme costs'!I218-'F9 Pensions DC schemes'!I31</f>
        <v>0</v>
      </c>
      <c r="J110" s="742">
        <f>J16-'F7 Pensions DB scheme costs'!J218-'F9 Pensions DC schemes'!J31</f>
        <v>0</v>
      </c>
      <c r="K110" s="742">
        <f>K16-'F7 Pensions DB scheme costs'!K218-'F9 Pensions DC schemes'!K31</f>
        <v>0</v>
      </c>
      <c r="L110" s="742">
        <f>L16-'F7 Pensions DB scheme costs'!L218-'F9 Pensions DC schemes'!L31</f>
        <v>0</v>
      </c>
      <c r="M110" s="742">
        <f>M16-'F7 Pensions DB scheme costs'!M218-'F9 Pensions DC schemes'!M31</f>
        <v>0</v>
      </c>
      <c r="N110" s="742">
        <f>N16-'F7 Pensions DB scheme costs'!N218-'F9 Pensions DC schemes'!N31</f>
        <v>0</v>
      </c>
      <c r="O110" s="742">
        <f>O16-'F7 Pensions DB scheme costs'!O218-'F9 Pensions DC schemes'!O31</f>
        <v>0</v>
      </c>
      <c r="P110" s="742">
        <f>P16-'F7 Pensions DB scheme costs'!P218-'F9 Pensions DC schemes'!P31</f>
        <v>0</v>
      </c>
      <c r="Q110" s="742">
        <f>Q16-'F7 Pensions DB scheme costs'!Q218-'F9 Pensions DC schemes'!Q31</f>
        <v>0</v>
      </c>
      <c r="R110" s="742">
        <f>R16-'F7 Pensions DB scheme costs'!R218-'F9 Pensions DC schemes'!R31</f>
        <v>0</v>
      </c>
      <c r="S110" s="742">
        <f>S16-'F7 Pensions DB scheme costs'!S218-'F9 Pensions DC schemes'!S31</f>
        <v>0</v>
      </c>
      <c r="T110" s="742">
        <f>T16-'F7 Pensions DB scheme costs'!T218-'F9 Pensions DC schemes'!T31</f>
        <v>0</v>
      </c>
      <c r="U110" s="742">
        <f>U16-'F7 Pensions DB scheme costs'!U218-'F9 Pensions DC schemes'!U31</f>
        <v>0</v>
      </c>
      <c r="V110" s="742">
        <f>V16-'F7 Pensions DB scheme costs'!V218-'F9 Pensions DC schemes'!V31</f>
        <v>0</v>
      </c>
      <c r="W110" s="742">
        <f>W16-'F7 Pensions DB scheme costs'!W218-'F9 Pensions DC schemes'!W31</f>
        <v>0</v>
      </c>
      <c r="X110" s="742">
        <f>X16-'F7 Pensions DB scheme costs'!X218-'F9 Pensions DC schemes'!X31</f>
        <v>0</v>
      </c>
      <c r="Y110" s="742">
        <f>Y16-'F7 Pensions DB scheme costs'!Y218-'F9 Pensions DC schemes'!Y31</f>
        <v>0</v>
      </c>
    </row>
    <row r="111" spans="1:25">
      <c r="A111" s="411" t="s">
        <v>545</v>
      </c>
      <c r="C111" s="231"/>
      <c r="D111" s="231"/>
      <c r="E111" s="243"/>
      <c r="F111" s="742">
        <f>F17-'F7 Pensions DB scheme costs'!F219-'F9 Pensions DC schemes'!F32</f>
        <v>0</v>
      </c>
      <c r="G111" s="742">
        <f>G17-'F7 Pensions DB scheme costs'!G219-'F9 Pensions DC schemes'!G32</f>
        <v>0</v>
      </c>
      <c r="H111" s="742">
        <f>H17-'F7 Pensions DB scheme costs'!H219-'F9 Pensions DC schemes'!H32</f>
        <v>0</v>
      </c>
      <c r="I111" s="742">
        <f>I17-'F7 Pensions DB scheme costs'!I219-'F9 Pensions DC schemes'!I32</f>
        <v>0</v>
      </c>
      <c r="J111" s="742">
        <f>J17-'F7 Pensions DB scheme costs'!J219-'F9 Pensions DC schemes'!J32</f>
        <v>0</v>
      </c>
      <c r="K111" s="742">
        <f>K17-'F7 Pensions DB scheme costs'!K219-'F9 Pensions DC schemes'!K32</f>
        <v>0</v>
      </c>
      <c r="L111" s="742">
        <f>L17-'F7 Pensions DB scheme costs'!L219-'F9 Pensions DC schemes'!L32</f>
        <v>0</v>
      </c>
      <c r="M111" s="742">
        <f>M17-'F7 Pensions DB scheme costs'!M219-'F9 Pensions DC schemes'!M32</f>
        <v>0</v>
      </c>
      <c r="N111" s="742">
        <f>N17-'F7 Pensions DB scheme costs'!N219-'F9 Pensions DC schemes'!N32</f>
        <v>0</v>
      </c>
      <c r="O111" s="742">
        <f>O17-'F7 Pensions DB scheme costs'!O219-'F9 Pensions DC schemes'!O32</f>
        <v>0</v>
      </c>
      <c r="P111" s="742">
        <f>P17-'F7 Pensions DB scheme costs'!P219-'F9 Pensions DC schemes'!P32</f>
        <v>0</v>
      </c>
      <c r="Q111" s="742">
        <f>Q17-'F7 Pensions DB scheme costs'!Q219-'F9 Pensions DC schemes'!Q32</f>
        <v>0</v>
      </c>
      <c r="R111" s="742">
        <f>R17-'F7 Pensions DB scheme costs'!R219-'F9 Pensions DC schemes'!R32</f>
        <v>0</v>
      </c>
      <c r="S111" s="742">
        <f>S17-'F7 Pensions DB scheme costs'!S219-'F9 Pensions DC schemes'!S32</f>
        <v>0</v>
      </c>
      <c r="T111" s="742">
        <f>T17-'F7 Pensions DB scheme costs'!T219-'F9 Pensions DC schemes'!T32</f>
        <v>0</v>
      </c>
      <c r="U111" s="742">
        <f>U17-'F7 Pensions DB scheme costs'!U219-'F9 Pensions DC schemes'!U32</f>
        <v>0</v>
      </c>
      <c r="V111" s="742">
        <f>V17-'F7 Pensions DB scheme costs'!V219-'F9 Pensions DC schemes'!V32</f>
        <v>0</v>
      </c>
      <c r="W111" s="742">
        <f>W17-'F7 Pensions DB scheme costs'!W219-'F9 Pensions DC schemes'!W32</f>
        <v>0</v>
      </c>
      <c r="X111" s="742">
        <f>X17-'F7 Pensions DB scheme costs'!X219-'F9 Pensions DC schemes'!X32</f>
        <v>0</v>
      </c>
      <c r="Y111" s="742">
        <f>Y17-'F7 Pensions DB scheme costs'!Y219-'F9 Pensions DC schemes'!Y32</f>
        <v>0</v>
      </c>
    </row>
    <row r="112" spans="1:25">
      <c r="A112" s="411" t="s">
        <v>1478</v>
      </c>
      <c r="C112" s="231"/>
      <c r="D112" s="231"/>
      <c r="E112" s="243"/>
      <c r="F112" s="742">
        <f>F18-'F7 Pensions DB scheme costs'!F220-'F9 Pensions DC schemes'!F33</f>
        <v>0</v>
      </c>
      <c r="G112" s="742">
        <f>G18-'F7 Pensions DB scheme costs'!G220-'F9 Pensions DC schemes'!G33</f>
        <v>0</v>
      </c>
      <c r="H112" s="742">
        <f>H18-'F7 Pensions DB scheme costs'!H220-'F9 Pensions DC schemes'!H33</f>
        <v>0</v>
      </c>
      <c r="I112" s="742">
        <f>I18-'F7 Pensions DB scheme costs'!I220-'F9 Pensions DC schemes'!I33</f>
        <v>0</v>
      </c>
      <c r="J112" s="742">
        <f>J18-'F7 Pensions DB scheme costs'!J220-'F9 Pensions DC schemes'!J33</f>
        <v>0</v>
      </c>
      <c r="K112" s="742">
        <f>K18-'F7 Pensions DB scheme costs'!K220-'F9 Pensions DC schemes'!K33</f>
        <v>0</v>
      </c>
      <c r="L112" s="742">
        <f>L18-'F7 Pensions DB scheme costs'!L220-'F9 Pensions DC schemes'!L33</f>
        <v>0</v>
      </c>
      <c r="M112" s="742">
        <f>M18-'F7 Pensions DB scheme costs'!M220-'F9 Pensions DC schemes'!M33</f>
        <v>0</v>
      </c>
      <c r="N112" s="742">
        <f>N18-'F7 Pensions DB scheme costs'!N220-'F9 Pensions DC schemes'!N33</f>
        <v>0</v>
      </c>
      <c r="O112" s="742">
        <f>O18-'F7 Pensions DB scheme costs'!O220-'F9 Pensions DC schemes'!O33</f>
        <v>0</v>
      </c>
      <c r="P112" s="742">
        <f>P18-'F7 Pensions DB scheme costs'!P220-'F9 Pensions DC schemes'!P33</f>
        <v>0</v>
      </c>
      <c r="Q112" s="742">
        <f>Q18-'F7 Pensions DB scheme costs'!Q220-'F9 Pensions DC schemes'!Q33</f>
        <v>0</v>
      </c>
      <c r="R112" s="742">
        <f>R18-'F7 Pensions DB scheme costs'!R220-'F9 Pensions DC schemes'!R33</f>
        <v>0</v>
      </c>
      <c r="S112" s="742">
        <f>S18-'F7 Pensions DB scheme costs'!S220-'F9 Pensions DC schemes'!S33</f>
        <v>0</v>
      </c>
      <c r="T112" s="742">
        <f>T18-'F7 Pensions DB scheme costs'!T220-'F9 Pensions DC schemes'!T33</f>
        <v>0</v>
      </c>
      <c r="U112" s="742">
        <f>U18-'F7 Pensions DB scheme costs'!U220-'F9 Pensions DC schemes'!U33</f>
        <v>0</v>
      </c>
      <c r="V112" s="742">
        <f>V18-'F7 Pensions DB scheme costs'!V220-'F9 Pensions DC schemes'!V33</f>
        <v>0</v>
      </c>
      <c r="W112" s="742">
        <f>W18-'F7 Pensions DB scheme costs'!W220-'F9 Pensions DC schemes'!W33</f>
        <v>0</v>
      </c>
      <c r="X112" s="742">
        <f>X18-'F7 Pensions DB scheme costs'!X220-'F9 Pensions DC schemes'!X33</f>
        <v>0</v>
      </c>
      <c r="Y112" s="742">
        <f>Y18-'F7 Pensions DB scheme costs'!Y220-'F9 Pensions DC schemes'!Y33</f>
        <v>0</v>
      </c>
    </row>
    <row r="113" spans="1:25" ht="14.25" customHeight="1">
      <c r="A113" s="411" t="s">
        <v>1602</v>
      </c>
      <c r="C113" s="231"/>
      <c r="D113" s="231"/>
      <c r="E113" s="243"/>
      <c r="F113" s="742">
        <f t="shared" ref="F113:J113" si="48">+F19</f>
        <v>0</v>
      </c>
      <c r="G113" s="742">
        <f t="shared" si="48"/>
        <v>0</v>
      </c>
      <c r="H113" s="742">
        <f t="shared" si="48"/>
        <v>0</v>
      </c>
      <c r="I113" s="742">
        <f t="shared" si="48"/>
        <v>0</v>
      </c>
      <c r="J113" s="742">
        <f t="shared" si="48"/>
        <v>0</v>
      </c>
      <c r="K113" s="742">
        <f>+K19</f>
        <v>0</v>
      </c>
      <c r="L113" s="742">
        <f t="shared" ref="L113:Y113" si="49">+L19</f>
        <v>0</v>
      </c>
      <c r="M113" s="742">
        <f t="shared" si="49"/>
        <v>0</v>
      </c>
      <c r="N113" s="742">
        <f t="shared" si="49"/>
        <v>0</v>
      </c>
      <c r="O113" s="742">
        <f t="shared" si="49"/>
        <v>0</v>
      </c>
      <c r="P113" s="742">
        <f t="shared" si="49"/>
        <v>0</v>
      </c>
      <c r="Q113" s="742">
        <f t="shared" si="49"/>
        <v>0</v>
      </c>
      <c r="R113" s="742">
        <f t="shared" si="49"/>
        <v>0</v>
      </c>
      <c r="S113" s="742">
        <f t="shared" si="49"/>
        <v>0</v>
      </c>
      <c r="T113" s="742">
        <f t="shared" si="49"/>
        <v>0</v>
      </c>
      <c r="U113" s="742">
        <f t="shared" si="49"/>
        <v>0</v>
      </c>
      <c r="V113" s="742">
        <f t="shared" si="49"/>
        <v>0</v>
      </c>
      <c r="W113" s="742">
        <f t="shared" si="49"/>
        <v>0</v>
      </c>
      <c r="X113" s="742">
        <f t="shared" si="49"/>
        <v>0</v>
      </c>
      <c r="Y113" s="742">
        <f t="shared" si="49"/>
        <v>0</v>
      </c>
    </row>
    <row r="114" spans="1:25">
      <c r="A114" s="72" t="s">
        <v>1512</v>
      </c>
      <c r="B114" s="1"/>
      <c r="C114" s="268"/>
      <c r="D114" s="268"/>
      <c r="E114" s="242"/>
      <c r="F114" s="359">
        <f t="shared" ref="F114:J114" si="50">SUM(F103:F113)</f>
        <v>0</v>
      </c>
      <c r="G114" s="359">
        <f t="shared" si="50"/>
        <v>0</v>
      </c>
      <c r="H114" s="359">
        <f t="shared" si="50"/>
        <v>0</v>
      </c>
      <c r="I114" s="359">
        <f t="shared" si="50"/>
        <v>0</v>
      </c>
      <c r="J114" s="359">
        <f t="shared" si="50"/>
        <v>0</v>
      </c>
      <c r="K114" s="359">
        <f t="shared" ref="K114" si="51">SUM(K103:K113)</f>
        <v>0</v>
      </c>
      <c r="L114" s="359">
        <f t="shared" ref="L114:Y114" si="52">SUM(L103:L113)</f>
        <v>0</v>
      </c>
      <c r="M114" s="359">
        <f t="shared" si="52"/>
        <v>0</v>
      </c>
      <c r="N114" s="359">
        <f t="shared" si="52"/>
        <v>0</v>
      </c>
      <c r="O114" s="359">
        <f t="shared" si="52"/>
        <v>0</v>
      </c>
      <c r="P114" s="359">
        <f t="shared" si="52"/>
        <v>0</v>
      </c>
      <c r="Q114" s="359">
        <f t="shared" si="52"/>
        <v>0</v>
      </c>
      <c r="R114" s="359">
        <f t="shared" si="52"/>
        <v>0</v>
      </c>
      <c r="S114" s="359">
        <f t="shared" si="52"/>
        <v>0</v>
      </c>
      <c r="T114" s="359">
        <f t="shared" si="52"/>
        <v>0</v>
      </c>
      <c r="U114" s="359">
        <f t="shared" si="52"/>
        <v>0</v>
      </c>
      <c r="V114" s="359">
        <f t="shared" si="52"/>
        <v>0</v>
      </c>
      <c r="W114" s="359">
        <f t="shared" si="52"/>
        <v>0</v>
      </c>
      <c r="X114" s="359">
        <f t="shared" si="52"/>
        <v>0</v>
      </c>
      <c r="Y114" s="359">
        <f t="shared" si="52"/>
        <v>0</v>
      </c>
    </row>
    <row r="115" spans="1:25">
      <c r="A115" s="743" t="s">
        <v>261</v>
      </c>
      <c r="F115" s="472">
        <f t="shared" ref="F115:J115" si="53">SUM(F22:F28)</f>
        <v>0</v>
      </c>
      <c r="G115" s="472">
        <f t="shared" si="53"/>
        <v>0</v>
      </c>
      <c r="H115" s="472">
        <f t="shared" si="53"/>
        <v>0</v>
      </c>
      <c r="I115" s="472">
        <f t="shared" si="53"/>
        <v>0</v>
      </c>
      <c r="J115" s="472">
        <f t="shared" si="53"/>
        <v>0</v>
      </c>
      <c r="K115" s="472">
        <f t="shared" ref="K115" si="54">SUM(K22:K28)</f>
        <v>0</v>
      </c>
      <c r="L115" s="472">
        <f t="shared" ref="L115:Y115" si="55">SUM(L22:L28)</f>
        <v>0</v>
      </c>
      <c r="M115" s="472">
        <f t="shared" si="55"/>
        <v>0</v>
      </c>
      <c r="N115" s="472">
        <f t="shared" si="55"/>
        <v>0</v>
      </c>
      <c r="O115" s="472">
        <f t="shared" si="55"/>
        <v>0</v>
      </c>
      <c r="P115" s="472">
        <f t="shared" si="55"/>
        <v>0</v>
      </c>
      <c r="Q115" s="472">
        <f t="shared" si="55"/>
        <v>0</v>
      </c>
      <c r="R115" s="472">
        <f t="shared" si="55"/>
        <v>0</v>
      </c>
      <c r="S115" s="472">
        <f t="shared" si="55"/>
        <v>0</v>
      </c>
      <c r="T115" s="472">
        <f t="shared" si="55"/>
        <v>0</v>
      </c>
      <c r="U115" s="472">
        <f t="shared" si="55"/>
        <v>0</v>
      </c>
      <c r="V115" s="472">
        <f t="shared" si="55"/>
        <v>0</v>
      </c>
      <c r="W115" s="472">
        <f t="shared" si="55"/>
        <v>0</v>
      </c>
      <c r="X115" s="472">
        <f t="shared" si="55"/>
        <v>0</v>
      </c>
      <c r="Y115" s="472">
        <f t="shared" si="55"/>
        <v>0</v>
      </c>
    </row>
    <row r="116" spans="1:25">
      <c r="A116" s="447" t="s">
        <v>954</v>
      </c>
      <c r="C116" s="231"/>
      <c r="D116" s="231"/>
      <c r="E116" s="243"/>
      <c r="F116" s="26">
        <f t="shared" ref="F116:J116" si="56">+F114+F115</f>
        <v>0</v>
      </c>
      <c r="G116" s="26">
        <f t="shared" si="56"/>
        <v>0</v>
      </c>
      <c r="H116" s="26">
        <f t="shared" si="56"/>
        <v>0</v>
      </c>
      <c r="I116" s="26">
        <f t="shared" si="56"/>
        <v>0</v>
      </c>
      <c r="J116" s="26">
        <f t="shared" si="56"/>
        <v>0</v>
      </c>
      <c r="K116" s="26">
        <f t="shared" ref="K116" si="57">+K114+K115</f>
        <v>0</v>
      </c>
      <c r="L116" s="26">
        <f t="shared" ref="L116:Y116" si="58">+L114+L115</f>
        <v>0</v>
      </c>
      <c r="M116" s="26">
        <f t="shared" si="58"/>
        <v>0</v>
      </c>
      <c r="N116" s="26">
        <f t="shared" si="58"/>
        <v>0</v>
      </c>
      <c r="O116" s="26">
        <f t="shared" si="58"/>
        <v>0</v>
      </c>
      <c r="P116" s="26">
        <f t="shared" si="58"/>
        <v>0</v>
      </c>
      <c r="Q116" s="26">
        <f t="shared" si="58"/>
        <v>0</v>
      </c>
      <c r="R116" s="26">
        <f t="shared" si="58"/>
        <v>0</v>
      </c>
      <c r="S116" s="26">
        <f t="shared" si="58"/>
        <v>0</v>
      </c>
      <c r="T116" s="26">
        <f t="shared" si="58"/>
        <v>0</v>
      </c>
      <c r="U116" s="26">
        <f t="shared" si="58"/>
        <v>0</v>
      </c>
      <c r="V116" s="26">
        <f t="shared" si="58"/>
        <v>0</v>
      </c>
      <c r="W116" s="26">
        <f t="shared" si="58"/>
        <v>0</v>
      </c>
      <c r="X116" s="26">
        <f t="shared" si="58"/>
        <v>0</v>
      </c>
      <c r="Y116" s="26">
        <f t="shared" si="58"/>
        <v>0</v>
      </c>
    </row>
    <row r="117" spans="1:25">
      <c r="F117" s="390" t="str">
        <f t="shared" ref="F117:J117" si="59">IF(F116&gt;0.1,"Error","OK")</f>
        <v>OK</v>
      </c>
      <c r="G117" s="390" t="str">
        <f t="shared" si="59"/>
        <v>OK</v>
      </c>
      <c r="H117" s="390" t="str">
        <f t="shared" si="59"/>
        <v>OK</v>
      </c>
      <c r="I117" s="390" t="str">
        <f t="shared" si="59"/>
        <v>OK</v>
      </c>
      <c r="J117" s="390" t="str">
        <f t="shared" si="59"/>
        <v>OK</v>
      </c>
      <c r="K117" s="390" t="str">
        <f>IF(K116&gt;0.1,"Error","OK")</f>
        <v>OK</v>
      </c>
      <c r="L117" s="390" t="str">
        <f t="shared" ref="L117:Y117" si="60">IF(L116&gt;0.1,"Error","OK")</f>
        <v>OK</v>
      </c>
      <c r="M117" s="390" t="str">
        <f t="shared" si="60"/>
        <v>OK</v>
      </c>
      <c r="N117" s="390" t="str">
        <f t="shared" si="60"/>
        <v>OK</v>
      </c>
      <c r="O117" s="390" t="str">
        <f t="shared" si="60"/>
        <v>OK</v>
      </c>
      <c r="P117" s="390" t="str">
        <f t="shared" si="60"/>
        <v>OK</v>
      </c>
      <c r="Q117" s="390" t="str">
        <f t="shared" si="60"/>
        <v>OK</v>
      </c>
      <c r="R117" s="390" t="str">
        <f t="shared" si="60"/>
        <v>OK</v>
      </c>
      <c r="S117" s="390" t="str">
        <f t="shared" si="60"/>
        <v>OK</v>
      </c>
      <c r="T117" s="390" t="str">
        <f t="shared" si="60"/>
        <v>OK</v>
      </c>
      <c r="U117" s="390" t="str">
        <f t="shared" si="60"/>
        <v>OK</v>
      </c>
      <c r="V117" s="390" t="str">
        <f t="shared" si="60"/>
        <v>OK</v>
      </c>
      <c r="W117" s="390" t="str">
        <f t="shared" si="60"/>
        <v>OK</v>
      </c>
      <c r="X117" s="390" t="str">
        <f t="shared" si="60"/>
        <v>OK</v>
      </c>
      <c r="Y117" s="390" t="str">
        <f t="shared" si="60"/>
        <v>OK</v>
      </c>
    </row>
    <row r="230" spans="1:1">
      <c r="A230" s="912" t="s">
        <v>1785</v>
      </c>
    </row>
    <row r="231" spans="1:1">
      <c r="A231" s="912" t="s">
        <v>1786</v>
      </c>
    </row>
  </sheetData>
  <dataValidations count="1">
    <dataValidation type="list" allowBlank="1" showInputMessage="1" showErrorMessage="1" sqref="F64:Y64">
      <formula1>$A$230:$A$231</formula1>
    </dataValidation>
  </dataValidations>
  <pageMargins left="0.15748031496062992" right="0.15748031496062992" top="0.43307086614173229" bottom="0.39370078740157483" header="0.15748031496062992" footer="0.15748031496062992"/>
  <pageSetup paperSize="9" scale="35" orientation="landscape" r:id="rId1"/>
  <headerFooter>
    <oddHeader xml:space="preserve">&amp;C&amp;A&amp;R
</oddHeader>
    <oddFooter>&amp;L&amp;T
&amp;D&amp;C&amp;Z&amp;R&amp;F</oddFooter>
  </headerFooter>
  <drawing r:id="rId2"/>
</worksheet>
</file>

<file path=xl/worksheets/sheet27.xml><?xml version="1.0" encoding="utf-8"?>
<worksheet xmlns="http://schemas.openxmlformats.org/spreadsheetml/2006/main" xmlns:r="http://schemas.openxmlformats.org/officeDocument/2006/relationships">
  <sheetPr codeName="Sheet16">
    <pageSetUpPr fitToPage="1"/>
  </sheetPr>
  <dimension ref="A1:W94"/>
  <sheetViews>
    <sheetView workbookViewId="0">
      <selection activeCell="A59" sqref="A59"/>
    </sheetView>
  </sheetViews>
  <sheetFormatPr defaultRowHeight="12.75"/>
  <cols>
    <col min="1" max="1" width="33.875" customWidth="1"/>
    <col min="2" max="2" width="9" customWidth="1"/>
    <col min="3" max="3" width="2.875" customWidth="1"/>
    <col min="4" max="4" width="4" customWidth="1"/>
    <col min="5" max="5" width="1.625" customWidth="1"/>
    <col min="6" max="9" width="7.625" hidden="1" customWidth="1"/>
    <col min="10" max="10" width="8.5" hidden="1" customWidth="1"/>
    <col min="11" max="15" width="8.625" customWidth="1"/>
    <col min="16" max="16" width="8.875" customWidth="1"/>
    <col min="17" max="17" width="31.25" customWidth="1"/>
  </cols>
  <sheetData>
    <row r="1" spans="1:23" ht="15">
      <c r="A1" s="13" t="s">
        <v>989</v>
      </c>
    </row>
    <row r="2" spans="1:23" ht="15">
      <c r="A2" s="16" t="str">
        <f>'Version control'!A2</f>
        <v>LPN</v>
      </c>
      <c r="B2" s="75" t="s">
        <v>695</v>
      </c>
    </row>
    <row r="3" spans="1:23" s="74" customFormat="1" ht="15">
      <c r="A3" s="705">
        <f>'Version control'!A3</f>
        <v>2012</v>
      </c>
    </row>
    <row r="4" spans="1:23">
      <c r="A4" s="74"/>
      <c r="B4" s="74"/>
      <c r="C4" s="74"/>
      <c r="D4" s="74"/>
      <c r="E4" s="74"/>
      <c r="F4" s="74"/>
      <c r="G4" s="74"/>
      <c r="H4" s="74"/>
      <c r="I4" s="74"/>
      <c r="J4" s="74"/>
      <c r="K4" s="490">
        <v>2011</v>
      </c>
      <c r="L4" s="490">
        <v>2012</v>
      </c>
      <c r="M4" s="490">
        <v>2013</v>
      </c>
      <c r="N4" s="490">
        <v>2014</v>
      </c>
      <c r="O4" s="490">
        <v>2015</v>
      </c>
      <c r="P4" s="449" t="s">
        <v>44</v>
      </c>
      <c r="Q4" s="75" t="s">
        <v>696</v>
      </c>
    </row>
    <row r="5" spans="1:23" ht="15">
      <c r="A5" s="444" t="s">
        <v>697</v>
      </c>
      <c r="B5" s="74"/>
      <c r="C5" s="375"/>
      <c r="D5" s="74"/>
      <c r="E5" s="74"/>
      <c r="F5" s="74"/>
      <c r="G5" s="74"/>
      <c r="H5" s="74"/>
      <c r="I5" s="74"/>
      <c r="J5" s="74"/>
      <c r="K5" s="827"/>
      <c r="L5" s="802"/>
      <c r="M5" s="802"/>
      <c r="N5" s="802"/>
      <c r="O5" s="802"/>
      <c r="P5" s="828"/>
      <c r="Q5" s="829"/>
      <c r="R5" s="830"/>
      <c r="S5" s="830"/>
      <c r="T5" s="830"/>
      <c r="U5" s="830"/>
      <c r="V5" s="830"/>
      <c r="W5" s="830"/>
    </row>
    <row r="6" spans="1:23">
      <c r="A6" s="415" t="s">
        <v>698</v>
      </c>
      <c r="B6" s="548">
        <f>+'Ofgem data input'!$G$23</f>
        <v>0.85</v>
      </c>
      <c r="D6" s="74"/>
      <c r="E6" s="74"/>
      <c r="F6" s="74"/>
      <c r="G6" s="74"/>
      <c r="H6" s="74"/>
      <c r="I6" s="74"/>
      <c r="J6" s="74"/>
      <c r="K6" s="824">
        <f>+'Ofgem data input'!L23</f>
        <v>5.3086334821440149</v>
      </c>
      <c r="L6" s="824">
        <f>+'Ofgem data input'!M23</f>
        <v>5.0964415261042983</v>
      </c>
      <c r="M6" s="824">
        <f>+'Ofgem data input'!N23</f>
        <v>4.9667078591002518</v>
      </c>
      <c r="N6" s="824">
        <f>+'Ofgem data input'!O23</f>
        <v>4.8560166097236142</v>
      </c>
      <c r="O6" s="824">
        <f>+'Ofgem data input'!P23</f>
        <v>4.6616327825474952</v>
      </c>
      <c r="P6" s="831">
        <f>SUM(K6:O6)</f>
        <v>24.889432259619678</v>
      </c>
      <c r="Q6" s="74"/>
    </row>
    <row r="7" spans="1:23">
      <c r="A7" s="415" t="s">
        <v>699</v>
      </c>
      <c r="B7" s="548">
        <f>+'Ofgem data input'!$G$24</f>
        <v>0.15</v>
      </c>
      <c r="D7" s="74"/>
      <c r="E7" s="74"/>
      <c r="F7" s="74"/>
      <c r="G7" s="74"/>
      <c r="H7" s="74"/>
      <c r="I7" s="74"/>
      <c r="J7" s="74"/>
      <c r="K7" s="145">
        <f>+'Ofgem data input'!L24</f>
        <v>0.93681767331953203</v>
      </c>
      <c r="L7" s="145">
        <f>+'Ofgem data input'!M24</f>
        <v>0.89937203401840549</v>
      </c>
      <c r="M7" s="145">
        <f>+'Ofgem data input'!N24</f>
        <v>0.87647785748827967</v>
      </c>
      <c r="N7" s="145">
        <f>+'Ofgem data input'!O24</f>
        <v>0.85694410759828488</v>
      </c>
      <c r="O7" s="145">
        <f>+'Ofgem data input'!P24</f>
        <v>0.82264107927308738</v>
      </c>
      <c r="P7" s="26">
        <f>SUM(K7:O7)</f>
        <v>4.3922527516975896</v>
      </c>
      <c r="Q7" s="74"/>
    </row>
    <row r="8" spans="1:23">
      <c r="A8" s="415" t="s">
        <v>700</v>
      </c>
      <c r="B8" s="548">
        <f>+'Ofgem data input'!$G$25</f>
        <v>1</v>
      </c>
      <c r="D8" s="74"/>
      <c r="E8" s="74"/>
      <c r="F8" s="74"/>
      <c r="G8" s="74"/>
      <c r="H8" s="74"/>
      <c r="I8" s="74"/>
      <c r="J8" s="74"/>
      <c r="K8" s="145">
        <f>+'Ofgem data input'!L25</f>
        <v>0.66176379759121196</v>
      </c>
      <c r="L8" s="145">
        <f>+'Ofgem data input'!M25</f>
        <v>0.66344602555968468</v>
      </c>
      <c r="M8" s="145">
        <f>+'Ofgem data input'!N25</f>
        <v>0.66443496670860058</v>
      </c>
      <c r="N8" s="145">
        <f>+'Ofgem data input'!O25</f>
        <v>0.66532389765922706</v>
      </c>
      <c r="O8" s="145">
        <f>+'Ofgem data input'!P25</f>
        <v>0.66620011348590902</v>
      </c>
      <c r="P8" s="26">
        <f>SUM(K8:O8)</f>
        <v>3.321168801004633</v>
      </c>
      <c r="Q8" s="74"/>
    </row>
    <row r="9" spans="1:23">
      <c r="A9" s="339"/>
      <c r="B9" s="74"/>
      <c r="C9" s="375"/>
      <c r="D9" s="74" t="s">
        <v>701</v>
      </c>
      <c r="E9" s="74"/>
      <c r="F9" s="74"/>
      <c r="G9" s="74"/>
      <c r="H9" s="74"/>
      <c r="I9" s="74"/>
      <c r="J9" s="74"/>
      <c r="K9" s="26">
        <f t="shared" ref="K9:P9" si="0">SUM(K6:K8)</f>
        <v>6.9072149530547593</v>
      </c>
      <c r="L9" s="26">
        <f t="shared" si="0"/>
        <v>6.6592595856823884</v>
      </c>
      <c r="M9" s="26">
        <f t="shared" si="0"/>
        <v>6.5076206832971319</v>
      </c>
      <c r="N9" s="26">
        <f t="shared" si="0"/>
        <v>6.3782846149811254</v>
      </c>
      <c r="O9" s="26">
        <f t="shared" si="0"/>
        <v>6.1504739753064914</v>
      </c>
      <c r="P9" s="26">
        <f t="shared" si="0"/>
        <v>32.602853812321904</v>
      </c>
      <c r="Q9" s="74" t="s">
        <v>702</v>
      </c>
    </row>
    <row r="10" spans="1:23">
      <c r="A10" s="339"/>
      <c r="B10" s="74"/>
      <c r="C10" s="375"/>
      <c r="D10" s="74"/>
      <c r="E10" s="74"/>
      <c r="F10" s="74"/>
      <c r="G10" s="74"/>
      <c r="H10" s="74"/>
      <c r="I10" s="74"/>
      <c r="J10" s="74"/>
      <c r="K10" s="379"/>
      <c r="L10" s="379"/>
      <c r="M10" s="379"/>
      <c r="N10" s="379"/>
      <c r="O10" s="379"/>
      <c r="P10" s="378"/>
      <c r="Q10" s="74"/>
    </row>
    <row r="11" spans="1:23" ht="15">
      <c r="A11" s="444" t="s">
        <v>703</v>
      </c>
      <c r="B11" s="74"/>
      <c r="C11" s="74"/>
      <c r="D11" s="74"/>
      <c r="E11" s="74"/>
      <c r="F11" s="74"/>
      <c r="G11" s="74"/>
      <c r="H11" s="74"/>
      <c r="I11" s="74"/>
      <c r="J11" s="74"/>
      <c r="K11" s="74"/>
      <c r="L11" s="379"/>
      <c r="M11" s="379"/>
      <c r="N11" s="379"/>
      <c r="O11" s="379"/>
      <c r="P11" s="74"/>
      <c r="Q11" s="74" t="s">
        <v>1652</v>
      </c>
    </row>
    <row r="12" spans="1:23">
      <c r="A12" s="415" t="s">
        <v>704</v>
      </c>
      <c r="C12" s="74"/>
      <c r="D12" s="74"/>
      <c r="E12" s="74"/>
      <c r="F12" s="74"/>
      <c r="G12" s="74"/>
      <c r="H12" s="74"/>
      <c r="I12" s="74"/>
      <c r="J12" s="74"/>
      <c r="K12" s="26">
        <v>0</v>
      </c>
      <c r="L12" s="26">
        <f>K15</f>
        <v>5.3086334821440149</v>
      </c>
      <c r="M12" s="26">
        <f>L15</f>
        <v>10.139643334141113</v>
      </c>
      <c r="N12" s="26">
        <f>M15</f>
        <v>14.586097442828949</v>
      </c>
      <c r="O12" s="26">
        <f>N15</f>
        <v>18.673524909185133</v>
      </c>
      <c r="P12" s="74"/>
    </row>
    <row r="13" spans="1:23">
      <c r="A13" s="415" t="s">
        <v>565</v>
      </c>
      <c r="C13" s="74"/>
      <c r="D13" s="74"/>
      <c r="E13" s="74"/>
      <c r="F13" s="74"/>
      <c r="G13" s="74"/>
      <c r="H13" s="74"/>
      <c r="I13" s="74"/>
      <c r="J13" s="74"/>
      <c r="K13" s="26">
        <f>K6</f>
        <v>5.3086334821440149</v>
      </c>
      <c r="L13" s="26">
        <f>L6</f>
        <v>5.0964415261042983</v>
      </c>
      <c r="M13" s="26">
        <f>M6</f>
        <v>4.9667078591002518</v>
      </c>
      <c r="N13" s="26">
        <f>N6</f>
        <v>4.8560166097236142</v>
      </c>
      <c r="O13" s="26">
        <f>O6</f>
        <v>4.6616327825474952</v>
      </c>
      <c r="P13" s="74"/>
      <c r="Q13" s="74"/>
    </row>
    <row r="14" spans="1:23">
      <c r="A14" s="415" t="s">
        <v>705</v>
      </c>
      <c r="C14" s="74"/>
      <c r="D14" s="74"/>
      <c r="E14" s="74"/>
      <c r="F14" s="74"/>
      <c r="G14" s="74"/>
      <c r="H14" s="74"/>
      <c r="I14" s="74"/>
      <c r="J14" s="74"/>
      <c r="K14" s="26">
        <v>0</v>
      </c>
      <c r="L14" s="26">
        <f>-SUM($K$13:K13)/$B$16</f>
        <v>-0.26543167410720075</v>
      </c>
      <c r="M14" s="26">
        <f>-SUM($K$13:L13)/$B$16</f>
        <v>-0.52025375041241573</v>
      </c>
      <c r="N14" s="26">
        <f>-SUM($K$13:M13)/$B$16</f>
        <v>-0.76858914336742834</v>
      </c>
      <c r="O14" s="26">
        <f>-SUM($K$13:N13)/$B$16</f>
        <v>-1.0113899738536092</v>
      </c>
      <c r="P14" s="74"/>
      <c r="Q14" s="74"/>
    </row>
    <row r="15" spans="1:23">
      <c r="A15" s="415" t="s">
        <v>706</v>
      </c>
      <c r="C15" s="74"/>
      <c r="D15" s="381" t="s">
        <v>707</v>
      </c>
      <c r="E15" s="381"/>
      <c r="F15" s="381"/>
      <c r="G15" s="381"/>
      <c r="H15" s="381"/>
      <c r="I15" s="381"/>
      <c r="J15" s="381"/>
      <c r="K15" s="26">
        <f>SUM(K12:K14)</f>
        <v>5.3086334821440149</v>
      </c>
      <c r="L15" s="26">
        <f>SUM(L12:L14)</f>
        <v>10.139643334141113</v>
      </c>
      <c r="M15" s="26">
        <f>SUM(M12:M14)</f>
        <v>14.586097442828949</v>
      </c>
      <c r="N15" s="26">
        <f>SUM(N12:N14)</f>
        <v>18.673524909185133</v>
      </c>
      <c r="O15" s="26">
        <f>SUM(O12:O14)</f>
        <v>22.323767717879019</v>
      </c>
      <c r="P15" s="382"/>
      <c r="Q15" s="74"/>
    </row>
    <row r="16" spans="1:23">
      <c r="A16" s="415" t="s">
        <v>708</v>
      </c>
      <c r="B16" s="145">
        <f>+'Ofgem data input'!$G$26</f>
        <v>20</v>
      </c>
      <c r="D16" s="74"/>
      <c r="E16" s="74"/>
      <c r="F16" s="74"/>
      <c r="G16" s="74"/>
      <c r="H16" s="74"/>
      <c r="I16" s="74"/>
      <c r="J16" s="74"/>
      <c r="K16" s="74"/>
      <c r="L16" s="74"/>
      <c r="M16" s="74"/>
      <c r="N16" s="74"/>
      <c r="O16" s="74"/>
      <c r="P16" s="74"/>
      <c r="Q16" s="74"/>
    </row>
    <row r="17" spans="1:17">
      <c r="A17" s="415" t="s">
        <v>709</v>
      </c>
      <c r="B17" s="548">
        <f>+'Ofgem data input'!$G$27</f>
        <v>4.6899999999999997E-2</v>
      </c>
      <c r="D17" s="74"/>
      <c r="E17" s="74"/>
      <c r="F17" s="74"/>
      <c r="G17" s="74"/>
      <c r="H17" s="74"/>
      <c r="I17" s="74"/>
      <c r="J17" s="74"/>
      <c r="K17" s="26">
        <f>((K12+K15)/2)*$B$17/((1+$B$17)^0.5)</f>
        <v>0.12166705307392348</v>
      </c>
      <c r="L17" s="26">
        <f>((L12+L15)/2)*$B$17/((1+$B$17)^0.5)</f>
        <v>0.35405463979188212</v>
      </c>
      <c r="M17" s="26">
        <f>((M12+M15)/2)*$B$17/((1+$B$17)^0.5)</f>
        <v>0.56668218394100089</v>
      </c>
      <c r="N17" s="26">
        <f>((N12+N15)/2)*$B$17/((1+$B$17)^0.5)</f>
        <v>0.76226777597892015</v>
      </c>
      <c r="O17" s="26">
        <f>((O12+O15)/2)*$B$17/((1+$B$17)^0.5)</f>
        <v>0.9396052288638429</v>
      </c>
      <c r="P17" s="74"/>
      <c r="Q17" s="74"/>
    </row>
    <row r="18" spans="1:17">
      <c r="A18" s="339"/>
      <c r="B18" s="381"/>
      <c r="C18" s="74"/>
      <c r="D18" s="381"/>
      <c r="E18" s="381"/>
      <c r="F18" s="381"/>
      <c r="G18" s="381"/>
      <c r="H18" s="381"/>
      <c r="I18" s="381"/>
      <c r="J18" s="381"/>
      <c r="K18" s="377"/>
      <c r="L18" s="377"/>
      <c r="M18" s="377"/>
      <c r="N18" s="377"/>
      <c r="O18" s="377"/>
      <c r="P18" s="74"/>
      <c r="Q18" s="74"/>
    </row>
    <row r="19" spans="1:17">
      <c r="A19" s="3" t="s">
        <v>710</v>
      </c>
      <c r="C19" s="74"/>
      <c r="D19" s="74" t="s">
        <v>711</v>
      </c>
      <c r="E19" s="74"/>
      <c r="F19" s="74"/>
      <c r="G19" s="74"/>
      <c r="H19" s="74"/>
      <c r="I19" s="74"/>
      <c r="J19" s="74"/>
      <c r="K19" s="26">
        <f>K17-K14+K8+K7</f>
        <v>1.7202485239846674</v>
      </c>
      <c r="L19" s="26">
        <f>L17-L14+L8+L7</f>
        <v>2.182304373477173</v>
      </c>
      <c r="M19" s="26">
        <f>M17-M14+M8+M7</f>
        <v>2.6278487585502965</v>
      </c>
      <c r="N19" s="26">
        <f>N17-N14+N8+N7</f>
        <v>3.0531249246038601</v>
      </c>
      <c r="O19" s="26">
        <f>O17-O14+O8+O7</f>
        <v>3.4398363954764486</v>
      </c>
      <c r="P19" s="26">
        <f>SUM(K19:O19)</f>
        <v>13.023362976092447</v>
      </c>
      <c r="Q19" s="74"/>
    </row>
    <row r="20" spans="1:17">
      <c r="A20" s="339"/>
      <c r="B20" s="74"/>
      <c r="C20" s="375"/>
      <c r="D20" s="74"/>
      <c r="E20" s="74"/>
      <c r="F20" s="74"/>
      <c r="G20" s="74"/>
      <c r="H20" s="74"/>
      <c r="I20" s="74"/>
      <c r="J20" s="74"/>
      <c r="K20" s="74"/>
      <c r="L20" s="74"/>
      <c r="M20" s="74"/>
      <c r="N20" s="74"/>
      <c r="O20" s="74"/>
      <c r="P20" s="378"/>
      <c r="Q20" s="75"/>
    </row>
    <row r="21" spans="1:17" ht="15">
      <c r="A21" s="444" t="s">
        <v>813</v>
      </c>
      <c r="B21" s="74"/>
      <c r="C21" s="375"/>
      <c r="D21" s="74"/>
      <c r="E21" s="74"/>
      <c r="F21" s="74"/>
      <c r="G21" s="74"/>
      <c r="H21" s="74"/>
      <c r="I21" s="74"/>
      <c r="J21" s="74"/>
      <c r="K21" s="74"/>
      <c r="L21" s="74"/>
      <c r="M21" s="74"/>
      <c r="N21" s="74"/>
      <c r="O21" s="74"/>
      <c r="P21" s="384"/>
      <c r="Q21" s="74"/>
    </row>
    <row r="22" spans="1:17">
      <c r="A22" s="415" t="s">
        <v>698</v>
      </c>
      <c r="B22" s="548">
        <f>+'Ofgem data input'!$G$23</f>
        <v>0.85</v>
      </c>
      <c r="D22" s="74"/>
      <c r="E22" s="74"/>
      <c r="F22" s="74"/>
      <c r="G22" s="74"/>
      <c r="H22" s="74"/>
      <c r="I22" s="74"/>
      <c r="J22" s="74"/>
      <c r="K22" s="145">
        <f>+'F17 Recn pension costs '!K93</f>
        <v>0</v>
      </c>
      <c r="L22" s="145">
        <f>+'F17 Recn pension costs '!L93</f>
        <v>0</v>
      </c>
      <c r="M22" s="145">
        <f>+'F17 Recn pension costs '!M93</f>
        <v>0</v>
      </c>
      <c r="N22" s="145">
        <f>+'F17 Recn pension costs '!N93</f>
        <v>0</v>
      </c>
      <c r="O22" s="145">
        <f>+'F17 Recn pension costs '!O93</f>
        <v>0</v>
      </c>
      <c r="P22" s="26">
        <f>SUM(K22:O22)</f>
        <v>0</v>
      </c>
      <c r="Q22" s="74" t="s">
        <v>712</v>
      </c>
    </row>
    <row r="23" spans="1:17">
      <c r="A23" s="415" t="s">
        <v>699</v>
      </c>
      <c r="B23" s="548">
        <f>+'Ofgem data input'!$G$24</f>
        <v>0.15</v>
      </c>
      <c r="D23" s="74"/>
      <c r="E23" s="74"/>
      <c r="F23" s="74"/>
      <c r="G23" s="74"/>
      <c r="H23" s="74"/>
      <c r="I23" s="74"/>
      <c r="J23" s="74"/>
      <c r="K23" s="145">
        <f>+'F17 Recn pension costs '!K94</f>
        <v>0</v>
      </c>
      <c r="L23" s="145">
        <f>+'F17 Recn pension costs '!L94</f>
        <v>0</v>
      </c>
      <c r="M23" s="145">
        <f>+'F17 Recn pension costs '!M94</f>
        <v>0</v>
      </c>
      <c r="N23" s="145">
        <f>+'F17 Recn pension costs '!N94</f>
        <v>0</v>
      </c>
      <c r="O23" s="145">
        <f>+'F17 Recn pension costs '!O94</f>
        <v>0</v>
      </c>
      <c r="P23" s="26">
        <f>SUM(K23:O23)</f>
        <v>0</v>
      </c>
      <c r="Q23" s="74" t="s">
        <v>712</v>
      </c>
    </row>
    <row r="24" spans="1:17">
      <c r="A24" s="415" t="s">
        <v>700</v>
      </c>
      <c r="B24" s="548">
        <f>+'Ofgem data input'!$G$25</f>
        <v>1</v>
      </c>
      <c r="D24" s="74"/>
      <c r="E24" s="74"/>
      <c r="F24" s="74"/>
      <c r="G24" s="74"/>
      <c r="H24" s="74"/>
      <c r="I24" s="74"/>
      <c r="J24" s="74"/>
      <c r="K24" s="145">
        <f>+'F17 Recn pension costs '!K95</f>
        <v>0</v>
      </c>
      <c r="L24" s="145">
        <f>+'F17 Recn pension costs '!L95</f>
        <v>0</v>
      </c>
      <c r="M24" s="145">
        <f>+'F17 Recn pension costs '!M95</f>
        <v>0</v>
      </c>
      <c r="N24" s="145">
        <f>+'F17 Recn pension costs '!N95</f>
        <v>0</v>
      </c>
      <c r="O24" s="145">
        <f>+'F17 Recn pension costs '!O95</f>
        <v>0</v>
      </c>
      <c r="P24" s="26">
        <f>SUM(K24:O24)</f>
        <v>0</v>
      </c>
      <c r="Q24" s="74" t="s">
        <v>712</v>
      </c>
    </row>
    <row r="25" spans="1:17">
      <c r="A25" s="339"/>
      <c r="B25" s="74"/>
      <c r="C25" s="375"/>
      <c r="D25" s="74" t="s">
        <v>713</v>
      </c>
      <c r="E25" s="74"/>
      <c r="F25" s="74"/>
      <c r="G25" s="74"/>
      <c r="H25" s="74"/>
      <c r="I25" s="74"/>
      <c r="J25" s="74"/>
      <c r="K25" s="26">
        <f t="shared" ref="K25:P25" si="1">SUM(K22:K24)</f>
        <v>0</v>
      </c>
      <c r="L25" s="26">
        <f t="shared" si="1"/>
        <v>0</v>
      </c>
      <c r="M25" s="26">
        <f t="shared" si="1"/>
        <v>0</v>
      </c>
      <c r="N25" s="26">
        <f t="shared" si="1"/>
        <v>0</v>
      </c>
      <c r="O25" s="26">
        <f t="shared" si="1"/>
        <v>0</v>
      </c>
      <c r="P25" s="26">
        <f t="shared" si="1"/>
        <v>0</v>
      </c>
      <c r="Q25" s="74" t="s">
        <v>714</v>
      </c>
    </row>
    <row r="26" spans="1:17">
      <c r="A26" s="339"/>
      <c r="B26" s="74"/>
      <c r="C26" s="375"/>
      <c r="D26" s="74"/>
      <c r="E26" s="74"/>
      <c r="F26" s="74"/>
      <c r="G26" s="74"/>
      <c r="H26" s="74"/>
      <c r="I26" s="74"/>
      <c r="J26" s="74"/>
      <c r="K26" s="74"/>
      <c r="L26" s="74"/>
      <c r="M26" s="74"/>
      <c r="N26" s="74"/>
      <c r="O26" s="74"/>
      <c r="P26" s="378"/>
      <c r="Q26" s="74"/>
    </row>
    <row r="27" spans="1:17" ht="15">
      <c r="A27" s="444" t="s">
        <v>814</v>
      </c>
      <c r="B27" s="74"/>
      <c r="C27" s="375"/>
      <c r="D27" s="74"/>
      <c r="E27" s="74"/>
      <c r="F27" s="74"/>
      <c r="G27" s="74"/>
      <c r="H27" s="74"/>
      <c r="I27" s="74"/>
      <c r="J27" s="74"/>
      <c r="K27" s="74"/>
      <c r="L27" s="74"/>
      <c r="M27" s="74"/>
      <c r="N27" s="74"/>
      <c r="O27" s="74"/>
      <c r="P27" s="378"/>
      <c r="Q27" s="74"/>
    </row>
    <row r="28" spans="1:17">
      <c r="A28" s="415" t="s">
        <v>698</v>
      </c>
      <c r="B28" s="548">
        <f>+'Ofgem data input'!$G$23</f>
        <v>0.85</v>
      </c>
      <c r="D28" s="74"/>
      <c r="E28" s="74"/>
      <c r="F28" s="74"/>
      <c r="G28" s="74"/>
      <c r="H28" s="74"/>
      <c r="I28" s="74"/>
      <c r="J28" s="74"/>
      <c r="K28" s="26">
        <f t="shared" ref="K28:O30" si="2">SUM(K22:K22)/K$75*$B$75</f>
        <v>0</v>
      </c>
      <c r="L28" s="26">
        <f t="shared" si="2"/>
        <v>0</v>
      </c>
      <c r="M28" s="26">
        <f t="shared" si="2"/>
        <v>0</v>
      </c>
      <c r="N28" s="26">
        <f t="shared" si="2"/>
        <v>0</v>
      </c>
      <c r="O28" s="26">
        <f t="shared" si="2"/>
        <v>0</v>
      </c>
      <c r="P28" s="26">
        <f>SUM(K28:O28)</f>
        <v>0</v>
      </c>
      <c r="Q28" s="74" t="s">
        <v>715</v>
      </c>
    </row>
    <row r="29" spans="1:17">
      <c r="A29" s="415" t="s">
        <v>699</v>
      </c>
      <c r="B29" s="548">
        <f>+'Ofgem data input'!$G$24</f>
        <v>0.15</v>
      </c>
      <c r="D29" s="74"/>
      <c r="E29" s="74"/>
      <c r="F29" s="74"/>
      <c r="G29" s="74"/>
      <c r="H29" s="74"/>
      <c r="I29" s="74"/>
      <c r="J29" s="74"/>
      <c r="K29" s="26">
        <f t="shared" si="2"/>
        <v>0</v>
      </c>
      <c r="L29" s="26">
        <f t="shared" si="2"/>
        <v>0</v>
      </c>
      <c r="M29" s="26">
        <f t="shared" si="2"/>
        <v>0</v>
      </c>
      <c r="N29" s="26">
        <f t="shared" si="2"/>
        <v>0</v>
      </c>
      <c r="O29" s="26">
        <f t="shared" si="2"/>
        <v>0</v>
      </c>
      <c r="P29" s="26">
        <f>SUM(K29:O29)</f>
        <v>0</v>
      </c>
      <c r="Q29" s="74" t="s">
        <v>715</v>
      </c>
    </row>
    <row r="30" spans="1:17">
      <c r="A30" s="415" t="s">
        <v>700</v>
      </c>
      <c r="B30" s="548">
        <f>+'Ofgem data input'!$G$25</f>
        <v>1</v>
      </c>
      <c r="D30" s="74"/>
      <c r="E30" s="74"/>
      <c r="F30" s="74"/>
      <c r="G30" s="74"/>
      <c r="H30" s="74"/>
      <c r="I30" s="74"/>
      <c r="J30" s="74"/>
      <c r="K30" s="26">
        <f t="shared" si="2"/>
        <v>0</v>
      </c>
      <c r="L30" s="26">
        <f t="shared" si="2"/>
        <v>0</v>
      </c>
      <c r="M30" s="26">
        <f t="shared" si="2"/>
        <v>0</v>
      </c>
      <c r="N30" s="26">
        <f t="shared" si="2"/>
        <v>0</v>
      </c>
      <c r="O30" s="26">
        <f t="shared" si="2"/>
        <v>0</v>
      </c>
      <c r="P30" s="26">
        <f>SUM(K30:O30)</f>
        <v>0</v>
      </c>
      <c r="Q30" s="74" t="s">
        <v>715</v>
      </c>
    </row>
    <row r="31" spans="1:17" s="1" customFormat="1">
      <c r="A31" s="3" t="s">
        <v>754</v>
      </c>
      <c r="B31" s="445"/>
      <c r="D31" s="74" t="s">
        <v>716</v>
      </c>
      <c r="E31" s="75"/>
      <c r="F31" s="75"/>
      <c r="G31" s="75"/>
      <c r="H31" s="75"/>
      <c r="I31" s="75"/>
      <c r="J31" s="75"/>
      <c r="K31" s="359">
        <f t="shared" ref="K31:P31" si="3">SUM(K28:K30)</f>
        <v>0</v>
      </c>
      <c r="L31" s="359">
        <f t="shared" si="3"/>
        <v>0</v>
      </c>
      <c r="M31" s="359">
        <f t="shared" si="3"/>
        <v>0</v>
      </c>
      <c r="N31" s="359">
        <f t="shared" si="3"/>
        <v>0</v>
      </c>
      <c r="O31" s="359">
        <f t="shared" si="3"/>
        <v>0</v>
      </c>
      <c r="P31" s="359">
        <f t="shared" si="3"/>
        <v>0</v>
      </c>
      <c r="Q31" s="75"/>
    </row>
    <row r="32" spans="1:17">
      <c r="A32" s="339"/>
      <c r="B32" s="74"/>
      <c r="C32" s="375"/>
      <c r="D32" s="74"/>
      <c r="E32" s="74"/>
      <c r="F32" s="74"/>
      <c r="G32" s="74"/>
      <c r="H32" s="74"/>
      <c r="I32" s="74"/>
      <c r="J32" s="74"/>
      <c r="K32" s="377"/>
      <c r="L32" s="379"/>
      <c r="M32" s="379"/>
      <c r="N32" s="379"/>
      <c r="O32" s="379"/>
      <c r="P32" s="378"/>
      <c r="Q32" s="74"/>
    </row>
    <row r="33" spans="1:17">
      <c r="A33" s="339"/>
      <c r="B33" s="74"/>
      <c r="C33" s="74"/>
      <c r="D33" s="74"/>
      <c r="E33" s="74"/>
      <c r="F33" s="74"/>
      <c r="G33" s="74"/>
      <c r="H33" s="74"/>
      <c r="I33" s="74"/>
      <c r="J33" s="74"/>
      <c r="K33" s="377"/>
      <c r="L33" s="379"/>
      <c r="M33" s="379"/>
      <c r="N33" s="379"/>
      <c r="O33" s="379"/>
      <c r="P33" s="378"/>
      <c r="Q33" s="74"/>
    </row>
    <row r="34" spans="1:17">
      <c r="A34" s="75" t="s">
        <v>717</v>
      </c>
      <c r="B34" s="74"/>
      <c r="D34" s="74"/>
      <c r="E34" s="74"/>
      <c r="F34" s="74"/>
      <c r="G34" s="74"/>
      <c r="H34" s="74"/>
      <c r="I34" s="74"/>
      <c r="J34" s="74"/>
      <c r="K34" s="377"/>
      <c r="L34" s="379"/>
      <c r="M34" s="379"/>
      <c r="N34" s="379"/>
      <c r="O34" s="379"/>
      <c r="P34" s="378"/>
      <c r="Q34" s="74"/>
    </row>
    <row r="35" spans="1:17">
      <c r="A35" s="415" t="s">
        <v>718</v>
      </c>
      <c r="B35" s="548">
        <f>+'Ofgem data input'!G29</f>
        <v>0.8</v>
      </c>
      <c r="D35" s="74"/>
      <c r="E35" s="74"/>
      <c r="F35" s="74"/>
      <c r="G35" s="74"/>
      <c r="H35" s="74"/>
      <c r="I35" s="74"/>
      <c r="J35" s="74"/>
      <c r="K35" s="377"/>
      <c r="L35" s="379"/>
      <c r="M35" s="379"/>
      <c r="N35" s="379"/>
      <c r="O35" s="379"/>
      <c r="P35" s="378"/>
      <c r="Q35" s="74"/>
    </row>
    <row r="36" spans="1:17">
      <c r="A36" s="441" t="s">
        <v>719</v>
      </c>
      <c r="B36" s="548">
        <f>+'Ofgem data input'!G30</f>
        <v>0.5</v>
      </c>
      <c r="D36" s="74"/>
      <c r="E36" s="74"/>
      <c r="F36" s="74"/>
      <c r="G36" s="74"/>
      <c r="H36" s="74"/>
      <c r="I36" s="74"/>
      <c r="J36" s="74"/>
      <c r="K36" s="377"/>
      <c r="L36" s="379"/>
      <c r="M36" s="379"/>
      <c r="N36" s="379"/>
      <c r="O36" s="379"/>
      <c r="P36" s="378"/>
      <c r="Q36" s="74"/>
    </row>
    <row r="37" spans="1:17">
      <c r="A37" s="381"/>
      <c r="B37" s="376"/>
      <c r="D37" s="74"/>
      <c r="E37" s="74"/>
      <c r="F37" s="74"/>
      <c r="G37" s="74"/>
      <c r="H37" s="74"/>
      <c r="I37" s="74"/>
      <c r="J37" s="74"/>
      <c r="K37" s="377"/>
      <c r="L37" s="379"/>
      <c r="M37" s="379"/>
      <c r="N37" s="379"/>
      <c r="O37" s="379"/>
      <c r="P37" s="378"/>
      <c r="Q37" s="74"/>
    </row>
    <row r="38" spans="1:17">
      <c r="A38" s="441" t="s">
        <v>720</v>
      </c>
      <c r="B38" s="74"/>
      <c r="D38" s="381" t="s">
        <v>721</v>
      </c>
      <c r="E38" s="381"/>
      <c r="F38" s="381"/>
      <c r="G38" s="381"/>
      <c r="H38" s="381"/>
      <c r="I38" s="381"/>
      <c r="J38" s="381"/>
      <c r="K38" s="377"/>
      <c r="L38" s="379"/>
      <c r="M38" s="74"/>
      <c r="N38" s="74"/>
      <c r="O38" s="74"/>
      <c r="P38" s="26">
        <f>P31-P9</f>
        <v>-32.602853812321904</v>
      </c>
      <c r="Q38" s="74" t="s">
        <v>722</v>
      </c>
    </row>
    <row r="39" spans="1:17">
      <c r="A39" s="441" t="s">
        <v>723</v>
      </c>
      <c r="B39" s="74"/>
      <c r="D39" s="74" t="s">
        <v>724</v>
      </c>
      <c r="E39" s="74"/>
      <c r="F39" s="74"/>
      <c r="G39" s="74"/>
      <c r="H39" s="74"/>
      <c r="I39" s="74"/>
      <c r="J39" s="74"/>
      <c r="K39" s="377"/>
      <c r="L39" s="379"/>
      <c r="M39" s="74"/>
      <c r="N39" s="74"/>
      <c r="O39" s="74"/>
      <c r="P39" s="26">
        <f>IF(P38&gt;0,P38*B35,P38*B36)</f>
        <v>-16.301426906160952</v>
      </c>
      <c r="Q39" s="74" t="s">
        <v>725</v>
      </c>
    </row>
    <row r="40" spans="1:17">
      <c r="A40" s="339"/>
      <c r="B40" s="74"/>
      <c r="C40" s="375"/>
      <c r="D40" s="74"/>
      <c r="E40" s="74"/>
      <c r="F40" s="74"/>
      <c r="G40" s="74"/>
      <c r="H40" s="74"/>
      <c r="I40" s="74"/>
      <c r="J40" s="74"/>
      <c r="K40" s="377"/>
      <c r="L40" s="379"/>
      <c r="M40" s="379"/>
      <c r="N40" s="379"/>
      <c r="O40" s="379"/>
      <c r="P40" s="378"/>
      <c r="Q40" s="74"/>
    </row>
    <row r="41" spans="1:17" ht="15">
      <c r="A41" s="444" t="s">
        <v>726</v>
      </c>
      <c r="B41" s="74"/>
      <c r="C41" s="375"/>
      <c r="D41" s="74"/>
      <c r="E41" s="74"/>
      <c r="F41" s="74"/>
      <c r="G41" s="74"/>
      <c r="H41" s="74"/>
      <c r="I41" s="74"/>
      <c r="J41" s="74"/>
      <c r="K41" s="377"/>
      <c r="L41" s="379"/>
      <c r="M41" s="379"/>
      <c r="N41" s="379"/>
      <c r="O41" s="379"/>
      <c r="P41" s="378"/>
      <c r="Q41" s="74"/>
    </row>
    <row r="42" spans="1:17">
      <c r="A42" s="415" t="s">
        <v>698</v>
      </c>
      <c r="B42" s="548">
        <f>+'Ofgem data input'!$G$23</f>
        <v>0.85</v>
      </c>
      <c r="D42" s="381" t="s">
        <v>727</v>
      </c>
      <c r="E42" s="381"/>
      <c r="F42" s="381"/>
      <c r="G42" s="381"/>
      <c r="H42" s="381"/>
      <c r="I42" s="381"/>
      <c r="J42" s="381"/>
      <c r="K42" s="26">
        <f>IF(ISERROR(K28/$P$31*$P$39),0,K28/$P$31*$P$39)</f>
        <v>0</v>
      </c>
      <c r="L42" s="26">
        <f t="shared" ref="L42:O42" si="4">IF(ISERROR(L28/$P$31*$P$39),0,L28/$P$31*$P$39)</f>
        <v>0</v>
      </c>
      <c r="M42" s="26">
        <f t="shared" si="4"/>
        <v>0</v>
      </c>
      <c r="N42" s="26">
        <f t="shared" si="4"/>
        <v>0</v>
      </c>
      <c r="O42" s="26">
        <f t="shared" si="4"/>
        <v>0</v>
      </c>
      <c r="P42" s="26">
        <f>SUM(K42:O42)</f>
        <v>0</v>
      </c>
      <c r="Q42" s="74" t="s">
        <v>728</v>
      </c>
    </row>
    <row r="43" spans="1:17">
      <c r="A43" s="415" t="s">
        <v>699</v>
      </c>
      <c r="B43" s="548">
        <f>+'Ofgem data input'!$G$24</f>
        <v>0.15</v>
      </c>
      <c r="D43" s="381" t="s">
        <v>729</v>
      </c>
      <c r="E43" s="381"/>
      <c r="F43" s="381"/>
      <c r="G43" s="381"/>
      <c r="H43" s="381"/>
      <c r="I43" s="381"/>
      <c r="J43" s="381"/>
      <c r="K43" s="26">
        <f>IF(ISERROR(K29/$P$31*$P$39),0,K29/$P$31*$P$39)</f>
        <v>0</v>
      </c>
      <c r="L43" s="26">
        <f t="shared" ref="L43:O43" si="5">IF(ISERROR(L29/$P$31*$P$39),0,L29/$P$31*$P$39)</f>
        <v>0</v>
      </c>
      <c r="M43" s="26">
        <f t="shared" si="5"/>
        <v>0</v>
      </c>
      <c r="N43" s="26">
        <f t="shared" si="5"/>
        <v>0</v>
      </c>
      <c r="O43" s="26">
        <f t="shared" si="5"/>
        <v>0</v>
      </c>
      <c r="P43" s="26">
        <f>SUM(K43:O43)</f>
        <v>0</v>
      </c>
      <c r="Q43" s="381" t="s">
        <v>730</v>
      </c>
    </row>
    <row r="44" spans="1:17">
      <c r="A44" s="415" t="s">
        <v>700</v>
      </c>
      <c r="B44" s="548">
        <f>+'Ofgem data input'!$G$25</f>
        <v>1</v>
      </c>
      <c r="D44" s="381" t="s">
        <v>731</v>
      </c>
      <c r="E44" s="381"/>
      <c r="F44" s="381"/>
      <c r="G44" s="381"/>
      <c r="H44" s="381"/>
      <c r="I44" s="381"/>
      <c r="J44" s="381"/>
      <c r="K44" s="26">
        <f>IF(ISERROR(K30/$P$31*$P$39),0,K30/$P$31*$P$39)</f>
        <v>0</v>
      </c>
      <c r="L44" s="26">
        <f t="shared" ref="L44:O44" si="6">IF(ISERROR(L30/$P$31*$P$39),0,L30/$P$31*$P$39)</f>
        <v>0</v>
      </c>
      <c r="M44" s="26">
        <f t="shared" si="6"/>
        <v>0</v>
      </c>
      <c r="N44" s="26">
        <f t="shared" si="6"/>
        <v>0</v>
      </c>
      <c r="O44" s="26">
        <f t="shared" si="6"/>
        <v>0</v>
      </c>
      <c r="P44" s="26">
        <f>SUM(K44:O44)</f>
        <v>0</v>
      </c>
      <c r="Q44" s="74"/>
    </row>
    <row r="45" spans="1:17">
      <c r="A45" s="339"/>
      <c r="B45" s="74"/>
      <c r="C45" s="375"/>
      <c r="D45" s="74"/>
      <c r="E45" s="74"/>
      <c r="F45" s="74"/>
      <c r="G45" s="74"/>
      <c r="H45" s="74"/>
      <c r="I45" s="74"/>
      <c r="J45" s="74"/>
      <c r="K45" s="26">
        <f t="shared" ref="K45:P45" si="7">SUM(K42:K44)</f>
        <v>0</v>
      </c>
      <c r="L45" s="26">
        <f t="shared" si="7"/>
        <v>0</v>
      </c>
      <c r="M45" s="26">
        <f t="shared" si="7"/>
        <v>0</v>
      </c>
      <c r="N45" s="26">
        <f t="shared" si="7"/>
        <v>0</v>
      </c>
      <c r="O45" s="26">
        <f t="shared" si="7"/>
        <v>0</v>
      </c>
      <c r="P45" s="26">
        <f t="shared" si="7"/>
        <v>0</v>
      </c>
      <c r="Q45" s="74"/>
    </row>
    <row r="46" spans="1:17">
      <c r="A46" s="339"/>
      <c r="B46" s="74"/>
      <c r="C46" s="375"/>
      <c r="D46" s="74"/>
      <c r="E46" s="74"/>
      <c r="F46" s="74"/>
      <c r="G46" s="74"/>
      <c r="H46" s="74"/>
      <c r="I46" s="74"/>
      <c r="J46" s="74"/>
      <c r="K46" s="377"/>
      <c r="L46" s="379"/>
      <c r="M46" s="379"/>
      <c r="N46" s="379"/>
      <c r="O46" s="379"/>
      <c r="P46" s="378"/>
      <c r="Q46" s="74"/>
    </row>
    <row r="47" spans="1:17">
      <c r="A47" s="380" t="s">
        <v>732</v>
      </c>
      <c r="B47" s="74"/>
      <c r="C47" s="74"/>
      <c r="D47" s="74"/>
      <c r="E47" s="74"/>
      <c r="F47" s="74"/>
      <c r="G47" s="74"/>
      <c r="H47" s="74"/>
      <c r="I47" s="74"/>
      <c r="J47" s="74"/>
      <c r="K47" s="74"/>
      <c r="L47" s="379"/>
      <c r="M47" s="379"/>
      <c r="N47" s="379"/>
      <c r="O47" s="379"/>
      <c r="P47" s="74"/>
      <c r="Q47" s="74"/>
    </row>
    <row r="48" spans="1:17">
      <c r="A48" s="415" t="s">
        <v>704</v>
      </c>
      <c r="C48" s="74"/>
      <c r="D48" s="74"/>
      <c r="E48" s="74"/>
      <c r="F48" s="74"/>
      <c r="G48" s="74"/>
      <c r="H48" s="74"/>
      <c r="I48" s="74"/>
      <c r="J48" s="74"/>
      <c r="K48" s="550"/>
      <c r="L48" s="26">
        <f>K51</f>
        <v>0</v>
      </c>
      <c r="M48" s="26">
        <f>L51</f>
        <v>0</v>
      </c>
      <c r="N48" s="26">
        <f>M51</f>
        <v>0</v>
      </c>
      <c r="O48" s="26">
        <f>N51</f>
        <v>0</v>
      </c>
      <c r="P48" s="74"/>
      <c r="Q48" s="74" t="s">
        <v>733</v>
      </c>
    </row>
    <row r="49" spans="1:17">
      <c r="A49" s="415" t="s">
        <v>734</v>
      </c>
      <c r="C49" s="74"/>
      <c r="D49" s="74"/>
      <c r="E49" s="74"/>
      <c r="F49" s="74"/>
      <c r="G49" s="74"/>
      <c r="H49" s="74"/>
      <c r="I49" s="74"/>
      <c r="J49" s="74"/>
      <c r="K49" s="26">
        <f>K42</f>
        <v>0</v>
      </c>
      <c r="L49" s="26">
        <f>L42</f>
        <v>0</v>
      </c>
      <c r="M49" s="26">
        <f>M42</f>
        <v>0</v>
      </c>
      <c r="N49" s="26">
        <f>N42</f>
        <v>0</v>
      </c>
      <c r="O49" s="26">
        <f>O42</f>
        <v>0</v>
      </c>
      <c r="P49" s="74"/>
      <c r="Q49" s="74" t="s">
        <v>735</v>
      </c>
    </row>
    <row r="50" spans="1:17">
      <c r="A50" s="415" t="s">
        <v>705</v>
      </c>
      <c r="C50" s="74"/>
      <c r="D50" s="381" t="s">
        <v>736</v>
      </c>
      <c r="E50" s="381"/>
      <c r="F50" s="381"/>
      <c r="G50" s="381"/>
      <c r="H50" s="381"/>
      <c r="I50" s="381"/>
      <c r="J50" s="381"/>
      <c r="K50" s="26">
        <v>0</v>
      </c>
      <c r="L50" s="26">
        <f>-SUM($K$49:K49)/$B$52</f>
        <v>0</v>
      </c>
      <c r="M50" s="26">
        <f>-SUM($K$49:L49)/$B$52</f>
        <v>0</v>
      </c>
      <c r="N50" s="26">
        <f>-SUM($K$49:M49)/$B$52</f>
        <v>0</v>
      </c>
      <c r="O50" s="26">
        <f>-SUM($K$49:N49)/$B$52</f>
        <v>0</v>
      </c>
      <c r="P50" s="74"/>
      <c r="Q50" s="74"/>
    </row>
    <row r="51" spans="1:17">
      <c r="A51" s="415" t="s">
        <v>706</v>
      </c>
      <c r="C51" s="74"/>
      <c r="D51" s="74" t="s">
        <v>737</v>
      </c>
      <c r="E51" s="74"/>
      <c r="F51" s="74"/>
      <c r="G51" s="74"/>
      <c r="H51" s="74"/>
      <c r="I51" s="74"/>
      <c r="J51" s="74"/>
      <c r="K51" s="26">
        <f>SUM(K48:K50)</f>
        <v>0</v>
      </c>
      <c r="L51" s="26">
        <f>SUM(L48:L50)</f>
        <v>0</v>
      </c>
      <c r="M51" s="26">
        <f>SUM(M48:M50)</f>
        <v>0</v>
      </c>
      <c r="N51" s="26">
        <f>SUM(N48:N50)</f>
        <v>0</v>
      </c>
      <c r="O51" s="26">
        <f>SUM(O48:O50)</f>
        <v>0</v>
      </c>
      <c r="P51" s="382"/>
      <c r="Q51" s="74"/>
    </row>
    <row r="52" spans="1:17">
      <c r="A52" s="415" t="s">
        <v>708</v>
      </c>
      <c r="B52" s="145">
        <f>+'Ofgem data input'!$G$26</f>
        <v>20</v>
      </c>
      <c r="D52" s="74"/>
      <c r="E52" s="74"/>
      <c r="F52" s="74"/>
      <c r="G52" s="74"/>
      <c r="H52" s="74"/>
      <c r="I52" s="74"/>
      <c r="J52" s="74"/>
      <c r="K52" s="74"/>
      <c r="L52" s="74"/>
      <c r="M52" s="74"/>
      <c r="N52" s="74"/>
      <c r="O52" s="74"/>
      <c r="P52" s="74"/>
      <c r="Q52" s="74"/>
    </row>
    <row r="53" spans="1:17">
      <c r="A53" s="441" t="s">
        <v>738</v>
      </c>
      <c r="C53" s="74"/>
      <c r="D53" s="74" t="s">
        <v>739</v>
      </c>
      <c r="E53" s="74"/>
      <c r="F53" s="74"/>
      <c r="G53" s="74"/>
      <c r="H53" s="74"/>
      <c r="I53" s="74"/>
      <c r="J53" s="74"/>
      <c r="K53" s="26">
        <f>((K48+K51)/2)*$B$17/((1+$B$17)^0.5)</f>
        <v>0</v>
      </c>
      <c r="L53" s="26">
        <f>((L48+L51)/2)*$B$17/((1+$B$17)^0.5)</f>
        <v>0</v>
      </c>
      <c r="M53" s="26">
        <f>((M48+M51)/2)*$B$17/((1+$B$17)^0.5)</f>
        <v>0</v>
      </c>
      <c r="N53" s="26">
        <f>((N48+N51)/2)*$B$17/((1+$B$17)^0.5)</f>
        <v>0</v>
      </c>
      <c r="O53" s="26">
        <f>((O48+O51)/2)*$B$17/((1+$B$17)^0.5)</f>
        <v>0</v>
      </c>
      <c r="P53" s="74"/>
      <c r="Q53" s="74"/>
    </row>
    <row r="54" spans="1:17">
      <c r="A54" s="381"/>
      <c r="C54" s="74"/>
      <c r="D54" s="381"/>
      <c r="E54" s="381"/>
      <c r="F54" s="381"/>
      <c r="G54" s="381"/>
      <c r="H54" s="381"/>
      <c r="I54" s="381"/>
      <c r="J54" s="381"/>
      <c r="K54" s="377"/>
      <c r="L54" s="377"/>
      <c r="M54" s="377"/>
      <c r="N54" s="377"/>
      <c r="O54" s="377"/>
      <c r="P54" s="74"/>
      <c r="Q54" s="74"/>
    </row>
    <row r="55" spans="1:17">
      <c r="A55" s="3" t="s">
        <v>710</v>
      </c>
      <c r="C55" s="74"/>
      <c r="D55" s="381" t="s">
        <v>740</v>
      </c>
      <c r="E55" s="381"/>
      <c r="F55" s="381"/>
      <c r="G55" s="381"/>
      <c r="H55" s="381"/>
      <c r="I55" s="381"/>
      <c r="J55" s="381"/>
      <c r="K55" s="26">
        <f>K43+K44+K53-K50</f>
        <v>0</v>
      </c>
      <c r="L55" s="26">
        <f>L43+L44+L53-L50</f>
        <v>0</v>
      </c>
      <c r="M55" s="26">
        <f>M43+M44+M53-M50</f>
        <v>0</v>
      </c>
      <c r="N55" s="26">
        <f>N43+N44+N53-N50</f>
        <v>0</v>
      </c>
      <c r="O55" s="26">
        <f>O43+O44+O53-O50</f>
        <v>0</v>
      </c>
      <c r="P55" s="26">
        <f>SUM(K55:O55)</f>
        <v>0</v>
      </c>
      <c r="Q55" s="74" t="s">
        <v>741</v>
      </c>
    </row>
    <row r="56" spans="1:17">
      <c r="A56" s="381"/>
      <c r="C56" s="74"/>
      <c r="D56" s="381"/>
      <c r="E56" s="381"/>
      <c r="F56" s="381"/>
      <c r="G56" s="381"/>
      <c r="H56" s="381"/>
      <c r="I56" s="381"/>
      <c r="J56" s="381"/>
      <c r="K56" s="377"/>
      <c r="L56" s="377"/>
      <c r="M56" s="377"/>
      <c r="N56" s="377"/>
      <c r="O56" s="377"/>
      <c r="P56" s="74"/>
      <c r="Q56" s="74"/>
    </row>
    <row r="57" spans="1:17">
      <c r="A57" s="381"/>
      <c r="C57" s="74"/>
      <c r="D57" s="381"/>
      <c r="E57" s="381"/>
      <c r="F57" s="381"/>
      <c r="G57" s="381"/>
      <c r="H57" s="381"/>
      <c r="I57" s="381"/>
      <c r="J57" s="381"/>
      <c r="K57" s="377"/>
      <c r="L57" s="377"/>
      <c r="M57" s="377"/>
      <c r="N57" s="377"/>
      <c r="O57" s="377"/>
      <c r="P57" s="74"/>
      <c r="Q57" s="74"/>
    </row>
    <row r="58" spans="1:17">
      <c r="A58" s="381"/>
      <c r="C58" s="74"/>
      <c r="D58" s="381"/>
      <c r="E58" s="381"/>
      <c r="F58" s="381"/>
      <c r="G58" s="381"/>
      <c r="H58" s="381"/>
      <c r="I58" s="381"/>
      <c r="J58" s="381"/>
      <c r="K58" s="377"/>
      <c r="L58" s="377"/>
      <c r="M58" s="377"/>
      <c r="N58" s="377"/>
      <c r="O58" s="377"/>
      <c r="P58" s="74"/>
      <c r="Q58" s="74"/>
    </row>
    <row r="59" spans="1:17">
      <c r="A59" s="3" t="s">
        <v>742</v>
      </c>
      <c r="C59" s="74"/>
      <c r="D59" s="74"/>
      <c r="E59" s="74"/>
      <c r="F59" s="74"/>
      <c r="G59" s="74"/>
      <c r="H59" s="74"/>
      <c r="I59" s="74"/>
      <c r="J59" s="74"/>
      <c r="K59" s="26">
        <f>K55-K19</f>
        <v>-1.7202485239846674</v>
      </c>
      <c r="L59" s="26">
        <f>L55-L19</f>
        <v>-2.182304373477173</v>
      </c>
      <c r="M59" s="26">
        <f>M55-M19</f>
        <v>-2.6278487585502965</v>
      </c>
      <c r="N59" s="26">
        <f>N55-N19</f>
        <v>-3.0531249246038601</v>
      </c>
      <c r="O59" s="26">
        <f>O55-O19</f>
        <v>-3.4398363954764486</v>
      </c>
      <c r="P59" s="74"/>
      <c r="Q59" s="74" t="s">
        <v>743</v>
      </c>
    </row>
    <row r="60" spans="1:17">
      <c r="A60" s="339"/>
      <c r="B60" s="381"/>
      <c r="C60" s="74"/>
      <c r="D60" s="381"/>
      <c r="E60" s="381"/>
      <c r="F60" s="381"/>
      <c r="G60" s="381"/>
      <c r="H60" s="381"/>
      <c r="I60" s="381"/>
      <c r="J60" s="381"/>
      <c r="K60" s="377"/>
      <c r="L60" s="377"/>
      <c r="M60" s="377"/>
      <c r="N60" s="377"/>
      <c r="O60" s="377"/>
      <c r="P60" s="74"/>
      <c r="Q60" s="74"/>
    </row>
    <row r="61" spans="1:17">
      <c r="A61" s="380" t="s">
        <v>744</v>
      </c>
      <c r="B61" s="74"/>
      <c r="C61" s="375"/>
      <c r="D61" s="74"/>
      <c r="E61" s="74"/>
      <c r="F61" s="74"/>
      <c r="G61" s="74"/>
      <c r="H61" s="74"/>
      <c r="I61" s="74"/>
      <c r="J61" s="74"/>
      <c r="K61" s="377"/>
      <c r="L61" s="377"/>
      <c r="M61" s="377"/>
      <c r="N61" s="377"/>
      <c r="O61" s="377"/>
      <c r="P61" s="378"/>
      <c r="Q61" s="74"/>
    </row>
    <row r="62" spans="1:17">
      <c r="A62" s="415" t="s">
        <v>745</v>
      </c>
      <c r="B62" s="375"/>
      <c r="D62" s="74"/>
      <c r="E62" s="74"/>
      <c r="F62" s="74"/>
      <c r="G62" s="74"/>
      <c r="H62" s="74"/>
      <c r="I62" s="74"/>
      <c r="J62" s="74"/>
      <c r="K62" s="26">
        <f>K59*(1+$B$17)^(K71-0.5)</f>
        <v>-2.1142901815771227</v>
      </c>
      <c r="L62" s="26">
        <f>L59*(1+$B$17)^(L71-0.5)</f>
        <v>-2.5620259385755428</v>
      </c>
      <c r="M62" s="26">
        <f>M59*(1+$B$17)^(M71-0.5)</f>
        <v>-2.9468862068856518</v>
      </c>
      <c r="N62" s="26">
        <f>N59*(1+$B$17)^(N71-0.5)</f>
        <v>-3.2704112975568935</v>
      </c>
      <c r="O62" s="26">
        <f>O59*(1+$B$17)^(O71-0.5)</f>
        <v>-3.5195763208518338</v>
      </c>
      <c r="P62" s="378"/>
      <c r="Q62" s="74"/>
    </row>
    <row r="63" spans="1:17">
      <c r="A63" s="415" t="s">
        <v>746</v>
      </c>
      <c r="B63" s="74"/>
      <c r="D63" s="74"/>
      <c r="E63" s="74"/>
      <c r="F63" s="74"/>
      <c r="G63" s="74"/>
      <c r="H63" s="74"/>
      <c r="I63" s="74"/>
      <c r="J63" s="74"/>
      <c r="K63" s="74"/>
      <c r="L63" s="379"/>
      <c r="M63" s="379"/>
      <c r="N63" s="379"/>
      <c r="O63" s="379"/>
      <c r="P63" s="26">
        <f>SUM(K62:O62)</f>
        <v>-14.413189945447044</v>
      </c>
      <c r="Q63" s="377"/>
    </row>
    <row r="64" spans="1:17">
      <c r="A64" s="441" t="s">
        <v>380</v>
      </c>
      <c r="B64" s="548">
        <f>+'Ofgem data input'!L7</f>
        <v>0.28000000000000003</v>
      </c>
      <c r="D64" s="381"/>
      <c r="E64" s="381"/>
      <c r="F64" s="381"/>
      <c r="G64" s="381"/>
      <c r="H64" s="381"/>
      <c r="I64" s="381"/>
      <c r="J64" s="381"/>
      <c r="K64" s="74"/>
      <c r="L64" s="379"/>
      <c r="M64" s="379"/>
      <c r="N64" s="379"/>
      <c r="O64" s="379"/>
      <c r="P64" s="26">
        <f>-P63*B64</f>
        <v>4.0356931847251731</v>
      </c>
      <c r="Q64" s="377" t="s">
        <v>747</v>
      </c>
    </row>
    <row r="65" spans="1:19">
      <c r="A65" s="381"/>
      <c r="B65" s="376"/>
      <c r="D65" s="381"/>
      <c r="E65" s="381"/>
      <c r="F65" s="381"/>
      <c r="G65" s="381"/>
      <c r="H65" s="381"/>
      <c r="I65" s="381"/>
      <c r="J65" s="381"/>
      <c r="K65" s="74"/>
      <c r="L65" s="379"/>
      <c r="M65" s="379"/>
      <c r="N65" s="379"/>
      <c r="O65" s="379"/>
      <c r="P65" s="386"/>
      <c r="Q65" s="377"/>
    </row>
    <row r="66" spans="1:19">
      <c r="A66" s="441" t="s">
        <v>1576</v>
      </c>
      <c r="B66" s="375"/>
      <c r="D66" s="381"/>
      <c r="E66" s="381"/>
      <c r="F66" s="381"/>
      <c r="G66" s="381"/>
      <c r="H66" s="381"/>
      <c r="I66" s="381"/>
      <c r="J66" s="381"/>
      <c r="K66" s="74"/>
      <c r="L66" s="379"/>
      <c r="M66" s="379"/>
      <c r="N66" s="379"/>
      <c r="O66" s="379"/>
      <c r="P66" s="26">
        <f>P63+P64</f>
        <v>-10.377496760721872</v>
      </c>
      <c r="Q66" s="377" t="s">
        <v>748</v>
      </c>
    </row>
    <row r="67" spans="1:19">
      <c r="A67" s="339"/>
      <c r="B67" s="74"/>
      <c r="C67" s="375"/>
      <c r="D67" s="74"/>
      <c r="E67" s="74"/>
      <c r="F67" s="74"/>
      <c r="G67" s="74"/>
      <c r="H67" s="74"/>
      <c r="I67" s="74"/>
      <c r="J67" s="74"/>
      <c r="K67" s="74"/>
      <c r="L67" s="379"/>
      <c r="M67" s="379"/>
      <c r="N67" s="379"/>
      <c r="O67" s="379"/>
      <c r="P67" s="385"/>
      <c r="Q67" s="377"/>
    </row>
    <row r="68" spans="1:19">
      <c r="A68" s="415" t="s">
        <v>1577</v>
      </c>
      <c r="B68" s="74"/>
      <c r="C68" s="375"/>
      <c r="D68" s="74"/>
      <c r="E68" s="74"/>
      <c r="F68" s="74"/>
      <c r="G68" s="74"/>
      <c r="H68" s="74"/>
      <c r="I68" s="74"/>
      <c r="J68" s="74"/>
      <c r="K68" s="74"/>
      <c r="L68" s="379"/>
      <c r="M68" s="379"/>
      <c r="N68" s="379"/>
      <c r="O68" s="379"/>
      <c r="P68" s="26">
        <f>O51-O15</f>
        <v>-22.323767717879019</v>
      </c>
      <c r="Q68" s="74" t="s">
        <v>749</v>
      </c>
    </row>
    <row r="69" spans="1:19">
      <c r="A69" s="339"/>
      <c r="B69" s="74"/>
      <c r="C69" s="74"/>
      <c r="D69" s="74"/>
      <c r="E69" s="74"/>
      <c r="F69" s="74"/>
      <c r="G69" s="74"/>
      <c r="H69" s="74"/>
      <c r="I69" s="74"/>
      <c r="J69" s="74"/>
      <c r="K69" s="74"/>
      <c r="L69" s="74"/>
      <c r="M69" s="74"/>
      <c r="N69" s="74"/>
      <c r="O69" s="74"/>
      <c r="P69" s="74"/>
      <c r="Q69" s="74"/>
      <c r="S69" s="377" t="s">
        <v>750</v>
      </c>
    </row>
    <row r="70" spans="1:19" ht="14.25" customHeight="1">
      <c r="A70" s="774"/>
      <c r="B70" s="375"/>
      <c r="D70" s="381"/>
      <c r="E70" s="381"/>
      <c r="F70" s="381"/>
      <c r="G70" s="381"/>
      <c r="H70" s="381"/>
      <c r="I70" s="381"/>
      <c r="J70" s="381"/>
      <c r="K70" s="74"/>
      <c r="L70" s="379"/>
      <c r="M70" s="379"/>
      <c r="N70" s="379"/>
      <c r="O70" s="379"/>
      <c r="P70" s="379"/>
      <c r="Q70" s="377"/>
    </row>
    <row r="71" spans="1:19" ht="14.25" hidden="1" customHeight="1">
      <c r="A71" s="339" t="s">
        <v>751</v>
      </c>
      <c r="B71" s="74"/>
      <c r="C71" s="74"/>
      <c r="D71" s="74"/>
      <c r="E71" s="74"/>
      <c r="F71" s="74"/>
      <c r="G71" s="74"/>
      <c r="H71" s="74"/>
      <c r="I71" s="74"/>
      <c r="J71" s="74"/>
      <c r="K71" s="74">
        <v>5</v>
      </c>
      <c r="L71" s="74">
        <v>4</v>
      </c>
      <c r="M71" s="74">
        <v>3</v>
      </c>
      <c r="N71" s="74">
        <v>2</v>
      </c>
      <c r="O71" s="74">
        <v>1</v>
      </c>
      <c r="P71" s="74"/>
      <c r="Q71" s="74" t="s">
        <v>752</v>
      </c>
    </row>
    <row r="72" spans="1:19" ht="13.5" customHeight="1">
      <c r="A72" s="74"/>
      <c r="B72" s="74"/>
      <c r="C72" s="74"/>
      <c r="D72" s="74"/>
      <c r="E72" s="74"/>
      <c r="F72" s="74"/>
      <c r="G72" s="74"/>
      <c r="H72" s="74"/>
      <c r="I72" s="74"/>
      <c r="J72" s="74"/>
      <c r="K72" s="74"/>
      <c r="L72" s="74"/>
      <c r="M72" s="74"/>
      <c r="N72" s="74"/>
      <c r="O72" s="74"/>
      <c r="P72" s="74"/>
      <c r="Q72" s="74"/>
    </row>
    <row r="73" spans="1:19">
      <c r="A73" s="74"/>
      <c r="B73" s="74"/>
      <c r="C73" s="74"/>
      <c r="D73" s="74"/>
      <c r="E73" s="74"/>
      <c r="F73" s="74"/>
      <c r="G73" s="74"/>
      <c r="H73" s="74"/>
      <c r="I73" s="74"/>
      <c r="J73" s="74"/>
      <c r="K73" s="74"/>
      <c r="L73" s="74"/>
      <c r="M73" s="74"/>
      <c r="N73" s="74"/>
      <c r="O73" s="74"/>
      <c r="P73" s="74"/>
      <c r="Q73" s="74"/>
    </row>
    <row r="74" spans="1:19">
      <c r="A74" t="s">
        <v>753</v>
      </c>
      <c r="B74">
        <v>2008</v>
      </c>
      <c r="C74" s="200">
        <v>2009</v>
      </c>
      <c r="J74">
        <v>2010</v>
      </c>
      <c r="K74">
        <v>2011</v>
      </c>
      <c r="L74">
        <v>2012</v>
      </c>
      <c r="M74">
        <v>2013</v>
      </c>
      <c r="N74">
        <v>2014</v>
      </c>
      <c r="O74">
        <v>2015</v>
      </c>
      <c r="Q74" s="387"/>
    </row>
    <row r="75" spans="1:19">
      <c r="B75" s="775">
        <v>208.5917</v>
      </c>
      <c r="C75" s="776">
        <v>214.78333333333333</v>
      </c>
      <c r="D75" s="775"/>
      <c r="E75" s="775"/>
      <c r="F75" s="775"/>
      <c r="G75" s="775"/>
      <c r="H75" s="775"/>
      <c r="I75" s="775"/>
      <c r="J75" s="775">
        <v>210.48766666666666</v>
      </c>
      <c r="K75" s="775">
        <f>IF('Ofgem data input'!L12="",'Ofgem data input'!L11,'Ofgem data input'!L12)</f>
        <v>226.47499999999999</v>
      </c>
      <c r="L75" s="775">
        <f>IF('Ofgem data input'!M12="",'Ofgem data input'!M11,'Ofgem data input'!M12)</f>
        <v>223.22049003519996</v>
      </c>
      <c r="M75" s="775">
        <f>IF('Ofgem data input'!N12="",'Ofgem data input'!N11,'Ofgem data input'!N12)</f>
        <v>229.47066375618556</v>
      </c>
      <c r="N75" s="775">
        <f>IF('Ofgem data input'!O12="",'Ofgem data input'!O11,'Ofgem data input'!O12)</f>
        <v>235.66637167760254</v>
      </c>
      <c r="O75" s="775">
        <f>IF('Ofgem data input'!P12="",'Ofgem data input'!P11,'Ofgem data input'!P12)</f>
        <v>242.02936371289778</v>
      </c>
      <c r="Q75" s="387"/>
    </row>
    <row r="76" spans="1:19">
      <c r="C76" s="200"/>
      <c r="J76" s="388">
        <v>2.5000000000000001E-2</v>
      </c>
      <c r="K76" s="388">
        <v>2.5000000000000001E-2</v>
      </c>
      <c r="L76" s="388">
        <v>2.5000000000000001E-2</v>
      </c>
      <c r="M76" s="388">
        <v>2.5000000000000001E-2</v>
      </c>
      <c r="N76" s="388">
        <v>2.5000000000000001E-2</v>
      </c>
      <c r="O76" s="387"/>
    </row>
    <row r="77" spans="1:19">
      <c r="C77" s="200"/>
      <c r="P77" s="387"/>
    </row>
    <row r="78" spans="1:19">
      <c r="C78" s="200"/>
      <c r="P78" s="387"/>
    </row>
    <row r="88" spans="3:16">
      <c r="C88" s="200"/>
      <c r="P88" s="387"/>
    </row>
    <row r="89" spans="3:16">
      <c r="C89" s="200"/>
      <c r="P89" s="387"/>
    </row>
    <row r="90" spans="3:16">
      <c r="C90" s="200"/>
      <c r="P90" s="387"/>
    </row>
    <row r="91" spans="3:16">
      <c r="C91" s="200"/>
      <c r="P91" s="387"/>
    </row>
    <row r="92" spans="3:16">
      <c r="C92" s="200"/>
      <c r="P92" s="387"/>
    </row>
    <row r="93" spans="3:16">
      <c r="C93" s="200"/>
      <c r="P93" s="387"/>
    </row>
    <row r="94" spans="3:16">
      <c r="C94" s="200"/>
      <c r="P94" s="387"/>
    </row>
  </sheetData>
  <pageMargins left="0.15748031496062992" right="0.15748031496062992" top="0.51181102362204722" bottom="0.43307086614173229" header="0.23622047244094491" footer="0.19685039370078741"/>
  <pageSetup paperSize="9" scale="66" orientation="portrait" r:id="rId1"/>
  <headerFooter>
    <oddHeader>&amp;C&amp;A</oddHeader>
    <oddFooter>&amp;L&amp;T  &amp;D&amp;C&amp;Z&amp;R&amp;F</oddFooter>
  </headerFooter>
  <ignoredErrors>
    <ignoredError sqref="K45:P45 K49:P52 L48:O48 K64:P68 P62 L63:P63 P42 P43:P44 K54:P61 P53" evalError="1"/>
  </ignoredErrors>
  <drawing r:id="rId2"/>
</worksheet>
</file>

<file path=xl/worksheets/sheet28.xml><?xml version="1.0" encoding="utf-8"?>
<worksheet xmlns="http://schemas.openxmlformats.org/spreadsheetml/2006/main" xmlns:r="http://schemas.openxmlformats.org/officeDocument/2006/relationships">
  <sheetPr>
    <pageSetUpPr fitToPage="1"/>
  </sheetPr>
  <dimension ref="A1:W119"/>
  <sheetViews>
    <sheetView workbookViewId="0">
      <selection activeCell="N52" sqref="N52"/>
    </sheetView>
  </sheetViews>
  <sheetFormatPr defaultRowHeight="12.75"/>
  <cols>
    <col min="1" max="1" width="36.625" customWidth="1"/>
    <col min="2" max="2" width="9" customWidth="1"/>
    <col min="3" max="3" width="2.875" customWidth="1"/>
    <col min="4" max="4" width="4" customWidth="1"/>
    <col min="5" max="5" width="1.625" customWidth="1"/>
    <col min="6" max="9" width="7.625" hidden="1" customWidth="1"/>
    <col min="10" max="10" width="8.5" hidden="1" customWidth="1"/>
    <col min="11" max="15" width="8.625" customWidth="1"/>
    <col min="16" max="16" width="8.875" customWidth="1"/>
    <col min="17" max="17" width="31.25" customWidth="1"/>
  </cols>
  <sheetData>
    <row r="1" spans="1:23" ht="15">
      <c r="A1" s="13" t="s">
        <v>1592</v>
      </c>
    </row>
    <row r="2" spans="1:23" ht="15">
      <c r="A2" s="16" t="str">
        <f>'Version control'!A2</f>
        <v>LPN</v>
      </c>
      <c r="B2" s="75" t="s">
        <v>695</v>
      </c>
    </row>
    <row r="3" spans="1:23" s="74" customFormat="1" ht="15">
      <c r="A3" s="705">
        <f>'Version control'!A3</f>
        <v>2012</v>
      </c>
    </row>
    <row r="4" spans="1:23">
      <c r="A4" s="74"/>
      <c r="B4" s="74"/>
      <c r="C4" s="74"/>
      <c r="D4" s="74"/>
      <c r="E4" s="74"/>
      <c r="F4" s="74"/>
      <c r="G4" s="74"/>
      <c r="H4" s="74"/>
      <c r="I4" s="74"/>
      <c r="J4" s="74"/>
      <c r="K4" s="490">
        <v>2011</v>
      </c>
      <c r="L4" s="490">
        <v>2012</v>
      </c>
      <c r="M4" s="490">
        <v>2013</v>
      </c>
      <c r="N4" s="490">
        <v>2014</v>
      </c>
      <c r="O4" s="490">
        <v>2015</v>
      </c>
      <c r="P4" s="449" t="s">
        <v>44</v>
      </c>
      <c r="Q4" s="75" t="s">
        <v>696</v>
      </c>
    </row>
    <row r="5" spans="1:23" ht="15">
      <c r="A5" s="444" t="s">
        <v>1578</v>
      </c>
      <c r="B5" s="74"/>
      <c r="C5" s="375"/>
      <c r="D5" s="74"/>
      <c r="E5" s="74"/>
      <c r="F5" s="74"/>
      <c r="G5" s="74"/>
      <c r="H5" s="74"/>
      <c r="I5" s="74"/>
      <c r="J5" s="74"/>
      <c r="K5" s="827"/>
      <c r="L5" s="802"/>
      <c r="M5" s="802"/>
      <c r="N5" s="802"/>
      <c r="O5" s="802"/>
      <c r="P5" s="828"/>
      <c r="Q5" s="829"/>
      <c r="R5" s="830"/>
      <c r="S5" s="830"/>
      <c r="T5" s="830"/>
      <c r="U5" s="830"/>
      <c r="V5" s="830"/>
      <c r="W5" s="830"/>
    </row>
    <row r="6" spans="1:23">
      <c r="A6" s="415" t="s">
        <v>698</v>
      </c>
      <c r="B6" s="548">
        <f>+'Ofgem data input'!$G$23</f>
        <v>0.85</v>
      </c>
      <c r="D6" s="74"/>
      <c r="E6" s="74"/>
      <c r="F6" s="74"/>
      <c r="G6" s="74"/>
      <c r="H6" s="74"/>
      <c r="I6" s="74"/>
      <c r="J6" s="74"/>
      <c r="K6" s="824">
        <f>+'Ofgem data input'!R23</f>
        <v>0.12796185336579555</v>
      </c>
      <c r="L6" s="824">
        <f>+'Ofgem data input'!S23</f>
        <v>0.12796185336579555</v>
      </c>
      <c r="M6" s="824">
        <f>+'Ofgem data input'!T23</f>
        <v>0.12796185336579555</v>
      </c>
      <c r="N6" s="824">
        <f>+'Ofgem data input'!U23</f>
        <v>0.12796185336579555</v>
      </c>
      <c r="O6" s="824">
        <f>+'Ofgem data input'!V23</f>
        <v>0.12796185336579555</v>
      </c>
      <c r="P6" s="831">
        <f>SUM(K6:O6)</f>
        <v>0.63980926682897776</v>
      </c>
      <c r="Q6" s="74"/>
    </row>
    <row r="7" spans="1:23">
      <c r="A7" s="415" t="s">
        <v>699</v>
      </c>
      <c r="B7" s="548">
        <f>+'Ofgem data input'!$G$24</f>
        <v>0.15</v>
      </c>
      <c r="D7" s="74"/>
      <c r="E7" s="74"/>
      <c r="F7" s="74"/>
      <c r="G7" s="74"/>
      <c r="H7" s="74"/>
      <c r="I7" s="74"/>
      <c r="J7" s="74"/>
      <c r="K7" s="824">
        <f>+'Ofgem data input'!R24</f>
        <v>2.2581503535140407E-2</v>
      </c>
      <c r="L7" s="824">
        <f>+'Ofgem data input'!S24</f>
        <v>2.2581503535140407E-2</v>
      </c>
      <c r="M7" s="824">
        <f>+'Ofgem data input'!T24</f>
        <v>2.2581503535140407E-2</v>
      </c>
      <c r="N7" s="824">
        <f>+'Ofgem data input'!U24</f>
        <v>2.2581503535140407E-2</v>
      </c>
      <c r="O7" s="824">
        <f>+'Ofgem data input'!V24</f>
        <v>2.2581503535140407E-2</v>
      </c>
      <c r="P7" s="26">
        <f>SUM(K7:O7)</f>
        <v>0.11290751767570203</v>
      </c>
      <c r="Q7" s="74"/>
    </row>
    <row r="8" spans="1:23">
      <c r="A8" s="415" t="s">
        <v>700</v>
      </c>
      <c r="B8" s="548">
        <f>+'Ofgem data input'!$G$25</f>
        <v>1</v>
      </c>
      <c r="D8" s="74"/>
      <c r="E8" s="74"/>
      <c r="F8" s="74"/>
      <c r="G8" s="74"/>
      <c r="H8" s="74"/>
      <c r="I8" s="74"/>
      <c r="J8" s="74"/>
      <c r="K8" s="824">
        <f>+'Ofgem data input'!R25</f>
        <v>1.7646799311774833E-2</v>
      </c>
      <c r="L8" s="824">
        <f>+'Ofgem data input'!S25</f>
        <v>1.7646799311774833E-2</v>
      </c>
      <c r="M8" s="824">
        <f>+'Ofgem data input'!T25</f>
        <v>1.7646799311774833E-2</v>
      </c>
      <c r="N8" s="824">
        <f>+'Ofgem data input'!U25</f>
        <v>1.7646799311774833E-2</v>
      </c>
      <c r="O8" s="824">
        <f>+'Ofgem data input'!V25</f>
        <v>1.7646799311774833E-2</v>
      </c>
      <c r="P8" s="26">
        <f>SUM(K8:O8)</f>
        <v>8.8233996558874164E-2</v>
      </c>
      <c r="Q8" s="74"/>
    </row>
    <row r="9" spans="1:23">
      <c r="A9" s="339"/>
      <c r="B9" s="74"/>
      <c r="C9" s="375"/>
      <c r="D9" s="74" t="s">
        <v>701</v>
      </c>
      <c r="E9" s="74"/>
      <c r="F9" s="74"/>
      <c r="G9" s="74"/>
      <c r="H9" s="74"/>
      <c r="I9" s="74"/>
      <c r="J9" s="74"/>
      <c r="K9" s="26">
        <f t="shared" ref="K9:P9" si="0">SUM(K6:K8)</f>
        <v>0.16819015621271077</v>
      </c>
      <c r="L9" s="26">
        <f t="shared" si="0"/>
        <v>0.16819015621271077</v>
      </c>
      <c r="M9" s="26">
        <f t="shared" si="0"/>
        <v>0.16819015621271077</v>
      </c>
      <c r="N9" s="26">
        <f t="shared" si="0"/>
        <v>0.16819015621271077</v>
      </c>
      <c r="O9" s="26">
        <f t="shared" si="0"/>
        <v>0.16819015621271077</v>
      </c>
      <c r="P9" s="26">
        <f t="shared" si="0"/>
        <v>0.84095078106355403</v>
      </c>
      <c r="Q9" s="74" t="s">
        <v>702</v>
      </c>
    </row>
    <row r="10" spans="1:23">
      <c r="A10" s="339"/>
      <c r="B10" s="74"/>
      <c r="C10" s="375"/>
      <c r="D10" s="74"/>
      <c r="E10" s="74"/>
      <c r="F10" s="74"/>
      <c r="G10" s="74"/>
      <c r="H10" s="74"/>
      <c r="I10" s="74"/>
      <c r="J10" s="74"/>
      <c r="K10" s="379"/>
      <c r="L10" s="379"/>
      <c r="M10" s="379"/>
      <c r="N10" s="379"/>
      <c r="O10" s="379"/>
      <c r="P10" s="378"/>
      <c r="Q10" s="74"/>
    </row>
    <row r="11" spans="1:23" ht="15">
      <c r="A11" s="444" t="s">
        <v>703</v>
      </c>
      <c r="B11" s="74"/>
      <c r="C11" s="74"/>
      <c r="D11" s="74"/>
      <c r="E11" s="74"/>
      <c r="F11" s="74"/>
      <c r="G11" s="74"/>
      <c r="H11" s="74"/>
      <c r="I11" s="74"/>
      <c r="J11" s="74"/>
      <c r="K11" s="74"/>
      <c r="L11" s="379"/>
      <c r="M11" s="379"/>
      <c r="N11" s="379"/>
      <c r="O11" s="379"/>
      <c r="P11" s="74"/>
      <c r="Q11" s="74"/>
    </row>
    <row r="12" spans="1:23">
      <c r="A12" s="415" t="s">
        <v>704</v>
      </c>
      <c r="C12" s="74"/>
      <c r="D12" s="74"/>
      <c r="E12" s="74"/>
      <c r="F12" s="74"/>
      <c r="G12" s="74"/>
      <c r="H12" s="74"/>
      <c r="I12" s="74"/>
      <c r="J12" s="74"/>
      <c r="K12" s="26">
        <v>0</v>
      </c>
      <c r="L12" s="26">
        <f>K15</f>
        <v>0.12796185336579555</v>
      </c>
      <c r="M12" s="26">
        <f>L15</f>
        <v>0.24952561406330132</v>
      </c>
      <c r="N12" s="26">
        <f>M15</f>
        <v>0.36469128209251733</v>
      </c>
      <c r="O12" s="26">
        <f>N15</f>
        <v>0.47345885745344357</v>
      </c>
      <c r="P12" s="74"/>
    </row>
    <row r="13" spans="1:23">
      <c r="A13" s="415" t="s">
        <v>565</v>
      </c>
      <c r="C13" s="74"/>
      <c r="D13" s="74"/>
      <c r="E13" s="74"/>
      <c r="F13" s="74"/>
      <c r="G13" s="74"/>
      <c r="H13" s="74"/>
      <c r="I13" s="74"/>
      <c r="J13" s="74"/>
      <c r="K13" s="26">
        <f>K6</f>
        <v>0.12796185336579555</v>
      </c>
      <c r="L13" s="26">
        <f>L6</f>
        <v>0.12796185336579555</v>
      </c>
      <c r="M13" s="26">
        <f>M6</f>
        <v>0.12796185336579555</v>
      </c>
      <c r="N13" s="26">
        <f>N6</f>
        <v>0.12796185336579555</v>
      </c>
      <c r="O13" s="26">
        <f>O6</f>
        <v>0.12796185336579555</v>
      </c>
      <c r="P13" s="74"/>
      <c r="Q13" s="74"/>
    </row>
    <row r="14" spans="1:23">
      <c r="A14" s="415" t="s">
        <v>705</v>
      </c>
      <c r="C14" s="74"/>
      <c r="D14" s="74"/>
      <c r="E14" s="74"/>
      <c r="F14" s="74"/>
      <c r="G14" s="74"/>
      <c r="H14" s="74"/>
      <c r="I14" s="74"/>
      <c r="J14" s="74"/>
      <c r="K14" s="26">
        <v>0</v>
      </c>
      <c r="L14" s="26">
        <f>-SUM($K$13:K13)/$B$16</f>
        <v>-6.398092668289777E-3</v>
      </c>
      <c r="M14" s="26">
        <f>-SUM($K$13:L13)/$B$16</f>
        <v>-1.2796185336579554E-2</v>
      </c>
      <c r="N14" s="26">
        <f>-SUM($K$13:M13)/$B$16</f>
        <v>-1.9194278004869329E-2</v>
      </c>
      <c r="O14" s="26">
        <f>-SUM($K$13:N13)/$B$16</f>
        <v>-2.5592370673159108E-2</v>
      </c>
      <c r="P14" s="74"/>
      <c r="Q14" s="74"/>
    </row>
    <row r="15" spans="1:23">
      <c r="A15" s="415" t="s">
        <v>706</v>
      </c>
      <c r="C15" s="74"/>
      <c r="D15" s="381" t="s">
        <v>707</v>
      </c>
      <c r="E15" s="381"/>
      <c r="F15" s="381"/>
      <c r="G15" s="381"/>
      <c r="H15" s="381"/>
      <c r="I15" s="381"/>
      <c r="J15" s="381"/>
      <c r="K15" s="26">
        <f>SUM(K12:K14)</f>
        <v>0.12796185336579555</v>
      </c>
      <c r="L15" s="26">
        <f>SUM(L12:L14)</f>
        <v>0.24952561406330132</v>
      </c>
      <c r="M15" s="26">
        <f>SUM(M12:M14)</f>
        <v>0.36469128209251733</v>
      </c>
      <c r="N15" s="26">
        <f>SUM(N12:N14)</f>
        <v>0.47345885745344357</v>
      </c>
      <c r="O15" s="26">
        <f>SUM(O12:O14)</f>
        <v>0.57582834014607998</v>
      </c>
      <c r="P15" s="382"/>
      <c r="Q15" s="74"/>
    </row>
    <row r="16" spans="1:23">
      <c r="A16" s="415" t="s">
        <v>708</v>
      </c>
      <c r="B16" s="145">
        <f>+'Ofgem data input'!$G$26</f>
        <v>20</v>
      </c>
      <c r="D16" s="74"/>
      <c r="E16" s="74"/>
      <c r="F16" s="74"/>
      <c r="G16" s="74"/>
      <c r="H16" s="74"/>
      <c r="I16" s="74"/>
      <c r="J16" s="74"/>
      <c r="K16" s="74"/>
      <c r="L16" s="74"/>
      <c r="M16" s="74"/>
      <c r="N16" s="74"/>
      <c r="O16" s="74"/>
      <c r="P16" s="74"/>
      <c r="Q16" s="74"/>
    </row>
    <row r="17" spans="1:17">
      <c r="A17" s="415" t="s">
        <v>709</v>
      </c>
      <c r="B17" s="548">
        <f>+'Ofgem data input'!$G$27</f>
        <v>4.6899999999999997E-2</v>
      </c>
      <c r="D17" s="74"/>
      <c r="E17" s="74"/>
      <c r="F17" s="74"/>
      <c r="G17" s="74"/>
      <c r="H17" s="74"/>
      <c r="I17" s="74"/>
      <c r="J17" s="74"/>
      <c r="K17" s="26">
        <f>((K12+K15)/2)*$B$17/((1+$B$17)^0.5)</f>
        <v>2.9327211338399015E-3</v>
      </c>
      <c r="L17" s="26">
        <f>((L12+L15)/2)*$B$17/((1+$B$17)^0.5)</f>
        <v>8.6515273448277107E-3</v>
      </c>
      <c r="M17" s="26">
        <f>((M12+M15)/2)*$B$17/((1+$B$17)^0.5)</f>
        <v>1.4077061442431527E-2</v>
      </c>
      <c r="N17" s="26">
        <f>((N12+N15)/2)*$B$17/((1+$B$17)^0.5)</f>
        <v>1.9209323426651357E-2</v>
      </c>
      <c r="O17" s="26">
        <f>((O12+O15)/2)*$B$17/((1+$B$17)^0.5)</f>
        <v>2.4048313297487193E-2</v>
      </c>
      <c r="P17" s="74"/>
      <c r="Q17" s="74"/>
    </row>
    <row r="18" spans="1:17">
      <c r="A18" s="339"/>
      <c r="B18" s="381"/>
      <c r="C18" s="74"/>
      <c r="D18" s="381"/>
      <c r="E18" s="381"/>
      <c r="F18" s="381"/>
      <c r="G18" s="381"/>
      <c r="H18" s="381"/>
      <c r="I18" s="381"/>
      <c r="J18" s="381"/>
      <c r="K18" s="377"/>
      <c r="L18" s="377"/>
      <c r="M18" s="377"/>
      <c r="N18" s="377"/>
      <c r="O18" s="377"/>
      <c r="P18" s="74"/>
      <c r="Q18" s="74"/>
    </row>
    <row r="19" spans="1:17" s="480" customFormat="1">
      <c r="A19" s="506" t="s">
        <v>710</v>
      </c>
      <c r="C19" s="832"/>
      <c r="D19" s="832" t="s">
        <v>711</v>
      </c>
      <c r="E19" s="832"/>
      <c r="F19" s="832"/>
      <c r="G19" s="832"/>
      <c r="H19" s="832"/>
      <c r="I19" s="832"/>
      <c r="J19" s="832"/>
      <c r="K19" s="472">
        <f>K17-K14+K8+K7</f>
        <v>4.3161023980755137E-2</v>
      </c>
      <c r="L19" s="472">
        <f>L17-L14+L8+L7</f>
        <v>5.5277922860032726E-2</v>
      </c>
      <c r="M19" s="472">
        <f>M17-M14+M8+M7</f>
        <v>6.7101549625926321E-2</v>
      </c>
      <c r="N19" s="472">
        <f>N17-N14+N8+N7</f>
        <v>7.863190427843593E-2</v>
      </c>
      <c r="O19" s="472">
        <f>O17-O14+O8+O7</f>
        <v>8.9868986817561544E-2</v>
      </c>
      <c r="P19" s="472">
        <f>SUM(K19:O19)</f>
        <v>0.33404138756271168</v>
      </c>
      <c r="Q19" s="832"/>
    </row>
    <row r="20" spans="1:17">
      <c r="A20" s="339"/>
      <c r="B20" s="74"/>
      <c r="C20" s="375"/>
      <c r="D20" s="74"/>
      <c r="E20" s="74"/>
      <c r="F20" s="74"/>
      <c r="G20" s="74"/>
      <c r="H20" s="74"/>
      <c r="I20" s="74"/>
      <c r="J20" s="74"/>
      <c r="K20" s="74"/>
      <c r="L20" s="74"/>
      <c r="M20" s="74"/>
      <c r="N20" s="74"/>
      <c r="O20" s="74"/>
      <c r="P20" s="378"/>
      <c r="Q20" s="75"/>
    </row>
    <row r="21" spans="1:17" ht="15">
      <c r="A21" s="444" t="s">
        <v>1579</v>
      </c>
      <c r="B21" s="74"/>
      <c r="C21" s="375"/>
      <c r="D21" s="74"/>
      <c r="E21" s="74"/>
      <c r="F21" s="74"/>
      <c r="G21" s="74"/>
      <c r="H21" s="74"/>
      <c r="I21" s="74"/>
      <c r="J21" s="74"/>
      <c r="K21" s="74"/>
      <c r="L21" s="74"/>
      <c r="M21" s="74"/>
      <c r="N21" s="74"/>
      <c r="O21" s="74"/>
      <c r="P21" s="384"/>
      <c r="Q21" s="74"/>
    </row>
    <row r="22" spans="1:17">
      <c r="A22" s="415" t="s">
        <v>698</v>
      </c>
      <c r="B22" s="548">
        <f>+'Ofgem data input'!$G$23</f>
        <v>0.85</v>
      </c>
      <c r="D22" s="74"/>
      <c r="E22" s="74"/>
      <c r="F22" s="74"/>
      <c r="G22" s="74"/>
      <c r="H22" s="74"/>
      <c r="I22" s="74"/>
      <c r="J22" s="74"/>
      <c r="K22" s="145">
        <f>SUM('F10 Pensions PPF Levies'!K122:K124)*$B22</f>
        <v>0</v>
      </c>
      <c r="L22" s="145">
        <f>SUM('F10 Pensions PPF Levies'!L122:L124)*$B22</f>
        <v>0</v>
      </c>
      <c r="M22" s="145">
        <f>SUM('F10 Pensions PPF Levies'!M122:M124)*$B22</f>
        <v>0</v>
      </c>
      <c r="N22" s="145">
        <f>SUM('F10 Pensions PPF Levies'!N122:N124)*$B22</f>
        <v>0</v>
      </c>
      <c r="O22" s="145">
        <f>SUM('F10 Pensions PPF Levies'!O122:O124)*$B22</f>
        <v>0</v>
      </c>
      <c r="P22" s="26">
        <f>SUM(K22:O22)</f>
        <v>0</v>
      </c>
      <c r="Q22" s="74" t="s">
        <v>712</v>
      </c>
    </row>
    <row r="23" spans="1:17">
      <c r="A23" s="415" t="s">
        <v>699</v>
      </c>
      <c r="B23" s="548">
        <f>+'Ofgem data input'!$G$24</f>
        <v>0.15</v>
      </c>
      <c r="D23" s="74"/>
      <c r="E23" s="74"/>
      <c r="F23" s="74"/>
      <c r="G23" s="74"/>
      <c r="H23" s="74"/>
      <c r="I23" s="74"/>
      <c r="J23" s="74"/>
      <c r="K23" s="145">
        <f>SUM('F10 Pensions PPF Levies'!K122:K124)*$B23</f>
        <v>0</v>
      </c>
      <c r="L23" s="145">
        <f>SUM('F10 Pensions PPF Levies'!L122:L124)*$B23</f>
        <v>0</v>
      </c>
      <c r="M23" s="145">
        <f>SUM('F10 Pensions PPF Levies'!M122:M124)*$B23</f>
        <v>0</v>
      </c>
      <c r="N23" s="145">
        <f>SUM('F10 Pensions PPF Levies'!N122:N124)*$B23</f>
        <v>0</v>
      </c>
      <c r="O23" s="145">
        <f>SUM('F10 Pensions PPF Levies'!O122:O124)*$B23</f>
        <v>0</v>
      </c>
      <c r="P23" s="26">
        <f>SUM(K23:O23)</f>
        <v>0</v>
      </c>
      <c r="Q23" s="74" t="s">
        <v>712</v>
      </c>
    </row>
    <row r="24" spans="1:17">
      <c r="A24" s="415" t="s">
        <v>700</v>
      </c>
      <c r="B24" s="548">
        <f>+'Ofgem data input'!$G$25</f>
        <v>1</v>
      </c>
      <c r="D24" s="74"/>
      <c r="E24" s="74"/>
      <c r="F24" s="74"/>
      <c r="G24" s="74"/>
      <c r="H24" s="74"/>
      <c r="I24" s="74"/>
      <c r="J24" s="74"/>
      <c r="K24" s="145">
        <f>+'F10 Pensions PPF Levies'!K125</f>
        <v>0</v>
      </c>
      <c r="L24" s="145">
        <f>+'F10 Pensions PPF Levies'!L125</f>
        <v>0</v>
      </c>
      <c r="M24" s="145">
        <f>+'F10 Pensions PPF Levies'!M125</f>
        <v>0</v>
      </c>
      <c r="N24" s="145">
        <f>+'F10 Pensions PPF Levies'!N125</f>
        <v>0</v>
      </c>
      <c r="O24" s="145">
        <f>+'F10 Pensions PPF Levies'!O125</f>
        <v>0</v>
      </c>
      <c r="P24" s="26">
        <f>SUM(K24:O24)</f>
        <v>0</v>
      </c>
      <c r="Q24" s="74" t="s">
        <v>712</v>
      </c>
    </row>
    <row r="25" spans="1:17">
      <c r="A25" s="339"/>
      <c r="B25" s="74"/>
      <c r="C25" s="375"/>
      <c r="D25" s="74" t="s">
        <v>713</v>
      </c>
      <c r="E25" s="74"/>
      <c r="F25" s="74"/>
      <c r="G25" s="74"/>
      <c r="H25" s="74"/>
      <c r="I25" s="74"/>
      <c r="J25" s="74"/>
      <c r="K25" s="26">
        <f t="shared" ref="K25:P25" si="1">SUM(K22:K24)</f>
        <v>0</v>
      </c>
      <c r="L25" s="26">
        <f t="shared" si="1"/>
        <v>0</v>
      </c>
      <c r="M25" s="26">
        <f t="shared" si="1"/>
        <v>0</v>
      </c>
      <c r="N25" s="26">
        <f t="shared" si="1"/>
        <v>0</v>
      </c>
      <c r="O25" s="26">
        <f t="shared" si="1"/>
        <v>0</v>
      </c>
      <c r="P25" s="26">
        <f t="shared" si="1"/>
        <v>0</v>
      </c>
      <c r="Q25" s="74" t="s">
        <v>714</v>
      </c>
    </row>
    <row r="26" spans="1:17">
      <c r="A26" s="339"/>
      <c r="B26" s="74"/>
      <c r="C26" s="375"/>
      <c r="D26" s="74"/>
      <c r="E26" s="74"/>
      <c r="F26" s="74"/>
      <c r="G26" s="74"/>
      <c r="H26" s="74"/>
      <c r="I26" s="74"/>
      <c r="J26" s="74"/>
      <c r="K26" s="74"/>
      <c r="L26" s="74"/>
      <c r="M26" s="74"/>
      <c r="N26" s="74"/>
      <c r="O26" s="74"/>
      <c r="P26" s="378"/>
      <c r="Q26" s="74"/>
    </row>
    <row r="27" spans="1:17" ht="15">
      <c r="A27" s="444" t="s">
        <v>814</v>
      </c>
      <c r="B27" s="74"/>
      <c r="C27" s="375"/>
      <c r="D27" s="74"/>
      <c r="E27" s="74"/>
      <c r="F27" s="74"/>
      <c r="G27" s="74"/>
      <c r="H27" s="74"/>
      <c r="I27" s="74"/>
      <c r="J27" s="74"/>
      <c r="K27" s="74"/>
      <c r="L27" s="74"/>
      <c r="M27" s="74"/>
      <c r="N27" s="74"/>
      <c r="O27" s="74"/>
      <c r="P27" s="378"/>
      <c r="Q27" s="74"/>
    </row>
    <row r="28" spans="1:17">
      <c r="A28" s="415" t="s">
        <v>698</v>
      </c>
      <c r="B28" s="548">
        <f>+'Ofgem data input'!$G$23</f>
        <v>0.85</v>
      </c>
      <c r="D28" s="74"/>
      <c r="E28" s="74"/>
      <c r="F28" s="74"/>
      <c r="G28" s="74"/>
      <c r="H28" s="74"/>
      <c r="I28" s="74"/>
      <c r="J28" s="74"/>
      <c r="K28" s="248">
        <f t="shared" ref="K28:O30" si="2">SUM(K22:K22)/K$100*$B$100</f>
        <v>0</v>
      </c>
      <c r="L28" s="26">
        <f t="shared" si="2"/>
        <v>0</v>
      </c>
      <c r="M28" s="26">
        <f t="shared" si="2"/>
        <v>0</v>
      </c>
      <c r="N28" s="26">
        <f t="shared" si="2"/>
        <v>0</v>
      </c>
      <c r="O28" s="26">
        <f t="shared" si="2"/>
        <v>0</v>
      </c>
      <c r="P28" s="26">
        <f>SUM(K28:O28)</f>
        <v>0</v>
      </c>
      <c r="Q28" s="74" t="s">
        <v>715</v>
      </c>
    </row>
    <row r="29" spans="1:17">
      <c r="A29" s="415" t="s">
        <v>699</v>
      </c>
      <c r="B29" s="548">
        <f>+'Ofgem data input'!$G$24</f>
        <v>0.15</v>
      </c>
      <c r="D29" s="74"/>
      <c r="E29" s="74"/>
      <c r="F29" s="74"/>
      <c r="G29" s="74"/>
      <c r="H29" s="74"/>
      <c r="I29" s="74"/>
      <c r="J29" s="74"/>
      <c r="K29" s="26">
        <f t="shared" si="2"/>
        <v>0</v>
      </c>
      <c r="L29" s="26">
        <f t="shared" si="2"/>
        <v>0</v>
      </c>
      <c r="M29" s="26">
        <f t="shared" si="2"/>
        <v>0</v>
      </c>
      <c r="N29" s="26">
        <f t="shared" si="2"/>
        <v>0</v>
      </c>
      <c r="O29" s="26">
        <f t="shared" si="2"/>
        <v>0</v>
      </c>
      <c r="P29" s="26">
        <f>SUM(K29:O29)</f>
        <v>0</v>
      </c>
      <c r="Q29" s="74" t="s">
        <v>715</v>
      </c>
    </row>
    <row r="30" spans="1:17">
      <c r="A30" s="415" t="s">
        <v>700</v>
      </c>
      <c r="B30" s="548">
        <f>+'Ofgem data input'!$G$25</f>
        <v>1</v>
      </c>
      <c r="D30" s="74"/>
      <c r="E30" s="74"/>
      <c r="F30" s="74"/>
      <c r="G30" s="74"/>
      <c r="H30" s="74"/>
      <c r="I30" s="74"/>
      <c r="J30" s="74"/>
      <c r="K30" s="26">
        <f t="shared" si="2"/>
        <v>0</v>
      </c>
      <c r="L30" s="26">
        <f t="shared" si="2"/>
        <v>0</v>
      </c>
      <c r="M30" s="26">
        <f t="shared" si="2"/>
        <v>0</v>
      </c>
      <c r="N30" s="26">
        <f t="shared" si="2"/>
        <v>0</v>
      </c>
      <c r="O30" s="26">
        <f t="shared" si="2"/>
        <v>0</v>
      </c>
      <c r="P30" s="26">
        <f>SUM(K30:O30)</f>
        <v>0</v>
      </c>
      <c r="Q30" s="74" t="s">
        <v>715</v>
      </c>
    </row>
    <row r="31" spans="1:17" s="1" customFormat="1">
      <c r="A31" s="3" t="s">
        <v>754</v>
      </c>
      <c r="B31" s="445"/>
      <c r="D31" s="74" t="s">
        <v>716</v>
      </c>
      <c r="E31" s="75"/>
      <c r="F31" s="75"/>
      <c r="G31" s="75"/>
      <c r="H31" s="75"/>
      <c r="I31" s="75"/>
      <c r="J31" s="75"/>
      <c r="K31" s="359">
        <f t="shared" ref="K31:P31" si="3">SUM(K28:K30)</f>
        <v>0</v>
      </c>
      <c r="L31" s="359">
        <f t="shared" si="3"/>
        <v>0</v>
      </c>
      <c r="M31" s="359">
        <f t="shared" si="3"/>
        <v>0</v>
      </c>
      <c r="N31" s="359">
        <f t="shared" si="3"/>
        <v>0</v>
      </c>
      <c r="O31" s="359">
        <f t="shared" si="3"/>
        <v>0</v>
      </c>
      <c r="P31" s="359">
        <f t="shared" si="3"/>
        <v>0</v>
      </c>
      <c r="Q31" s="74" t="s">
        <v>1581</v>
      </c>
    </row>
    <row r="32" spans="1:17">
      <c r="A32" s="339"/>
      <c r="B32" s="74"/>
      <c r="C32" s="375"/>
      <c r="D32" s="74"/>
      <c r="E32" s="74"/>
      <c r="F32" s="74"/>
      <c r="G32" s="74"/>
      <c r="H32" s="74"/>
      <c r="I32" s="74"/>
      <c r="J32" s="74"/>
      <c r="K32" s="377"/>
      <c r="L32" s="379"/>
      <c r="M32" s="379"/>
      <c r="N32" s="379"/>
      <c r="O32" s="379"/>
      <c r="P32" s="378"/>
      <c r="Q32" s="74"/>
    </row>
    <row r="33" spans="1:23">
      <c r="A33" s="769" t="s">
        <v>1571</v>
      </c>
      <c r="B33" s="770"/>
      <c r="C33" s="74"/>
      <c r="D33" s="74"/>
      <c r="E33" s="74"/>
      <c r="F33" s="74"/>
      <c r="G33" s="74"/>
      <c r="H33" s="74"/>
      <c r="I33" s="74"/>
      <c r="J33" s="74"/>
      <c r="K33" s="768"/>
      <c r="L33" s="768"/>
      <c r="M33" s="768"/>
      <c r="N33" s="768"/>
      <c r="O33" s="768"/>
      <c r="P33" s="26">
        <f>SUM(K33:O33)</f>
        <v>0</v>
      </c>
      <c r="Q33" s="74" t="s">
        <v>712</v>
      </c>
      <c r="S33" s="377"/>
    </row>
    <row r="34" spans="1:23">
      <c r="A34" s="773" t="s">
        <v>1571</v>
      </c>
      <c r="B34" s="771"/>
      <c r="C34" s="74"/>
      <c r="D34" s="74"/>
      <c r="E34" s="74"/>
      <c r="F34" s="74"/>
      <c r="G34" s="74"/>
      <c r="H34" s="74"/>
      <c r="I34" s="74"/>
      <c r="J34" s="74"/>
      <c r="K34" s="26">
        <f>K33/K$100*$B$100</f>
        <v>0</v>
      </c>
      <c r="L34" s="26">
        <f>L33/L$100*$B$100</f>
        <v>0</v>
      </c>
      <c r="M34" s="26">
        <f>M33/M$100*$B$100</f>
        <v>0</v>
      </c>
      <c r="N34" s="26">
        <f>N33/N$100*$B$100</f>
        <v>0</v>
      </c>
      <c r="O34" s="26">
        <f>O33/O$100*$B$100</f>
        <v>0</v>
      </c>
      <c r="P34" s="26">
        <f>SUM(K34:O34)</f>
        <v>0</v>
      </c>
      <c r="Q34" s="74" t="s">
        <v>715</v>
      </c>
      <c r="S34" s="377"/>
    </row>
    <row r="35" spans="1:23">
      <c r="A35" s="74"/>
      <c r="B35" s="74"/>
      <c r="C35" s="74"/>
      <c r="D35" s="74"/>
      <c r="E35" s="74"/>
      <c r="F35" s="74"/>
      <c r="G35" s="74"/>
      <c r="H35" s="74"/>
      <c r="I35" s="74"/>
      <c r="J35" s="74"/>
      <c r="K35" s="74"/>
      <c r="L35" s="74"/>
      <c r="M35" s="74"/>
      <c r="N35" s="74"/>
      <c r="O35" s="74"/>
      <c r="P35" s="74"/>
      <c r="Q35" s="74"/>
      <c r="R35" s="74"/>
      <c r="S35" s="74"/>
      <c r="T35" s="74"/>
      <c r="U35" s="74"/>
      <c r="V35" s="74"/>
      <c r="W35" s="74"/>
    </row>
    <row r="36" spans="1:23" ht="15">
      <c r="A36" s="444" t="s">
        <v>1580</v>
      </c>
      <c r="B36" s="74"/>
      <c r="C36" s="375"/>
      <c r="D36" s="74"/>
      <c r="E36" s="74"/>
      <c r="F36" s="74"/>
      <c r="G36" s="74"/>
      <c r="H36" s="74"/>
      <c r="I36" s="74"/>
      <c r="J36" s="74"/>
      <c r="K36" s="377" t="s">
        <v>1574</v>
      </c>
      <c r="L36" s="379"/>
      <c r="M36" s="379"/>
      <c r="N36" s="379"/>
      <c r="O36" s="379"/>
      <c r="P36" s="378"/>
      <c r="Q36" s="74"/>
    </row>
    <row r="37" spans="1:23">
      <c r="A37" s="415" t="s">
        <v>698</v>
      </c>
      <c r="B37" s="548">
        <f>+'Ofgem data input'!$G$23</f>
        <v>0.85</v>
      </c>
      <c r="D37" s="381" t="s">
        <v>727</v>
      </c>
      <c r="E37" s="381"/>
      <c r="F37" s="381"/>
      <c r="G37" s="381"/>
      <c r="H37" s="381"/>
      <c r="I37" s="381"/>
      <c r="J37" s="381"/>
      <c r="K37" s="26">
        <f>IF(ISERROR(K28+K34*K28/K31),0,K28+K34*K28/K31)</f>
        <v>0</v>
      </c>
      <c r="L37" s="26">
        <f>IF(ISERROR(L28+L34*L28/L31),0,L28+L34*L28/L31)</f>
        <v>0</v>
      </c>
      <c r="M37" s="26">
        <f t="shared" ref="M37:P37" si="4">IF(ISERROR(M28+M34*M28/M31),0,M28+M34*M28/M31)</f>
        <v>0</v>
      </c>
      <c r="N37" s="26">
        <f t="shared" si="4"/>
        <v>0</v>
      </c>
      <c r="O37" s="26">
        <f t="shared" si="4"/>
        <v>0</v>
      </c>
      <c r="P37" s="26">
        <f t="shared" si="4"/>
        <v>0</v>
      </c>
      <c r="Q37" s="74" t="s">
        <v>728</v>
      </c>
    </row>
    <row r="38" spans="1:23">
      <c r="A38" s="415" t="s">
        <v>1572</v>
      </c>
      <c r="B38" s="771"/>
      <c r="D38" s="381" t="s">
        <v>729</v>
      </c>
      <c r="E38" s="381"/>
      <c r="F38" s="381"/>
      <c r="G38" s="381"/>
      <c r="H38" s="381"/>
      <c r="I38" s="381"/>
      <c r="J38" s="381"/>
      <c r="K38" s="26">
        <f>+K31+K34-K37</f>
        <v>0</v>
      </c>
      <c r="L38" s="26">
        <f>+L31+L34-L37</f>
        <v>0</v>
      </c>
      <c r="M38" s="26">
        <f>+M31+M34-M37</f>
        <v>0</v>
      </c>
      <c r="N38" s="26">
        <f>+N31+N34-N37</f>
        <v>0</v>
      </c>
      <c r="O38" s="26">
        <f>+O31+O34-O37</f>
        <v>0</v>
      </c>
      <c r="P38" s="26">
        <f>SUM(K38:O38)</f>
        <v>0</v>
      </c>
      <c r="Q38" s="381" t="s">
        <v>730</v>
      </c>
    </row>
    <row r="39" spans="1:23">
      <c r="A39" s="74"/>
      <c r="B39" s="772" t="s">
        <v>1573</v>
      </c>
      <c r="D39" s="381" t="s">
        <v>731</v>
      </c>
      <c r="E39" s="381"/>
      <c r="F39" s="381"/>
      <c r="G39" s="381"/>
      <c r="H39" s="381"/>
      <c r="I39" s="381"/>
      <c r="J39" s="381"/>
      <c r="K39" s="26">
        <f>SUM(K37:K38)</f>
        <v>0</v>
      </c>
      <c r="L39" s="26">
        <f>SUM(L37:L38)</f>
        <v>0</v>
      </c>
      <c r="M39" s="26">
        <f>SUM(M37:M38)</f>
        <v>0</v>
      </c>
      <c r="N39" s="26">
        <f>SUM(N37:N38)</f>
        <v>0</v>
      </c>
      <c r="O39" s="26">
        <f>SUM(O37:O38)</f>
        <v>0</v>
      </c>
      <c r="P39" s="26">
        <f>SUM(K39:O39)</f>
        <v>0</v>
      </c>
      <c r="Q39" s="74"/>
    </row>
    <row r="40" spans="1:23">
      <c r="A40" s="339"/>
      <c r="B40" s="74"/>
      <c r="C40" s="375"/>
      <c r="D40" s="74"/>
      <c r="E40" s="74"/>
      <c r="F40" s="74"/>
      <c r="G40" s="74"/>
      <c r="H40" s="74"/>
      <c r="I40" s="74"/>
      <c r="J40" s="74"/>
      <c r="K40" s="377"/>
      <c r="L40" s="379"/>
      <c r="M40" s="379"/>
      <c r="N40" s="379"/>
      <c r="O40" s="379"/>
      <c r="P40" s="378"/>
      <c r="Q40" s="74"/>
    </row>
    <row r="41" spans="1:23">
      <c r="A41" s="380" t="s">
        <v>732</v>
      </c>
      <c r="B41" s="74"/>
      <c r="C41" s="74"/>
      <c r="D41" s="74"/>
      <c r="E41" s="74"/>
      <c r="F41" s="74"/>
      <c r="G41" s="74"/>
      <c r="H41" s="74"/>
      <c r="I41" s="74"/>
      <c r="J41" s="74"/>
      <c r="K41" s="74"/>
      <c r="L41" s="379"/>
      <c r="M41" s="379"/>
      <c r="N41" s="379"/>
      <c r="O41" s="379"/>
      <c r="P41" s="74"/>
      <c r="Q41" s="74"/>
    </row>
    <row r="42" spans="1:23">
      <c r="A42" s="415" t="s">
        <v>704</v>
      </c>
      <c r="C42" s="74"/>
      <c r="D42" s="74"/>
      <c r="E42" s="74"/>
      <c r="F42" s="74"/>
      <c r="G42" s="74"/>
      <c r="H42" s="74"/>
      <c r="I42" s="74"/>
      <c r="J42" s="74"/>
      <c r="K42" s="550"/>
      <c r="L42" s="26">
        <f>K45</f>
        <v>0</v>
      </c>
      <c r="M42" s="26">
        <f>L45</f>
        <v>0</v>
      </c>
      <c r="N42" s="26">
        <f>M45</f>
        <v>0</v>
      </c>
      <c r="O42" s="26">
        <f>N45</f>
        <v>0</v>
      </c>
      <c r="P42" s="74"/>
      <c r="Q42" s="74" t="s">
        <v>733</v>
      </c>
    </row>
    <row r="43" spans="1:23">
      <c r="A43" s="415" t="s">
        <v>734</v>
      </c>
      <c r="C43" s="74"/>
      <c r="D43" s="74"/>
      <c r="E43" s="74"/>
      <c r="F43" s="74"/>
      <c r="G43" s="74"/>
      <c r="H43" s="74"/>
      <c r="I43" s="74"/>
      <c r="J43" s="74"/>
      <c r="K43" s="26">
        <f>K37</f>
        <v>0</v>
      </c>
      <c r="L43" s="26">
        <f>L37</f>
        <v>0</v>
      </c>
      <c r="M43" s="26">
        <f>M37</f>
        <v>0</v>
      </c>
      <c r="N43" s="26">
        <f>N37</f>
        <v>0</v>
      </c>
      <c r="O43" s="26">
        <f>O37</f>
        <v>0</v>
      </c>
      <c r="P43" s="74"/>
      <c r="Q43" s="74" t="s">
        <v>735</v>
      </c>
    </row>
    <row r="44" spans="1:23">
      <c r="A44" s="415" t="s">
        <v>705</v>
      </c>
      <c r="C44" s="74"/>
      <c r="D44" s="381" t="s">
        <v>736</v>
      </c>
      <c r="E44" s="381"/>
      <c r="F44" s="381"/>
      <c r="G44" s="381"/>
      <c r="H44" s="381"/>
      <c r="I44" s="381"/>
      <c r="J44" s="381"/>
      <c r="K44" s="26">
        <v>0</v>
      </c>
      <c r="L44" s="26">
        <f>-SUM($K$43:K43)/$B$46</f>
        <v>0</v>
      </c>
      <c r="M44" s="26">
        <f>-SUM($K$43:L43)/$B$46</f>
        <v>0</v>
      </c>
      <c r="N44" s="26">
        <f>-SUM($K$43:M43)/$B$46</f>
        <v>0</v>
      </c>
      <c r="O44" s="26">
        <f>-SUM($K$43:N43)/$B$46</f>
        <v>0</v>
      </c>
      <c r="P44" s="74"/>
      <c r="Q44" s="74"/>
    </row>
    <row r="45" spans="1:23">
      <c r="A45" s="415" t="s">
        <v>706</v>
      </c>
      <c r="C45" s="74"/>
      <c r="D45" s="74" t="s">
        <v>737</v>
      </c>
      <c r="E45" s="74"/>
      <c r="F45" s="74"/>
      <c r="G45" s="74"/>
      <c r="H45" s="74"/>
      <c r="I45" s="74"/>
      <c r="J45" s="74"/>
      <c r="K45" s="26">
        <f>SUM(K42:K44)</f>
        <v>0</v>
      </c>
      <c r="L45" s="26">
        <f>SUM(L42:L44)</f>
        <v>0</v>
      </c>
      <c r="M45" s="26">
        <f>SUM(M42:M44)</f>
        <v>0</v>
      </c>
      <c r="N45" s="26">
        <f>SUM(N42:N44)</f>
        <v>0</v>
      </c>
      <c r="O45" s="26">
        <f>SUM(O42:O44)</f>
        <v>0</v>
      </c>
      <c r="P45" s="382"/>
      <c r="Q45" s="74"/>
    </row>
    <row r="46" spans="1:23">
      <c r="A46" s="415" t="s">
        <v>708</v>
      </c>
      <c r="B46" s="145">
        <f>+'Ofgem data input'!$G$26</f>
        <v>20</v>
      </c>
      <c r="D46" s="74"/>
      <c r="E46" s="74"/>
      <c r="F46" s="74"/>
      <c r="G46" s="74"/>
      <c r="H46" s="74"/>
      <c r="I46" s="74"/>
      <c r="J46" s="74"/>
      <c r="K46" s="74"/>
      <c r="L46" s="74"/>
      <c r="M46" s="74"/>
      <c r="N46" s="74"/>
      <c r="O46" s="74"/>
      <c r="P46" s="74"/>
      <c r="Q46" s="74"/>
    </row>
    <row r="47" spans="1:23">
      <c r="A47" s="441" t="s">
        <v>738</v>
      </c>
      <c r="C47" s="74"/>
      <c r="D47" s="74" t="s">
        <v>739</v>
      </c>
      <c r="E47" s="74"/>
      <c r="F47" s="74"/>
      <c r="G47" s="74"/>
      <c r="H47" s="74"/>
      <c r="I47" s="74"/>
      <c r="J47" s="74"/>
      <c r="K47" s="26">
        <f>((K42+K45)/2)*$B$17/((1+$B$17)^0.5)</f>
        <v>0</v>
      </c>
      <c r="L47" s="26">
        <f>((L42+L45)/2)*$B$17/((1+$B$17)^0.5)</f>
        <v>0</v>
      </c>
      <c r="M47" s="26">
        <f>((M42+M45)/2)*$B$17/((1+$B$17)^0.5)</f>
        <v>0</v>
      </c>
      <c r="N47" s="26">
        <f>((N42+N45)/2)*$B$17/((1+$B$17)^0.5)</f>
        <v>0</v>
      </c>
      <c r="O47" s="26">
        <f>((O42+O45)/2)*$B$17/((1+$B$17)^0.5)</f>
        <v>0</v>
      </c>
      <c r="P47" s="74"/>
      <c r="Q47" s="74"/>
    </row>
    <row r="48" spans="1:23">
      <c r="A48" s="381"/>
      <c r="C48" s="74"/>
      <c r="D48" s="381"/>
      <c r="E48" s="381"/>
      <c r="F48" s="381"/>
      <c r="G48" s="381"/>
      <c r="H48" s="381"/>
      <c r="I48" s="381"/>
      <c r="J48" s="381"/>
      <c r="K48" s="377"/>
      <c r="L48" s="377"/>
      <c r="M48" s="377"/>
      <c r="N48" s="377"/>
      <c r="O48" s="377"/>
      <c r="P48" s="74"/>
      <c r="Q48" s="74"/>
    </row>
    <row r="49" spans="1:19">
      <c r="A49" s="3" t="s">
        <v>710</v>
      </c>
      <c r="C49" s="74"/>
      <c r="D49" s="381" t="s">
        <v>740</v>
      </c>
      <c r="E49" s="381"/>
      <c r="F49" s="381"/>
      <c r="G49" s="381"/>
      <c r="H49" s="381"/>
      <c r="I49" s="381"/>
      <c r="J49" s="381"/>
      <c r="K49" s="26">
        <f>K38+K47-K44</f>
        <v>0</v>
      </c>
      <c r="L49" s="26">
        <f>L38+L47-L44</f>
        <v>0</v>
      </c>
      <c r="M49" s="26">
        <f>M38+M47-M44</f>
        <v>0</v>
      </c>
      <c r="N49" s="26">
        <f>N38+N47-N44</f>
        <v>0</v>
      </c>
      <c r="O49" s="26">
        <f>O38+O47-O44</f>
        <v>0</v>
      </c>
      <c r="P49" s="26">
        <f>SUM(K49:O49)</f>
        <v>0</v>
      </c>
      <c r="Q49" s="74" t="s">
        <v>1585</v>
      </c>
    </row>
    <row r="50" spans="1:19">
      <c r="A50" s="381"/>
      <c r="C50" s="74"/>
      <c r="D50" s="381"/>
      <c r="E50" s="381"/>
      <c r="F50" s="381"/>
      <c r="G50" s="381"/>
      <c r="H50" s="381"/>
      <c r="I50" s="381"/>
      <c r="J50" s="381"/>
      <c r="K50" s="377"/>
      <c r="L50" s="377"/>
      <c r="M50" s="377"/>
      <c r="N50" s="377"/>
      <c r="O50" s="377"/>
      <c r="P50" s="74"/>
      <c r="Q50" s="74"/>
    </row>
    <row r="51" spans="1:19">
      <c r="A51" s="381"/>
      <c r="C51" s="74"/>
      <c r="D51" s="381"/>
      <c r="E51" s="381"/>
      <c r="F51" s="381"/>
      <c r="G51" s="381"/>
      <c r="H51" s="381"/>
      <c r="I51" s="381"/>
      <c r="J51" s="381"/>
      <c r="K51" s="377"/>
      <c r="L51" s="377"/>
      <c r="M51" s="377"/>
      <c r="N51" s="377"/>
      <c r="O51" s="377"/>
      <c r="P51" s="74"/>
      <c r="Q51" s="74"/>
    </row>
    <row r="52" spans="1:19">
      <c r="A52" s="381"/>
      <c r="C52" s="74"/>
      <c r="D52" s="381"/>
      <c r="E52" s="381"/>
      <c r="F52" s="381"/>
      <c r="G52" s="381"/>
      <c r="H52" s="381"/>
      <c r="I52" s="381"/>
      <c r="J52" s="381"/>
      <c r="K52" s="377"/>
      <c r="L52" s="377"/>
      <c r="M52" s="377"/>
      <c r="N52" s="377"/>
      <c r="O52" s="377"/>
      <c r="P52" s="74"/>
      <c r="Q52" s="74"/>
    </row>
    <row r="53" spans="1:19">
      <c r="A53" s="3" t="s">
        <v>742</v>
      </c>
      <c r="C53" s="74"/>
      <c r="D53" s="74"/>
      <c r="E53" s="74"/>
      <c r="F53" s="74"/>
      <c r="G53" s="74"/>
      <c r="H53" s="74"/>
      <c r="I53" s="74"/>
      <c r="J53" s="74"/>
      <c r="K53" s="26">
        <f>K49-K19</f>
        <v>-4.3161023980755137E-2</v>
      </c>
      <c r="L53" s="26">
        <f>L49-L19</f>
        <v>-5.5277922860032726E-2</v>
      </c>
      <c r="M53" s="26">
        <f>M49-M19</f>
        <v>-6.7101549625926321E-2</v>
      </c>
      <c r="N53" s="26">
        <f>N49-N19</f>
        <v>-7.863190427843593E-2</v>
      </c>
      <c r="O53" s="26">
        <f>O49-O19</f>
        <v>-8.9868986817561544E-2</v>
      </c>
      <c r="P53" s="74"/>
      <c r="Q53" s="74" t="s">
        <v>743</v>
      </c>
    </row>
    <row r="54" spans="1:19">
      <c r="A54" s="339"/>
      <c r="B54" s="381"/>
      <c r="C54" s="74"/>
      <c r="D54" s="381"/>
      <c r="E54" s="381"/>
      <c r="F54" s="381"/>
      <c r="G54" s="381"/>
      <c r="H54" s="381"/>
      <c r="I54" s="381"/>
      <c r="J54" s="381"/>
      <c r="K54" s="377"/>
      <c r="L54" s="377"/>
      <c r="M54" s="377"/>
      <c r="N54" s="377"/>
      <c r="O54" s="377"/>
      <c r="P54" s="74"/>
      <c r="Q54" s="74"/>
    </row>
    <row r="55" spans="1:19">
      <c r="A55" s="380" t="s">
        <v>744</v>
      </c>
      <c r="B55" s="74"/>
      <c r="C55" s="375"/>
      <c r="D55" s="74"/>
      <c r="E55" s="74"/>
      <c r="F55" s="74"/>
      <c r="G55" s="74"/>
      <c r="H55" s="74"/>
      <c r="I55" s="74"/>
      <c r="J55" s="74"/>
      <c r="K55" s="377"/>
      <c r="L55" s="377"/>
      <c r="M55" s="377"/>
      <c r="N55" s="377"/>
      <c r="O55" s="377"/>
      <c r="P55" s="378"/>
      <c r="Q55" s="74"/>
    </row>
    <row r="56" spans="1:19">
      <c r="A56" s="415" t="s">
        <v>745</v>
      </c>
      <c r="B56" s="375"/>
      <c r="D56" s="74"/>
      <c r="E56" s="74"/>
      <c r="F56" s="74"/>
      <c r="G56" s="74"/>
      <c r="H56" s="74"/>
      <c r="I56" s="74"/>
      <c r="J56" s="74"/>
      <c r="K56" s="26">
        <f>K53*(1+$B$17)^(K65-0.5)</f>
        <v>-5.3047526538751839E-2</v>
      </c>
      <c r="L56" s="26">
        <f>L53*(1+$B$17)^(L65-0.5)</f>
        <v>-6.4896296739911749E-2</v>
      </c>
      <c r="M56" s="26">
        <f>M53*(1+$B$17)^(M65-0.5)</f>
        <v>-7.5248101858945177E-2</v>
      </c>
      <c r="N56" s="26">
        <f>N53*(1+$B$17)^(N65-0.5)</f>
        <v>-8.422802029103843E-2</v>
      </c>
      <c r="O56" s="26">
        <f>O53*(1+$B$17)^(O65-0.5)</f>
        <v>-9.1952267961925752E-2</v>
      </c>
      <c r="P56" s="378"/>
      <c r="Q56" s="74"/>
    </row>
    <row r="57" spans="1:19">
      <c r="A57" s="415" t="s">
        <v>746</v>
      </c>
      <c r="B57" s="74"/>
      <c r="D57" s="74"/>
      <c r="E57" s="74"/>
      <c r="F57" s="74"/>
      <c r="G57" s="74"/>
      <c r="H57" s="74"/>
      <c r="I57" s="74"/>
      <c r="J57" s="74"/>
      <c r="K57" s="74"/>
      <c r="L57" s="379"/>
      <c r="M57" s="379"/>
      <c r="N57" s="379"/>
      <c r="O57" s="379"/>
      <c r="P57" s="26">
        <f>SUM(K56:O56)</f>
        <v>-0.36937221339057297</v>
      </c>
      <c r="Q57" s="377"/>
    </row>
    <row r="58" spans="1:19">
      <c r="A58" s="441" t="s">
        <v>380</v>
      </c>
      <c r="B58" s="548">
        <f>+'Ofgem data input'!L7</f>
        <v>0.28000000000000003</v>
      </c>
      <c r="D58" s="381"/>
      <c r="E58" s="381"/>
      <c r="F58" s="381"/>
      <c r="G58" s="381"/>
      <c r="H58" s="381"/>
      <c r="I58" s="381"/>
      <c r="J58" s="381"/>
      <c r="K58" s="74"/>
      <c r="L58" s="379"/>
      <c r="M58" s="379"/>
      <c r="N58" s="379"/>
      <c r="O58" s="379"/>
      <c r="P58" s="26">
        <f>-P57*B58</f>
        <v>0.10342421974936045</v>
      </c>
      <c r="Q58" s="377" t="s">
        <v>747</v>
      </c>
    </row>
    <row r="59" spans="1:19">
      <c r="A59" s="381"/>
      <c r="B59" s="376"/>
      <c r="D59" s="381"/>
      <c r="E59" s="381"/>
      <c r="F59" s="381"/>
      <c r="G59" s="381"/>
      <c r="H59" s="381"/>
      <c r="I59" s="381"/>
      <c r="J59" s="381"/>
      <c r="K59" s="74"/>
      <c r="L59" s="379"/>
      <c r="M59" s="379"/>
      <c r="N59" s="379"/>
      <c r="O59" s="379"/>
      <c r="P59" s="386"/>
      <c r="Q59" s="377"/>
    </row>
    <row r="60" spans="1:19">
      <c r="A60" s="441" t="s">
        <v>1576</v>
      </c>
      <c r="B60" s="375"/>
      <c r="D60" s="381"/>
      <c r="E60" s="381"/>
      <c r="F60" s="381"/>
      <c r="G60" s="381"/>
      <c r="H60" s="381"/>
      <c r="I60" s="381"/>
      <c r="J60" s="381"/>
      <c r="K60" s="74"/>
      <c r="L60" s="379"/>
      <c r="M60" s="379"/>
      <c r="N60" s="379"/>
      <c r="O60" s="379"/>
      <c r="P60" s="26">
        <f>P57+P58</f>
        <v>-0.26594799364121252</v>
      </c>
      <c r="Q60" s="377" t="s">
        <v>748</v>
      </c>
    </row>
    <row r="61" spans="1:19">
      <c r="A61" s="339"/>
      <c r="B61" s="74"/>
      <c r="C61" s="375"/>
      <c r="D61" s="74"/>
      <c r="E61" s="74"/>
      <c r="F61" s="74"/>
      <c r="G61" s="74"/>
      <c r="H61" s="74"/>
      <c r="I61" s="74"/>
      <c r="J61" s="74"/>
      <c r="K61" s="74"/>
      <c r="L61" s="379"/>
      <c r="M61" s="379"/>
      <c r="N61" s="379"/>
      <c r="O61" s="379"/>
      <c r="P61" s="385"/>
      <c r="Q61" s="377"/>
    </row>
    <row r="62" spans="1:19">
      <c r="A62" s="415" t="s">
        <v>1577</v>
      </c>
      <c r="B62" s="74"/>
      <c r="C62" s="375"/>
      <c r="D62" s="74"/>
      <c r="E62" s="74"/>
      <c r="F62" s="74"/>
      <c r="G62" s="74"/>
      <c r="H62" s="74"/>
      <c r="I62" s="74"/>
      <c r="J62" s="74"/>
      <c r="K62" s="74"/>
      <c r="L62" s="379"/>
      <c r="M62" s="379"/>
      <c r="N62" s="379"/>
      <c r="O62" s="379"/>
      <c r="P62" s="26">
        <f>O45-O15</f>
        <v>-0.57582834014607998</v>
      </c>
      <c r="Q62" s="74" t="s">
        <v>749</v>
      </c>
    </row>
    <row r="63" spans="1:19">
      <c r="A63" s="339"/>
      <c r="B63" s="74"/>
      <c r="C63" s="74"/>
      <c r="D63" s="74"/>
      <c r="E63" s="74"/>
      <c r="F63" s="74"/>
      <c r="G63" s="74"/>
      <c r="H63" s="74"/>
      <c r="I63" s="74"/>
      <c r="J63" s="74"/>
      <c r="K63" s="74"/>
      <c r="L63" s="74"/>
      <c r="M63" s="74"/>
      <c r="N63" s="74"/>
      <c r="O63" s="74"/>
      <c r="P63" s="74"/>
      <c r="Q63" s="74"/>
      <c r="S63" s="377" t="s">
        <v>750</v>
      </c>
    </row>
    <row r="64" spans="1:19">
      <c r="A64" s="774"/>
      <c r="B64" s="375"/>
      <c r="D64" s="381"/>
      <c r="E64" s="381"/>
      <c r="F64" s="381"/>
      <c r="G64" s="381"/>
      <c r="H64" s="381"/>
      <c r="I64" s="381"/>
      <c r="J64" s="381"/>
      <c r="K64" s="74"/>
      <c r="L64" s="379"/>
      <c r="M64" s="379"/>
      <c r="N64" s="379"/>
      <c r="O64" s="379"/>
      <c r="P64" s="379"/>
      <c r="Q64" s="377"/>
    </row>
    <row r="65" spans="1:17" ht="0.75" customHeight="1">
      <c r="A65" s="339" t="s">
        <v>751</v>
      </c>
      <c r="B65" s="74"/>
      <c r="C65" s="74"/>
      <c r="D65" s="74"/>
      <c r="E65" s="74"/>
      <c r="F65" s="74"/>
      <c r="G65" s="74"/>
      <c r="H65" s="74"/>
      <c r="I65" s="74"/>
      <c r="J65" s="74"/>
      <c r="K65" s="74">
        <v>5</v>
      </c>
      <c r="L65" s="74">
        <v>4</v>
      </c>
      <c r="M65" s="74">
        <v>3</v>
      </c>
      <c r="N65" s="74">
        <v>2</v>
      </c>
      <c r="O65" s="74">
        <v>1</v>
      </c>
      <c r="P65" s="74"/>
      <c r="Q65" s="74" t="s">
        <v>752</v>
      </c>
    </row>
    <row r="66" spans="1:17" ht="0.75" customHeight="1">
      <c r="A66" s="74"/>
      <c r="B66" s="74"/>
      <c r="C66" s="74"/>
      <c r="D66" s="74"/>
      <c r="E66" s="74"/>
      <c r="F66" s="74"/>
      <c r="G66" s="74"/>
      <c r="H66" s="74"/>
      <c r="I66" s="74"/>
      <c r="J66" s="74"/>
      <c r="K66" s="74"/>
      <c r="L66" s="74"/>
      <c r="M66" s="74"/>
      <c r="N66" s="74"/>
      <c r="O66" s="74"/>
      <c r="P66" s="74"/>
      <c r="Q66" s="74"/>
    </row>
    <row r="67" spans="1:17" ht="14.25">
      <c r="A67" s="767"/>
      <c r="B67" s="74"/>
      <c r="C67" s="74"/>
      <c r="D67" s="74"/>
      <c r="E67" s="74"/>
      <c r="F67" s="74"/>
      <c r="G67" s="74"/>
      <c r="H67" s="74"/>
      <c r="I67" s="74"/>
      <c r="J67" s="74"/>
      <c r="K67" s="74"/>
      <c r="L67" s="74"/>
      <c r="M67" s="74"/>
      <c r="N67" s="74"/>
      <c r="O67" s="74"/>
      <c r="P67" s="74"/>
      <c r="Q67" s="74"/>
    </row>
    <row r="68" spans="1:17">
      <c r="A68" s="74"/>
      <c r="B68" s="74"/>
      <c r="C68" s="74"/>
      <c r="D68" s="74"/>
      <c r="E68" s="74"/>
      <c r="F68" s="74"/>
      <c r="G68" s="74"/>
      <c r="H68" s="74"/>
      <c r="I68" s="74"/>
      <c r="J68" s="74"/>
      <c r="K68" s="74"/>
      <c r="L68" s="74"/>
      <c r="M68" s="74"/>
      <c r="N68" s="74"/>
      <c r="O68" s="74"/>
      <c r="P68" s="74"/>
      <c r="Q68" s="74"/>
    </row>
    <row r="69" spans="1:17">
      <c r="A69" s="74"/>
      <c r="B69" s="74"/>
      <c r="C69" s="74"/>
      <c r="D69" s="74"/>
      <c r="E69" s="74"/>
      <c r="F69" s="74"/>
      <c r="G69" s="74"/>
      <c r="H69" s="74"/>
      <c r="I69" s="74"/>
      <c r="J69" s="74"/>
      <c r="K69" s="74"/>
      <c r="L69" s="74"/>
      <c r="M69" s="74"/>
      <c r="N69" s="74"/>
      <c r="O69" s="74"/>
      <c r="P69" s="74"/>
      <c r="Q69" s="74"/>
    </row>
    <row r="70" spans="1:17">
      <c r="A70" s="74"/>
      <c r="B70" s="74"/>
      <c r="C70" s="74"/>
      <c r="D70" s="74"/>
      <c r="E70" s="74"/>
      <c r="F70" s="74"/>
      <c r="G70" s="74"/>
      <c r="H70" s="74"/>
      <c r="I70" s="74"/>
      <c r="J70" s="74"/>
      <c r="K70" s="74"/>
      <c r="L70" s="74"/>
      <c r="M70" s="74"/>
      <c r="N70" s="74"/>
      <c r="O70" s="74"/>
      <c r="P70" s="74"/>
      <c r="Q70" s="74"/>
    </row>
    <row r="71" spans="1:17">
      <c r="A71" s="74"/>
      <c r="B71" s="74"/>
      <c r="C71" s="74"/>
      <c r="D71" s="74"/>
      <c r="E71" s="74"/>
      <c r="F71" s="74"/>
      <c r="G71" s="74"/>
      <c r="H71" s="74"/>
      <c r="I71" s="74"/>
      <c r="J71" s="74"/>
      <c r="K71" s="74"/>
      <c r="L71" s="74"/>
      <c r="M71" s="74"/>
      <c r="N71" s="74"/>
      <c r="O71" s="74"/>
      <c r="P71" s="74"/>
      <c r="Q71" s="74"/>
    </row>
    <row r="72" spans="1:17">
      <c r="A72" s="74"/>
      <c r="B72" s="74"/>
      <c r="C72" s="74"/>
      <c r="D72" s="74"/>
      <c r="E72" s="74"/>
      <c r="F72" s="74"/>
      <c r="G72" s="74"/>
      <c r="H72" s="74"/>
      <c r="I72" s="74"/>
      <c r="J72" s="74"/>
      <c r="K72" s="74"/>
      <c r="L72" s="74"/>
      <c r="M72" s="74"/>
      <c r="N72" s="74"/>
      <c r="O72" s="74"/>
      <c r="P72" s="74"/>
      <c r="Q72" s="74"/>
    </row>
    <row r="73" spans="1:17">
      <c r="A73" s="74"/>
      <c r="B73" s="74"/>
      <c r="C73" s="74"/>
      <c r="D73" s="74"/>
      <c r="E73" s="74"/>
      <c r="F73" s="74"/>
      <c r="G73" s="74"/>
      <c r="H73" s="74"/>
      <c r="I73" s="74"/>
      <c r="J73" s="74"/>
      <c r="K73" s="74"/>
      <c r="L73" s="74"/>
      <c r="M73" s="74"/>
      <c r="N73" s="74"/>
      <c r="O73" s="74"/>
      <c r="P73" s="74"/>
      <c r="Q73" s="74"/>
    </row>
    <row r="74" spans="1:17">
      <c r="A74" s="74"/>
      <c r="B74" s="74"/>
      <c r="C74" s="74"/>
      <c r="D74" s="74"/>
      <c r="E74" s="74"/>
      <c r="F74" s="74"/>
      <c r="G74" s="74"/>
      <c r="H74" s="74"/>
      <c r="I74" s="74"/>
      <c r="J74" s="74"/>
      <c r="K74" s="74"/>
      <c r="L74" s="74"/>
      <c r="M74" s="74"/>
      <c r="N74" s="74"/>
      <c r="O74" s="74"/>
      <c r="P74" s="74"/>
      <c r="Q74" s="74"/>
    </row>
    <row r="75" spans="1:17">
      <c r="A75" s="74"/>
      <c r="B75" s="74"/>
      <c r="C75" s="74"/>
      <c r="D75" s="74"/>
      <c r="E75" s="74"/>
      <c r="F75" s="74"/>
      <c r="G75" s="74"/>
      <c r="H75" s="74"/>
      <c r="I75" s="74"/>
      <c r="J75" s="74"/>
      <c r="K75" s="74"/>
      <c r="L75" s="74"/>
      <c r="M75" s="74"/>
      <c r="N75" s="74"/>
      <c r="O75" s="74"/>
      <c r="P75" s="74"/>
      <c r="Q75" s="74"/>
    </row>
    <row r="76" spans="1:17">
      <c r="A76" s="74"/>
      <c r="B76" s="74"/>
      <c r="C76" s="74"/>
      <c r="D76" s="74"/>
      <c r="E76" s="74"/>
      <c r="F76" s="74"/>
      <c r="G76" s="74"/>
      <c r="H76" s="74"/>
      <c r="I76" s="74"/>
      <c r="J76" s="74"/>
      <c r="K76" s="74"/>
      <c r="L76" s="74"/>
      <c r="M76" s="74"/>
      <c r="N76" s="74"/>
      <c r="O76" s="74"/>
      <c r="P76" s="74"/>
      <c r="Q76" s="74"/>
    </row>
    <row r="77" spans="1:17">
      <c r="A77" s="74"/>
      <c r="B77" s="74"/>
      <c r="C77" s="74"/>
      <c r="D77" s="74"/>
      <c r="E77" s="74"/>
      <c r="F77" s="74"/>
      <c r="G77" s="74"/>
      <c r="H77" s="74"/>
      <c r="I77" s="74"/>
      <c r="J77" s="74"/>
      <c r="K77" s="74"/>
      <c r="L77" s="74"/>
      <c r="M77" s="74"/>
      <c r="N77" s="74"/>
      <c r="O77" s="74"/>
      <c r="P77" s="74"/>
      <c r="Q77" s="74"/>
    </row>
    <row r="78" spans="1:17">
      <c r="A78" s="74"/>
      <c r="B78" s="74"/>
      <c r="C78" s="74"/>
      <c r="D78" s="74"/>
      <c r="E78" s="74"/>
      <c r="F78" s="74"/>
      <c r="G78" s="74"/>
      <c r="H78" s="74"/>
      <c r="I78" s="74"/>
      <c r="J78" s="74"/>
      <c r="K78" s="74"/>
      <c r="L78" s="74"/>
      <c r="M78" s="74"/>
      <c r="N78" s="74"/>
      <c r="O78" s="74"/>
      <c r="P78" s="74"/>
      <c r="Q78" s="74"/>
    </row>
    <row r="79" spans="1:17">
      <c r="A79" s="74"/>
      <c r="B79" s="74"/>
      <c r="C79" s="74"/>
      <c r="D79" s="74"/>
      <c r="E79" s="74"/>
      <c r="F79" s="74"/>
      <c r="G79" s="74"/>
      <c r="H79" s="74"/>
      <c r="I79" s="74"/>
      <c r="J79" s="74"/>
      <c r="K79" s="74"/>
      <c r="L79" s="74"/>
      <c r="M79" s="74"/>
      <c r="N79" s="74"/>
      <c r="O79" s="74"/>
      <c r="P79" s="74"/>
      <c r="Q79" s="74"/>
    </row>
    <row r="80" spans="1:17">
      <c r="A80" s="74"/>
      <c r="B80" s="74"/>
      <c r="C80" s="74"/>
      <c r="D80" s="74"/>
      <c r="E80" s="74"/>
      <c r="F80" s="74"/>
      <c r="G80" s="74"/>
      <c r="H80" s="74"/>
      <c r="I80" s="74"/>
      <c r="J80" s="74"/>
      <c r="K80" s="74"/>
      <c r="L80" s="74"/>
      <c r="M80" s="74"/>
      <c r="N80" s="74"/>
      <c r="O80" s="74"/>
      <c r="P80" s="74"/>
      <c r="Q80" s="74"/>
    </row>
    <row r="81" spans="1:17">
      <c r="A81" s="74"/>
      <c r="B81" s="74"/>
      <c r="C81" s="74"/>
      <c r="D81" s="74"/>
      <c r="E81" s="74"/>
      <c r="F81" s="74"/>
      <c r="G81" s="74"/>
      <c r="H81" s="74"/>
      <c r="I81" s="74"/>
      <c r="J81" s="74"/>
      <c r="K81" s="74"/>
      <c r="L81" s="74"/>
      <c r="M81" s="74"/>
      <c r="N81" s="74"/>
      <c r="O81" s="74"/>
      <c r="P81" s="74"/>
      <c r="Q81" s="74"/>
    </row>
    <row r="82" spans="1:17">
      <c r="A82" s="74"/>
      <c r="B82" s="74"/>
      <c r="C82" s="74"/>
      <c r="D82" s="74"/>
      <c r="E82" s="74"/>
      <c r="F82" s="74"/>
      <c r="G82" s="74"/>
      <c r="H82" s="74"/>
      <c r="I82" s="74"/>
      <c r="J82" s="74"/>
      <c r="K82" s="74"/>
      <c r="L82" s="74"/>
      <c r="M82" s="74"/>
      <c r="N82" s="74"/>
      <c r="O82" s="74"/>
      <c r="P82" s="74"/>
      <c r="Q82" s="74"/>
    </row>
    <row r="83" spans="1:17">
      <c r="A83" s="74"/>
      <c r="B83" s="74"/>
      <c r="C83" s="74"/>
      <c r="D83" s="74"/>
      <c r="E83" s="74"/>
      <c r="F83" s="74"/>
      <c r="G83" s="74"/>
      <c r="H83" s="74"/>
      <c r="I83" s="74"/>
      <c r="J83" s="74"/>
      <c r="K83" s="74"/>
      <c r="L83" s="74"/>
      <c r="M83" s="74"/>
      <c r="N83" s="74"/>
      <c r="O83" s="74"/>
      <c r="P83" s="74"/>
      <c r="Q83" s="74"/>
    </row>
    <row r="84" spans="1:17">
      <c r="A84" s="74"/>
      <c r="B84" s="74"/>
      <c r="C84" s="74"/>
      <c r="D84" s="74"/>
      <c r="E84" s="74"/>
      <c r="F84" s="74"/>
      <c r="G84" s="74"/>
      <c r="H84" s="74"/>
      <c r="I84" s="74"/>
      <c r="J84" s="74"/>
      <c r="K84" s="74"/>
      <c r="L84" s="74"/>
      <c r="M84" s="74"/>
      <c r="N84" s="74"/>
      <c r="O84" s="74"/>
      <c r="P84" s="74"/>
      <c r="Q84" s="74"/>
    </row>
    <row r="85" spans="1:17">
      <c r="A85" s="74"/>
      <c r="B85" s="74"/>
      <c r="C85" s="74"/>
      <c r="D85" s="74"/>
      <c r="E85" s="74"/>
      <c r="F85" s="74"/>
      <c r="G85" s="74"/>
      <c r="H85" s="74"/>
      <c r="I85" s="74"/>
      <c r="J85" s="74"/>
      <c r="K85" s="74"/>
      <c r="L85" s="74"/>
      <c r="M85" s="74"/>
      <c r="N85" s="74"/>
      <c r="O85" s="74"/>
      <c r="P85" s="74"/>
      <c r="Q85" s="74"/>
    </row>
    <row r="86" spans="1:17">
      <c r="A86" s="74"/>
      <c r="B86" s="74"/>
      <c r="C86" s="74"/>
      <c r="D86" s="74"/>
      <c r="E86" s="74"/>
      <c r="F86" s="74"/>
      <c r="G86" s="74"/>
      <c r="H86" s="74"/>
      <c r="I86" s="74"/>
      <c r="J86" s="74"/>
      <c r="K86" s="74"/>
      <c r="L86" s="74"/>
      <c r="M86" s="74"/>
      <c r="N86" s="74"/>
      <c r="O86" s="74"/>
      <c r="P86" s="74"/>
      <c r="Q86" s="74"/>
    </row>
    <row r="87" spans="1:17">
      <c r="A87" s="74"/>
      <c r="B87" s="74"/>
      <c r="C87" s="74"/>
      <c r="D87" s="74"/>
      <c r="E87" s="74"/>
      <c r="F87" s="74"/>
      <c r="G87" s="74"/>
      <c r="H87" s="74"/>
      <c r="I87" s="74"/>
      <c r="J87" s="74"/>
      <c r="K87" s="74"/>
      <c r="L87" s="74"/>
      <c r="M87" s="74"/>
      <c r="N87" s="74"/>
      <c r="O87" s="74"/>
      <c r="P87" s="74"/>
      <c r="Q87" s="74"/>
    </row>
    <row r="88" spans="1:17">
      <c r="A88" s="74"/>
      <c r="B88" s="74"/>
      <c r="C88" s="74"/>
      <c r="D88" s="74"/>
      <c r="E88" s="74"/>
      <c r="F88" s="74"/>
      <c r="G88" s="74"/>
      <c r="H88" s="74"/>
      <c r="I88" s="74"/>
      <c r="J88" s="74"/>
      <c r="K88" s="74"/>
      <c r="L88" s="74"/>
      <c r="M88" s="74"/>
      <c r="N88" s="74"/>
      <c r="O88" s="74"/>
      <c r="P88" s="74"/>
      <c r="Q88" s="74"/>
    </row>
    <row r="89" spans="1:17">
      <c r="A89" s="74"/>
      <c r="B89" s="74"/>
      <c r="C89" s="74"/>
      <c r="D89" s="74"/>
      <c r="E89" s="74"/>
      <c r="F89" s="74"/>
      <c r="G89" s="74"/>
      <c r="H89" s="74"/>
      <c r="I89" s="74"/>
      <c r="J89" s="74"/>
      <c r="K89" s="74"/>
      <c r="L89" s="74"/>
      <c r="M89" s="74"/>
      <c r="N89" s="74"/>
      <c r="O89" s="74"/>
      <c r="P89" s="74"/>
      <c r="Q89" s="74"/>
    </row>
    <row r="90" spans="1:17">
      <c r="A90" s="74"/>
      <c r="B90" s="74"/>
      <c r="C90" s="74"/>
      <c r="D90" s="74"/>
      <c r="E90" s="74"/>
      <c r="F90" s="74"/>
      <c r="G90" s="74"/>
      <c r="H90" s="74"/>
      <c r="I90" s="74"/>
      <c r="J90" s="74"/>
      <c r="K90" s="74"/>
      <c r="L90" s="74"/>
      <c r="M90" s="74"/>
      <c r="N90" s="74"/>
      <c r="O90" s="74"/>
      <c r="P90" s="74"/>
      <c r="Q90" s="74"/>
    </row>
    <row r="91" spans="1:17">
      <c r="A91" s="339"/>
      <c r="B91" s="74"/>
      <c r="C91" s="74"/>
      <c r="D91" s="74"/>
      <c r="E91" s="74"/>
      <c r="F91" s="74"/>
      <c r="G91" s="74"/>
      <c r="H91" s="74"/>
      <c r="I91" s="74"/>
      <c r="J91" s="74"/>
      <c r="K91" s="74"/>
      <c r="L91" s="74"/>
      <c r="M91" s="74"/>
      <c r="N91" s="74"/>
      <c r="O91" s="74"/>
      <c r="P91" s="74"/>
      <c r="Q91" s="379"/>
    </row>
    <row r="92" spans="1:17">
      <c r="A92" s="74"/>
      <c r="B92" s="74"/>
      <c r="C92" s="375"/>
      <c r="D92" s="74"/>
      <c r="E92" s="74"/>
      <c r="F92" s="74"/>
      <c r="G92" s="74"/>
      <c r="H92" s="74"/>
      <c r="I92" s="74"/>
      <c r="J92" s="74"/>
      <c r="K92" s="377"/>
      <c r="L92" s="379"/>
      <c r="M92" s="379"/>
      <c r="N92" s="379"/>
      <c r="O92" s="379"/>
      <c r="P92" s="378"/>
      <c r="Q92" s="74"/>
    </row>
    <row r="93" spans="1:17">
      <c r="A93" s="74"/>
      <c r="B93" s="74"/>
      <c r="C93" s="74"/>
      <c r="D93" s="74"/>
      <c r="E93" s="74"/>
      <c r="F93" s="74"/>
      <c r="G93" s="74"/>
      <c r="H93" s="74"/>
      <c r="I93" s="74"/>
      <c r="J93" s="74"/>
      <c r="K93" s="74"/>
      <c r="L93" s="74"/>
      <c r="M93" s="74"/>
      <c r="N93" s="74"/>
      <c r="O93" s="74"/>
      <c r="P93" s="74"/>
      <c r="Q93" s="74"/>
    </row>
    <row r="94" spans="1:17">
      <c r="A94" s="74"/>
      <c r="B94" s="74"/>
      <c r="C94" s="74"/>
      <c r="D94" s="74"/>
      <c r="E94" s="74"/>
      <c r="F94" s="74"/>
      <c r="G94" s="74"/>
      <c r="H94" s="74"/>
      <c r="I94" s="74"/>
      <c r="J94" s="74"/>
      <c r="K94" s="74"/>
      <c r="L94" s="74"/>
      <c r="M94" s="74"/>
      <c r="N94" s="74"/>
      <c r="O94" s="74"/>
      <c r="P94" s="74"/>
      <c r="Q94" s="74"/>
    </row>
    <row r="95" spans="1:17">
      <c r="A95" s="74"/>
      <c r="B95" s="74"/>
      <c r="C95" s="74"/>
      <c r="D95" s="74"/>
      <c r="E95" s="74"/>
      <c r="F95" s="74"/>
      <c r="G95" s="74"/>
      <c r="H95" s="74"/>
      <c r="I95" s="74"/>
      <c r="J95" s="74"/>
      <c r="K95" s="74"/>
      <c r="L95" s="74"/>
      <c r="M95" s="74"/>
      <c r="N95" s="74"/>
      <c r="O95" s="74"/>
      <c r="P95" s="74"/>
      <c r="Q95" s="74"/>
    </row>
    <row r="96" spans="1:17">
      <c r="A96" s="74"/>
      <c r="B96" s="74"/>
      <c r="C96" s="74"/>
      <c r="D96" s="74"/>
      <c r="E96" s="74"/>
      <c r="F96" s="74"/>
      <c r="G96" s="74"/>
      <c r="H96" s="74"/>
      <c r="I96" s="74"/>
      <c r="J96" s="74"/>
      <c r="K96" s="74"/>
      <c r="L96" s="74"/>
      <c r="M96" s="74"/>
      <c r="N96" s="74"/>
      <c r="O96" s="74"/>
      <c r="P96" s="74"/>
      <c r="Q96" s="74"/>
    </row>
    <row r="97" spans="1:17">
      <c r="A97" s="74"/>
      <c r="B97" s="74"/>
      <c r="C97" s="74"/>
      <c r="D97" s="74"/>
      <c r="E97" s="74"/>
      <c r="F97" s="74"/>
      <c r="G97" s="74"/>
      <c r="H97" s="74"/>
      <c r="I97" s="74"/>
      <c r="J97" s="74"/>
      <c r="K97" s="74"/>
      <c r="L97" s="74"/>
      <c r="M97" s="74"/>
      <c r="N97" s="74"/>
      <c r="O97" s="74"/>
      <c r="P97" s="74"/>
      <c r="Q97" s="74"/>
    </row>
    <row r="98" spans="1:17">
      <c r="A98" s="74"/>
      <c r="B98" s="74"/>
      <c r="C98" s="74"/>
      <c r="D98" s="74"/>
      <c r="E98" s="74"/>
      <c r="F98" s="74"/>
      <c r="G98" s="74"/>
      <c r="H98" s="74"/>
      <c r="I98" s="74"/>
      <c r="J98" s="74"/>
      <c r="K98" s="74"/>
      <c r="L98" s="74"/>
      <c r="M98" s="74"/>
      <c r="N98" s="74"/>
      <c r="O98" s="74"/>
      <c r="P98" s="74"/>
      <c r="Q98" s="74"/>
    </row>
    <row r="99" spans="1:17">
      <c r="A99" t="s">
        <v>753</v>
      </c>
      <c r="B99">
        <v>2008</v>
      </c>
      <c r="C99" s="200">
        <v>2009</v>
      </c>
      <c r="J99">
        <v>2010</v>
      </c>
      <c r="K99">
        <v>2011</v>
      </c>
      <c r="L99">
        <v>2012</v>
      </c>
      <c r="M99">
        <v>2013</v>
      </c>
      <c r="N99">
        <v>2014</v>
      </c>
      <c r="O99">
        <v>2015</v>
      </c>
      <c r="Q99" s="387"/>
    </row>
    <row r="100" spans="1:17">
      <c r="B100" s="775">
        <v>208.5917</v>
      </c>
      <c r="C100" s="776">
        <v>214.78333333333333</v>
      </c>
      <c r="D100" s="775"/>
      <c r="E100" s="775"/>
      <c r="F100" s="775"/>
      <c r="G100" s="775"/>
      <c r="H100" s="775"/>
      <c r="I100" s="775"/>
      <c r="J100" s="775">
        <v>210.48766666666666</v>
      </c>
      <c r="K100" s="775">
        <f>IF('Ofgem data input'!L12="",'Ofgem data input'!L11,'Ofgem data input'!L12)</f>
        <v>226.47499999999999</v>
      </c>
      <c r="L100" s="775">
        <f>IF('Ofgem data input'!M12="",'Ofgem data input'!M11,'Ofgem data input'!M12)</f>
        <v>223.22049003519996</v>
      </c>
      <c r="M100" s="775">
        <f>IF('Ofgem data input'!N12="",'Ofgem data input'!N11,'Ofgem data input'!N12)</f>
        <v>229.47066375618556</v>
      </c>
      <c r="N100" s="775">
        <f>IF('Ofgem data input'!O12="",'Ofgem data input'!O11,'Ofgem data input'!O12)</f>
        <v>235.66637167760254</v>
      </c>
      <c r="O100" s="775">
        <f>IF('Ofgem data input'!P12="",'Ofgem data input'!P11,'Ofgem data input'!P12)</f>
        <v>242.02936371289778</v>
      </c>
      <c r="Q100" s="387"/>
    </row>
    <row r="101" spans="1:17">
      <c r="C101" s="200"/>
      <c r="J101" s="388">
        <v>2.5000000000000001E-2</v>
      </c>
      <c r="K101" s="388">
        <v>2.5000000000000001E-2</v>
      </c>
      <c r="L101" s="388">
        <v>2.5000000000000001E-2</v>
      </c>
      <c r="M101" s="388">
        <v>2.5000000000000001E-2</v>
      </c>
      <c r="N101" s="388">
        <v>2.5000000000000001E-2</v>
      </c>
      <c r="O101" s="387"/>
    </row>
    <row r="102" spans="1:17">
      <c r="C102" s="200"/>
      <c r="P102" s="387"/>
    </row>
    <row r="103" spans="1:17">
      <c r="C103" s="200"/>
      <c r="P103" s="387"/>
    </row>
    <row r="113" spans="3:16">
      <c r="C113" s="200"/>
      <c r="P113" s="387"/>
    </row>
    <row r="114" spans="3:16">
      <c r="C114" s="200"/>
      <c r="P114" s="387"/>
    </row>
    <row r="115" spans="3:16">
      <c r="C115" s="200"/>
      <c r="P115" s="387"/>
    </row>
    <row r="116" spans="3:16">
      <c r="C116" s="200"/>
      <c r="P116" s="387"/>
    </row>
    <row r="117" spans="3:16">
      <c r="C117" s="200"/>
      <c r="P117" s="387"/>
    </row>
    <row r="118" spans="3:16">
      <c r="C118" s="200"/>
      <c r="P118" s="387"/>
    </row>
    <row r="119" spans="3:16">
      <c r="C119" s="200"/>
      <c r="P119" s="387"/>
    </row>
  </sheetData>
  <pageMargins left="0.15748031496062992" right="0.15748031496062992" top="0.51181102362204722" bottom="0.43307086614173229" header="0.23622047244094491" footer="0.19685039370078741"/>
  <pageSetup paperSize="9" scale="65" orientation="portrait" r:id="rId1"/>
  <headerFooter>
    <oddHeader>&amp;C&amp;A</oddHeader>
    <oddFooter>&amp;L&amp;T  &amp;D&amp;C&amp;Z&amp;R&amp;F</oddFooter>
  </headerFooter>
  <drawing r:id="rId2"/>
</worksheet>
</file>

<file path=xl/worksheets/sheet29.xml><?xml version="1.0" encoding="utf-8"?>
<worksheet xmlns="http://schemas.openxmlformats.org/spreadsheetml/2006/main" xmlns:r="http://schemas.openxmlformats.org/officeDocument/2006/relationships">
  <sheetPr codeName="Sheet17">
    <pageSetUpPr fitToPage="1"/>
  </sheetPr>
  <dimension ref="A1:Z49"/>
  <sheetViews>
    <sheetView workbookViewId="0">
      <selection activeCell="A11" sqref="A11"/>
    </sheetView>
  </sheetViews>
  <sheetFormatPr defaultRowHeight="12.75" outlineLevelCol="1"/>
  <cols>
    <col min="1" max="1" width="42" customWidth="1"/>
    <col min="2" max="5" width="1.125" customWidth="1"/>
    <col min="6" max="9" width="9" hidden="1" customWidth="1" outlineLevel="1"/>
    <col min="10" max="10" width="9" collapsed="1"/>
    <col min="16" max="25" width="9" hidden="1" customWidth="1" outlineLevel="1"/>
    <col min="26" max="26" width="9" collapsed="1"/>
  </cols>
  <sheetData>
    <row r="1" spans="1:25" ht="15">
      <c r="A1" s="13" t="s">
        <v>1593</v>
      </c>
    </row>
    <row r="2" spans="1:25" ht="15">
      <c r="A2" s="16" t="str">
        <f>'Version control'!A2</f>
        <v>LPN</v>
      </c>
    </row>
    <row r="3" spans="1:25" s="357" customFormat="1" ht="15">
      <c r="A3" s="705">
        <f>'Version control'!A3</f>
        <v>2012</v>
      </c>
      <c r="B3" s="74"/>
      <c r="C3" s="74"/>
      <c r="D3" s="74"/>
      <c r="E3" s="74"/>
    </row>
    <row r="4" spans="1:25">
      <c r="F4" s="383">
        <v>2006</v>
      </c>
      <c r="G4" s="383">
        <v>2007</v>
      </c>
      <c r="H4" s="383">
        <v>2008</v>
      </c>
      <c r="I4" s="383">
        <v>2009</v>
      </c>
      <c r="J4" s="383">
        <v>2010</v>
      </c>
      <c r="K4" s="782">
        <v>2011</v>
      </c>
      <c r="L4" s="782">
        <v>2012</v>
      </c>
      <c r="M4" s="782">
        <v>2013</v>
      </c>
      <c r="N4" s="782">
        <v>2014</v>
      </c>
      <c r="O4" s="782">
        <v>2015</v>
      </c>
      <c r="P4" s="782">
        <v>2016</v>
      </c>
      <c r="Q4" s="782">
        <v>2017</v>
      </c>
      <c r="R4" s="782">
        <v>2018</v>
      </c>
      <c r="S4" s="782">
        <v>2019</v>
      </c>
      <c r="T4" s="782">
        <v>2020</v>
      </c>
      <c r="U4" s="782">
        <v>2021</v>
      </c>
      <c r="V4" s="782">
        <v>2022</v>
      </c>
      <c r="W4" s="782">
        <v>2023</v>
      </c>
      <c r="X4" s="383">
        <v>2024</v>
      </c>
      <c r="Y4" s="383">
        <v>2025</v>
      </c>
    </row>
    <row r="5" spans="1:25">
      <c r="F5" s="407"/>
      <c r="G5" s="408"/>
      <c r="H5" s="408" t="s">
        <v>801</v>
      </c>
      <c r="I5" s="408"/>
      <c r="J5" s="408"/>
      <c r="K5" s="407"/>
      <c r="L5" s="408"/>
      <c r="M5" s="408" t="s">
        <v>802</v>
      </c>
      <c r="N5" s="408"/>
      <c r="O5" s="409"/>
      <c r="P5" s="809"/>
      <c r="Q5" s="810"/>
      <c r="R5" s="810" t="s">
        <v>1575</v>
      </c>
      <c r="S5" s="810"/>
      <c r="T5" s="811"/>
      <c r="U5" s="809"/>
      <c r="V5" s="810"/>
      <c r="W5" s="811"/>
      <c r="X5" s="408"/>
      <c r="Y5" s="409"/>
    </row>
    <row r="6" spans="1:25">
      <c r="A6" s="415" t="s">
        <v>1665</v>
      </c>
      <c r="F6" s="336">
        <f>+'F21 RAV rollforward &amp; depn'!U20</f>
        <v>982.87763977619181</v>
      </c>
      <c r="G6" s="336">
        <f>+'F21 RAV rollforward &amp; depn'!V20</f>
        <v>1054.199613709892</v>
      </c>
      <c r="H6" s="336">
        <f>+'F21 RAV rollforward &amp; depn'!W20</f>
        <v>1131.9136078987447</v>
      </c>
      <c r="I6" s="336">
        <f>+'F21 RAV rollforward &amp; depn'!X20</f>
        <v>1191.872995366906</v>
      </c>
      <c r="J6" s="336">
        <f>+'F21 RAV rollforward &amp; depn'!Y20</f>
        <v>1215.6829780177088</v>
      </c>
      <c r="K6" s="336">
        <f>+'F21 RAV rollforward &amp; depn'!Z20</f>
        <v>1162.4605718081984</v>
      </c>
      <c r="L6" s="336">
        <f>+'F21 RAV rollforward &amp; depn'!AA20</f>
        <v>0</v>
      </c>
      <c r="M6" s="336">
        <f>+'F21 RAV rollforward &amp; depn'!AB20</f>
        <v>0</v>
      </c>
      <c r="N6" s="336">
        <f>+'F21 RAV rollforward &amp; depn'!AC20</f>
        <v>0</v>
      </c>
      <c r="O6" s="336">
        <f>+'F21 RAV rollforward &amp; depn'!AD20</f>
        <v>0</v>
      </c>
      <c r="P6" s="336">
        <f>+'F21 RAV rollforward &amp; depn'!AE20</f>
        <v>607.72556938333742</v>
      </c>
      <c r="Q6" s="336">
        <f>+'F21 RAV rollforward &amp; depn'!AF20</f>
        <v>529.89395942705573</v>
      </c>
      <c r="R6" s="336">
        <f>+'F21 RAV rollforward &amp; depn'!AG20</f>
        <v>457.24403130841904</v>
      </c>
      <c r="S6" s="336">
        <f>+'F21 RAV rollforward &amp; depn'!AH20</f>
        <v>389.87008652095625</v>
      </c>
      <c r="T6" s="336">
        <f>+'F21 RAV rollforward &amp; depn'!AI20</f>
        <v>328.43015416610552</v>
      </c>
      <c r="U6" s="336">
        <f>+'F21 RAV rollforward &amp; depn'!AJ20</f>
        <v>271.05693809493999</v>
      </c>
      <c r="V6" s="336">
        <f>+'F21 RAV rollforward &amp; depn'!AK20</f>
        <v>229.64126337132259</v>
      </c>
      <c r="W6" s="336">
        <f>+'F21 RAV rollforward &amp; depn'!AL20</f>
        <v>192.33827053169378</v>
      </c>
      <c r="X6" s="336">
        <f>+'F21 RAV rollforward &amp; depn'!AM20</f>
        <v>159.43630821679434</v>
      </c>
      <c r="Y6" s="336">
        <f>+'F21 RAV rollforward &amp; depn'!AN20</f>
        <v>130.35649372521073</v>
      </c>
    </row>
    <row r="7" spans="1:25">
      <c r="A7" s="415" t="s">
        <v>757</v>
      </c>
      <c r="F7" s="26">
        <f t="shared" ref="F7" si="0">IF(F6&gt;0,F6*F37/F36,0)</f>
        <v>996.32329623423504</v>
      </c>
      <c r="G7" s="26">
        <f t="shared" ref="G7:J7" si="1">IF(G6&gt;0,G6*G37/G36,0)</f>
        <v>1078.319984550249</v>
      </c>
      <c r="H7" s="26">
        <f t="shared" si="1"/>
        <v>1156.106375099429</v>
      </c>
      <c r="I7" s="26">
        <f t="shared" si="1"/>
        <v>1173.098244217726</v>
      </c>
      <c r="J7" s="26">
        <f t="shared" si="1"/>
        <v>1249.3926336067466</v>
      </c>
      <c r="K7" s="26">
        <f t="shared" ref="K7" si="2">IF(K6&gt;0,K6*K37/K36,0)</f>
        <v>1198.2621502974894</v>
      </c>
      <c r="L7" s="26">
        <f t="shared" ref="L7:Y7" si="3">IF(L6&gt;0,L6*L37/L36,0)</f>
        <v>0</v>
      </c>
      <c r="M7" s="26">
        <f t="shared" si="3"/>
        <v>0</v>
      </c>
      <c r="N7" s="26">
        <f t="shared" si="3"/>
        <v>0</v>
      </c>
      <c r="O7" s="26">
        <f t="shared" si="3"/>
        <v>0</v>
      </c>
      <c r="P7" s="26" t="e">
        <f t="shared" si="3"/>
        <v>#DIV/0!</v>
      </c>
      <c r="Q7" s="26" t="e">
        <f t="shared" si="3"/>
        <v>#DIV/0!</v>
      </c>
      <c r="R7" s="26" t="e">
        <f t="shared" si="3"/>
        <v>#DIV/0!</v>
      </c>
      <c r="S7" s="26" t="e">
        <f t="shared" si="3"/>
        <v>#DIV/0!</v>
      </c>
      <c r="T7" s="26" t="e">
        <f t="shared" si="3"/>
        <v>#DIV/0!</v>
      </c>
      <c r="U7" s="26" t="e">
        <f t="shared" si="3"/>
        <v>#DIV/0!</v>
      </c>
      <c r="V7" s="26" t="e">
        <f t="shared" si="3"/>
        <v>#DIV/0!</v>
      </c>
      <c r="W7" s="26" t="e">
        <f t="shared" si="3"/>
        <v>#DIV/0!</v>
      </c>
      <c r="X7" s="26" t="e">
        <f t="shared" si="3"/>
        <v>#DIV/0!</v>
      </c>
      <c r="Y7" s="26" t="e">
        <f t="shared" si="3"/>
        <v>#DIV/0!</v>
      </c>
    </row>
    <row r="9" spans="1:25" ht="15">
      <c r="A9" s="71" t="s">
        <v>1429</v>
      </c>
      <c r="F9" s="145">
        <f>'F4 Net Debt'!F11</f>
        <v>0</v>
      </c>
      <c r="G9" s="145">
        <f>'F4 Net Debt'!G11</f>
        <v>0</v>
      </c>
      <c r="H9" s="145">
        <f>'F4 Net Debt'!H11</f>
        <v>0</v>
      </c>
      <c r="I9" s="145">
        <f>'F4 Net Debt'!I11</f>
        <v>0</v>
      </c>
      <c r="J9" s="145">
        <f>'F4 Net Debt'!J11</f>
        <v>0</v>
      </c>
      <c r="K9" s="145">
        <f>'F4 Net Debt'!K11</f>
        <v>0</v>
      </c>
      <c r="L9" s="145">
        <f>'F4 Net Debt'!L11</f>
        <v>0</v>
      </c>
      <c r="M9" s="145">
        <f>'F4 Net Debt'!M11</f>
        <v>0</v>
      </c>
      <c r="N9" s="145">
        <f>'F4 Net Debt'!N11</f>
        <v>0</v>
      </c>
      <c r="O9" s="145">
        <f>'F4 Net Debt'!O11</f>
        <v>0</v>
      </c>
      <c r="P9" s="145">
        <f>'F4 Net Debt'!P11</f>
        <v>0</v>
      </c>
      <c r="Q9" s="145">
        <f>'F4 Net Debt'!Q11</f>
        <v>0</v>
      </c>
      <c r="R9" s="145">
        <f>'F4 Net Debt'!R11</f>
        <v>0</v>
      </c>
      <c r="S9" s="145">
        <f>'F4 Net Debt'!S11</f>
        <v>0</v>
      </c>
      <c r="T9" s="145">
        <f>'F4 Net Debt'!T11</f>
        <v>0</v>
      </c>
      <c r="U9" s="145">
        <f>'F4 Net Debt'!U11</f>
        <v>0</v>
      </c>
      <c r="V9" s="145">
        <f>'F4 Net Debt'!V11</f>
        <v>0</v>
      </c>
      <c r="W9" s="145">
        <f>'F4 Net Debt'!W11</f>
        <v>0</v>
      </c>
      <c r="X9" s="145">
        <f>'F4 Net Debt'!X11</f>
        <v>0</v>
      </c>
      <c r="Y9" s="145">
        <f>'F4 Net Debt'!Y11</f>
        <v>0</v>
      </c>
    </row>
    <row r="10" spans="1:25">
      <c r="A10" s="1" t="s">
        <v>870</v>
      </c>
    </row>
    <row r="11" spans="1:25">
      <c r="A11" s="415" t="s">
        <v>871</v>
      </c>
      <c r="F11" s="23"/>
      <c r="G11" s="23"/>
      <c r="H11" s="23"/>
      <c r="I11" s="23"/>
      <c r="J11" s="23"/>
      <c r="K11" s="23"/>
      <c r="L11" s="23"/>
      <c r="M11" s="23"/>
      <c r="N11" s="23"/>
      <c r="O11" s="23"/>
      <c r="P11" s="23"/>
      <c r="Q11" s="23"/>
      <c r="R11" s="23"/>
      <c r="S11" s="23"/>
      <c r="T11" s="23"/>
      <c r="U11" s="23"/>
      <c r="V11" s="23"/>
      <c r="W11" s="23"/>
      <c r="X11" s="23"/>
      <c r="Y11" s="23"/>
    </row>
    <row r="12" spans="1:25">
      <c r="A12" s="415" t="s">
        <v>872</v>
      </c>
      <c r="F12" s="23"/>
      <c r="G12" s="23"/>
      <c r="H12" s="23"/>
      <c r="I12" s="23"/>
      <c r="J12" s="23"/>
      <c r="K12" s="23"/>
      <c r="L12" s="23"/>
      <c r="M12" s="23"/>
      <c r="N12" s="23"/>
      <c r="O12" s="23"/>
      <c r="P12" s="23"/>
      <c r="Q12" s="23"/>
      <c r="R12" s="23"/>
      <c r="S12" s="23"/>
      <c r="T12" s="23"/>
      <c r="U12" s="23"/>
      <c r="V12" s="23"/>
      <c r="W12" s="23"/>
      <c r="X12" s="23"/>
      <c r="Y12" s="23"/>
    </row>
    <row r="13" spans="1:25">
      <c r="A13" s="512" t="s">
        <v>873</v>
      </c>
      <c r="F13" s="23"/>
      <c r="G13" s="23"/>
      <c r="H13" s="23"/>
      <c r="I13" s="23"/>
      <c r="J13" s="23"/>
      <c r="K13" s="23"/>
      <c r="L13" s="23"/>
      <c r="M13" s="23"/>
      <c r="N13" s="23"/>
      <c r="O13" s="23"/>
      <c r="P13" s="23"/>
      <c r="Q13" s="23"/>
      <c r="R13" s="23"/>
      <c r="S13" s="23"/>
      <c r="T13" s="23"/>
      <c r="U13" s="23"/>
      <c r="V13" s="23"/>
      <c r="W13" s="23"/>
      <c r="X13" s="23"/>
      <c r="Y13" s="23"/>
    </row>
    <row r="14" spans="1:25">
      <c r="A14" s="512" t="s">
        <v>873</v>
      </c>
      <c r="F14" s="23"/>
      <c r="G14" s="23"/>
      <c r="H14" s="23"/>
      <c r="I14" s="23"/>
      <c r="J14" s="23"/>
      <c r="K14" s="23"/>
      <c r="L14" s="23"/>
      <c r="M14" s="23"/>
      <c r="N14" s="23"/>
      <c r="O14" s="23"/>
      <c r="P14" s="23"/>
      <c r="Q14" s="23"/>
      <c r="R14" s="23"/>
      <c r="S14" s="23"/>
      <c r="T14" s="23"/>
      <c r="U14" s="23"/>
      <c r="V14" s="23"/>
      <c r="W14" s="23"/>
      <c r="X14" s="23"/>
      <c r="Y14" s="23"/>
    </row>
    <row r="15" spans="1:25">
      <c r="A15" s="512" t="s">
        <v>873</v>
      </c>
      <c r="F15" s="23"/>
      <c r="G15" s="23"/>
      <c r="H15" s="23"/>
      <c r="I15" s="23"/>
      <c r="J15" s="23"/>
      <c r="K15" s="23"/>
      <c r="L15" s="23"/>
      <c r="M15" s="23"/>
      <c r="N15" s="23"/>
      <c r="O15" s="23"/>
      <c r="P15" s="23"/>
      <c r="Q15" s="23"/>
      <c r="R15" s="23"/>
      <c r="S15" s="23"/>
      <c r="T15" s="23"/>
      <c r="U15" s="23"/>
      <c r="V15" s="23"/>
      <c r="W15" s="23"/>
      <c r="X15" s="23"/>
      <c r="Y15" s="23"/>
    </row>
    <row r="17" spans="1:25">
      <c r="A17" s="1" t="s">
        <v>763</v>
      </c>
      <c r="F17" s="26">
        <f t="shared" ref="F17" si="4">SUM(F9:F16)</f>
        <v>0</v>
      </c>
      <c r="G17" s="26">
        <f t="shared" ref="G17:J17" si="5">SUM(G9:G16)</f>
        <v>0</v>
      </c>
      <c r="H17" s="26">
        <f t="shared" si="5"/>
        <v>0</v>
      </c>
      <c r="I17" s="26">
        <f t="shared" si="5"/>
        <v>0</v>
      </c>
      <c r="J17" s="26">
        <f t="shared" si="5"/>
        <v>0</v>
      </c>
      <c r="K17" s="26">
        <f t="shared" ref="K17" si="6">SUM(K9:K16)</f>
        <v>0</v>
      </c>
      <c r="L17" s="26">
        <f t="shared" ref="L17:Y17" si="7">SUM(L9:L16)</f>
        <v>0</v>
      </c>
      <c r="M17" s="26">
        <f t="shared" si="7"/>
        <v>0</v>
      </c>
      <c r="N17" s="26">
        <f t="shared" si="7"/>
        <v>0</v>
      </c>
      <c r="O17" s="26">
        <f t="shared" si="7"/>
        <v>0</v>
      </c>
      <c r="P17" s="26">
        <f t="shared" si="7"/>
        <v>0</v>
      </c>
      <c r="Q17" s="26">
        <f t="shared" si="7"/>
        <v>0</v>
      </c>
      <c r="R17" s="26">
        <f t="shared" si="7"/>
        <v>0</v>
      </c>
      <c r="S17" s="26">
        <f t="shared" si="7"/>
        <v>0</v>
      </c>
      <c r="T17" s="26">
        <f t="shared" si="7"/>
        <v>0</v>
      </c>
      <c r="U17" s="26">
        <f t="shared" si="7"/>
        <v>0</v>
      </c>
      <c r="V17" s="26">
        <f t="shared" si="7"/>
        <v>0</v>
      </c>
      <c r="W17" s="26">
        <f t="shared" si="7"/>
        <v>0</v>
      </c>
      <c r="X17" s="26">
        <f t="shared" si="7"/>
        <v>0</v>
      </c>
      <c r="Y17" s="26">
        <f t="shared" si="7"/>
        <v>0</v>
      </c>
    </row>
    <row r="19" spans="1:25">
      <c r="A19" s="415" t="s">
        <v>758</v>
      </c>
      <c r="F19" s="519">
        <f t="shared" ref="F19" si="8">IF(F17&lt;&gt;0,F17/F7,0)</f>
        <v>0</v>
      </c>
      <c r="G19" s="519">
        <f t="shared" ref="G19:I19" si="9">IF(G17&lt;&gt;0,G17/G7,0)</f>
        <v>0</v>
      </c>
      <c r="H19" s="519">
        <f t="shared" si="9"/>
        <v>0</v>
      </c>
      <c r="I19" s="519">
        <f t="shared" si="9"/>
        <v>0</v>
      </c>
      <c r="J19" s="519">
        <f>IF(J17&lt;&gt;0,J17/J7,0)</f>
        <v>0</v>
      </c>
      <c r="K19" s="519">
        <f t="shared" ref="K19" si="10">IF(K17&lt;&gt;0,K17/K7,0)</f>
        <v>0</v>
      </c>
      <c r="L19" s="519">
        <f t="shared" ref="L19:Y19" si="11">IF(L17&lt;&gt;0,L17/L7,0)</f>
        <v>0</v>
      </c>
      <c r="M19" s="519">
        <f t="shared" si="11"/>
        <v>0</v>
      </c>
      <c r="N19" s="519">
        <f t="shared" si="11"/>
        <v>0</v>
      </c>
      <c r="O19" s="519">
        <f t="shared" si="11"/>
        <v>0</v>
      </c>
      <c r="P19" s="519">
        <f t="shared" si="11"/>
        <v>0</v>
      </c>
      <c r="Q19" s="519">
        <f t="shared" si="11"/>
        <v>0</v>
      </c>
      <c r="R19" s="519">
        <f t="shared" si="11"/>
        <v>0</v>
      </c>
      <c r="S19" s="519">
        <f t="shared" si="11"/>
        <v>0</v>
      </c>
      <c r="T19" s="519">
        <f t="shared" si="11"/>
        <v>0</v>
      </c>
      <c r="U19" s="519">
        <f t="shared" si="11"/>
        <v>0</v>
      </c>
      <c r="V19" s="519">
        <f t="shared" si="11"/>
        <v>0</v>
      </c>
      <c r="W19" s="519">
        <f t="shared" si="11"/>
        <v>0</v>
      </c>
      <c r="X19" s="519">
        <f t="shared" si="11"/>
        <v>0</v>
      </c>
      <c r="Y19" s="519">
        <f t="shared" si="11"/>
        <v>0</v>
      </c>
    </row>
    <row r="20" spans="1:25">
      <c r="A20" s="415" t="s">
        <v>768</v>
      </c>
      <c r="F20" s="548">
        <f>+'Ofgem data input'!G6</f>
        <v>0.57499999999999996</v>
      </c>
      <c r="G20" s="548">
        <f>+'Ofgem data input'!H6</f>
        <v>0.57499999999999996</v>
      </c>
      <c r="H20" s="548">
        <f>+'Ofgem data input'!I6</f>
        <v>0.57499999999999996</v>
      </c>
      <c r="I20" s="548">
        <f>+'Ofgem data input'!J6</f>
        <v>0.57499999999999996</v>
      </c>
      <c r="J20" s="548">
        <f>+'Ofgem data input'!K6</f>
        <v>0.57499999999999996</v>
      </c>
      <c r="K20" s="548">
        <f>+'Ofgem data input'!L6</f>
        <v>0.65</v>
      </c>
      <c r="L20" s="548">
        <f>+'Ofgem data input'!M6</f>
        <v>0.65</v>
      </c>
      <c r="M20" s="548">
        <f>+'Ofgem data input'!N6</f>
        <v>0.65</v>
      </c>
      <c r="N20" s="548">
        <f>+'Ofgem data input'!O6</f>
        <v>0.65</v>
      </c>
      <c r="O20" s="548">
        <f>+'Ofgem data input'!P6</f>
        <v>0.65</v>
      </c>
      <c r="P20" s="548">
        <f>+'Ofgem data input'!Q6</f>
        <v>0</v>
      </c>
      <c r="Q20" s="548">
        <f>+'Ofgem data input'!R6</f>
        <v>0</v>
      </c>
      <c r="R20" s="548">
        <f>+'Ofgem data input'!S6</f>
        <v>0</v>
      </c>
      <c r="S20" s="548">
        <f>+'Ofgem data input'!T6</f>
        <v>0</v>
      </c>
      <c r="T20" s="548">
        <f>+'Ofgem data input'!U6</f>
        <v>0</v>
      </c>
      <c r="U20" s="548">
        <f>+'Ofgem data input'!V6</f>
        <v>0</v>
      </c>
      <c r="V20" s="548">
        <f>+'Ofgem data input'!W6</f>
        <v>0</v>
      </c>
      <c r="W20" s="548">
        <f>+'Ofgem data input'!X6</f>
        <v>0</v>
      </c>
      <c r="X20" s="548">
        <f>+'Ofgem data input'!Y6</f>
        <v>0</v>
      </c>
      <c r="Y20" s="548">
        <f>+'Ofgem data input'!Z6</f>
        <v>0</v>
      </c>
    </row>
    <row r="23" spans="1:25" ht="15">
      <c r="A23" s="71" t="s">
        <v>759</v>
      </c>
    </row>
    <row r="24" spans="1:25">
      <c r="A24" s="415" t="s">
        <v>760</v>
      </c>
      <c r="F24" s="145">
        <f>'F5 Financing costs'!F404+'F5 Financing costs'!F434</f>
        <v>0</v>
      </c>
      <c r="G24" s="145">
        <f>'F5 Financing costs'!G404+'F5 Financing costs'!G434</f>
        <v>0</v>
      </c>
      <c r="H24" s="145">
        <f>'F5 Financing costs'!H404+'F5 Financing costs'!H434</f>
        <v>0</v>
      </c>
      <c r="I24" s="145">
        <f>'F5 Financing costs'!I404+'F5 Financing costs'!I434</f>
        <v>0</v>
      </c>
      <c r="J24" s="145">
        <f>'F5 Financing costs'!J404+'F5 Financing costs'!J434</f>
        <v>0</v>
      </c>
      <c r="K24" s="145">
        <f>'F5 Financing costs'!K404+'F5 Financing costs'!K434</f>
        <v>0</v>
      </c>
      <c r="L24" s="145">
        <f>'F5 Financing costs'!L404+'F5 Financing costs'!L434</f>
        <v>0</v>
      </c>
      <c r="M24" s="145">
        <f>'F5 Financing costs'!M404+'F5 Financing costs'!M434</f>
        <v>0</v>
      </c>
      <c r="N24" s="145">
        <f>'F5 Financing costs'!N404+'F5 Financing costs'!N434</f>
        <v>0</v>
      </c>
      <c r="O24" s="145">
        <f>'F5 Financing costs'!O404+'F5 Financing costs'!O434</f>
        <v>0</v>
      </c>
      <c r="P24" s="145">
        <f>'F5 Financing costs'!P404+'F5 Financing costs'!P434</f>
        <v>0</v>
      </c>
      <c r="Q24" s="145">
        <f>'F5 Financing costs'!Q404+'F5 Financing costs'!Q434</f>
        <v>0</v>
      </c>
      <c r="R24" s="145">
        <f>'F5 Financing costs'!R404+'F5 Financing costs'!R434</f>
        <v>0</v>
      </c>
      <c r="S24" s="145">
        <f>'F5 Financing costs'!S404+'F5 Financing costs'!S434</f>
        <v>0</v>
      </c>
      <c r="T24" s="145">
        <f>'F5 Financing costs'!T404+'F5 Financing costs'!T434</f>
        <v>0</v>
      </c>
      <c r="U24" s="145">
        <f>'F5 Financing costs'!U404+'F5 Financing costs'!U434</f>
        <v>0</v>
      </c>
      <c r="V24" s="145">
        <f>'F5 Financing costs'!V404+'F5 Financing costs'!V434</f>
        <v>0</v>
      </c>
      <c r="W24" s="145">
        <f>'F5 Financing costs'!W404+'F5 Financing costs'!W434</f>
        <v>0</v>
      </c>
      <c r="X24" s="145">
        <f>'F5 Financing costs'!X404+'F5 Financing costs'!X434</f>
        <v>0</v>
      </c>
      <c r="Y24" s="145">
        <f>'F5 Financing costs'!Y404+'F5 Financing costs'!Y434</f>
        <v>0</v>
      </c>
    </row>
    <row r="26" spans="1:25">
      <c r="A26" s="1" t="s">
        <v>889</v>
      </c>
    </row>
    <row r="27" spans="1:25">
      <c r="A27" s="511" t="s">
        <v>761</v>
      </c>
      <c r="F27" s="23"/>
      <c r="G27" s="23"/>
      <c r="H27" s="23"/>
      <c r="I27" s="23"/>
      <c r="J27" s="23"/>
      <c r="K27" s="23"/>
      <c r="L27" s="23"/>
      <c r="M27" s="23"/>
      <c r="N27" s="23"/>
      <c r="O27" s="23"/>
      <c r="P27" s="23"/>
      <c r="Q27" s="23"/>
      <c r="R27" s="23"/>
      <c r="S27" s="23"/>
      <c r="T27" s="23"/>
      <c r="U27" s="23"/>
      <c r="V27" s="23"/>
      <c r="W27" s="23"/>
      <c r="X27" s="23"/>
      <c r="Y27" s="23"/>
    </row>
    <row r="28" spans="1:25">
      <c r="A28" s="511" t="s">
        <v>761</v>
      </c>
      <c r="F28" s="23"/>
      <c r="G28" s="23"/>
      <c r="H28" s="23"/>
      <c r="I28" s="23"/>
      <c r="J28" s="23"/>
      <c r="K28" s="23"/>
      <c r="L28" s="23"/>
      <c r="M28" s="23"/>
      <c r="N28" s="23"/>
      <c r="O28" s="23"/>
      <c r="P28" s="23"/>
      <c r="Q28" s="23"/>
      <c r="R28" s="23"/>
      <c r="S28" s="23"/>
      <c r="T28" s="23"/>
      <c r="U28" s="23"/>
      <c r="V28" s="23"/>
      <c r="W28" s="23"/>
      <c r="X28" s="23"/>
      <c r="Y28" s="23"/>
    </row>
    <row r="29" spans="1:25">
      <c r="A29" s="511" t="s">
        <v>761</v>
      </c>
      <c r="F29" s="23"/>
      <c r="G29" s="23"/>
      <c r="H29" s="23"/>
      <c r="I29" s="23"/>
      <c r="J29" s="23"/>
      <c r="K29" s="23"/>
      <c r="L29" s="23"/>
      <c r="M29" s="23"/>
      <c r="N29" s="23"/>
      <c r="O29" s="23"/>
      <c r="P29" s="23"/>
      <c r="Q29" s="23"/>
      <c r="R29" s="23"/>
      <c r="S29" s="23"/>
      <c r="T29" s="23"/>
      <c r="U29" s="23"/>
      <c r="V29" s="23"/>
      <c r="W29" s="23"/>
      <c r="X29" s="23"/>
      <c r="Y29" s="23"/>
    </row>
    <row r="31" spans="1:25">
      <c r="A31" s="1" t="s">
        <v>762</v>
      </c>
      <c r="F31" s="26">
        <f t="shared" ref="F31" si="12">SUM(F24:F30)</f>
        <v>0</v>
      </c>
      <c r="G31" s="26">
        <f t="shared" ref="G31:J31" si="13">SUM(G24:G30)</f>
        <v>0</v>
      </c>
      <c r="H31" s="26">
        <f t="shared" si="13"/>
        <v>0</v>
      </c>
      <c r="I31" s="26">
        <f t="shared" si="13"/>
        <v>0</v>
      </c>
      <c r="J31" s="26">
        <f t="shared" si="13"/>
        <v>0</v>
      </c>
      <c r="K31" s="26">
        <f t="shared" ref="K31" si="14">SUM(K24:K30)</f>
        <v>0</v>
      </c>
      <c r="L31" s="26">
        <f t="shared" ref="L31:Y31" si="15">SUM(L24:L30)</f>
        <v>0</v>
      </c>
      <c r="M31" s="26">
        <f t="shared" si="15"/>
        <v>0</v>
      </c>
      <c r="N31" s="26">
        <f t="shared" si="15"/>
        <v>0</v>
      </c>
      <c r="O31" s="26">
        <f t="shared" si="15"/>
        <v>0</v>
      </c>
      <c r="P31" s="26">
        <f t="shared" si="15"/>
        <v>0</v>
      </c>
      <c r="Q31" s="26">
        <f t="shared" si="15"/>
        <v>0</v>
      </c>
      <c r="R31" s="26">
        <f t="shared" si="15"/>
        <v>0</v>
      </c>
      <c r="S31" s="26">
        <f t="shared" si="15"/>
        <v>0</v>
      </c>
      <c r="T31" s="26">
        <f t="shared" si="15"/>
        <v>0</v>
      </c>
      <c r="U31" s="26">
        <f t="shared" si="15"/>
        <v>0</v>
      </c>
      <c r="V31" s="26">
        <f t="shared" si="15"/>
        <v>0</v>
      </c>
      <c r="W31" s="26">
        <f t="shared" si="15"/>
        <v>0</v>
      </c>
      <c r="X31" s="26">
        <f t="shared" si="15"/>
        <v>0</v>
      </c>
      <c r="Y31" s="26">
        <f t="shared" si="15"/>
        <v>0</v>
      </c>
    </row>
    <row r="34" spans="1:25">
      <c r="A34" s="415" t="s">
        <v>765</v>
      </c>
      <c r="F34" s="145">
        <f>+'Ofgem data input'!G10</f>
        <v>36.900138754289102</v>
      </c>
      <c r="G34" s="145">
        <f>+'Ofgem data input'!H10</f>
        <v>39.1812372261139</v>
      </c>
      <c r="H34" s="145">
        <f>+'Ofgem data input'!I10</f>
        <v>41.4887566568108</v>
      </c>
      <c r="I34" s="145">
        <f>+'Ofgem data input'!J10</f>
        <v>43.950987504289401</v>
      </c>
      <c r="J34" s="145">
        <f>+'Ofgem data input'!K10</f>
        <v>46.377840789205401</v>
      </c>
      <c r="K34" s="145">
        <f>+'Ofgem data input'!L10</f>
        <v>44.623215196747125</v>
      </c>
      <c r="L34" s="145">
        <f>+'Ofgem data input'!M10</f>
        <v>53.885720385966678</v>
      </c>
      <c r="M34" s="145">
        <f>+'Ofgem data input'!N10</f>
        <v>61.137165287094028</v>
      </c>
      <c r="N34" s="145">
        <f>+'Ofgem data input'!O10</f>
        <v>62.629641332393021</v>
      </c>
      <c r="O34" s="145">
        <f>+'Ofgem data input'!P10</f>
        <v>62.781077574067083</v>
      </c>
      <c r="P34" s="145">
        <f>+'Ofgem data input'!Q10</f>
        <v>0</v>
      </c>
      <c r="Q34" s="145">
        <f>+'Ofgem data input'!R10</f>
        <v>0</v>
      </c>
      <c r="R34" s="145">
        <f>+'Ofgem data input'!S10</f>
        <v>0</v>
      </c>
      <c r="S34" s="145">
        <f>+'Ofgem data input'!T10</f>
        <v>0</v>
      </c>
      <c r="T34" s="145">
        <f>+'Ofgem data input'!U10</f>
        <v>0</v>
      </c>
      <c r="U34" s="145">
        <f>+'Ofgem data input'!V10</f>
        <v>0</v>
      </c>
      <c r="V34" s="145">
        <f>+'Ofgem data input'!W10</f>
        <v>0</v>
      </c>
      <c r="W34" s="145">
        <f>+'Ofgem data input'!X10</f>
        <v>0</v>
      </c>
      <c r="X34" s="145">
        <f>+'Ofgem data input'!Y10</f>
        <v>0</v>
      </c>
      <c r="Y34" s="145">
        <f>+'Ofgem data input'!Z10</f>
        <v>0</v>
      </c>
    </row>
    <row r="35" spans="1:25">
      <c r="A35" s="415" t="s">
        <v>771</v>
      </c>
      <c r="F35" s="145">
        <f>+'Ofgem data input'!G11</f>
        <v>191.71279687499995</v>
      </c>
      <c r="G35" s="145">
        <f>+'Ofgem data input'!H11</f>
        <v>196.50561679687493</v>
      </c>
      <c r="H35" s="145">
        <f>+'Ofgem data input'!I11</f>
        <v>201.41825721679677</v>
      </c>
      <c r="I35" s="145">
        <f>+'Ofgem data input'!J11</f>
        <v>206.45371364721669</v>
      </c>
      <c r="J35" s="145">
        <f>+'Ofgem data input'!K11</f>
        <v>211.61505648839707</v>
      </c>
      <c r="K35" s="145">
        <f>+'Ofgem data input'!L11</f>
        <v>217.98875979999997</v>
      </c>
      <c r="L35" s="145">
        <f>+'Ofgem data input'!M11</f>
        <v>223.22049003519996</v>
      </c>
      <c r="M35" s="145">
        <f>+'Ofgem data input'!N11</f>
        <v>229.47066375618556</v>
      </c>
      <c r="N35" s="145">
        <f>+'Ofgem data input'!O11</f>
        <v>235.66637167760254</v>
      </c>
      <c r="O35" s="145">
        <f>+'Ofgem data input'!P11</f>
        <v>242.02936371289778</v>
      </c>
      <c r="P35" s="145">
        <f>+'Ofgem data input'!Q11</f>
        <v>0</v>
      </c>
      <c r="Q35" s="145">
        <f>+'Ofgem data input'!R11</f>
        <v>0</v>
      </c>
      <c r="R35" s="145">
        <f>+'Ofgem data input'!S11</f>
        <v>0</v>
      </c>
      <c r="S35" s="145">
        <f>+'Ofgem data input'!T11</f>
        <v>0</v>
      </c>
      <c r="T35" s="145">
        <f>+'Ofgem data input'!U11</f>
        <v>0</v>
      </c>
      <c r="U35" s="145">
        <f>+'Ofgem data input'!V11</f>
        <v>0</v>
      </c>
      <c r="V35" s="145">
        <f>+'Ofgem data input'!W11</f>
        <v>0</v>
      </c>
      <c r="W35" s="145">
        <f>+'Ofgem data input'!X11</f>
        <v>0</v>
      </c>
      <c r="X35" s="145">
        <f>+'Ofgem data input'!Y11</f>
        <v>0</v>
      </c>
      <c r="Y35" s="145">
        <f>+'Ofgem data input'!Z11</f>
        <v>0</v>
      </c>
    </row>
    <row r="36" spans="1:25">
      <c r="A36" s="415" t="s">
        <v>753</v>
      </c>
      <c r="F36" s="145">
        <f>+'Ofgem data input'!G12</f>
        <v>193.10830000000001</v>
      </c>
      <c r="G36" s="145">
        <f>+'Ofgem data input'!H12</f>
        <v>200.3167</v>
      </c>
      <c r="H36" s="145">
        <f>+'Ofgem data input'!I12</f>
        <v>208.5917</v>
      </c>
      <c r="I36" s="145">
        <f>+'Ofgem data input'!J12</f>
        <v>214.78333333333333</v>
      </c>
      <c r="J36" s="145">
        <f>+'Ofgem data input'!K12</f>
        <v>215.767</v>
      </c>
      <c r="K36" s="145">
        <f>+'Ofgem data input'!L12</f>
        <v>226.47499999999999</v>
      </c>
      <c r="L36" s="145">
        <f>+'Ofgem data input'!M12</f>
        <v>0</v>
      </c>
      <c r="M36" s="145">
        <f>+'Ofgem data input'!N12</f>
        <v>0</v>
      </c>
      <c r="N36" s="145">
        <f>+'Ofgem data input'!O12</f>
        <v>0</v>
      </c>
      <c r="O36" s="145">
        <f>+'Ofgem data input'!P12</f>
        <v>0</v>
      </c>
      <c r="P36" s="145">
        <f>+'Ofgem data input'!Q12</f>
        <v>0</v>
      </c>
      <c r="Q36" s="145">
        <f>+'Ofgem data input'!R12</f>
        <v>0</v>
      </c>
      <c r="R36" s="145">
        <f>+'Ofgem data input'!S12</f>
        <v>0</v>
      </c>
      <c r="S36" s="145">
        <f>+'Ofgem data input'!T12</f>
        <v>0</v>
      </c>
      <c r="T36" s="145">
        <f>+'Ofgem data input'!U12</f>
        <v>0</v>
      </c>
      <c r="U36" s="145">
        <f>+'Ofgem data input'!V12</f>
        <v>0</v>
      </c>
      <c r="V36" s="145">
        <f>+'Ofgem data input'!W12</f>
        <v>0</v>
      </c>
      <c r="W36" s="145">
        <f>+'Ofgem data input'!X12</f>
        <v>0</v>
      </c>
      <c r="X36" s="145">
        <f>+'Ofgem data input'!Y12</f>
        <v>0</v>
      </c>
      <c r="Y36" s="145">
        <f>+'Ofgem data input'!Z12</f>
        <v>0</v>
      </c>
    </row>
    <row r="37" spans="1:25">
      <c r="A37" s="441" t="s">
        <v>869</v>
      </c>
      <c r="F37" s="145">
        <f>+'Ofgem data input'!G13</f>
        <v>195.75</v>
      </c>
      <c r="G37" s="145">
        <f>+'Ofgem data input'!H13</f>
        <v>204.9</v>
      </c>
      <c r="H37" s="145">
        <f>+'Ofgem data input'!I13</f>
        <v>213.05</v>
      </c>
      <c r="I37" s="145">
        <f>+'Ofgem data input'!J13</f>
        <v>211.4</v>
      </c>
      <c r="J37" s="145">
        <f>+'Ofgem data input'!K13</f>
        <v>221.75</v>
      </c>
      <c r="K37" s="145">
        <f>+'Ofgem data input'!L13</f>
        <v>233.45</v>
      </c>
      <c r="L37" s="145">
        <f>+'Ofgem data input'!M13</f>
        <v>0</v>
      </c>
      <c r="M37" s="145">
        <f>+'Ofgem data input'!N13</f>
        <v>0</v>
      </c>
      <c r="N37" s="145">
        <f>+'Ofgem data input'!O13</f>
        <v>0</v>
      </c>
      <c r="O37" s="145">
        <f>+'Ofgem data input'!P13</f>
        <v>0</v>
      </c>
      <c r="P37" s="145">
        <f>+'Ofgem data input'!Q13</f>
        <v>0</v>
      </c>
      <c r="Q37" s="145">
        <f>+'Ofgem data input'!R13</f>
        <v>0</v>
      </c>
      <c r="R37" s="145">
        <f>+'Ofgem data input'!S13</f>
        <v>0</v>
      </c>
      <c r="S37" s="145">
        <f>+'Ofgem data input'!T13</f>
        <v>0</v>
      </c>
      <c r="T37" s="145">
        <f>+'Ofgem data input'!U13</f>
        <v>0</v>
      </c>
      <c r="U37" s="145">
        <f>+'Ofgem data input'!V13</f>
        <v>0</v>
      </c>
      <c r="V37" s="145">
        <f>+'Ofgem data input'!W13</f>
        <v>0</v>
      </c>
      <c r="W37" s="145">
        <f>+'Ofgem data input'!X13</f>
        <v>0</v>
      </c>
      <c r="X37" s="145">
        <f>+'Ofgem data input'!Y13</f>
        <v>0</v>
      </c>
      <c r="Y37" s="145">
        <f>+'Ofgem data input'!Z13</f>
        <v>0</v>
      </c>
    </row>
    <row r="39" spans="1:25">
      <c r="A39" s="415" t="s">
        <v>764</v>
      </c>
      <c r="F39" s="26">
        <f t="shared" ref="F39" si="16">F34/F$35*F$36</f>
        <v>37.168739806404169</v>
      </c>
      <c r="G39" s="26">
        <f t="shared" ref="G39:J39" si="17">G34/G$35*G$36</f>
        <v>39.941128762570358</v>
      </c>
      <c r="H39" s="26">
        <f t="shared" si="17"/>
        <v>42.966364626099967</v>
      </c>
      <c r="I39" s="26">
        <f t="shared" si="17"/>
        <v>45.724242168846175</v>
      </c>
      <c r="J39" s="26">
        <f t="shared" si="17"/>
        <v>47.287786321164525</v>
      </c>
      <c r="K39" s="26">
        <f t="shared" ref="K39" si="18">K34/K$35*K$36</f>
        <v>46.360384227862866</v>
      </c>
      <c r="L39" s="26">
        <f t="shared" ref="L39:Y39" si="19">L34/L$35*L$36</f>
        <v>0</v>
      </c>
      <c r="M39" s="26">
        <f t="shared" si="19"/>
        <v>0</v>
      </c>
      <c r="N39" s="26">
        <f t="shared" si="19"/>
        <v>0</v>
      </c>
      <c r="O39" s="26">
        <f t="shared" si="19"/>
        <v>0</v>
      </c>
      <c r="P39" s="26" t="e">
        <f t="shared" si="19"/>
        <v>#DIV/0!</v>
      </c>
      <c r="Q39" s="26" t="e">
        <f t="shared" si="19"/>
        <v>#DIV/0!</v>
      </c>
      <c r="R39" s="26" t="e">
        <f t="shared" si="19"/>
        <v>#DIV/0!</v>
      </c>
      <c r="S39" s="26" t="e">
        <f t="shared" si="19"/>
        <v>#DIV/0!</v>
      </c>
      <c r="T39" s="26" t="e">
        <f t="shared" si="19"/>
        <v>#DIV/0!</v>
      </c>
      <c r="U39" s="26" t="e">
        <f t="shared" si="19"/>
        <v>#DIV/0!</v>
      </c>
      <c r="V39" s="26" t="e">
        <f t="shared" si="19"/>
        <v>#DIV/0!</v>
      </c>
      <c r="W39" s="26" t="e">
        <f t="shared" si="19"/>
        <v>#DIV/0!</v>
      </c>
      <c r="X39" s="26" t="e">
        <f t="shared" si="19"/>
        <v>#DIV/0!</v>
      </c>
      <c r="Y39" s="26" t="e">
        <f t="shared" si="19"/>
        <v>#DIV/0!</v>
      </c>
    </row>
    <row r="41" spans="1:25">
      <c r="A41" s="415" t="s">
        <v>766</v>
      </c>
      <c r="F41" s="26">
        <f t="shared" ref="F41:Y41" si="20">F31-F39</f>
        <v>-37.168739806404169</v>
      </c>
      <c r="G41" s="26">
        <f t="shared" si="20"/>
        <v>-39.941128762570358</v>
      </c>
      <c r="H41" s="26">
        <f t="shared" si="20"/>
        <v>-42.966364626099967</v>
      </c>
      <c r="I41" s="26">
        <f t="shared" si="20"/>
        <v>-45.724242168846175</v>
      </c>
      <c r="J41" s="26">
        <f>J31-J39</f>
        <v>-47.287786321164525</v>
      </c>
      <c r="K41" s="26">
        <f t="shared" si="20"/>
        <v>-46.360384227862866</v>
      </c>
      <c r="L41" s="26">
        <f t="shared" si="20"/>
        <v>0</v>
      </c>
      <c r="M41" s="26">
        <f t="shared" si="20"/>
        <v>0</v>
      </c>
      <c r="N41" s="26">
        <f t="shared" si="20"/>
        <v>0</v>
      </c>
      <c r="O41" s="26">
        <f t="shared" si="20"/>
        <v>0</v>
      </c>
      <c r="P41" s="26" t="e">
        <f t="shared" si="20"/>
        <v>#DIV/0!</v>
      </c>
      <c r="Q41" s="26" t="e">
        <f t="shared" si="20"/>
        <v>#DIV/0!</v>
      </c>
      <c r="R41" s="26" t="e">
        <f t="shared" si="20"/>
        <v>#DIV/0!</v>
      </c>
      <c r="S41" s="26" t="e">
        <f t="shared" si="20"/>
        <v>#DIV/0!</v>
      </c>
      <c r="T41" s="26" t="e">
        <f t="shared" si="20"/>
        <v>#DIV/0!</v>
      </c>
      <c r="U41" s="26" t="e">
        <f t="shared" si="20"/>
        <v>#DIV/0!</v>
      </c>
      <c r="V41" s="26" t="e">
        <f t="shared" si="20"/>
        <v>#DIV/0!</v>
      </c>
      <c r="W41" s="26" t="e">
        <f t="shared" si="20"/>
        <v>#DIV/0!</v>
      </c>
      <c r="X41" s="26" t="e">
        <f t="shared" si="20"/>
        <v>#DIV/0!</v>
      </c>
      <c r="Y41" s="26" t="e">
        <f t="shared" si="20"/>
        <v>#DIV/0!</v>
      </c>
    </row>
    <row r="43" spans="1:25">
      <c r="A43" s="415" t="s">
        <v>767</v>
      </c>
      <c r="F43" s="26">
        <f t="shared" ref="F43" si="21">IF(F20&gt;F19,0,IF(F41&gt;0,F41,0))</f>
        <v>0</v>
      </c>
      <c r="G43" s="26">
        <f t="shared" ref="G43:I43" si="22">IF(G20&gt;G19,0,IF(G41&gt;0,G41,0))</f>
        <v>0</v>
      </c>
      <c r="H43" s="26">
        <f t="shared" si="22"/>
        <v>0</v>
      </c>
      <c r="I43" s="26">
        <f t="shared" si="22"/>
        <v>0</v>
      </c>
      <c r="J43" s="26">
        <f>IF(J20&gt;J19,0,IF(J41&gt;0,J41,0))</f>
        <v>0</v>
      </c>
      <c r="K43" s="26">
        <f t="shared" ref="K43" si="23">IF(K20&gt;K19,0,IF(K41&gt;0,K41,0))</f>
        <v>0</v>
      </c>
      <c r="L43" s="26">
        <f t="shared" ref="L43:Y43" si="24">IF(L20&gt;L19,0,IF(L41&gt;0,L41,0))</f>
        <v>0</v>
      </c>
      <c r="M43" s="26">
        <f t="shared" si="24"/>
        <v>0</v>
      </c>
      <c r="N43" s="26">
        <f t="shared" si="24"/>
        <v>0</v>
      </c>
      <c r="O43" s="26">
        <f t="shared" si="24"/>
        <v>0</v>
      </c>
      <c r="P43" s="26" t="e">
        <f t="shared" si="24"/>
        <v>#DIV/0!</v>
      </c>
      <c r="Q43" s="26" t="e">
        <f t="shared" si="24"/>
        <v>#DIV/0!</v>
      </c>
      <c r="R43" s="26" t="e">
        <f t="shared" si="24"/>
        <v>#DIV/0!</v>
      </c>
      <c r="S43" s="26" t="e">
        <f t="shared" si="24"/>
        <v>#DIV/0!</v>
      </c>
      <c r="T43" s="26" t="e">
        <f t="shared" si="24"/>
        <v>#DIV/0!</v>
      </c>
      <c r="U43" s="26" t="e">
        <f t="shared" si="24"/>
        <v>#DIV/0!</v>
      </c>
      <c r="V43" s="26" t="e">
        <f t="shared" si="24"/>
        <v>#DIV/0!</v>
      </c>
      <c r="W43" s="26" t="e">
        <f t="shared" si="24"/>
        <v>#DIV/0!</v>
      </c>
      <c r="X43" s="26" t="e">
        <f t="shared" si="24"/>
        <v>#DIV/0!</v>
      </c>
      <c r="Y43" s="26" t="e">
        <f t="shared" si="24"/>
        <v>#DIV/0!</v>
      </c>
    </row>
    <row r="45" spans="1:25">
      <c r="A45" s="415" t="s">
        <v>770</v>
      </c>
      <c r="F45" s="548">
        <f>+'Ofgem data input'!G7</f>
        <v>0.3</v>
      </c>
      <c r="G45" s="548">
        <f>+'Ofgem data input'!H7</f>
        <v>0.3</v>
      </c>
      <c r="H45" s="548">
        <f>+'Ofgem data input'!I7</f>
        <v>0.3</v>
      </c>
      <c r="I45" s="548">
        <f>+'Ofgem data input'!J7</f>
        <v>0.3</v>
      </c>
      <c r="J45" s="548">
        <f>+'Ofgem data input'!K7</f>
        <v>0.3</v>
      </c>
      <c r="K45" s="548">
        <f>+'Ofgem data input'!L7</f>
        <v>0.28000000000000003</v>
      </c>
      <c r="L45" s="548">
        <f>+'Ofgem data input'!M7</f>
        <v>0.28000000000000003</v>
      </c>
      <c r="M45" s="548">
        <f>+'Ofgem data input'!N7</f>
        <v>0.28000000000000003</v>
      </c>
      <c r="N45" s="548">
        <f>+'Ofgem data input'!O7</f>
        <v>0.28000000000000003</v>
      </c>
      <c r="O45" s="548">
        <f>+'Ofgem data input'!P7</f>
        <v>0.28000000000000003</v>
      </c>
      <c r="P45" s="548">
        <f>+'Ofgem data input'!Q7</f>
        <v>0</v>
      </c>
      <c r="Q45" s="548">
        <f>+'Ofgem data input'!R7</f>
        <v>0</v>
      </c>
      <c r="R45" s="548">
        <f>+'Ofgem data input'!S7</f>
        <v>0</v>
      </c>
      <c r="S45" s="548">
        <f>+'Ofgem data input'!T7</f>
        <v>0</v>
      </c>
      <c r="T45" s="548">
        <f>+'Ofgem data input'!U7</f>
        <v>0</v>
      </c>
      <c r="U45" s="548">
        <f>+'Ofgem data input'!V7</f>
        <v>0</v>
      </c>
      <c r="V45" s="548">
        <f>+'Ofgem data input'!W7</f>
        <v>0</v>
      </c>
      <c r="W45" s="548">
        <f>+'Ofgem data input'!X7</f>
        <v>0</v>
      </c>
      <c r="X45" s="548">
        <f>+'Ofgem data input'!Y7</f>
        <v>0</v>
      </c>
      <c r="Y45" s="548">
        <f>+'Ofgem data input'!Z7</f>
        <v>0</v>
      </c>
    </row>
    <row r="46" spans="1:25">
      <c r="A46" s="415" t="s">
        <v>769</v>
      </c>
      <c r="F46" s="26">
        <f t="shared" ref="F46" si="25">F43*F45</f>
        <v>0</v>
      </c>
      <c r="G46" s="26">
        <f t="shared" ref="G46:J46" si="26">G43*G45</f>
        <v>0</v>
      </c>
      <c r="H46" s="26">
        <f t="shared" si="26"/>
        <v>0</v>
      </c>
      <c r="I46" s="26">
        <f t="shared" si="26"/>
        <v>0</v>
      </c>
      <c r="J46" s="26">
        <f t="shared" si="26"/>
        <v>0</v>
      </c>
      <c r="K46" s="26">
        <f t="shared" ref="K46" si="27">K43*K45</f>
        <v>0</v>
      </c>
      <c r="L46" s="26">
        <f t="shared" ref="L46:Y46" si="28">L43*L45</f>
        <v>0</v>
      </c>
      <c r="M46" s="26">
        <f t="shared" si="28"/>
        <v>0</v>
      </c>
      <c r="N46" s="26">
        <f t="shared" si="28"/>
        <v>0</v>
      </c>
      <c r="O46" s="26">
        <f t="shared" si="28"/>
        <v>0</v>
      </c>
      <c r="P46" s="26" t="e">
        <f t="shared" si="28"/>
        <v>#DIV/0!</v>
      </c>
      <c r="Q46" s="26" t="e">
        <f t="shared" si="28"/>
        <v>#DIV/0!</v>
      </c>
      <c r="R46" s="26" t="e">
        <f t="shared" si="28"/>
        <v>#DIV/0!</v>
      </c>
      <c r="S46" s="26" t="e">
        <f t="shared" si="28"/>
        <v>#DIV/0!</v>
      </c>
      <c r="T46" s="26" t="e">
        <f t="shared" si="28"/>
        <v>#DIV/0!</v>
      </c>
      <c r="U46" s="26" t="e">
        <f t="shared" si="28"/>
        <v>#DIV/0!</v>
      </c>
      <c r="V46" s="26" t="e">
        <f t="shared" si="28"/>
        <v>#DIV/0!</v>
      </c>
      <c r="W46" s="26" t="e">
        <f t="shared" si="28"/>
        <v>#DIV/0!</v>
      </c>
      <c r="X46" s="26" t="e">
        <f t="shared" si="28"/>
        <v>#DIV/0!</v>
      </c>
      <c r="Y46" s="26" t="e">
        <f t="shared" si="28"/>
        <v>#DIV/0!</v>
      </c>
    </row>
    <row r="49" spans="9:9">
      <c r="I49" s="462"/>
    </row>
  </sheetData>
  <pageMargins left="0.19685039370078741" right="0.15748031496062992" top="0.43307086614173229" bottom="0.47244094488188981" header="0.15748031496062992" footer="0.15748031496062992"/>
  <pageSetup paperSize="9" scale="82" orientation="landscape" r:id="rId1"/>
  <headerFooter>
    <oddHeader>&amp;C&amp;A</oddHeader>
    <oddFooter>&amp;L&amp;T
&amp;D&amp;C
&amp;Z&amp;R&amp;F</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L42"/>
  <sheetViews>
    <sheetView workbookViewId="0"/>
  </sheetViews>
  <sheetFormatPr defaultRowHeight="12.75"/>
  <cols>
    <col min="1" max="1" width="56.375" style="163" customWidth="1"/>
    <col min="2" max="2" width="9.375" style="163" customWidth="1"/>
    <col min="3" max="3" width="37.25" style="163" customWidth="1"/>
    <col min="4" max="4" width="4.5" style="163" customWidth="1"/>
    <col min="5" max="16384" width="9" style="163"/>
  </cols>
  <sheetData>
    <row r="1" spans="1:38" s="14" customFormat="1" ht="15.75" customHeight="1">
      <c r="A1" s="49" t="s">
        <v>123</v>
      </c>
      <c r="C1" s="15"/>
      <c r="G1" s="15"/>
      <c r="I1" s="15"/>
      <c r="L1" s="15"/>
      <c r="M1" s="15"/>
      <c r="Q1" s="15"/>
    </row>
    <row r="2" spans="1:38" s="14" customFormat="1" ht="15.75" customHeight="1">
      <c r="A2" s="16" t="str">
        <f>'Version control'!A2</f>
        <v>LPN</v>
      </c>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row>
    <row r="3" spans="1:38" s="162" customFormat="1" ht="15.75" customHeight="1">
      <c r="A3" s="410" t="s">
        <v>804</v>
      </c>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row>
    <row r="4" spans="1:38">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row>
    <row r="5" spans="1:38">
      <c r="A5" s="163" t="s">
        <v>122</v>
      </c>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row>
    <row r="6" spans="1:38">
      <c r="A6" s="762" t="s">
        <v>1343</v>
      </c>
      <c r="B6" s="339" t="s">
        <v>589</v>
      </c>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row>
    <row r="7" spans="1:38">
      <c r="A7" s="762" t="s">
        <v>691</v>
      </c>
      <c r="B7" s="339" t="s">
        <v>589</v>
      </c>
      <c r="F7" s="160"/>
    </row>
    <row r="8" spans="1:38" s="480" customFormat="1">
      <c r="A8" s="762" t="s">
        <v>1062</v>
      </c>
      <c r="B8" s="339" t="s">
        <v>590</v>
      </c>
      <c r="F8" s="160"/>
    </row>
    <row r="9" spans="1:38">
      <c r="A9" s="762" t="s">
        <v>1063</v>
      </c>
      <c r="B9" s="339" t="s">
        <v>590</v>
      </c>
    </row>
    <row r="10" spans="1:38">
      <c r="A10" s="762" t="s">
        <v>1064</v>
      </c>
      <c r="B10" s="339" t="s">
        <v>590</v>
      </c>
    </row>
    <row r="11" spans="1:38">
      <c r="A11" s="762" t="s">
        <v>1357</v>
      </c>
      <c r="B11" s="339" t="s">
        <v>590</v>
      </c>
    </row>
    <row r="12" spans="1:38">
      <c r="A12" s="762" t="s">
        <v>1472</v>
      </c>
      <c r="B12" s="339" t="s">
        <v>590</v>
      </c>
    </row>
    <row r="13" spans="1:38" s="480" customFormat="1">
      <c r="A13" s="762" t="s">
        <v>1474</v>
      </c>
      <c r="B13" s="339" t="s">
        <v>591</v>
      </c>
    </row>
    <row r="14" spans="1:38">
      <c r="A14" s="762" t="s">
        <v>1475</v>
      </c>
      <c r="B14" s="339" t="s">
        <v>591</v>
      </c>
    </row>
    <row r="15" spans="1:38">
      <c r="A15" s="762" t="s">
        <v>1476</v>
      </c>
      <c r="B15" s="339" t="s">
        <v>591</v>
      </c>
    </row>
    <row r="16" spans="1:38" s="480" customFormat="1">
      <c r="A16" s="762" t="s">
        <v>874</v>
      </c>
      <c r="B16" s="339" t="s">
        <v>1473</v>
      </c>
    </row>
    <row r="17" spans="1:3" s="480" customFormat="1">
      <c r="A17" s="762" t="s">
        <v>970</v>
      </c>
      <c r="B17" s="339" t="s">
        <v>591</v>
      </c>
    </row>
    <row r="18" spans="1:3">
      <c r="A18" s="762" t="s">
        <v>971</v>
      </c>
      <c r="B18" s="339" t="s">
        <v>589</v>
      </c>
    </row>
    <row r="19" spans="1:3">
      <c r="A19" s="762" t="s">
        <v>975</v>
      </c>
      <c r="B19" s="339" t="s">
        <v>590</v>
      </c>
    </row>
    <row r="20" spans="1:3" s="480" customFormat="1">
      <c r="A20" s="762" t="s">
        <v>1355</v>
      </c>
      <c r="B20" s="339" t="s">
        <v>590</v>
      </c>
    </row>
    <row r="21" spans="1:3">
      <c r="A21" s="762" t="s">
        <v>965</v>
      </c>
      <c r="B21" s="339" t="s">
        <v>589</v>
      </c>
    </row>
    <row r="22" spans="1:3">
      <c r="A22" s="762" t="s">
        <v>966</v>
      </c>
      <c r="B22" s="339" t="s">
        <v>590</v>
      </c>
    </row>
    <row r="23" spans="1:3" s="480" customFormat="1">
      <c r="A23" s="762" t="s">
        <v>1756</v>
      </c>
      <c r="B23" s="339" t="s">
        <v>1757</v>
      </c>
    </row>
    <row r="24" spans="1:3">
      <c r="A24" s="762" t="s">
        <v>967</v>
      </c>
      <c r="B24" s="339" t="s">
        <v>590</v>
      </c>
    </row>
    <row r="25" spans="1:3">
      <c r="A25" s="762" t="s">
        <v>968</v>
      </c>
      <c r="B25" s="339" t="s">
        <v>589</v>
      </c>
    </row>
    <row r="26" spans="1:3" s="350" customFormat="1">
      <c r="A26" s="762" t="s">
        <v>969</v>
      </c>
      <c r="B26" s="339" t="s">
        <v>590</v>
      </c>
      <c r="C26" s="74"/>
    </row>
    <row r="27" spans="1:3" s="350" customFormat="1">
      <c r="A27" s="762" t="s">
        <v>972</v>
      </c>
      <c r="B27" s="339" t="s">
        <v>590</v>
      </c>
      <c r="C27" s="74"/>
    </row>
    <row r="28" spans="1:3" s="480" customFormat="1">
      <c r="A28" s="833" t="s">
        <v>1588</v>
      </c>
      <c r="B28" s="339" t="s">
        <v>590</v>
      </c>
      <c r="C28" s="74"/>
    </row>
    <row r="29" spans="1:3" s="350" customFormat="1">
      <c r="A29" s="762" t="s">
        <v>1589</v>
      </c>
      <c r="B29" s="339" t="s">
        <v>590</v>
      </c>
      <c r="C29" s="74"/>
    </row>
    <row r="30" spans="1:3" s="480" customFormat="1">
      <c r="A30" s="762" t="s">
        <v>1590</v>
      </c>
      <c r="B30" s="339" t="s">
        <v>590</v>
      </c>
      <c r="C30" s="74"/>
    </row>
    <row r="31" spans="1:3" s="480" customFormat="1">
      <c r="A31" s="762" t="s">
        <v>1591</v>
      </c>
      <c r="B31" s="339" t="s">
        <v>590</v>
      </c>
      <c r="C31" s="74"/>
    </row>
    <row r="32" spans="1:3" s="480" customFormat="1">
      <c r="A32" s="339" t="s">
        <v>1596</v>
      </c>
      <c r="C32" s="74"/>
    </row>
    <row r="34" spans="1:3" ht="38.25">
      <c r="A34" s="735" t="s">
        <v>692</v>
      </c>
      <c r="B34" s="734" t="s">
        <v>1509</v>
      </c>
      <c r="C34" s="734" t="s">
        <v>1549</v>
      </c>
    </row>
    <row r="35" spans="1:3" ht="24.75" customHeight="1">
      <c r="A35" s="760" t="s">
        <v>1598</v>
      </c>
      <c r="B35" s="225"/>
      <c r="C35" s="225"/>
    </row>
    <row r="36" spans="1:3" ht="25.5" customHeight="1">
      <c r="A36" s="761" t="s">
        <v>694</v>
      </c>
      <c r="B36" s="225"/>
      <c r="C36" s="225"/>
    </row>
    <row r="37" spans="1:3">
      <c r="A37" s="761" t="s">
        <v>1507</v>
      </c>
      <c r="B37" s="225"/>
      <c r="C37" s="225"/>
    </row>
    <row r="38" spans="1:3" ht="24.75" customHeight="1">
      <c r="A38" s="761" t="s">
        <v>693</v>
      </c>
      <c r="B38" s="225"/>
      <c r="C38" s="225"/>
    </row>
    <row r="39" spans="1:3" ht="25.5" customHeight="1">
      <c r="A39" s="761" t="s">
        <v>1508</v>
      </c>
      <c r="B39" s="225"/>
      <c r="C39" s="225"/>
    </row>
    <row r="40" spans="1:3" ht="50.25" customHeight="1">
      <c r="A40" s="760" t="s">
        <v>1520</v>
      </c>
      <c r="B40" s="225"/>
      <c r="C40" s="225"/>
    </row>
    <row r="42" spans="1:3">
      <c r="A42" s="374"/>
    </row>
  </sheetData>
  <hyperlinks>
    <hyperlink ref="A6" location="'F1 - P&amp;L'!A1" display="F1 Profit &amp; Loss / Statement of comprehensive income"/>
    <hyperlink ref="A7" location="'F2 - Bal Sht'!A1" display="F2 Balance Sheet / Statement of financial position"/>
    <hyperlink ref="A8" location="'F3 Cashflow'!A1" display="F3 Cashflow"/>
    <hyperlink ref="A9" location="'F4 Net Debt'!A1" display="F4 Net Debt"/>
    <hyperlink ref="A10" location="'F5 Financing costs'!A1" display="F5 Financing costs"/>
    <hyperlink ref="A11" location="'F6 Financing Req'!A1" display="F6 Financing Requirements"/>
    <hyperlink ref="A12" location="'F7 Pensions DB scheme costs'!A1" display="F7 Pension DB scheme costs"/>
    <hyperlink ref="A13" location="'F8 Pension Primary scheme '!A1" display="F8 Pension detail primary DB scheme"/>
    <hyperlink ref="A14" location="'F8.1 Pension Second scheme'!A1" display="F8.1 Pension detail secondary DB scheme"/>
    <hyperlink ref="A31" location="'F22 Historic RAV lookup data'!A1" display="F22 RAV historic data"/>
    <hyperlink ref="A30" location="'F21 RAV rollforward &amp; depn'!A1" display="F21 RAV depreciation"/>
    <hyperlink ref="A29" location="'F20 Tax clawback '!A1" display="F20 Tax clawback for excess gearing"/>
    <hyperlink ref="A27" location="'F18 Pension true up'!A1" display="F18 Pension: ex post true up"/>
    <hyperlink ref="A15" location="'F8.2 Pension Tertiary scheme'!A1" display="F8.2 Pension detail tertiary DB scheme"/>
    <hyperlink ref="A16" location="'F9 Pensions DC schemes'!A1" display="F9 Pensions DC schemes"/>
    <hyperlink ref="A17" location="'F10 Pensions PPF Levies'!A1" display="F10 Pension Protection Fund Levies"/>
    <hyperlink ref="A18" location="'F11 Pension Scheme Admin costs'!A1" display="F11 Pension Scheme Administration costs"/>
    <hyperlink ref="A19" location="'F12 Tax allocations'!A1" display="F12 Tax: expenditure allocations to capital allowance pools"/>
    <hyperlink ref="A20" location="'F12a CT return allocations '!A1" display="F12a Tax: CT600 expenditure allocations to capital allowance pools "/>
    <hyperlink ref="A21" location="'F13 Tax CA pools'!A1" display="F13 Tax capital allowance pools"/>
    <hyperlink ref="A22" location="'F14 Tax comp'!A1" display="F14 Tax computation"/>
    <hyperlink ref="A24" location="'F15 Recn total costs to reg acs'!A1" display="F15 Reconciliation total costs to regulatory accounts"/>
    <hyperlink ref="A25" location="'F16 Recn net debt'!A1" display="F16 Reconciliation net debt to regulatory accounts"/>
    <hyperlink ref="A26" location="'F17 Recn pension costs '!A1" display="F17 Reconciliation pension costs to other tables and regulatory accounts"/>
    <hyperlink ref="A28" location="'F19 PPF true up'!Print_Area" display="F19 PPF: ex post true up"/>
    <hyperlink ref="A23" location="'F14a Tax comp DUoS'!Print_Area" display="F14a Tax computation DUoS"/>
  </hyperlinks>
  <pageMargins left="0.19685039370078741" right="0.15748031496062992" top="0.45" bottom="0.5" header="0.22" footer="0.31496062992125984"/>
  <pageSetup paperSize="9" scale="74" orientation="landscape" r:id="rId1"/>
</worksheet>
</file>

<file path=xl/worksheets/sheet30.xml><?xml version="1.0" encoding="utf-8"?>
<worksheet xmlns="http://schemas.openxmlformats.org/spreadsheetml/2006/main" xmlns:r="http://schemas.openxmlformats.org/officeDocument/2006/relationships">
  <sheetPr>
    <pageSetUpPr fitToPage="1"/>
  </sheetPr>
  <dimension ref="A1:AP319"/>
  <sheetViews>
    <sheetView workbookViewId="0">
      <pane xSplit="4" ySplit="3" topLeftCell="U4" activePane="bottomRight" state="frozen"/>
      <selection pane="topRight" activeCell="E1" sqref="E1"/>
      <selection pane="bottomLeft" activeCell="A4" sqref="A4"/>
      <selection pane="bottomRight" activeCell="A182" sqref="A182"/>
    </sheetView>
  </sheetViews>
  <sheetFormatPr defaultRowHeight="12.75" outlineLevelCol="1"/>
  <cols>
    <col min="1" max="1" width="21.25" style="604" customWidth="1"/>
    <col min="2" max="3" width="1.75" style="604" customWidth="1"/>
    <col min="4" max="4" width="2" style="663" customWidth="1"/>
    <col min="5" max="5" width="12.375" style="664" customWidth="1"/>
    <col min="6" max="20" width="10.875" style="609" customWidth="1"/>
    <col min="21" max="21" width="12.5" style="609" customWidth="1"/>
    <col min="22" max="22" width="10.875" style="609" customWidth="1"/>
    <col min="23" max="23" width="12.125" style="609" customWidth="1"/>
    <col min="24" max="30" width="10.875" style="609" customWidth="1"/>
    <col min="31" max="40" width="10.875" style="609" hidden="1" customWidth="1" outlineLevel="1"/>
    <col min="41" max="41" width="9" style="243" collapsed="1"/>
    <col min="42" max="16384" width="9" style="243"/>
  </cols>
  <sheetData>
    <row r="1" spans="1:41" s="249" customFormat="1" ht="15">
      <c r="A1" s="13" t="s">
        <v>1594</v>
      </c>
      <c r="D1" s="635"/>
      <c r="E1" s="636"/>
      <c r="K1" s="637"/>
      <c r="L1" s="638"/>
      <c r="P1" s="638"/>
    </row>
    <row r="2" spans="1:41" s="249" customFormat="1" ht="15">
      <c r="A2" s="16" t="str">
        <f>'Version control'!A2</f>
        <v>LPN</v>
      </c>
      <c r="B2" s="639"/>
      <c r="D2" s="640"/>
      <c r="E2" s="641" t="s">
        <v>1384</v>
      </c>
      <c r="F2" s="642">
        <v>1991</v>
      </c>
      <c r="G2" s="642">
        <f t="shared" ref="G2:T2" si="0">+F2+1</f>
        <v>1992</v>
      </c>
      <c r="H2" s="642">
        <f t="shared" si="0"/>
        <v>1993</v>
      </c>
      <c r="I2" s="642">
        <f t="shared" si="0"/>
        <v>1994</v>
      </c>
      <c r="J2" s="642">
        <f t="shared" si="0"/>
        <v>1995</v>
      </c>
      <c r="K2" s="642">
        <f t="shared" si="0"/>
        <v>1996</v>
      </c>
      <c r="L2" s="642">
        <f t="shared" si="0"/>
        <v>1997</v>
      </c>
      <c r="M2" s="642">
        <f t="shared" si="0"/>
        <v>1998</v>
      </c>
      <c r="N2" s="642">
        <f t="shared" si="0"/>
        <v>1999</v>
      </c>
      <c r="O2" s="642">
        <f t="shared" si="0"/>
        <v>2000</v>
      </c>
      <c r="P2" s="642">
        <f t="shared" si="0"/>
        <v>2001</v>
      </c>
      <c r="Q2" s="642">
        <f t="shared" si="0"/>
        <v>2002</v>
      </c>
      <c r="R2" s="642">
        <f t="shared" si="0"/>
        <v>2003</v>
      </c>
      <c r="S2" s="642">
        <f t="shared" si="0"/>
        <v>2004</v>
      </c>
      <c r="T2" s="642">
        <f t="shared" si="0"/>
        <v>2005</v>
      </c>
      <c r="U2" s="643">
        <v>2006</v>
      </c>
      <c r="V2" s="643">
        <v>2007</v>
      </c>
      <c r="W2" s="643">
        <v>2008</v>
      </c>
      <c r="X2" s="643">
        <v>2009</v>
      </c>
      <c r="Y2" s="643">
        <v>2010</v>
      </c>
      <c r="Z2" s="644">
        <v>2011</v>
      </c>
      <c r="AA2" s="644">
        <v>2012</v>
      </c>
      <c r="AB2" s="644">
        <v>2013</v>
      </c>
      <c r="AC2" s="644">
        <v>2014</v>
      </c>
      <c r="AD2" s="644">
        <v>2015</v>
      </c>
      <c r="AE2" s="644">
        <v>2016</v>
      </c>
      <c r="AF2" s="644">
        <v>2017</v>
      </c>
      <c r="AG2" s="644">
        <v>2018</v>
      </c>
      <c r="AH2" s="644">
        <v>2019</v>
      </c>
      <c r="AI2" s="644">
        <v>2020</v>
      </c>
      <c r="AJ2" s="644">
        <v>2021</v>
      </c>
      <c r="AK2" s="644">
        <v>2022</v>
      </c>
      <c r="AL2" s="644">
        <v>2023</v>
      </c>
      <c r="AM2" s="644">
        <v>2024</v>
      </c>
      <c r="AN2" s="644">
        <v>2025</v>
      </c>
    </row>
    <row r="3" spans="1:41" s="639" customFormat="1" ht="15">
      <c r="A3" s="705">
        <f>'Version control'!A3</f>
        <v>2012</v>
      </c>
      <c r="B3" s="255"/>
      <c r="C3" s="255"/>
      <c r="D3" s="715"/>
      <c r="E3" s="716"/>
      <c r="F3" s="646" t="s">
        <v>1385</v>
      </c>
      <c r="G3" s="647"/>
      <c r="H3" s="647"/>
      <c r="I3" s="647"/>
      <c r="J3" s="647"/>
      <c r="K3" s="646" t="s">
        <v>1386</v>
      </c>
      <c r="L3" s="647"/>
      <c r="M3" s="647"/>
      <c r="N3" s="647"/>
      <c r="O3" s="648"/>
      <c r="P3" s="649" t="s">
        <v>1387</v>
      </c>
      <c r="Q3" s="648"/>
      <c r="R3" s="647"/>
      <c r="S3" s="650"/>
      <c r="T3" s="648"/>
      <c r="U3" s="407"/>
      <c r="V3" s="408"/>
      <c r="W3" s="408" t="s">
        <v>801</v>
      </c>
      <c r="X3" s="408"/>
      <c r="Y3" s="409"/>
      <c r="Z3" s="407"/>
      <c r="AA3" s="408"/>
      <c r="AB3" s="408" t="s">
        <v>802</v>
      </c>
      <c r="AC3" s="408"/>
      <c r="AD3" s="409"/>
      <c r="AE3" s="809"/>
      <c r="AF3" s="810"/>
      <c r="AG3" s="810" t="s">
        <v>1575</v>
      </c>
      <c r="AH3" s="810"/>
      <c r="AI3" s="811"/>
      <c r="AJ3" s="809"/>
      <c r="AK3" s="810"/>
      <c r="AL3" s="811"/>
      <c r="AM3" s="408"/>
      <c r="AN3" s="409"/>
    </row>
    <row r="4" spans="1:41" s="604" customFormat="1">
      <c r="D4" s="651"/>
      <c r="E4" s="652"/>
      <c r="R4" s="879"/>
      <c r="S4" s="879"/>
      <c r="T4" s="879"/>
      <c r="U4" s="879"/>
      <c r="V4" s="879"/>
      <c r="W4" s="879"/>
      <c r="X4" s="879"/>
      <c r="Y4" s="879"/>
    </row>
    <row r="5" spans="1:41" s="604" customFormat="1">
      <c r="A5" s="653" t="s">
        <v>1388</v>
      </c>
      <c r="E5" s="645"/>
      <c r="F5" s="654"/>
      <c r="G5" s="654"/>
      <c r="H5" s="654"/>
      <c r="I5" s="654"/>
      <c r="J5" s="654"/>
      <c r="K5" s="800"/>
      <c r="L5" s="801"/>
      <c r="M5" s="801"/>
      <c r="N5" s="801"/>
      <c r="O5" s="826"/>
      <c r="P5" s="815"/>
      <c r="Q5" s="816"/>
      <c r="R5" s="816"/>
      <c r="S5" s="647"/>
      <c r="T5" s="647"/>
      <c r="U5" s="647"/>
      <c r="V5" s="647"/>
      <c r="W5" s="648"/>
      <c r="X5" s="603"/>
      <c r="Y5" s="603"/>
      <c r="Z5" s="603"/>
      <c r="AA5" s="603"/>
      <c r="AB5" s="603"/>
      <c r="AC5" s="603"/>
      <c r="AD5" s="603"/>
      <c r="AE5" s="603"/>
      <c r="AF5" s="603"/>
      <c r="AG5" s="603"/>
      <c r="AH5" s="603"/>
      <c r="AI5" s="603"/>
      <c r="AK5" s="609"/>
      <c r="AL5" s="609"/>
      <c r="AM5" s="609"/>
      <c r="AN5" s="609"/>
    </row>
    <row r="6" spans="1:41" s="604" customFormat="1">
      <c r="A6" s="655" t="s">
        <v>904</v>
      </c>
      <c r="E6" s="652"/>
      <c r="F6" s="26">
        <f>+F24</f>
        <v>862.95816445748858</v>
      </c>
      <c r="G6" s="26">
        <f t="shared" ref="G6:S6" si="1">+F20</f>
        <v>874.94365234405336</v>
      </c>
      <c r="H6" s="26">
        <f t="shared" si="1"/>
        <v>881.56658795141288</v>
      </c>
      <c r="I6" s="26">
        <f t="shared" si="1"/>
        <v>899.10916411136782</v>
      </c>
      <c r="J6" s="26">
        <f t="shared" si="1"/>
        <v>924.55786927133067</v>
      </c>
      <c r="K6" s="790">
        <f t="shared" si="1"/>
        <v>962.20222412951989</v>
      </c>
      <c r="L6" s="790">
        <f t="shared" si="1"/>
        <v>986.64037737878527</v>
      </c>
      <c r="M6" s="790">
        <f t="shared" si="1"/>
        <v>1023.6575747279936</v>
      </c>
      <c r="N6" s="790">
        <f t="shared" si="1"/>
        <v>1052.827414441243</v>
      </c>
      <c r="O6" s="790">
        <f t="shared" si="1"/>
        <v>1080.771162801261</v>
      </c>
      <c r="P6" s="790">
        <f t="shared" si="1"/>
        <v>1118.7067344325803</v>
      </c>
      <c r="Q6" s="790">
        <f t="shared" si="1"/>
        <v>1115.7324116543634</v>
      </c>
      <c r="R6" s="790">
        <f t="shared" si="1"/>
        <v>1085.6054648780339</v>
      </c>
      <c r="S6" s="790">
        <f t="shared" si="1"/>
        <v>1079.407556220247</v>
      </c>
      <c r="T6" s="790">
        <f t="shared" ref="T6:AI6" si="2">+S18</f>
        <v>1076.506541167674</v>
      </c>
      <c r="U6" s="881">
        <f t="shared" si="2"/>
        <v>1037.1761283368764</v>
      </c>
      <c r="V6" s="881">
        <f t="shared" si="2"/>
        <v>1061.6846493542921</v>
      </c>
      <c r="W6" s="881">
        <f t="shared" si="2"/>
        <v>1097.7481635983904</v>
      </c>
      <c r="X6" s="248">
        <f t="shared" si="2"/>
        <v>1131.9136078987447</v>
      </c>
      <c r="Y6" s="248">
        <f t="shared" si="2"/>
        <v>1157.5146405129033</v>
      </c>
      <c r="Z6" s="26">
        <f t="shared" si="2"/>
        <v>1175.2556185411881</v>
      </c>
      <c r="AA6" s="26">
        <f t="shared" si="2"/>
        <v>1070.6684042673328</v>
      </c>
      <c r="AB6" s="26">
        <f t="shared" si="2"/>
        <v>969.33205502469968</v>
      </c>
      <c r="AC6" s="26">
        <f t="shared" si="2"/>
        <v>871.89017641542955</v>
      </c>
      <c r="AD6" s="26">
        <f t="shared" si="2"/>
        <v>778.85502595959395</v>
      </c>
      <c r="AE6" s="26">
        <f t="shared" si="2"/>
        <v>690.96872032088584</v>
      </c>
      <c r="AF6" s="26">
        <f t="shared" si="2"/>
        <v>607.72556938333742</v>
      </c>
      <c r="AG6" s="26">
        <f t="shared" si="2"/>
        <v>529.89395942705573</v>
      </c>
      <c r="AH6" s="26">
        <f t="shared" si="2"/>
        <v>457.24403130841904</v>
      </c>
      <c r="AI6" s="26">
        <f t="shared" si="2"/>
        <v>389.87008652095625</v>
      </c>
      <c r="AJ6" s="26">
        <f>+AI18</f>
        <v>328.43015416610552</v>
      </c>
      <c r="AK6" s="26">
        <f>+AJ18</f>
        <v>271.05693809493999</v>
      </c>
      <c r="AL6" s="26">
        <f>+AK18</f>
        <v>229.64126337132259</v>
      </c>
      <c r="AM6" s="26">
        <f>+AL18</f>
        <v>192.33827053169375</v>
      </c>
      <c r="AN6" s="26">
        <f>+AM18</f>
        <v>159.43630821679434</v>
      </c>
    </row>
    <row r="7" spans="1:41" s="604" customFormat="1">
      <c r="A7" s="631" t="s">
        <v>1389</v>
      </c>
      <c r="E7" s="652"/>
      <c r="F7" s="26"/>
      <c r="G7" s="26">
        <f t="shared" ref="G7:AN7" si="3">+G6*(G$292-F$292)/F$292</f>
        <v>0</v>
      </c>
      <c r="H7" s="26">
        <f t="shared" si="3"/>
        <v>0</v>
      </c>
      <c r="I7" s="26">
        <f t="shared" si="3"/>
        <v>0</v>
      </c>
      <c r="J7" s="26">
        <f t="shared" si="3"/>
        <v>0</v>
      </c>
      <c r="K7" s="26">
        <f t="shared" si="3"/>
        <v>0</v>
      </c>
      <c r="L7" s="26">
        <f t="shared" si="3"/>
        <v>0</v>
      </c>
      <c r="M7" s="26">
        <f t="shared" si="3"/>
        <v>0</v>
      </c>
      <c r="N7" s="26">
        <f t="shared" si="3"/>
        <v>0</v>
      </c>
      <c r="O7" s="26">
        <f t="shared" si="3"/>
        <v>0</v>
      </c>
      <c r="P7" s="26">
        <f t="shared" si="3"/>
        <v>0</v>
      </c>
      <c r="Q7" s="26">
        <f t="shared" si="3"/>
        <v>0</v>
      </c>
      <c r="R7" s="26">
        <f t="shared" si="3"/>
        <v>0</v>
      </c>
      <c r="S7" s="26">
        <f t="shared" si="3"/>
        <v>0</v>
      </c>
      <c r="T7" s="26">
        <f t="shared" si="3"/>
        <v>0</v>
      </c>
      <c r="U7" s="248">
        <f t="shared" si="3"/>
        <v>0</v>
      </c>
      <c r="V7" s="248">
        <f t="shared" si="3"/>
        <v>0</v>
      </c>
      <c r="W7" s="248">
        <f t="shared" si="3"/>
        <v>0</v>
      </c>
      <c r="X7" s="248">
        <f t="shared" si="3"/>
        <v>0</v>
      </c>
      <c r="Y7" s="248">
        <f t="shared" si="3"/>
        <v>0</v>
      </c>
      <c r="Z7" s="26">
        <f t="shared" si="3"/>
        <v>0</v>
      </c>
      <c r="AA7" s="26">
        <f t="shared" si="3"/>
        <v>0</v>
      </c>
      <c r="AB7" s="26">
        <f t="shared" si="3"/>
        <v>0</v>
      </c>
      <c r="AC7" s="26">
        <f t="shared" si="3"/>
        <v>0</v>
      </c>
      <c r="AD7" s="26">
        <f t="shared" si="3"/>
        <v>0</v>
      </c>
      <c r="AE7" s="26">
        <f t="shared" si="3"/>
        <v>0</v>
      </c>
      <c r="AF7" s="26">
        <f t="shared" si="3"/>
        <v>0</v>
      </c>
      <c r="AG7" s="26">
        <f t="shared" si="3"/>
        <v>0</v>
      </c>
      <c r="AH7" s="26">
        <f t="shared" si="3"/>
        <v>0</v>
      </c>
      <c r="AI7" s="26">
        <f t="shared" si="3"/>
        <v>0</v>
      </c>
      <c r="AJ7" s="26">
        <f t="shared" si="3"/>
        <v>0</v>
      </c>
      <c r="AK7" s="26">
        <f t="shared" si="3"/>
        <v>0</v>
      </c>
      <c r="AL7" s="26">
        <f t="shared" si="3"/>
        <v>0</v>
      </c>
      <c r="AM7" s="26">
        <f t="shared" si="3"/>
        <v>0</v>
      </c>
      <c r="AN7" s="26">
        <f t="shared" si="3"/>
        <v>0</v>
      </c>
    </row>
    <row r="8" spans="1:41" s="656" customFormat="1">
      <c r="A8" s="653"/>
      <c r="E8" s="657"/>
      <c r="F8" s="359">
        <f t="shared" ref="F8:AI8" si="4">SUM(F6:F7)</f>
        <v>862.95816445748858</v>
      </c>
      <c r="G8" s="359">
        <f t="shared" si="4"/>
        <v>874.94365234405336</v>
      </c>
      <c r="H8" s="359">
        <f t="shared" si="4"/>
        <v>881.56658795141288</v>
      </c>
      <c r="I8" s="359">
        <f t="shared" si="4"/>
        <v>899.10916411136782</v>
      </c>
      <c r="J8" s="359">
        <f t="shared" si="4"/>
        <v>924.55786927133067</v>
      </c>
      <c r="K8" s="359">
        <f t="shared" si="4"/>
        <v>962.20222412951989</v>
      </c>
      <c r="L8" s="359">
        <f t="shared" si="4"/>
        <v>986.64037737878527</v>
      </c>
      <c r="M8" s="359">
        <f t="shared" si="4"/>
        <v>1023.6575747279936</v>
      </c>
      <c r="N8" s="359">
        <f t="shared" si="4"/>
        <v>1052.827414441243</v>
      </c>
      <c r="O8" s="359">
        <f t="shared" si="4"/>
        <v>1080.771162801261</v>
      </c>
      <c r="P8" s="359">
        <f t="shared" si="4"/>
        <v>1118.7067344325803</v>
      </c>
      <c r="Q8" s="359">
        <f t="shared" si="4"/>
        <v>1115.7324116543634</v>
      </c>
      <c r="R8" s="359">
        <f t="shared" si="4"/>
        <v>1085.6054648780339</v>
      </c>
      <c r="S8" s="359">
        <f t="shared" si="4"/>
        <v>1079.407556220247</v>
      </c>
      <c r="T8" s="359">
        <f t="shared" si="4"/>
        <v>1076.506541167674</v>
      </c>
      <c r="U8" s="358">
        <f t="shared" si="4"/>
        <v>1037.1761283368764</v>
      </c>
      <c r="V8" s="358">
        <f t="shared" si="4"/>
        <v>1061.6846493542921</v>
      </c>
      <c r="W8" s="358">
        <f t="shared" si="4"/>
        <v>1097.7481635983904</v>
      </c>
      <c r="X8" s="358">
        <f t="shared" si="4"/>
        <v>1131.9136078987447</v>
      </c>
      <c r="Y8" s="358">
        <f t="shared" si="4"/>
        <v>1157.5146405129033</v>
      </c>
      <c r="Z8" s="359">
        <f t="shared" si="4"/>
        <v>1175.2556185411881</v>
      </c>
      <c r="AA8" s="359">
        <f t="shared" si="4"/>
        <v>1070.6684042673328</v>
      </c>
      <c r="AB8" s="359">
        <f t="shared" si="4"/>
        <v>969.33205502469968</v>
      </c>
      <c r="AC8" s="359">
        <f t="shared" si="4"/>
        <v>871.89017641542955</v>
      </c>
      <c r="AD8" s="359">
        <f t="shared" si="4"/>
        <v>778.85502595959395</v>
      </c>
      <c r="AE8" s="359">
        <f t="shared" si="4"/>
        <v>690.96872032088584</v>
      </c>
      <c r="AF8" s="359">
        <f t="shared" si="4"/>
        <v>607.72556938333742</v>
      </c>
      <c r="AG8" s="359">
        <f t="shared" si="4"/>
        <v>529.89395942705573</v>
      </c>
      <c r="AH8" s="359">
        <f t="shared" si="4"/>
        <v>457.24403130841904</v>
      </c>
      <c r="AI8" s="359">
        <f t="shared" si="4"/>
        <v>389.87008652095625</v>
      </c>
      <c r="AJ8" s="359">
        <f>SUM(AJ6:AJ7)</f>
        <v>328.43015416610552</v>
      </c>
      <c r="AK8" s="359">
        <f>SUM(AK6:AK7)</f>
        <v>271.05693809493999</v>
      </c>
      <c r="AL8" s="359">
        <f>SUM(AL6:AL7)</f>
        <v>229.64126337132259</v>
      </c>
      <c r="AM8" s="359">
        <f>SUM(AM6:AM7)</f>
        <v>192.33827053169375</v>
      </c>
      <c r="AN8" s="359">
        <f>SUM(AN6:AN7)</f>
        <v>159.43630821679434</v>
      </c>
    </row>
    <row r="9" spans="1:41" s="604" customFormat="1">
      <c r="A9" s="658"/>
      <c r="E9" s="652"/>
      <c r="F9" s="659"/>
      <c r="G9" s="659"/>
      <c r="H9" s="659"/>
      <c r="I9" s="659"/>
      <c r="J9" s="659"/>
      <c r="K9" s="659"/>
      <c r="L9" s="659"/>
      <c r="M9" s="659"/>
      <c r="N9" s="659"/>
      <c r="O9" s="659"/>
      <c r="P9" s="659"/>
      <c r="Q9" s="659"/>
      <c r="R9" s="659"/>
      <c r="S9" s="659"/>
      <c r="T9" s="659"/>
      <c r="U9" s="660"/>
      <c r="V9" s="660"/>
      <c r="W9" s="660"/>
      <c r="X9" s="660"/>
      <c r="Y9" s="660"/>
      <c r="Z9" s="659"/>
      <c r="AA9" s="659"/>
      <c r="AB9" s="659"/>
      <c r="AC9" s="659"/>
      <c r="AD9" s="659"/>
      <c r="AE9" s="659"/>
      <c r="AF9" s="659"/>
      <c r="AG9" s="659"/>
      <c r="AH9" s="659"/>
      <c r="AI9" s="659"/>
      <c r="AJ9" s="659"/>
      <c r="AK9" s="659"/>
      <c r="AL9" s="659"/>
      <c r="AM9" s="659"/>
      <c r="AN9" s="659"/>
      <c r="AO9" s="656"/>
    </row>
    <row r="10" spans="1:41" s="604" customFormat="1">
      <c r="A10" s="631" t="s">
        <v>1390</v>
      </c>
      <c r="E10" s="652"/>
      <c r="F10" s="26">
        <f t="shared" ref="F10:AN10" si="5">+F297</f>
        <v>28.765229973238174</v>
      </c>
      <c r="G10" s="26">
        <f t="shared" si="5"/>
        <v>65.017300624442441</v>
      </c>
      <c r="H10" s="26">
        <f t="shared" si="5"/>
        <v>77.889412667261368</v>
      </c>
      <c r="I10" s="26">
        <f t="shared" si="5"/>
        <v>88.134563068688649</v>
      </c>
      <c r="J10" s="26">
        <f t="shared" si="5"/>
        <v>102.97689634255129</v>
      </c>
      <c r="K10" s="26">
        <f t="shared" si="5"/>
        <v>92.863094023193582</v>
      </c>
      <c r="L10" s="26">
        <f t="shared" si="5"/>
        <v>108.2308196253345</v>
      </c>
      <c r="M10" s="26">
        <f t="shared" si="5"/>
        <v>103.63363675289918</v>
      </c>
      <c r="N10" s="26">
        <f t="shared" si="5"/>
        <v>105.51966662347833</v>
      </c>
      <c r="O10" s="26">
        <f t="shared" si="5"/>
        <v>118.68024865224176</v>
      </c>
      <c r="P10" s="26">
        <f t="shared" si="5"/>
        <v>81.334325673703674</v>
      </c>
      <c r="Q10" s="26">
        <f t="shared" si="5"/>
        <v>56.624173918044583</v>
      </c>
      <c r="R10" s="26">
        <f t="shared" si="5"/>
        <v>82.253637679771515</v>
      </c>
      <c r="S10" s="26">
        <f t="shared" si="5"/>
        <v>88.020610494588297</v>
      </c>
      <c r="T10" s="26">
        <f t="shared" si="5"/>
        <v>76.442956466316105</v>
      </c>
      <c r="U10" s="248">
        <f t="shared" si="5"/>
        <v>103.58925033258539</v>
      </c>
      <c r="V10" s="248">
        <f t="shared" si="5"/>
        <v>118.18863804166105</v>
      </c>
      <c r="W10" s="248">
        <f t="shared" si="5"/>
        <v>122.19999999999999</v>
      </c>
      <c r="X10" s="248">
        <f t="shared" si="5"/>
        <v>119.74558831380462</v>
      </c>
      <c r="Y10" s="248">
        <f t="shared" si="5"/>
        <v>117.87281314362104</v>
      </c>
      <c r="Z10" s="248">
        <f t="shared" si="5"/>
        <v>0</v>
      </c>
      <c r="AA10" s="248">
        <f t="shared" si="5"/>
        <v>0</v>
      </c>
      <c r="AB10" s="248">
        <f t="shared" si="5"/>
        <v>0</v>
      </c>
      <c r="AC10" s="248">
        <f t="shared" si="5"/>
        <v>0</v>
      </c>
      <c r="AD10" s="248">
        <f t="shared" si="5"/>
        <v>0</v>
      </c>
      <c r="AE10" s="248">
        <f t="shared" si="5"/>
        <v>0</v>
      </c>
      <c r="AF10" s="248">
        <f t="shared" si="5"/>
        <v>0</v>
      </c>
      <c r="AG10" s="248">
        <f t="shared" si="5"/>
        <v>0</v>
      </c>
      <c r="AH10" s="248">
        <f t="shared" si="5"/>
        <v>0</v>
      </c>
      <c r="AI10" s="248">
        <f t="shared" si="5"/>
        <v>0</v>
      </c>
      <c r="AJ10" s="248">
        <f t="shared" si="5"/>
        <v>0</v>
      </c>
      <c r="AK10" s="248">
        <f t="shared" si="5"/>
        <v>0</v>
      </c>
      <c r="AL10" s="248">
        <f t="shared" si="5"/>
        <v>0</v>
      </c>
      <c r="AM10" s="248">
        <f t="shared" si="5"/>
        <v>0</v>
      </c>
      <c r="AN10" s="248">
        <f t="shared" si="5"/>
        <v>0</v>
      </c>
      <c r="AO10" s="656"/>
    </row>
    <row r="11" spans="1:41" s="604" customFormat="1">
      <c r="A11" s="658"/>
      <c r="E11" s="652"/>
      <c r="F11" s="659"/>
      <c r="G11" s="659"/>
      <c r="H11" s="659"/>
      <c r="I11" s="659"/>
      <c r="J11" s="659"/>
      <c r="K11" s="659"/>
      <c r="L11" s="659"/>
      <c r="M11" s="659"/>
      <c r="N11" s="659"/>
      <c r="O11" s="659"/>
      <c r="P11" s="659"/>
      <c r="Q11" s="659"/>
      <c r="R11" s="659"/>
      <c r="S11" s="659"/>
      <c r="T11" s="659"/>
      <c r="U11" s="660"/>
      <c r="V11" s="660"/>
      <c r="W11" s="660"/>
      <c r="X11" s="660"/>
      <c r="Y11" s="660"/>
      <c r="Z11" s="659"/>
      <c r="AA11" s="659"/>
      <c r="AB11" s="659"/>
      <c r="AC11" s="659"/>
      <c r="AD11" s="659"/>
      <c r="AE11" s="659"/>
      <c r="AF11" s="659"/>
      <c r="AG11" s="659"/>
      <c r="AH11" s="659"/>
      <c r="AI11" s="659"/>
      <c r="AJ11" s="659"/>
      <c r="AK11" s="659"/>
      <c r="AL11" s="659"/>
      <c r="AM11" s="659"/>
      <c r="AN11" s="659"/>
      <c r="AO11" s="656"/>
    </row>
    <row r="12" spans="1:41" s="604" customFormat="1">
      <c r="A12" s="631" t="s">
        <v>1391</v>
      </c>
      <c r="E12" s="652"/>
      <c r="F12" s="26">
        <f t="shared" ref="F12:AI12" si="6">-F31</f>
        <v>-16.779742086673391</v>
      </c>
      <c r="G12" s="26">
        <f t="shared" si="6"/>
        <v>-57.530544297165903</v>
      </c>
      <c r="H12" s="26">
        <f t="shared" si="6"/>
        <v>-57.530544297165903</v>
      </c>
      <c r="I12" s="26">
        <f t="shared" si="6"/>
        <v>-57.530544297165903</v>
      </c>
      <c r="J12" s="26">
        <f t="shared" si="6"/>
        <v>-57.530544297165903</v>
      </c>
      <c r="K12" s="26">
        <f t="shared" si="6"/>
        <v>-57.530544297165903</v>
      </c>
      <c r="L12" s="26">
        <f t="shared" si="6"/>
        <v>-57.530544297165903</v>
      </c>
      <c r="M12" s="26">
        <f t="shared" si="6"/>
        <v>-57.530544297165903</v>
      </c>
      <c r="N12" s="26">
        <f t="shared" si="6"/>
        <v>-57.530544297165903</v>
      </c>
      <c r="O12" s="26">
        <f t="shared" si="6"/>
        <v>-57.530544297165903</v>
      </c>
      <c r="P12" s="26">
        <f t="shared" si="6"/>
        <v>-57.530544297165903</v>
      </c>
      <c r="Q12" s="26">
        <f t="shared" si="6"/>
        <v>-57.530544297165903</v>
      </c>
      <c r="R12" s="26">
        <f t="shared" si="6"/>
        <v>-57.530544297165903</v>
      </c>
      <c r="S12" s="26">
        <f t="shared" si="6"/>
        <v>-57.530544297165903</v>
      </c>
      <c r="T12" s="26">
        <f t="shared" si="6"/>
        <v>-57.530544297165903</v>
      </c>
      <c r="U12" s="248">
        <f t="shared" si="6"/>
        <v>-40.750802210492516</v>
      </c>
      <c r="V12" s="248">
        <f t="shared" si="6"/>
        <v>0</v>
      </c>
      <c r="W12" s="248">
        <f t="shared" si="6"/>
        <v>0</v>
      </c>
      <c r="X12" s="248">
        <f t="shared" si="6"/>
        <v>0</v>
      </c>
      <c r="Y12" s="248">
        <f t="shared" si="6"/>
        <v>0</v>
      </c>
      <c r="Z12" s="26">
        <f t="shared" si="6"/>
        <v>0</v>
      </c>
      <c r="AA12" s="26">
        <f t="shared" si="6"/>
        <v>0</v>
      </c>
      <c r="AB12" s="26">
        <f t="shared" si="6"/>
        <v>0</v>
      </c>
      <c r="AC12" s="26">
        <f t="shared" si="6"/>
        <v>0</v>
      </c>
      <c r="AD12" s="26">
        <f t="shared" si="6"/>
        <v>0</v>
      </c>
      <c r="AE12" s="26">
        <f t="shared" si="6"/>
        <v>0</v>
      </c>
      <c r="AF12" s="26">
        <f t="shared" si="6"/>
        <v>0</v>
      </c>
      <c r="AG12" s="26">
        <f t="shared" si="6"/>
        <v>0</v>
      </c>
      <c r="AH12" s="26">
        <f t="shared" si="6"/>
        <v>0</v>
      </c>
      <c r="AI12" s="26">
        <f t="shared" si="6"/>
        <v>0</v>
      </c>
      <c r="AJ12" s="26">
        <f>-AJ31</f>
        <v>0</v>
      </c>
      <c r="AK12" s="26">
        <f>-AK31</f>
        <v>0</v>
      </c>
      <c r="AL12" s="26">
        <f>-AL31</f>
        <v>0</v>
      </c>
      <c r="AM12" s="26">
        <f>-AM31</f>
        <v>0</v>
      </c>
      <c r="AN12" s="26">
        <f>-AN31</f>
        <v>0</v>
      </c>
    </row>
    <row r="13" spans="1:41" s="604" customFormat="1">
      <c r="A13" s="631" t="str">
        <f>"Depreciation on post-vesting assets ("&amp;+E106&amp;")"</f>
        <v>Depreciation on post-vesting assets (33.3 years)</v>
      </c>
      <c r="E13" s="652"/>
      <c r="F13" s="26">
        <f t="shared" ref="F13:AN13" si="7">IF(F12&lt;0,-F106,0)</f>
        <v>0</v>
      </c>
      <c r="G13" s="26">
        <f t="shared" si="7"/>
        <v>-0.86382071991706233</v>
      </c>
      <c r="H13" s="26">
        <f t="shared" si="7"/>
        <v>-2.8162922101405594</v>
      </c>
      <c r="I13" s="26">
        <f t="shared" si="7"/>
        <v>-5.1553136115598193</v>
      </c>
      <c r="J13" s="26">
        <f t="shared" si="7"/>
        <v>-7.8019971871961147</v>
      </c>
      <c r="K13" s="26">
        <f t="shared" si="7"/>
        <v>-10.894396476762219</v>
      </c>
      <c r="L13" s="26">
        <f t="shared" si="7"/>
        <v>-13.683077978960226</v>
      </c>
      <c r="M13" s="26">
        <f t="shared" si="7"/>
        <v>-16.933252742483784</v>
      </c>
      <c r="N13" s="26">
        <f t="shared" si="7"/>
        <v>-20.045373966294569</v>
      </c>
      <c r="O13" s="26">
        <f t="shared" si="7"/>
        <v>-23.214132723756382</v>
      </c>
      <c r="P13" s="26">
        <f t="shared" si="7"/>
        <v>-26.778104154754633</v>
      </c>
      <c r="Q13" s="26">
        <f t="shared" si="7"/>
        <v>-29.220576397208198</v>
      </c>
      <c r="R13" s="26">
        <f t="shared" si="7"/>
        <v>-30.921002040392722</v>
      </c>
      <c r="S13" s="26">
        <f t="shared" si="7"/>
        <v>-33.391081249995473</v>
      </c>
      <c r="T13" s="26">
        <f t="shared" si="7"/>
        <v>-36.034342826409535</v>
      </c>
      <c r="U13" s="248">
        <f t="shared" si="7"/>
        <v>-38.329927104677289</v>
      </c>
      <c r="V13" s="248">
        <f t="shared" si="7"/>
        <v>0</v>
      </c>
      <c r="W13" s="248">
        <f t="shared" si="7"/>
        <v>0</v>
      </c>
      <c r="X13" s="248">
        <f t="shared" si="7"/>
        <v>0</v>
      </c>
      <c r="Y13" s="248">
        <f t="shared" si="7"/>
        <v>0</v>
      </c>
      <c r="Z13" s="26">
        <f t="shared" si="7"/>
        <v>0</v>
      </c>
      <c r="AA13" s="26">
        <f t="shared" si="7"/>
        <v>0</v>
      </c>
      <c r="AB13" s="26">
        <f t="shared" si="7"/>
        <v>0</v>
      </c>
      <c r="AC13" s="26">
        <f t="shared" si="7"/>
        <v>0</v>
      </c>
      <c r="AD13" s="26">
        <f t="shared" si="7"/>
        <v>0</v>
      </c>
      <c r="AE13" s="26">
        <f t="shared" si="7"/>
        <v>0</v>
      </c>
      <c r="AF13" s="26">
        <f t="shared" si="7"/>
        <v>0</v>
      </c>
      <c r="AG13" s="26">
        <f t="shared" si="7"/>
        <v>0</v>
      </c>
      <c r="AH13" s="26">
        <f t="shared" si="7"/>
        <v>0</v>
      </c>
      <c r="AI13" s="26">
        <f t="shared" si="7"/>
        <v>0</v>
      </c>
      <c r="AJ13" s="26">
        <f t="shared" si="7"/>
        <v>0</v>
      </c>
      <c r="AK13" s="26">
        <f t="shared" si="7"/>
        <v>0</v>
      </c>
      <c r="AL13" s="26">
        <f t="shared" si="7"/>
        <v>0</v>
      </c>
      <c r="AM13" s="26">
        <f t="shared" si="7"/>
        <v>0</v>
      </c>
      <c r="AN13" s="26">
        <f t="shared" si="7"/>
        <v>0</v>
      </c>
    </row>
    <row r="14" spans="1:41" s="604" customFormat="1">
      <c r="A14" s="631" t="str">
        <f>"Depreciation on post-vesting assets ("&amp;+C175&amp;")"</f>
        <v>Depreciation on post-vesting assets ()</v>
      </c>
      <c r="E14" s="652"/>
      <c r="F14" s="26">
        <f t="shared" ref="F14:AN14" si="8">IF(F12&lt;0,0,-F180)</f>
        <v>0</v>
      </c>
      <c r="G14" s="26">
        <f t="shared" si="8"/>
        <v>0</v>
      </c>
      <c r="H14" s="26">
        <f t="shared" si="8"/>
        <v>0</v>
      </c>
      <c r="I14" s="26">
        <f t="shared" si="8"/>
        <v>0</v>
      </c>
      <c r="J14" s="26">
        <f t="shared" si="8"/>
        <v>0</v>
      </c>
      <c r="K14" s="26">
        <f t="shared" si="8"/>
        <v>0</v>
      </c>
      <c r="L14" s="26">
        <f t="shared" si="8"/>
        <v>0</v>
      </c>
      <c r="M14" s="26">
        <f t="shared" si="8"/>
        <v>0</v>
      </c>
      <c r="N14" s="26">
        <f t="shared" si="8"/>
        <v>0</v>
      </c>
      <c r="O14" s="26">
        <f t="shared" si="8"/>
        <v>0</v>
      </c>
      <c r="P14" s="26">
        <f t="shared" si="8"/>
        <v>0</v>
      </c>
      <c r="Q14" s="26">
        <f t="shared" si="8"/>
        <v>0</v>
      </c>
      <c r="R14" s="26">
        <f t="shared" si="8"/>
        <v>0</v>
      </c>
      <c r="S14" s="26">
        <f t="shared" si="8"/>
        <v>0</v>
      </c>
      <c r="T14" s="26">
        <f t="shared" si="8"/>
        <v>0</v>
      </c>
      <c r="U14" s="248">
        <f t="shared" si="8"/>
        <v>0</v>
      </c>
      <c r="V14" s="248">
        <f t="shared" si="8"/>
        <v>-68.99879114591694</v>
      </c>
      <c r="W14" s="248">
        <f t="shared" si="8"/>
        <v>-74.908223047999996</v>
      </c>
      <c r="X14" s="248">
        <f t="shared" si="8"/>
        <v>-81.018223047999996</v>
      </c>
      <c r="Y14" s="248">
        <f t="shared" si="8"/>
        <v>-87.00550246369022</v>
      </c>
      <c r="Z14" s="26">
        <f t="shared" si="8"/>
        <v>-91.460881622209357</v>
      </c>
      <c r="AA14" s="26">
        <f t="shared" si="8"/>
        <v>-88.210016590987237</v>
      </c>
      <c r="AB14" s="26">
        <f t="shared" si="8"/>
        <v>-84.315545957624167</v>
      </c>
      <c r="AC14" s="26">
        <f t="shared" si="8"/>
        <v>-79.908817804189738</v>
      </c>
      <c r="AD14" s="26">
        <f t="shared" si="8"/>
        <v>-74.75997298706217</v>
      </c>
      <c r="AE14" s="26">
        <f t="shared" si="8"/>
        <v>-70.116818285902497</v>
      </c>
      <c r="AF14" s="26">
        <f t="shared" si="8"/>
        <v>-64.705277304635771</v>
      </c>
      <c r="AG14" s="26">
        <f t="shared" si="8"/>
        <v>-59.523595466990812</v>
      </c>
      <c r="AH14" s="26">
        <f t="shared" si="8"/>
        <v>-54.247612135816901</v>
      </c>
      <c r="AI14" s="26">
        <f t="shared" si="8"/>
        <v>-48.313599703204822</v>
      </c>
      <c r="AJ14" s="26">
        <f t="shared" si="8"/>
        <v>-44.246883419519627</v>
      </c>
      <c r="AK14" s="26">
        <f t="shared" si="8"/>
        <v>-41.4156747236174</v>
      </c>
      <c r="AL14" s="26">
        <f t="shared" si="8"/>
        <v>-37.302992839628828</v>
      </c>
      <c r="AM14" s="26">
        <f t="shared" si="8"/>
        <v>-32.901962314899407</v>
      </c>
      <c r="AN14" s="26">
        <f t="shared" si="8"/>
        <v>-29.079814491583605</v>
      </c>
    </row>
    <row r="15" spans="1:41" s="604" customFormat="1">
      <c r="A15" s="631" t="s">
        <v>1392</v>
      </c>
      <c r="E15" s="652"/>
      <c r="F15" s="26">
        <f t="shared" ref="F15:AN15" si="9">-F289</f>
        <v>0</v>
      </c>
      <c r="G15" s="26">
        <f t="shared" si="9"/>
        <v>0</v>
      </c>
      <c r="H15" s="26">
        <f t="shared" si="9"/>
        <v>0</v>
      </c>
      <c r="I15" s="26">
        <f t="shared" si="9"/>
        <v>0</v>
      </c>
      <c r="J15" s="26">
        <f t="shared" si="9"/>
        <v>0</v>
      </c>
      <c r="K15" s="26">
        <f t="shared" si="9"/>
        <v>0</v>
      </c>
      <c r="L15" s="26">
        <f t="shared" si="9"/>
        <v>0</v>
      </c>
      <c r="M15" s="26">
        <f t="shared" si="9"/>
        <v>0</v>
      </c>
      <c r="N15" s="26">
        <f t="shared" si="9"/>
        <v>0</v>
      </c>
      <c r="O15" s="26">
        <f t="shared" si="9"/>
        <v>0</v>
      </c>
      <c r="P15" s="26">
        <f t="shared" si="9"/>
        <v>0</v>
      </c>
      <c r="Q15" s="26">
        <f t="shared" si="9"/>
        <v>0</v>
      </c>
      <c r="R15" s="26">
        <f t="shared" si="9"/>
        <v>0</v>
      </c>
      <c r="S15" s="26">
        <f t="shared" si="9"/>
        <v>0</v>
      </c>
      <c r="T15" s="26">
        <f t="shared" si="9"/>
        <v>0</v>
      </c>
      <c r="U15" s="248">
        <f t="shared" si="9"/>
        <v>0</v>
      </c>
      <c r="V15" s="248">
        <f t="shared" si="9"/>
        <v>-13.126332651645907</v>
      </c>
      <c r="W15" s="248">
        <f t="shared" si="9"/>
        <v>-13.126332651645907</v>
      </c>
      <c r="X15" s="248">
        <f t="shared" si="9"/>
        <v>-13.126332651645907</v>
      </c>
      <c r="Y15" s="248">
        <f t="shared" si="9"/>
        <v>-13.126332651645907</v>
      </c>
      <c r="Z15" s="26">
        <f t="shared" si="9"/>
        <v>-13.126332651645907</v>
      </c>
      <c r="AA15" s="26">
        <f t="shared" si="9"/>
        <v>-13.126332651645907</v>
      </c>
      <c r="AB15" s="26">
        <f t="shared" si="9"/>
        <v>-13.126332651645907</v>
      </c>
      <c r="AC15" s="26">
        <f t="shared" si="9"/>
        <v>-13.126332651645907</v>
      </c>
      <c r="AD15" s="26">
        <f t="shared" si="9"/>
        <v>-13.126332651645907</v>
      </c>
      <c r="AE15" s="26">
        <f t="shared" si="9"/>
        <v>-13.126332651645907</v>
      </c>
      <c r="AF15" s="26">
        <f t="shared" si="9"/>
        <v>-13.126332651645907</v>
      </c>
      <c r="AG15" s="26">
        <f t="shared" si="9"/>
        <v>-13.126332651645907</v>
      </c>
      <c r="AH15" s="26">
        <f t="shared" si="9"/>
        <v>-13.126332651645907</v>
      </c>
      <c r="AI15" s="26">
        <f t="shared" si="9"/>
        <v>-13.126332651645907</v>
      </c>
      <c r="AJ15" s="26">
        <f t="shared" si="9"/>
        <v>-13.126332651645907</v>
      </c>
      <c r="AK15" s="26">
        <f t="shared" si="9"/>
        <v>0</v>
      </c>
      <c r="AL15" s="26">
        <f t="shared" si="9"/>
        <v>0</v>
      </c>
      <c r="AM15" s="26">
        <f t="shared" si="9"/>
        <v>0</v>
      </c>
      <c r="AN15" s="26">
        <f t="shared" si="9"/>
        <v>0</v>
      </c>
    </row>
    <row r="16" spans="1:41" s="656" customFormat="1">
      <c r="A16" s="661" t="s">
        <v>1393</v>
      </c>
      <c r="E16" s="657"/>
      <c r="F16" s="359">
        <f t="shared" ref="F16:AI16" si="10">SUM(F12:F15)</f>
        <v>-16.779742086673391</v>
      </c>
      <c r="G16" s="359">
        <f t="shared" si="10"/>
        <v>-58.394365017082968</v>
      </c>
      <c r="H16" s="359">
        <f t="shared" si="10"/>
        <v>-60.346836507306463</v>
      </c>
      <c r="I16" s="359">
        <f t="shared" si="10"/>
        <v>-62.685857908725723</v>
      </c>
      <c r="J16" s="359">
        <f t="shared" si="10"/>
        <v>-65.332541484362025</v>
      </c>
      <c r="K16" s="359">
        <f t="shared" si="10"/>
        <v>-68.424940773928128</v>
      </c>
      <c r="L16" s="359">
        <f t="shared" si="10"/>
        <v>-71.213622276126131</v>
      </c>
      <c r="M16" s="359">
        <f t="shared" si="10"/>
        <v>-74.463797039649691</v>
      </c>
      <c r="N16" s="359">
        <f t="shared" si="10"/>
        <v>-77.575918263460466</v>
      </c>
      <c r="O16" s="359">
        <f t="shared" si="10"/>
        <v>-80.744677020922282</v>
      </c>
      <c r="P16" s="359">
        <f t="shared" si="10"/>
        <v>-84.308648451920533</v>
      </c>
      <c r="Q16" s="359">
        <f t="shared" si="10"/>
        <v>-86.751120694374094</v>
      </c>
      <c r="R16" s="359">
        <f t="shared" si="10"/>
        <v>-88.451546337558625</v>
      </c>
      <c r="S16" s="359">
        <f t="shared" si="10"/>
        <v>-90.921625547161369</v>
      </c>
      <c r="T16" s="359">
        <f t="shared" si="10"/>
        <v>-93.564887123575431</v>
      </c>
      <c r="U16" s="358">
        <f t="shared" si="10"/>
        <v>-79.080729315169805</v>
      </c>
      <c r="V16" s="358">
        <f t="shared" si="10"/>
        <v>-82.12512379756285</v>
      </c>
      <c r="W16" s="358">
        <f t="shared" si="10"/>
        <v>-88.034555699645907</v>
      </c>
      <c r="X16" s="358">
        <f t="shared" si="10"/>
        <v>-94.144555699645906</v>
      </c>
      <c r="Y16" s="358">
        <f t="shared" si="10"/>
        <v>-100.13183511533613</v>
      </c>
      <c r="Z16" s="359">
        <f t="shared" si="10"/>
        <v>-104.58721427385527</v>
      </c>
      <c r="AA16" s="359">
        <f t="shared" si="10"/>
        <v>-101.33634924263315</v>
      </c>
      <c r="AB16" s="359">
        <f t="shared" si="10"/>
        <v>-97.441878609270077</v>
      </c>
      <c r="AC16" s="359">
        <f t="shared" si="10"/>
        <v>-93.035150455835648</v>
      </c>
      <c r="AD16" s="359">
        <f t="shared" si="10"/>
        <v>-87.88630563870808</v>
      </c>
      <c r="AE16" s="359">
        <f t="shared" si="10"/>
        <v>-83.243150937548407</v>
      </c>
      <c r="AF16" s="359">
        <f t="shared" si="10"/>
        <v>-77.831609956281682</v>
      </c>
      <c r="AG16" s="359">
        <f t="shared" si="10"/>
        <v>-72.649928118636723</v>
      </c>
      <c r="AH16" s="359">
        <f t="shared" si="10"/>
        <v>-67.373944787462804</v>
      </c>
      <c r="AI16" s="359">
        <f t="shared" si="10"/>
        <v>-61.439932354850725</v>
      </c>
      <c r="AJ16" s="359">
        <f>SUM(AJ12:AJ15)</f>
        <v>-57.37321607116553</v>
      </c>
      <c r="AK16" s="359">
        <f>SUM(AK12:AK15)</f>
        <v>-41.4156747236174</v>
      </c>
      <c r="AL16" s="359">
        <f>SUM(AL12:AL15)</f>
        <v>-37.302992839628828</v>
      </c>
      <c r="AM16" s="359">
        <f>SUM(AM12:AM15)</f>
        <v>-32.901962314899407</v>
      </c>
      <c r="AN16" s="359">
        <f>SUM(AN12:AN15)</f>
        <v>-29.079814491583605</v>
      </c>
    </row>
    <row r="17" spans="1:41" s="604" customFormat="1">
      <c r="A17" s="631" t="s">
        <v>1394</v>
      </c>
      <c r="E17" s="652"/>
      <c r="F17" s="659"/>
      <c r="G17" s="659"/>
      <c r="H17" s="659"/>
      <c r="I17" s="659"/>
      <c r="J17" s="659"/>
      <c r="K17" s="659"/>
      <c r="L17" s="659"/>
      <c r="M17" s="659"/>
      <c r="N17" s="659"/>
      <c r="O17" s="659"/>
      <c r="P17" s="659"/>
      <c r="Q17" s="659"/>
      <c r="R17" s="659"/>
      <c r="S17" s="659"/>
      <c r="T17" s="26">
        <f>+T302*'F22 Historic RAV lookup data'!R97/'F22 Historic RAV lookup data'!T97</f>
        <v>-22.208482173538304</v>
      </c>
      <c r="U17" s="660"/>
      <c r="V17" s="660"/>
      <c r="W17" s="660"/>
      <c r="X17" s="660"/>
      <c r="Y17" s="660"/>
      <c r="Z17" s="659"/>
      <c r="AA17" s="659"/>
      <c r="AB17" s="659"/>
      <c r="AC17" s="659"/>
      <c r="AD17" s="659"/>
      <c r="AE17" s="659"/>
      <c r="AF17" s="659"/>
      <c r="AG17" s="659"/>
      <c r="AH17" s="659"/>
      <c r="AI17" s="659"/>
      <c r="AJ17" s="659"/>
      <c r="AK17" s="659"/>
      <c r="AL17" s="659"/>
      <c r="AM17" s="659"/>
      <c r="AN17" s="659"/>
      <c r="AO17" s="656"/>
    </row>
    <row r="18" spans="1:41" s="656" customFormat="1">
      <c r="A18" s="661" t="s">
        <v>1395</v>
      </c>
      <c r="E18" s="657"/>
      <c r="F18" s="662" t="str">
        <f t="shared" ref="F18:R18" si="11">IF(F2=2003,F20," ")</f>
        <v xml:space="preserve"> </v>
      </c>
      <c r="G18" s="662" t="str">
        <f t="shared" si="11"/>
        <v xml:space="preserve"> </v>
      </c>
      <c r="H18" s="662" t="str">
        <f t="shared" si="11"/>
        <v xml:space="preserve"> </v>
      </c>
      <c r="I18" s="662" t="str">
        <f t="shared" si="11"/>
        <v xml:space="preserve"> </v>
      </c>
      <c r="J18" s="662" t="str">
        <f t="shared" si="11"/>
        <v xml:space="preserve"> </v>
      </c>
      <c r="K18" s="662" t="str">
        <f t="shared" si="11"/>
        <v xml:space="preserve"> </v>
      </c>
      <c r="L18" s="662" t="str">
        <f t="shared" si="11"/>
        <v xml:space="preserve"> </v>
      </c>
      <c r="M18" s="662" t="str">
        <f t="shared" si="11"/>
        <v xml:space="preserve"> </v>
      </c>
      <c r="N18" s="662" t="str">
        <f t="shared" si="11"/>
        <v xml:space="preserve"> </v>
      </c>
      <c r="O18" s="662" t="str">
        <f t="shared" si="11"/>
        <v xml:space="preserve"> </v>
      </c>
      <c r="P18" s="662" t="str">
        <f t="shared" si="11"/>
        <v xml:space="preserve"> </v>
      </c>
      <c r="Q18" s="662" t="str">
        <f t="shared" si="11"/>
        <v xml:space="preserve"> </v>
      </c>
      <c r="R18" s="359">
        <f t="shared" si="11"/>
        <v>1079.407556220247</v>
      </c>
      <c r="S18" s="359">
        <f>+S8+S10+S16</f>
        <v>1076.506541167674</v>
      </c>
      <c r="T18" s="359">
        <f>+T8+T10+T16+T17</f>
        <v>1037.1761283368764</v>
      </c>
      <c r="U18" s="358">
        <f t="shared" ref="U18:AI18" si="12">+U8+U10+U16</f>
        <v>1061.6846493542921</v>
      </c>
      <c r="V18" s="358">
        <f t="shared" si="12"/>
        <v>1097.7481635983904</v>
      </c>
      <c r="W18" s="358">
        <f t="shared" si="12"/>
        <v>1131.9136078987447</v>
      </c>
      <c r="X18" s="358">
        <f t="shared" si="12"/>
        <v>1157.5146405129033</v>
      </c>
      <c r="Y18" s="358">
        <f t="shared" si="12"/>
        <v>1175.2556185411881</v>
      </c>
      <c r="Z18" s="359">
        <f t="shared" si="12"/>
        <v>1070.6684042673328</v>
      </c>
      <c r="AA18" s="359">
        <f t="shared" si="12"/>
        <v>969.33205502469968</v>
      </c>
      <c r="AB18" s="359">
        <f t="shared" si="12"/>
        <v>871.89017641542955</v>
      </c>
      <c r="AC18" s="359">
        <f t="shared" si="12"/>
        <v>778.85502595959395</v>
      </c>
      <c r="AD18" s="359">
        <f t="shared" si="12"/>
        <v>690.96872032088584</v>
      </c>
      <c r="AE18" s="359">
        <f t="shared" si="12"/>
        <v>607.72556938333742</v>
      </c>
      <c r="AF18" s="359">
        <f t="shared" si="12"/>
        <v>529.89395942705573</v>
      </c>
      <c r="AG18" s="359">
        <f t="shared" si="12"/>
        <v>457.24403130841904</v>
      </c>
      <c r="AH18" s="359">
        <f t="shared" si="12"/>
        <v>389.87008652095625</v>
      </c>
      <c r="AI18" s="359">
        <f t="shared" si="12"/>
        <v>328.43015416610552</v>
      </c>
      <c r="AJ18" s="359">
        <f>+AJ8+AJ10+AJ16</f>
        <v>271.05693809493999</v>
      </c>
      <c r="AK18" s="359">
        <f>+AK8+AK10+AK16</f>
        <v>229.64126337132259</v>
      </c>
      <c r="AL18" s="359">
        <f>+AL8+AL10+AL16</f>
        <v>192.33827053169375</v>
      </c>
      <c r="AM18" s="359">
        <f>+AM8+AM10+AM16</f>
        <v>159.43630821679434</v>
      </c>
      <c r="AN18" s="359">
        <f>+AN8+AN10+AN16</f>
        <v>130.35649372521073</v>
      </c>
    </row>
    <row r="19" spans="1:41" s="604" customFormat="1">
      <c r="A19" s="658"/>
      <c r="E19" s="652"/>
      <c r="F19" s="659"/>
      <c r="G19" s="659"/>
      <c r="H19" s="659"/>
      <c r="I19" s="659"/>
      <c r="J19" s="659"/>
      <c r="K19" s="659"/>
      <c r="L19" s="659"/>
      <c r="M19" s="659"/>
      <c r="N19" s="659"/>
      <c r="O19" s="659"/>
      <c r="P19" s="659"/>
      <c r="Q19" s="659"/>
      <c r="R19" s="659"/>
      <c r="S19" s="659"/>
      <c r="T19" s="659"/>
      <c r="U19" s="660"/>
      <c r="V19" s="660"/>
      <c r="W19" s="660"/>
      <c r="X19" s="660"/>
      <c r="Y19" s="660"/>
      <c r="Z19" s="659"/>
      <c r="AA19" s="659"/>
      <c r="AB19" s="659"/>
      <c r="AC19" s="659"/>
      <c r="AD19" s="659"/>
      <c r="AE19" s="659"/>
      <c r="AF19" s="659"/>
      <c r="AG19" s="659"/>
      <c r="AH19" s="659"/>
      <c r="AI19" s="659"/>
      <c r="AJ19" s="659"/>
      <c r="AK19" s="659"/>
      <c r="AL19" s="659"/>
      <c r="AM19" s="659"/>
      <c r="AN19" s="659"/>
      <c r="AO19" s="656"/>
    </row>
    <row r="20" spans="1:41" s="656" customFormat="1">
      <c r="A20" s="661" t="s">
        <v>1396</v>
      </c>
      <c r="E20" s="657"/>
      <c r="F20" s="359">
        <f t="shared" ref="F20:S20" si="13">+F8+F10+F16</f>
        <v>874.94365234405336</v>
      </c>
      <c r="G20" s="359">
        <f t="shared" si="13"/>
        <v>881.56658795141288</v>
      </c>
      <c r="H20" s="359">
        <f t="shared" si="13"/>
        <v>899.10916411136782</v>
      </c>
      <c r="I20" s="359">
        <f t="shared" si="13"/>
        <v>924.55786927133067</v>
      </c>
      <c r="J20" s="359">
        <f t="shared" si="13"/>
        <v>962.20222412951989</v>
      </c>
      <c r="K20" s="359">
        <f t="shared" si="13"/>
        <v>986.64037737878527</v>
      </c>
      <c r="L20" s="359">
        <f t="shared" si="13"/>
        <v>1023.6575747279936</v>
      </c>
      <c r="M20" s="359">
        <f t="shared" si="13"/>
        <v>1052.827414441243</v>
      </c>
      <c r="N20" s="359">
        <f t="shared" si="13"/>
        <v>1080.771162801261</v>
      </c>
      <c r="O20" s="359">
        <f t="shared" si="13"/>
        <v>1118.7067344325803</v>
      </c>
      <c r="P20" s="359">
        <f t="shared" si="13"/>
        <v>1115.7324116543634</v>
      </c>
      <c r="Q20" s="359">
        <f t="shared" si="13"/>
        <v>1085.6054648780339</v>
      </c>
      <c r="R20" s="359">
        <f t="shared" si="13"/>
        <v>1079.407556220247</v>
      </c>
      <c r="S20" s="359">
        <f t="shared" si="13"/>
        <v>1076.506541167674</v>
      </c>
      <c r="T20" s="359">
        <f>+T8+T10+T16+T17</f>
        <v>1037.1761283368764</v>
      </c>
      <c r="U20" s="358">
        <f>+U18*U294/U292</f>
        <v>982.87763977619181</v>
      </c>
      <c r="V20" s="358">
        <f t="shared" ref="V20:AD20" si="14">+V18*V294/V292</f>
        <v>1054.199613709892</v>
      </c>
      <c r="W20" s="358">
        <f t="shared" si="14"/>
        <v>1131.9136078987447</v>
      </c>
      <c r="X20" s="358">
        <f t="shared" si="14"/>
        <v>1191.872995366906</v>
      </c>
      <c r="Y20" s="358">
        <f t="shared" si="14"/>
        <v>1215.6829780177088</v>
      </c>
      <c r="Z20" s="359">
        <f t="shared" si="14"/>
        <v>1162.4605718081984</v>
      </c>
      <c r="AA20" s="359">
        <f t="shared" si="14"/>
        <v>0</v>
      </c>
      <c r="AB20" s="359">
        <f t="shared" si="14"/>
        <v>0</v>
      </c>
      <c r="AC20" s="359">
        <f t="shared" si="14"/>
        <v>0</v>
      </c>
      <c r="AD20" s="359">
        <f t="shared" si="14"/>
        <v>0</v>
      </c>
      <c r="AE20" s="359">
        <f>+AE18*'F22 Historic RAV lookup data'!AE97/'F22 Historic RAV lookup data'!AB$97</f>
        <v>607.72556938333742</v>
      </c>
      <c r="AF20" s="359">
        <f>+AF18*'F22 Historic RAV lookup data'!AF97/'F22 Historic RAV lookup data'!AC$97</f>
        <v>529.89395942705573</v>
      </c>
      <c r="AG20" s="359">
        <f>+AG18*'F22 Historic RAV lookup data'!AG97/'F22 Historic RAV lookup data'!AD$97</f>
        <v>457.24403130841904</v>
      </c>
      <c r="AH20" s="359">
        <f>+AH18*'F22 Historic RAV lookup data'!AH97/'F22 Historic RAV lookup data'!AE$97</f>
        <v>389.87008652095625</v>
      </c>
      <c r="AI20" s="359">
        <f>+AI18*'F22 Historic RAV lookup data'!AI97/'F22 Historic RAV lookup data'!AF$97</f>
        <v>328.43015416610552</v>
      </c>
      <c r="AJ20" s="359">
        <f>+AJ18*'F22 Historic RAV lookup data'!AJ97/'F22 Historic RAV lookup data'!AG$97</f>
        <v>271.05693809493999</v>
      </c>
      <c r="AK20" s="359">
        <f>+AK18*'F22 Historic RAV lookup data'!AK97/'F22 Historic RAV lookup data'!AH$97</f>
        <v>229.64126337132259</v>
      </c>
      <c r="AL20" s="359">
        <f>+AL18*'F22 Historic RAV lookup data'!AL97/'F22 Historic RAV lookup data'!AI$97</f>
        <v>192.33827053169378</v>
      </c>
      <c r="AM20" s="359">
        <f>+AM18*'F22 Historic RAV lookup data'!AM97/'F22 Historic RAV lookup data'!AJ$97</f>
        <v>159.43630821679434</v>
      </c>
      <c r="AN20" s="359">
        <f>+AN18*'F22 Historic RAV lookup data'!AN97/'F22 Historic RAV lookup data'!AK$97</f>
        <v>130.35649372521073</v>
      </c>
    </row>
    <row r="21" spans="1:41">
      <c r="A21" s="663"/>
      <c r="T21" s="880"/>
      <c r="U21" s="880"/>
      <c r="V21" s="880"/>
      <c r="W21" s="880"/>
      <c r="X21" s="880"/>
      <c r="Y21" s="880"/>
      <c r="AO21" s="656"/>
    </row>
    <row r="22" spans="1:41" s="604" customFormat="1">
      <c r="A22" s="665" t="s">
        <v>1397</v>
      </c>
      <c r="E22" s="664"/>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56"/>
    </row>
    <row r="23" spans="1:41" s="604" customFormat="1">
      <c r="A23" s="631" t="s">
        <v>1398</v>
      </c>
      <c r="C23" s="598"/>
      <c r="E23" s="666">
        <f>+E298</f>
        <v>15</v>
      </c>
      <c r="F23" s="667">
        <f t="shared" ref="F23:AI23" si="15">IF(F2-$E24&lt;($E23+2),F2-$E24,0)</f>
        <v>1</v>
      </c>
      <c r="G23" s="667">
        <f t="shared" si="15"/>
        <v>2</v>
      </c>
      <c r="H23" s="667">
        <f t="shared" si="15"/>
        <v>3</v>
      </c>
      <c r="I23" s="667">
        <f t="shared" si="15"/>
        <v>4</v>
      </c>
      <c r="J23" s="667">
        <f t="shared" si="15"/>
        <v>5</v>
      </c>
      <c r="K23" s="667">
        <f t="shared" si="15"/>
        <v>6</v>
      </c>
      <c r="L23" s="667">
        <f t="shared" si="15"/>
        <v>7</v>
      </c>
      <c r="M23" s="667">
        <f t="shared" si="15"/>
        <v>8</v>
      </c>
      <c r="N23" s="667">
        <f t="shared" si="15"/>
        <v>9</v>
      </c>
      <c r="O23" s="667">
        <f t="shared" si="15"/>
        <v>10</v>
      </c>
      <c r="P23" s="667">
        <f t="shared" si="15"/>
        <v>11</v>
      </c>
      <c r="Q23" s="667">
        <f t="shared" si="15"/>
        <v>12</v>
      </c>
      <c r="R23" s="667">
        <f t="shared" si="15"/>
        <v>13</v>
      </c>
      <c r="S23" s="667">
        <f t="shared" si="15"/>
        <v>14</v>
      </c>
      <c r="T23" s="667">
        <f t="shared" si="15"/>
        <v>15</v>
      </c>
      <c r="U23" s="667">
        <f t="shared" si="15"/>
        <v>16</v>
      </c>
      <c r="V23" s="667">
        <f t="shared" si="15"/>
        <v>0</v>
      </c>
      <c r="W23" s="667">
        <f t="shared" si="15"/>
        <v>0</v>
      </c>
      <c r="X23" s="667">
        <f t="shared" si="15"/>
        <v>0</v>
      </c>
      <c r="Y23" s="667">
        <f t="shared" si="15"/>
        <v>0</v>
      </c>
      <c r="Z23" s="667">
        <f t="shared" si="15"/>
        <v>0</v>
      </c>
      <c r="AA23" s="667">
        <f t="shared" si="15"/>
        <v>0</v>
      </c>
      <c r="AB23" s="667">
        <f t="shared" si="15"/>
        <v>0</v>
      </c>
      <c r="AC23" s="667">
        <f t="shared" si="15"/>
        <v>0</v>
      </c>
      <c r="AD23" s="667">
        <f t="shared" si="15"/>
        <v>0</v>
      </c>
      <c r="AE23" s="667">
        <f t="shared" si="15"/>
        <v>0</v>
      </c>
      <c r="AF23" s="667">
        <f t="shared" si="15"/>
        <v>0</v>
      </c>
      <c r="AG23" s="667">
        <f t="shared" si="15"/>
        <v>0</v>
      </c>
      <c r="AH23" s="667">
        <f t="shared" si="15"/>
        <v>0</v>
      </c>
      <c r="AI23" s="667">
        <f t="shared" si="15"/>
        <v>0</v>
      </c>
      <c r="AJ23" s="667">
        <f>IF(AJ2-$E24&lt;($E23+2),AJ2-$E24,0)</f>
        <v>0</v>
      </c>
      <c r="AK23" s="667">
        <f>IF(AK2-$E24&lt;($E23+2),AK2-$E24,0)</f>
        <v>0</v>
      </c>
      <c r="AL23" s="667">
        <f>IF(AL2-$E24&lt;($E23+2),AL2-$E24,0)</f>
        <v>0</v>
      </c>
      <c r="AM23" s="667">
        <f>IF(AM2-$E24&lt;($E23+2),AM2-$E24,0)</f>
        <v>0</v>
      </c>
      <c r="AN23" s="667">
        <f>IF(AN2-$E24&lt;($E23+2),AN2-$E24,0)</f>
        <v>0</v>
      </c>
    </row>
    <row r="24" spans="1:41" s="604" customFormat="1">
      <c r="A24" s="655"/>
      <c r="C24" s="598"/>
      <c r="E24" s="668">
        <v>1990</v>
      </c>
      <c r="F24" s="26">
        <f>+F299</f>
        <v>862.95816445748858</v>
      </c>
      <c r="G24" s="26">
        <f t="shared" ref="G24:AN24" si="16">IF(G$2-$E24&gt;$E23+1,0,+F24*(1+G$293))</f>
        <v>862.95816445748858</v>
      </c>
      <c r="H24" s="26">
        <f t="shared" si="16"/>
        <v>862.95816445748858</v>
      </c>
      <c r="I24" s="26">
        <f t="shared" si="16"/>
        <v>862.95816445748858</v>
      </c>
      <c r="J24" s="26">
        <f t="shared" si="16"/>
        <v>862.95816445748858</v>
      </c>
      <c r="K24" s="26">
        <f t="shared" si="16"/>
        <v>862.95816445748858</v>
      </c>
      <c r="L24" s="26">
        <f t="shared" si="16"/>
        <v>862.95816445748858</v>
      </c>
      <c r="M24" s="26">
        <f t="shared" si="16"/>
        <v>862.95816445748858</v>
      </c>
      <c r="N24" s="26">
        <f t="shared" si="16"/>
        <v>862.95816445748858</v>
      </c>
      <c r="O24" s="26">
        <f t="shared" si="16"/>
        <v>862.95816445748858</v>
      </c>
      <c r="P24" s="26">
        <f t="shared" si="16"/>
        <v>862.95816445748858</v>
      </c>
      <c r="Q24" s="26">
        <f t="shared" si="16"/>
        <v>862.95816445748858</v>
      </c>
      <c r="R24" s="26">
        <f t="shared" si="16"/>
        <v>862.95816445748858</v>
      </c>
      <c r="S24" s="26">
        <f t="shared" si="16"/>
        <v>862.95816445748858</v>
      </c>
      <c r="T24" s="26">
        <f t="shared" si="16"/>
        <v>862.95816445748858</v>
      </c>
      <c r="U24" s="26">
        <f t="shared" si="16"/>
        <v>862.95816445748858</v>
      </c>
      <c r="V24" s="26">
        <f t="shared" si="16"/>
        <v>0</v>
      </c>
      <c r="W24" s="26">
        <f t="shared" si="16"/>
        <v>0</v>
      </c>
      <c r="X24" s="26">
        <f t="shared" si="16"/>
        <v>0</v>
      </c>
      <c r="Y24" s="26">
        <f t="shared" si="16"/>
        <v>0</v>
      </c>
      <c r="Z24" s="26">
        <f t="shared" si="16"/>
        <v>0</v>
      </c>
      <c r="AA24" s="26">
        <f t="shared" si="16"/>
        <v>0</v>
      </c>
      <c r="AB24" s="26">
        <f t="shared" si="16"/>
        <v>0</v>
      </c>
      <c r="AC24" s="26">
        <f t="shared" si="16"/>
        <v>0</v>
      </c>
      <c r="AD24" s="26">
        <f t="shared" si="16"/>
        <v>0</v>
      </c>
      <c r="AE24" s="26">
        <f t="shared" si="16"/>
        <v>0</v>
      </c>
      <c r="AF24" s="26">
        <f t="shared" si="16"/>
        <v>0</v>
      </c>
      <c r="AG24" s="26">
        <f t="shared" si="16"/>
        <v>0</v>
      </c>
      <c r="AH24" s="26">
        <f t="shared" si="16"/>
        <v>0</v>
      </c>
      <c r="AI24" s="26">
        <f t="shared" si="16"/>
        <v>0</v>
      </c>
      <c r="AJ24" s="26">
        <f t="shared" si="16"/>
        <v>0</v>
      </c>
      <c r="AK24" s="26">
        <f t="shared" si="16"/>
        <v>0</v>
      </c>
      <c r="AL24" s="26">
        <f t="shared" si="16"/>
        <v>0</v>
      </c>
      <c r="AM24" s="26">
        <f t="shared" si="16"/>
        <v>0</v>
      </c>
      <c r="AN24" s="26">
        <f t="shared" si="16"/>
        <v>0</v>
      </c>
    </row>
    <row r="25" spans="1:41" s="604" customFormat="1">
      <c r="A25" s="669" t="s">
        <v>1399</v>
      </c>
      <c r="E25" s="670">
        <f>+E300</f>
        <v>3.5</v>
      </c>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row>
    <row r="26" spans="1:41" s="604" customFormat="1">
      <c r="A26" s="669" t="s">
        <v>1400</v>
      </c>
      <c r="E26" s="670">
        <f>12-E25</f>
        <v>8.5</v>
      </c>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row>
    <row r="27" spans="1:41" s="604" customFormat="1">
      <c r="A27" s="669" t="s">
        <v>1401</v>
      </c>
      <c r="C27" s="598"/>
      <c r="E27" s="672"/>
      <c r="F27" s="26">
        <f t="shared" ref="F27:AI27" si="17">IF(F23=1,+$E25/12,IF(F23=$E23+1,+$E26/12,0))</f>
        <v>0.29166666666666669</v>
      </c>
      <c r="G27" s="26">
        <f t="shared" si="17"/>
        <v>0</v>
      </c>
      <c r="H27" s="26">
        <f t="shared" si="17"/>
        <v>0</v>
      </c>
      <c r="I27" s="26">
        <f t="shared" si="17"/>
        <v>0</v>
      </c>
      <c r="J27" s="26">
        <f t="shared" si="17"/>
        <v>0</v>
      </c>
      <c r="K27" s="26">
        <f t="shared" si="17"/>
        <v>0</v>
      </c>
      <c r="L27" s="26">
        <f t="shared" si="17"/>
        <v>0</v>
      </c>
      <c r="M27" s="26">
        <f t="shared" si="17"/>
        <v>0</v>
      </c>
      <c r="N27" s="26">
        <f t="shared" si="17"/>
        <v>0</v>
      </c>
      <c r="O27" s="26">
        <f t="shared" si="17"/>
        <v>0</v>
      </c>
      <c r="P27" s="26">
        <f t="shared" si="17"/>
        <v>0</v>
      </c>
      <c r="Q27" s="26">
        <f t="shared" si="17"/>
        <v>0</v>
      </c>
      <c r="R27" s="26">
        <f t="shared" si="17"/>
        <v>0</v>
      </c>
      <c r="S27" s="26">
        <f t="shared" si="17"/>
        <v>0</v>
      </c>
      <c r="T27" s="26">
        <f t="shared" si="17"/>
        <v>0</v>
      </c>
      <c r="U27" s="26">
        <f t="shared" si="17"/>
        <v>0.70833333333333337</v>
      </c>
      <c r="V27" s="26">
        <f t="shared" si="17"/>
        <v>0</v>
      </c>
      <c r="W27" s="26">
        <f t="shared" si="17"/>
        <v>0</v>
      </c>
      <c r="X27" s="26">
        <f t="shared" si="17"/>
        <v>0</v>
      </c>
      <c r="Y27" s="26">
        <f t="shared" si="17"/>
        <v>0</v>
      </c>
      <c r="Z27" s="26">
        <f t="shared" si="17"/>
        <v>0</v>
      </c>
      <c r="AA27" s="26">
        <f t="shared" si="17"/>
        <v>0</v>
      </c>
      <c r="AB27" s="26">
        <f t="shared" si="17"/>
        <v>0</v>
      </c>
      <c r="AC27" s="26">
        <f t="shared" si="17"/>
        <v>0</v>
      </c>
      <c r="AD27" s="26">
        <f t="shared" si="17"/>
        <v>0</v>
      </c>
      <c r="AE27" s="26">
        <f t="shared" si="17"/>
        <v>0</v>
      </c>
      <c r="AF27" s="26">
        <f t="shared" si="17"/>
        <v>0</v>
      </c>
      <c r="AG27" s="26">
        <f t="shared" si="17"/>
        <v>0</v>
      </c>
      <c r="AH27" s="26">
        <f t="shared" si="17"/>
        <v>0</v>
      </c>
      <c r="AI27" s="26">
        <f t="shared" si="17"/>
        <v>0</v>
      </c>
      <c r="AJ27" s="26">
        <f>IF(AJ23=1,+$E25/12,IF(AJ23=$E23+1,+$E26/12,0))</f>
        <v>0</v>
      </c>
      <c r="AK27" s="26">
        <f>IF(AK23=1,+$E25/12,IF(AK23=$E23+1,+$E26/12,0))</f>
        <v>0</v>
      </c>
      <c r="AL27" s="26">
        <f>IF(AL23=1,+$E25/12,IF(AL23=$E23+1,+$E26/12,0))</f>
        <v>0</v>
      </c>
      <c r="AM27" s="26">
        <f>IF(AM23=1,+$E25/12,IF(AM23=$E23+1,+$E26/12,0))</f>
        <v>0</v>
      </c>
      <c r="AN27" s="26">
        <f>IF(AN23=1,+$E25/12,IF(AN23=$E23+1,+$E26/12,0))</f>
        <v>0</v>
      </c>
    </row>
    <row r="28" spans="1:41" s="604" customFormat="1">
      <c r="A28" s="669" t="s">
        <v>1402</v>
      </c>
      <c r="C28" s="598"/>
      <c r="E28" s="672"/>
      <c r="F28" s="667">
        <f t="shared" ref="F28:AI28" si="18">IF(AND(F23&gt;1,F23&lt;$E23+1),1,0)</f>
        <v>0</v>
      </c>
      <c r="G28" s="667">
        <f t="shared" si="18"/>
        <v>1</v>
      </c>
      <c r="H28" s="667">
        <f t="shared" si="18"/>
        <v>1</v>
      </c>
      <c r="I28" s="667">
        <f t="shared" si="18"/>
        <v>1</v>
      </c>
      <c r="J28" s="667">
        <f t="shared" si="18"/>
        <v>1</v>
      </c>
      <c r="K28" s="667">
        <f t="shared" si="18"/>
        <v>1</v>
      </c>
      <c r="L28" s="667">
        <f t="shared" si="18"/>
        <v>1</v>
      </c>
      <c r="M28" s="667">
        <f t="shared" si="18"/>
        <v>1</v>
      </c>
      <c r="N28" s="667">
        <f t="shared" si="18"/>
        <v>1</v>
      </c>
      <c r="O28" s="667">
        <f t="shared" si="18"/>
        <v>1</v>
      </c>
      <c r="P28" s="667">
        <f t="shared" si="18"/>
        <v>1</v>
      </c>
      <c r="Q28" s="667">
        <f t="shared" si="18"/>
        <v>1</v>
      </c>
      <c r="R28" s="667">
        <f t="shared" si="18"/>
        <v>1</v>
      </c>
      <c r="S28" s="667">
        <f t="shared" si="18"/>
        <v>1</v>
      </c>
      <c r="T28" s="667">
        <f t="shared" si="18"/>
        <v>1</v>
      </c>
      <c r="U28" s="667">
        <f t="shared" si="18"/>
        <v>0</v>
      </c>
      <c r="V28" s="667">
        <f t="shared" si="18"/>
        <v>0</v>
      </c>
      <c r="W28" s="667">
        <f t="shared" si="18"/>
        <v>0</v>
      </c>
      <c r="X28" s="667">
        <f t="shared" si="18"/>
        <v>0</v>
      </c>
      <c r="Y28" s="667">
        <f t="shared" si="18"/>
        <v>0</v>
      </c>
      <c r="Z28" s="667">
        <f t="shared" si="18"/>
        <v>0</v>
      </c>
      <c r="AA28" s="667">
        <f t="shared" si="18"/>
        <v>0</v>
      </c>
      <c r="AB28" s="667">
        <f t="shared" si="18"/>
        <v>0</v>
      </c>
      <c r="AC28" s="667">
        <f t="shared" si="18"/>
        <v>0</v>
      </c>
      <c r="AD28" s="667">
        <f t="shared" si="18"/>
        <v>0</v>
      </c>
      <c r="AE28" s="667">
        <f t="shared" si="18"/>
        <v>0</v>
      </c>
      <c r="AF28" s="667">
        <f t="shared" si="18"/>
        <v>0</v>
      </c>
      <c r="AG28" s="667">
        <f t="shared" si="18"/>
        <v>0</v>
      </c>
      <c r="AH28" s="667">
        <f t="shared" si="18"/>
        <v>0</v>
      </c>
      <c r="AI28" s="667">
        <f t="shared" si="18"/>
        <v>0</v>
      </c>
      <c r="AJ28" s="667">
        <f>IF(AND(AJ23&gt;1,AJ23&lt;$E23+1),1,0)</f>
        <v>0</v>
      </c>
      <c r="AK28" s="667">
        <f>IF(AND(AK23&gt;1,AK23&lt;$E23+1),1,0)</f>
        <v>0</v>
      </c>
      <c r="AL28" s="667">
        <f>IF(AND(AL23&gt;1,AL23&lt;$E23+1),1,0)</f>
        <v>0</v>
      </c>
      <c r="AM28" s="667">
        <f>IF(AND(AM23&gt;1,AM23&lt;$E23+1),1,0)</f>
        <v>0</v>
      </c>
      <c r="AN28" s="667">
        <f>IF(AND(AN23&gt;1,AN23&lt;$E23+1),1,0)</f>
        <v>0</v>
      </c>
    </row>
    <row r="29" spans="1:41" s="604" customFormat="1">
      <c r="A29" s="631" t="s">
        <v>1403</v>
      </c>
      <c r="C29" s="598"/>
      <c r="E29" s="672"/>
      <c r="F29" s="472">
        <f t="shared" ref="F29:AI29" si="19">SUM(F27:F28)</f>
        <v>0.29166666666666669</v>
      </c>
      <c r="G29" s="472">
        <f t="shared" si="19"/>
        <v>1</v>
      </c>
      <c r="H29" s="472">
        <f t="shared" si="19"/>
        <v>1</v>
      </c>
      <c r="I29" s="472">
        <f t="shared" si="19"/>
        <v>1</v>
      </c>
      <c r="J29" s="472">
        <f t="shared" si="19"/>
        <v>1</v>
      </c>
      <c r="K29" s="472">
        <f t="shared" si="19"/>
        <v>1</v>
      </c>
      <c r="L29" s="472">
        <f t="shared" si="19"/>
        <v>1</v>
      </c>
      <c r="M29" s="472">
        <f t="shared" si="19"/>
        <v>1</v>
      </c>
      <c r="N29" s="472">
        <f t="shared" si="19"/>
        <v>1</v>
      </c>
      <c r="O29" s="472">
        <f t="shared" si="19"/>
        <v>1</v>
      </c>
      <c r="P29" s="472">
        <f t="shared" si="19"/>
        <v>1</v>
      </c>
      <c r="Q29" s="472">
        <f t="shared" si="19"/>
        <v>1</v>
      </c>
      <c r="R29" s="472">
        <f t="shared" si="19"/>
        <v>1</v>
      </c>
      <c r="S29" s="472">
        <f t="shared" si="19"/>
        <v>1</v>
      </c>
      <c r="T29" s="472">
        <f t="shared" si="19"/>
        <v>1</v>
      </c>
      <c r="U29" s="472">
        <f t="shared" si="19"/>
        <v>0.70833333333333337</v>
      </c>
      <c r="V29" s="472">
        <f t="shared" si="19"/>
        <v>0</v>
      </c>
      <c r="W29" s="472">
        <f t="shared" si="19"/>
        <v>0</v>
      </c>
      <c r="X29" s="472">
        <f t="shared" si="19"/>
        <v>0</v>
      </c>
      <c r="Y29" s="472">
        <f t="shared" si="19"/>
        <v>0</v>
      </c>
      <c r="Z29" s="472">
        <f t="shared" si="19"/>
        <v>0</v>
      </c>
      <c r="AA29" s="472">
        <f t="shared" si="19"/>
        <v>0</v>
      </c>
      <c r="AB29" s="472">
        <f t="shared" si="19"/>
        <v>0</v>
      </c>
      <c r="AC29" s="472">
        <f t="shared" si="19"/>
        <v>0</v>
      </c>
      <c r="AD29" s="472">
        <f t="shared" si="19"/>
        <v>0</v>
      </c>
      <c r="AE29" s="472">
        <f t="shared" si="19"/>
        <v>0</v>
      </c>
      <c r="AF29" s="472">
        <f t="shared" si="19"/>
        <v>0</v>
      </c>
      <c r="AG29" s="472">
        <f t="shared" si="19"/>
        <v>0</v>
      </c>
      <c r="AH29" s="472">
        <f t="shared" si="19"/>
        <v>0</v>
      </c>
      <c r="AI29" s="472">
        <f t="shared" si="19"/>
        <v>0</v>
      </c>
      <c r="AJ29" s="472">
        <f>SUM(AJ27:AJ28)</f>
        <v>0</v>
      </c>
      <c r="AK29" s="472">
        <f>SUM(AK27:AK28)</f>
        <v>0</v>
      </c>
      <c r="AL29" s="472">
        <f>SUM(AL27:AL28)</f>
        <v>0</v>
      </c>
      <c r="AM29" s="472">
        <f>SUM(AM27:AM28)</f>
        <v>0</v>
      </c>
      <c r="AN29" s="472">
        <f>SUM(AN27:AN28)</f>
        <v>0</v>
      </c>
    </row>
    <row r="30" spans="1:41" s="604" customFormat="1">
      <c r="A30" s="669"/>
      <c r="C30" s="598"/>
      <c r="E30" s="672"/>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row>
    <row r="31" spans="1:41" s="656" customFormat="1">
      <c r="A31" s="673" t="s">
        <v>1391</v>
      </c>
      <c r="C31" s="674"/>
      <c r="E31" s="675">
        <f>SUM(F31:AI31)</f>
        <v>862.95816445748835</v>
      </c>
      <c r="F31" s="359">
        <f>IFERROR(+(F24/$E23)*F29,0)</f>
        <v>16.779742086673391</v>
      </c>
      <c r="G31" s="359">
        <f t="shared" ref="G31:AN31" si="20">IFERROR(+(G24/$E23)*G29,0)</f>
        <v>57.530544297165903</v>
      </c>
      <c r="H31" s="359">
        <f t="shared" si="20"/>
        <v>57.530544297165903</v>
      </c>
      <c r="I31" s="359">
        <f t="shared" si="20"/>
        <v>57.530544297165903</v>
      </c>
      <c r="J31" s="359">
        <f t="shared" si="20"/>
        <v>57.530544297165903</v>
      </c>
      <c r="K31" s="359">
        <f t="shared" si="20"/>
        <v>57.530544297165903</v>
      </c>
      <c r="L31" s="359">
        <f t="shared" si="20"/>
        <v>57.530544297165903</v>
      </c>
      <c r="M31" s="359">
        <f t="shared" si="20"/>
        <v>57.530544297165903</v>
      </c>
      <c r="N31" s="359">
        <f t="shared" si="20"/>
        <v>57.530544297165903</v>
      </c>
      <c r="O31" s="359">
        <f t="shared" si="20"/>
        <v>57.530544297165903</v>
      </c>
      <c r="P31" s="359">
        <f t="shared" si="20"/>
        <v>57.530544297165903</v>
      </c>
      <c r="Q31" s="359">
        <f t="shared" si="20"/>
        <v>57.530544297165903</v>
      </c>
      <c r="R31" s="359">
        <f t="shared" si="20"/>
        <v>57.530544297165903</v>
      </c>
      <c r="S31" s="359">
        <f t="shared" si="20"/>
        <v>57.530544297165903</v>
      </c>
      <c r="T31" s="359">
        <f t="shared" si="20"/>
        <v>57.530544297165903</v>
      </c>
      <c r="U31" s="359">
        <f t="shared" si="20"/>
        <v>40.750802210492516</v>
      </c>
      <c r="V31" s="359">
        <f t="shared" si="20"/>
        <v>0</v>
      </c>
      <c r="W31" s="359">
        <f t="shared" si="20"/>
        <v>0</v>
      </c>
      <c r="X31" s="359">
        <f t="shared" si="20"/>
        <v>0</v>
      </c>
      <c r="Y31" s="359">
        <f t="shared" si="20"/>
        <v>0</v>
      </c>
      <c r="Z31" s="359">
        <f t="shared" si="20"/>
        <v>0</v>
      </c>
      <c r="AA31" s="359">
        <f t="shared" si="20"/>
        <v>0</v>
      </c>
      <c r="AB31" s="359">
        <f t="shared" si="20"/>
        <v>0</v>
      </c>
      <c r="AC31" s="359">
        <f t="shared" si="20"/>
        <v>0</v>
      </c>
      <c r="AD31" s="359">
        <f t="shared" si="20"/>
        <v>0</v>
      </c>
      <c r="AE31" s="359">
        <f t="shared" si="20"/>
        <v>0</v>
      </c>
      <c r="AF31" s="359">
        <f t="shared" si="20"/>
        <v>0</v>
      </c>
      <c r="AG31" s="359">
        <f t="shared" si="20"/>
        <v>0</v>
      </c>
      <c r="AH31" s="359">
        <f t="shared" si="20"/>
        <v>0</v>
      </c>
      <c r="AI31" s="359">
        <f t="shared" si="20"/>
        <v>0</v>
      </c>
      <c r="AJ31" s="359">
        <f t="shared" si="20"/>
        <v>0</v>
      </c>
      <c r="AK31" s="359">
        <f t="shared" si="20"/>
        <v>0</v>
      </c>
      <c r="AL31" s="359">
        <f t="shared" si="20"/>
        <v>0</v>
      </c>
      <c r="AM31" s="359">
        <f t="shared" si="20"/>
        <v>0</v>
      </c>
      <c r="AN31" s="359">
        <f t="shared" si="20"/>
        <v>0</v>
      </c>
    </row>
    <row r="32" spans="1:41" s="604" customFormat="1" ht="12" customHeight="1">
      <c r="A32" s="676"/>
      <c r="C32" s="598"/>
      <c r="E32" s="645"/>
      <c r="F32" s="603"/>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row>
    <row r="33" spans="1:40" s="604" customFormat="1">
      <c r="A33" s="653" t="s">
        <v>1404</v>
      </c>
      <c r="C33" s="603"/>
      <c r="E33" s="664"/>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row>
    <row r="34" spans="1:40" s="604" customFormat="1">
      <c r="A34" s="669">
        <v>1991</v>
      </c>
      <c r="C34" s="603"/>
      <c r="E34" s="677">
        <f>+E301</f>
        <v>33.299999999999997</v>
      </c>
      <c r="F34" s="678">
        <f>+F$10</f>
        <v>28.765229973238174</v>
      </c>
      <c r="G34" s="678">
        <f t="shared" ref="G34:AN42" si="21">IF(G$2-$A34&gt;$E34-1,0,+F34*(1+G$293))</f>
        <v>28.765229973238174</v>
      </c>
      <c r="H34" s="678">
        <f t="shared" si="21"/>
        <v>28.765229973238174</v>
      </c>
      <c r="I34" s="678">
        <f t="shared" si="21"/>
        <v>28.765229973238174</v>
      </c>
      <c r="J34" s="678">
        <f t="shared" si="21"/>
        <v>28.765229973238174</v>
      </c>
      <c r="K34" s="678">
        <f t="shared" si="21"/>
        <v>28.765229973238174</v>
      </c>
      <c r="L34" s="678">
        <f t="shared" si="21"/>
        <v>28.765229973238174</v>
      </c>
      <c r="M34" s="678">
        <f t="shared" si="21"/>
        <v>28.765229973238174</v>
      </c>
      <c r="N34" s="678">
        <f t="shared" si="21"/>
        <v>28.765229973238174</v>
      </c>
      <c r="O34" s="678">
        <f t="shared" si="21"/>
        <v>28.765229973238174</v>
      </c>
      <c r="P34" s="678">
        <f t="shared" si="21"/>
        <v>28.765229973238174</v>
      </c>
      <c r="Q34" s="678">
        <f t="shared" si="21"/>
        <v>28.765229973238174</v>
      </c>
      <c r="R34" s="678">
        <f t="shared" si="21"/>
        <v>28.765229973238174</v>
      </c>
      <c r="S34" s="678">
        <f t="shared" si="21"/>
        <v>28.765229973238174</v>
      </c>
      <c r="T34" s="678">
        <f t="shared" si="21"/>
        <v>28.765229973238174</v>
      </c>
      <c r="U34" s="678">
        <f t="shared" si="21"/>
        <v>28.765229973238174</v>
      </c>
      <c r="V34" s="678">
        <f t="shared" si="21"/>
        <v>28.765229973238174</v>
      </c>
      <c r="W34" s="678">
        <f t="shared" si="21"/>
        <v>28.765229973238174</v>
      </c>
      <c r="X34" s="678">
        <f t="shared" si="21"/>
        <v>28.765229973238174</v>
      </c>
      <c r="Y34" s="678">
        <f t="shared" si="21"/>
        <v>28.765229973238174</v>
      </c>
      <c r="Z34" s="678">
        <f t="shared" si="21"/>
        <v>28.765229973238174</v>
      </c>
      <c r="AA34" s="678">
        <f t="shared" si="21"/>
        <v>28.765229973238174</v>
      </c>
      <c r="AB34" s="678">
        <f t="shared" si="21"/>
        <v>28.765229973238174</v>
      </c>
      <c r="AC34" s="678">
        <f t="shared" si="21"/>
        <v>28.765229973238174</v>
      </c>
      <c r="AD34" s="678">
        <f t="shared" si="21"/>
        <v>28.765229973238174</v>
      </c>
      <c r="AE34" s="678">
        <f t="shared" si="21"/>
        <v>28.765229973238174</v>
      </c>
      <c r="AF34" s="678">
        <f t="shared" si="21"/>
        <v>28.765229973238174</v>
      </c>
      <c r="AG34" s="678">
        <f t="shared" si="21"/>
        <v>28.765229973238174</v>
      </c>
      <c r="AH34" s="678">
        <f t="shared" si="21"/>
        <v>28.765229973238174</v>
      </c>
      <c r="AI34" s="678">
        <f t="shared" si="21"/>
        <v>28.765229973238174</v>
      </c>
      <c r="AJ34" s="678">
        <f t="shared" si="21"/>
        <v>28.765229973238174</v>
      </c>
      <c r="AK34" s="678">
        <f t="shared" si="21"/>
        <v>28.765229973238174</v>
      </c>
      <c r="AL34" s="678">
        <f t="shared" si="21"/>
        <v>28.765229973238174</v>
      </c>
      <c r="AM34" s="678">
        <f t="shared" si="21"/>
        <v>0</v>
      </c>
      <c r="AN34" s="678">
        <f t="shared" si="21"/>
        <v>0</v>
      </c>
    </row>
    <row r="35" spans="1:40" s="604" customFormat="1">
      <c r="A35" s="669">
        <f t="shared" ref="A35:A68" si="22">+A34+1</f>
        <v>1992</v>
      </c>
      <c r="C35" s="603"/>
      <c r="E35" s="679">
        <f t="shared" ref="E35:E68" si="23">+E34</f>
        <v>33.299999999999997</v>
      </c>
      <c r="F35" s="680"/>
      <c r="G35" s="678">
        <f>+G$10</f>
        <v>65.017300624442441</v>
      </c>
      <c r="H35" s="678">
        <f t="shared" si="21"/>
        <v>65.017300624442441</v>
      </c>
      <c r="I35" s="678">
        <f t="shared" si="21"/>
        <v>65.017300624442441</v>
      </c>
      <c r="J35" s="678">
        <f t="shared" si="21"/>
        <v>65.017300624442441</v>
      </c>
      <c r="K35" s="678">
        <f t="shared" si="21"/>
        <v>65.017300624442441</v>
      </c>
      <c r="L35" s="678">
        <f t="shared" si="21"/>
        <v>65.017300624442441</v>
      </c>
      <c r="M35" s="678">
        <f t="shared" si="21"/>
        <v>65.017300624442441</v>
      </c>
      <c r="N35" s="678">
        <f t="shared" si="21"/>
        <v>65.017300624442441</v>
      </c>
      <c r="O35" s="678">
        <f t="shared" si="21"/>
        <v>65.017300624442441</v>
      </c>
      <c r="P35" s="678">
        <f t="shared" si="21"/>
        <v>65.017300624442441</v>
      </c>
      <c r="Q35" s="678">
        <f t="shared" si="21"/>
        <v>65.017300624442441</v>
      </c>
      <c r="R35" s="678">
        <f t="shared" si="21"/>
        <v>65.017300624442441</v>
      </c>
      <c r="S35" s="678">
        <f t="shared" si="21"/>
        <v>65.017300624442441</v>
      </c>
      <c r="T35" s="678">
        <f t="shared" si="21"/>
        <v>65.017300624442441</v>
      </c>
      <c r="U35" s="678">
        <f t="shared" si="21"/>
        <v>65.017300624442441</v>
      </c>
      <c r="V35" s="678">
        <f t="shared" si="21"/>
        <v>65.017300624442441</v>
      </c>
      <c r="W35" s="678">
        <f t="shared" si="21"/>
        <v>65.017300624442441</v>
      </c>
      <c r="X35" s="678">
        <f t="shared" si="21"/>
        <v>65.017300624442441</v>
      </c>
      <c r="Y35" s="678">
        <f t="shared" si="21"/>
        <v>65.017300624442441</v>
      </c>
      <c r="Z35" s="678">
        <f t="shared" si="21"/>
        <v>65.017300624442441</v>
      </c>
      <c r="AA35" s="678">
        <f t="shared" si="21"/>
        <v>65.017300624442441</v>
      </c>
      <c r="AB35" s="678">
        <f t="shared" si="21"/>
        <v>65.017300624442441</v>
      </c>
      <c r="AC35" s="678">
        <f t="shared" si="21"/>
        <v>65.017300624442441</v>
      </c>
      <c r="AD35" s="678">
        <f t="shared" si="21"/>
        <v>65.017300624442441</v>
      </c>
      <c r="AE35" s="678">
        <f t="shared" si="21"/>
        <v>65.017300624442441</v>
      </c>
      <c r="AF35" s="678">
        <f t="shared" si="21"/>
        <v>65.017300624442441</v>
      </c>
      <c r="AG35" s="678">
        <f t="shared" si="21"/>
        <v>65.017300624442441</v>
      </c>
      <c r="AH35" s="678">
        <f t="shared" si="21"/>
        <v>65.017300624442441</v>
      </c>
      <c r="AI35" s="678">
        <f t="shared" si="21"/>
        <v>65.017300624442441</v>
      </c>
      <c r="AJ35" s="678">
        <f t="shared" si="21"/>
        <v>65.017300624442441</v>
      </c>
      <c r="AK35" s="678">
        <f t="shared" si="21"/>
        <v>65.017300624442441</v>
      </c>
      <c r="AL35" s="678">
        <f t="shared" si="21"/>
        <v>65.017300624442441</v>
      </c>
      <c r="AM35" s="678">
        <f t="shared" si="21"/>
        <v>65.017300624442441</v>
      </c>
      <c r="AN35" s="678">
        <f t="shared" si="21"/>
        <v>0</v>
      </c>
    </row>
    <row r="36" spans="1:40" s="604" customFormat="1">
      <c r="A36" s="669">
        <f t="shared" si="22"/>
        <v>1993</v>
      </c>
      <c r="C36" s="603"/>
      <c r="E36" s="679">
        <f t="shared" si="23"/>
        <v>33.299999999999997</v>
      </c>
      <c r="F36" s="680"/>
      <c r="G36" s="680"/>
      <c r="H36" s="678">
        <f>+H$10</f>
        <v>77.889412667261368</v>
      </c>
      <c r="I36" s="678">
        <f t="shared" si="21"/>
        <v>77.889412667261368</v>
      </c>
      <c r="J36" s="678">
        <f t="shared" si="21"/>
        <v>77.889412667261368</v>
      </c>
      <c r="K36" s="678">
        <f t="shared" si="21"/>
        <v>77.889412667261368</v>
      </c>
      <c r="L36" s="678">
        <f t="shared" si="21"/>
        <v>77.889412667261368</v>
      </c>
      <c r="M36" s="678">
        <f t="shared" si="21"/>
        <v>77.889412667261368</v>
      </c>
      <c r="N36" s="678">
        <f t="shared" si="21"/>
        <v>77.889412667261368</v>
      </c>
      <c r="O36" s="678">
        <f t="shared" si="21"/>
        <v>77.889412667261368</v>
      </c>
      <c r="P36" s="678">
        <f t="shared" si="21"/>
        <v>77.889412667261368</v>
      </c>
      <c r="Q36" s="678">
        <f t="shared" si="21"/>
        <v>77.889412667261368</v>
      </c>
      <c r="R36" s="678">
        <f t="shared" si="21"/>
        <v>77.889412667261368</v>
      </c>
      <c r="S36" s="678">
        <f t="shared" si="21"/>
        <v>77.889412667261368</v>
      </c>
      <c r="T36" s="678">
        <f t="shared" si="21"/>
        <v>77.889412667261368</v>
      </c>
      <c r="U36" s="678">
        <f t="shared" si="21"/>
        <v>77.889412667261368</v>
      </c>
      <c r="V36" s="678">
        <f t="shared" si="21"/>
        <v>77.889412667261368</v>
      </c>
      <c r="W36" s="678">
        <f t="shared" si="21"/>
        <v>77.889412667261368</v>
      </c>
      <c r="X36" s="678">
        <f t="shared" si="21"/>
        <v>77.889412667261368</v>
      </c>
      <c r="Y36" s="678">
        <f t="shared" si="21"/>
        <v>77.889412667261368</v>
      </c>
      <c r="Z36" s="678">
        <f t="shared" si="21"/>
        <v>77.889412667261368</v>
      </c>
      <c r="AA36" s="678">
        <f t="shared" si="21"/>
        <v>77.889412667261368</v>
      </c>
      <c r="AB36" s="678">
        <f t="shared" si="21"/>
        <v>77.889412667261368</v>
      </c>
      <c r="AC36" s="678">
        <f t="shared" si="21"/>
        <v>77.889412667261368</v>
      </c>
      <c r="AD36" s="678">
        <f t="shared" si="21"/>
        <v>77.889412667261368</v>
      </c>
      <c r="AE36" s="678">
        <f t="shared" si="21"/>
        <v>77.889412667261368</v>
      </c>
      <c r="AF36" s="678">
        <f t="shared" si="21"/>
        <v>77.889412667261368</v>
      </c>
      <c r="AG36" s="678">
        <f t="shared" si="21"/>
        <v>77.889412667261368</v>
      </c>
      <c r="AH36" s="678">
        <f t="shared" si="21"/>
        <v>77.889412667261368</v>
      </c>
      <c r="AI36" s="678">
        <f t="shared" si="21"/>
        <v>77.889412667261368</v>
      </c>
      <c r="AJ36" s="678">
        <f t="shared" si="21"/>
        <v>77.889412667261368</v>
      </c>
      <c r="AK36" s="678">
        <f t="shared" si="21"/>
        <v>77.889412667261368</v>
      </c>
      <c r="AL36" s="678">
        <f t="shared" si="21"/>
        <v>77.889412667261368</v>
      </c>
      <c r="AM36" s="678">
        <f t="shared" si="21"/>
        <v>77.889412667261368</v>
      </c>
      <c r="AN36" s="678">
        <f t="shared" si="21"/>
        <v>77.889412667261368</v>
      </c>
    </row>
    <row r="37" spans="1:40" s="604" customFormat="1">
      <c r="A37" s="669">
        <f t="shared" si="22"/>
        <v>1994</v>
      </c>
      <c r="C37" s="603"/>
      <c r="E37" s="679">
        <f t="shared" si="23"/>
        <v>33.299999999999997</v>
      </c>
      <c r="F37" s="680"/>
      <c r="G37" s="680"/>
      <c r="H37" s="680"/>
      <c r="I37" s="678">
        <f>+I$10</f>
        <v>88.134563068688649</v>
      </c>
      <c r="J37" s="678">
        <f t="shared" si="21"/>
        <v>88.134563068688649</v>
      </c>
      <c r="K37" s="678">
        <f t="shared" si="21"/>
        <v>88.134563068688649</v>
      </c>
      <c r="L37" s="678">
        <f t="shared" si="21"/>
        <v>88.134563068688649</v>
      </c>
      <c r="M37" s="678">
        <f t="shared" si="21"/>
        <v>88.134563068688649</v>
      </c>
      <c r="N37" s="678">
        <f t="shared" si="21"/>
        <v>88.134563068688649</v>
      </c>
      <c r="O37" s="678">
        <f t="shared" si="21"/>
        <v>88.134563068688649</v>
      </c>
      <c r="P37" s="678">
        <f t="shared" si="21"/>
        <v>88.134563068688649</v>
      </c>
      <c r="Q37" s="678">
        <f t="shared" si="21"/>
        <v>88.134563068688649</v>
      </c>
      <c r="R37" s="678">
        <f t="shared" si="21"/>
        <v>88.134563068688649</v>
      </c>
      <c r="S37" s="678">
        <f t="shared" si="21"/>
        <v>88.134563068688649</v>
      </c>
      <c r="T37" s="678">
        <f t="shared" si="21"/>
        <v>88.134563068688649</v>
      </c>
      <c r="U37" s="678">
        <f t="shared" si="21"/>
        <v>88.134563068688649</v>
      </c>
      <c r="V37" s="678">
        <f t="shared" si="21"/>
        <v>88.134563068688649</v>
      </c>
      <c r="W37" s="678">
        <f t="shared" si="21"/>
        <v>88.134563068688649</v>
      </c>
      <c r="X37" s="678">
        <f t="shared" si="21"/>
        <v>88.134563068688649</v>
      </c>
      <c r="Y37" s="678">
        <f t="shared" si="21"/>
        <v>88.134563068688649</v>
      </c>
      <c r="Z37" s="678">
        <f t="shared" si="21"/>
        <v>88.134563068688649</v>
      </c>
      <c r="AA37" s="678">
        <f t="shared" si="21"/>
        <v>88.134563068688649</v>
      </c>
      <c r="AB37" s="678">
        <f t="shared" si="21"/>
        <v>88.134563068688649</v>
      </c>
      <c r="AC37" s="678">
        <f t="shared" si="21"/>
        <v>88.134563068688649</v>
      </c>
      <c r="AD37" s="678">
        <f t="shared" si="21"/>
        <v>88.134563068688649</v>
      </c>
      <c r="AE37" s="678">
        <f t="shared" si="21"/>
        <v>88.134563068688649</v>
      </c>
      <c r="AF37" s="678">
        <f t="shared" si="21"/>
        <v>88.134563068688649</v>
      </c>
      <c r="AG37" s="678">
        <f t="shared" si="21"/>
        <v>88.134563068688649</v>
      </c>
      <c r="AH37" s="678">
        <f t="shared" si="21"/>
        <v>88.134563068688649</v>
      </c>
      <c r="AI37" s="678">
        <f t="shared" si="21"/>
        <v>88.134563068688649</v>
      </c>
      <c r="AJ37" s="678">
        <f t="shared" si="21"/>
        <v>88.134563068688649</v>
      </c>
      <c r="AK37" s="678">
        <f t="shared" si="21"/>
        <v>88.134563068688649</v>
      </c>
      <c r="AL37" s="678">
        <f t="shared" si="21"/>
        <v>88.134563068688649</v>
      </c>
      <c r="AM37" s="678">
        <f t="shared" si="21"/>
        <v>88.134563068688649</v>
      </c>
      <c r="AN37" s="678">
        <f t="shared" si="21"/>
        <v>88.134563068688649</v>
      </c>
    </row>
    <row r="38" spans="1:40" s="604" customFormat="1">
      <c r="A38" s="669">
        <f t="shared" si="22"/>
        <v>1995</v>
      </c>
      <c r="C38" s="603"/>
      <c r="E38" s="679">
        <f t="shared" si="23"/>
        <v>33.299999999999997</v>
      </c>
      <c r="F38" s="680"/>
      <c r="G38" s="680"/>
      <c r="H38" s="680"/>
      <c r="I38" s="680"/>
      <c r="J38" s="678">
        <f>+J$10</f>
        <v>102.97689634255129</v>
      </c>
      <c r="K38" s="678">
        <f t="shared" si="21"/>
        <v>102.97689634255129</v>
      </c>
      <c r="L38" s="678">
        <f t="shared" si="21"/>
        <v>102.97689634255129</v>
      </c>
      <c r="M38" s="678">
        <f t="shared" si="21"/>
        <v>102.97689634255129</v>
      </c>
      <c r="N38" s="678">
        <f t="shared" si="21"/>
        <v>102.97689634255129</v>
      </c>
      <c r="O38" s="678">
        <f t="shared" si="21"/>
        <v>102.97689634255129</v>
      </c>
      <c r="P38" s="678">
        <f t="shared" si="21"/>
        <v>102.97689634255129</v>
      </c>
      <c r="Q38" s="678">
        <f t="shared" si="21"/>
        <v>102.97689634255129</v>
      </c>
      <c r="R38" s="678">
        <f t="shared" si="21"/>
        <v>102.97689634255129</v>
      </c>
      <c r="S38" s="678">
        <f t="shared" si="21"/>
        <v>102.97689634255129</v>
      </c>
      <c r="T38" s="678">
        <f t="shared" si="21"/>
        <v>102.97689634255129</v>
      </c>
      <c r="U38" s="678">
        <f t="shared" si="21"/>
        <v>102.97689634255129</v>
      </c>
      <c r="V38" s="678">
        <f t="shared" si="21"/>
        <v>102.97689634255129</v>
      </c>
      <c r="W38" s="678">
        <f t="shared" si="21"/>
        <v>102.97689634255129</v>
      </c>
      <c r="X38" s="678">
        <f t="shared" si="21"/>
        <v>102.97689634255129</v>
      </c>
      <c r="Y38" s="678">
        <f t="shared" si="21"/>
        <v>102.97689634255129</v>
      </c>
      <c r="Z38" s="678">
        <f t="shared" si="21"/>
        <v>102.97689634255129</v>
      </c>
      <c r="AA38" s="678">
        <f t="shared" si="21"/>
        <v>102.97689634255129</v>
      </c>
      <c r="AB38" s="678">
        <f t="shared" si="21"/>
        <v>102.97689634255129</v>
      </c>
      <c r="AC38" s="678">
        <f t="shared" si="21"/>
        <v>102.97689634255129</v>
      </c>
      <c r="AD38" s="678">
        <f t="shared" si="21"/>
        <v>102.97689634255129</v>
      </c>
      <c r="AE38" s="678">
        <f t="shared" si="21"/>
        <v>102.97689634255129</v>
      </c>
      <c r="AF38" s="678">
        <f t="shared" si="21"/>
        <v>102.97689634255129</v>
      </c>
      <c r="AG38" s="678">
        <f t="shared" si="21"/>
        <v>102.97689634255129</v>
      </c>
      <c r="AH38" s="678">
        <f t="shared" si="21"/>
        <v>102.97689634255129</v>
      </c>
      <c r="AI38" s="678">
        <f t="shared" si="21"/>
        <v>102.97689634255129</v>
      </c>
      <c r="AJ38" s="678">
        <f t="shared" si="21"/>
        <v>102.97689634255129</v>
      </c>
      <c r="AK38" s="678">
        <f t="shared" si="21"/>
        <v>102.97689634255129</v>
      </c>
      <c r="AL38" s="678">
        <f t="shared" si="21"/>
        <v>102.97689634255129</v>
      </c>
      <c r="AM38" s="678">
        <f t="shared" si="21"/>
        <v>102.97689634255129</v>
      </c>
      <c r="AN38" s="678">
        <f t="shared" si="21"/>
        <v>102.97689634255129</v>
      </c>
    </row>
    <row r="39" spans="1:40" s="604" customFormat="1">
      <c r="A39" s="669">
        <f t="shared" si="22"/>
        <v>1996</v>
      </c>
      <c r="C39" s="603"/>
      <c r="E39" s="679">
        <f t="shared" si="23"/>
        <v>33.299999999999997</v>
      </c>
      <c r="F39" s="680"/>
      <c r="G39" s="680"/>
      <c r="H39" s="680"/>
      <c r="I39" s="680"/>
      <c r="J39" s="680"/>
      <c r="K39" s="678">
        <f>+K$10</f>
        <v>92.863094023193582</v>
      </c>
      <c r="L39" s="678">
        <f t="shared" si="21"/>
        <v>92.863094023193582</v>
      </c>
      <c r="M39" s="678">
        <f t="shared" si="21"/>
        <v>92.863094023193582</v>
      </c>
      <c r="N39" s="678">
        <f t="shared" si="21"/>
        <v>92.863094023193582</v>
      </c>
      <c r="O39" s="678">
        <f t="shared" si="21"/>
        <v>92.863094023193582</v>
      </c>
      <c r="P39" s="678">
        <f t="shared" si="21"/>
        <v>92.863094023193582</v>
      </c>
      <c r="Q39" s="678">
        <f t="shared" si="21"/>
        <v>92.863094023193582</v>
      </c>
      <c r="R39" s="678">
        <f t="shared" si="21"/>
        <v>92.863094023193582</v>
      </c>
      <c r="S39" s="678">
        <f t="shared" si="21"/>
        <v>92.863094023193582</v>
      </c>
      <c r="T39" s="678">
        <f t="shared" si="21"/>
        <v>92.863094023193582</v>
      </c>
      <c r="U39" s="678">
        <f t="shared" si="21"/>
        <v>92.863094023193582</v>
      </c>
      <c r="V39" s="678">
        <f t="shared" si="21"/>
        <v>92.863094023193582</v>
      </c>
      <c r="W39" s="678">
        <f t="shared" si="21"/>
        <v>92.863094023193582</v>
      </c>
      <c r="X39" s="678">
        <f t="shared" si="21"/>
        <v>92.863094023193582</v>
      </c>
      <c r="Y39" s="678">
        <f t="shared" si="21"/>
        <v>92.863094023193582</v>
      </c>
      <c r="Z39" s="678">
        <f t="shared" si="21"/>
        <v>92.863094023193582</v>
      </c>
      <c r="AA39" s="678">
        <f t="shared" si="21"/>
        <v>92.863094023193582</v>
      </c>
      <c r="AB39" s="678">
        <f t="shared" si="21"/>
        <v>92.863094023193582</v>
      </c>
      <c r="AC39" s="678">
        <f t="shared" si="21"/>
        <v>92.863094023193582</v>
      </c>
      <c r="AD39" s="678">
        <f t="shared" si="21"/>
        <v>92.863094023193582</v>
      </c>
      <c r="AE39" s="678">
        <f t="shared" si="21"/>
        <v>92.863094023193582</v>
      </c>
      <c r="AF39" s="678">
        <f t="shared" si="21"/>
        <v>92.863094023193582</v>
      </c>
      <c r="AG39" s="678">
        <f t="shared" si="21"/>
        <v>92.863094023193582</v>
      </c>
      <c r="AH39" s="678">
        <f t="shared" si="21"/>
        <v>92.863094023193582</v>
      </c>
      <c r="AI39" s="678">
        <f t="shared" si="21"/>
        <v>92.863094023193582</v>
      </c>
      <c r="AJ39" s="678">
        <f t="shared" si="21"/>
        <v>92.863094023193582</v>
      </c>
      <c r="AK39" s="678">
        <f t="shared" si="21"/>
        <v>92.863094023193582</v>
      </c>
      <c r="AL39" s="678">
        <f t="shared" si="21"/>
        <v>92.863094023193582</v>
      </c>
      <c r="AM39" s="678">
        <f t="shared" si="21"/>
        <v>92.863094023193582</v>
      </c>
      <c r="AN39" s="678">
        <f t="shared" si="21"/>
        <v>92.863094023193582</v>
      </c>
    </row>
    <row r="40" spans="1:40" s="604" customFormat="1">
      <c r="A40" s="669">
        <f t="shared" si="22"/>
        <v>1997</v>
      </c>
      <c r="C40" s="603"/>
      <c r="E40" s="679">
        <f t="shared" si="23"/>
        <v>33.299999999999997</v>
      </c>
      <c r="F40" s="680"/>
      <c r="G40" s="680"/>
      <c r="H40" s="680"/>
      <c r="I40" s="680"/>
      <c r="J40" s="680"/>
      <c r="K40" s="680"/>
      <c r="L40" s="678">
        <f>+L$10</f>
        <v>108.2308196253345</v>
      </c>
      <c r="M40" s="678">
        <f t="shared" si="21"/>
        <v>108.2308196253345</v>
      </c>
      <c r="N40" s="678">
        <f t="shared" si="21"/>
        <v>108.2308196253345</v>
      </c>
      <c r="O40" s="678">
        <f t="shared" si="21"/>
        <v>108.2308196253345</v>
      </c>
      <c r="P40" s="678">
        <f t="shared" si="21"/>
        <v>108.2308196253345</v>
      </c>
      <c r="Q40" s="678">
        <f t="shared" si="21"/>
        <v>108.2308196253345</v>
      </c>
      <c r="R40" s="678">
        <f t="shared" si="21"/>
        <v>108.2308196253345</v>
      </c>
      <c r="S40" s="678">
        <f t="shared" si="21"/>
        <v>108.2308196253345</v>
      </c>
      <c r="T40" s="678">
        <f t="shared" si="21"/>
        <v>108.2308196253345</v>
      </c>
      <c r="U40" s="678">
        <f t="shared" si="21"/>
        <v>108.2308196253345</v>
      </c>
      <c r="V40" s="678">
        <f t="shared" si="21"/>
        <v>108.2308196253345</v>
      </c>
      <c r="W40" s="678">
        <f t="shared" si="21"/>
        <v>108.2308196253345</v>
      </c>
      <c r="X40" s="678">
        <f t="shared" si="21"/>
        <v>108.2308196253345</v>
      </c>
      <c r="Y40" s="678">
        <f t="shared" si="21"/>
        <v>108.2308196253345</v>
      </c>
      <c r="Z40" s="678">
        <f t="shared" si="21"/>
        <v>108.2308196253345</v>
      </c>
      <c r="AA40" s="678">
        <f t="shared" si="21"/>
        <v>108.2308196253345</v>
      </c>
      <c r="AB40" s="678">
        <f t="shared" si="21"/>
        <v>108.2308196253345</v>
      </c>
      <c r="AC40" s="678">
        <f t="shared" si="21"/>
        <v>108.2308196253345</v>
      </c>
      <c r="AD40" s="678">
        <f t="shared" si="21"/>
        <v>108.2308196253345</v>
      </c>
      <c r="AE40" s="678">
        <f t="shared" si="21"/>
        <v>108.2308196253345</v>
      </c>
      <c r="AF40" s="678">
        <f t="shared" si="21"/>
        <v>108.2308196253345</v>
      </c>
      <c r="AG40" s="678">
        <f t="shared" si="21"/>
        <v>108.2308196253345</v>
      </c>
      <c r="AH40" s="678">
        <f t="shared" si="21"/>
        <v>108.2308196253345</v>
      </c>
      <c r="AI40" s="678">
        <f t="shared" si="21"/>
        <v>108.2308196253345</v>
      </c>
      <c r="AJ40" s="678">
        <f t="shared" si="21"/>
        <v>108.2308196253345</v>
      </c>
      <c r="AK40" s="678">
        <f t="shared" si="21"/>
        <v>108.2308196253345</v>
      </c>
      <c r="AL40" s="678">
        <f t="shared" si="21"/>
        <v>108.2308196253345</v>
      </c>
      <c r="AM40" s="678">
        <f t="shared" si="21"/>
        <v>108.2308196253345</v>
      </c>
      <c r="AN40" s="678">
        <f t="shared" si="21"/>
        <v>108.2308196253345</v>
      </c>
    </row>
    <row r="41" spans="1:40" s="604" customFormat="1">
      <c r="A41" s="669">
        <f t="shared" si="22"/>
        <v>1998</v>
      </c>
      <c r="C41" s="603"/>
      <c r="E41" s="679">
        <f t="shared" si="23"/>
        <v>33.299999999999997</v>
      </c>
      <c r="F41" s="680"/>
      <c r="G41" s="680"/>
      <c r="H41" s="680"/>
      <c r="I41" s="680"/>
      <c r="J41" s="680"/>
      <c r="K41" s="680"/>
      <c r="L41" s="681"/>
      <c r="M41" s="678">
        <f>+M$10</f>
        <v>103.63363675289918</v>
      </c>
      <c r="N41" s="678">
        <f t="shared" si="21"/>
        <v>103.63363675289918</v>
      </c>
      <c r="O41" s="678">
        <f t="shared" si="21"/>
        <v>103.63363675289918</v>
      </c>
      <c r="P41" s="678">
        <f t="shared" si="21"/>
        <v>103.63363675289918</v>
      </c>
      <c r="Q41" s="678">
        <f t="shared" si="21"/>
        <v>103.63363675289918</v>
      </c>
      <c r="R41" s="678">
        <f t="shared" si="21"/>
        <v>103.63363675289918</v>
      </c>
      <c r="S41" s="678">
        <f t="shared" si="21"/>
        <v>103.63363675289918</v>
      </c>
      <c r="T41" s="678">
        <f t="shared" si="21"/>
        <v>103.63363675289918</v>
      </c>
      <c r="U41" s="678">
        <f t="shared" si="21"/>
        <v>103.63363675289918</v>
      </c>
      <c r="V41" s="678">
        <f t="shared" si="21"/>
        <v>103.63363675289918</v>
      </c>
      <c r="W41" s="678">
        <f t="shared" si="21"/>
        <v>103.63363675289918</v>
      </c>
      <c r="X41" s="678">
        <f t="shared" si="21"/>
        <v>103.63363675289918</v>
      </c>
      <c r="Y41" s="678">
        <f t="shared" si="21"/>
        <v>103.63363675289918</v>
      </c>
      <c r="Z41" s="678">
        <f t="shared" si="21"/>
        <v>103.63363675289918</v>
      </c>
      <c r="AA41" s="678">
        <f t="shared" si="21"/>
        <v>103.63363675289918</v>
      </c>
      <c r="AB41" s="678">
        <f t="shared" si="21"/>
        <v>103.63363675289918</v>
      </c>
      <c r="AC41" s="678">
        <f t="shared" si="21"/>
        <v>103.63363675289918</v>
      </c>
      <c r="AD41" s="678">
        <f t="shared" si="21"/>
        <v>103.63363675289918</v>
      </c>
      <c r="AE41" s="678">
        <f t="shared" si="21"/>
        <v>103.63363675289918</v>
      </c>
      <c r="AF41" s="678">
        <f t="shared" si="21"/>
        <v>103.63363675289918</v>
      </c>
      <c r="AG41" s="678">
        <f t="shared" si="21"/>
        <v>103.63363675289918</v>
      </c>
      <c r="AH41" s="678">
        <f t="shared" si="21"/>
        <v>103.63363675289918</v>
      </c>
      <c r="AI41" s="678">
        <f t="shared" si="21"/>
        <v>103.63363675289918</v>
      </c>
      <c r="AJ41" s="678">
        <f t="shared" si="21"/>
        <v>103.63363675289918</v>
      </c>
      <c r="AK41" s="678">
        <f t="shared" si="21"/>
        <v>103.63363675289918</v>
      </c>
      <c r="AL41" s="678">
        <f t="shared" si="21"/>
        <v>103.63363675289918</v>
      </c>
      <c r="AM41" s="678">
        <f t="shared" si="21"/>
        <v>103.63363675289918</v>
      </c>
      <c r="AN41" s="678">
        <f t="shared" si="21"/>
        <v>103.63363675289918</v>
      </c>
    </row>
    <row r="42" spans="1:40" s="604" customFormat="1">
      <c r="A42" s="669">
        <f t="shared" si="22"/>
        <v>1999</v>
      </c>
      <c r="C42" s="603"/>
      <c r="E42" s="679">
        <f t="shared" si="23"/>
        <v>33.299999999999997</v>
      </c>
      <c r="F42" s="680"/>
      <c r="G42" s="680"/>
      <c r="H42" s="680"/>
      <c r="I42" s="680"/>
      <c r="J42" s="680"/>
      <c r="K42" s="680"/>
      <c r="L42" s="680"/>
      <c r="M42" s="680"/>
      <c r="N42" s="678">
        <f>+N$10</f>
        <v>105.51966662347833</v>
      </c>
      <c r="O42" s="678">
        <f t="shared" si="21"/>
        <v>105.51966662347833</v>
      </c>
      <c r="P42" s="678">
        <f t="shared" si="21"/>
        <v>105.51966662347833</v>
      </c>
      <c r="Q42" s="678">
        <f t="shared" si="21"/>
        <v>105.51966662347833</v>
      </c>
      <c r="R42" s="678">
        <f t="shared" si="21"/>
        <v>105.51966662347833</v>
      </c>
      <c r="S42" s="678">
        <f t="shared" si="21"/>
        <v>105.51966662347833</v>
      </c>
      <c r="T42" s="678">
        <f t="shared" si="21"/>
        <v>105.51966662347833</v>
      </c>
      <c r="U42" s="678">
        <f t="shared" si="21"/>
        <v>105.51966662347833</v>
      </c>
      <c r="V42" s="678">
        <f t="shared" si="21"/>
        <v>105.51966662347833</v>
      </c>
      <c r="W42" s="678">
        <f t="shared" si="21"/>
        <v>105.51966662347833</v>
      </c>
      <c r="X42" s="678">
        <f t="shared" si="21"/>
        <v>105.51966662347833</v>
      </c>
      <c r="Y42" s="678">
        <f t="shared" si="21"/>
        <v>105.51966662347833</v>
      </c>
      <c r="Z42" s="678">
        <f t="shared" ref="Z42:AN42" si="24">IF(Z$2-$A42&gt;$E42-1,0,+Y42*(1+Z$293))</f>
        <v>105.51966662347833</v>
      </c>
      <c r="AA42" s="678">
        <f t="shared" si="24"/>
        <v>105.51966662347833</v>
      </c>
      <c r="AB42" s="678">
        <f t="shared" si="24"/>
        <v>105.51966662347833</v>
      </c>
      <c r="AC42" s="678">
        <f t="shared" si="24"/>
        <v>105.51966662347833</v>
      </c>
      <c r="AD42" s="678">
        <f t="shared" si="24"/>
        <v>105.51966662347833</v>
      </c>
      <c r="AE42" s="678">
        <f t="shared" si="24"/>
        <v>105.51966662347833</v>
      </c>
      <c r="AF42" s="678">
        <f t="shared" si="24"/>
        <v>105.51966662347833</v>
      </c>
      <c r="AG42" s="678">
        <f t="shared" si="24"/>
        <v>105.51966662347833</v>
      </c>
      <c r="AH42" s="678">
        <f t="shared" si="24"/>
        <v>105.51966662347833</v>
      </c>
      <c r="AI42" s="678">
        <f t="shared" si="24"/>
        <v>105.51966662347833</v>
      </c>
      <c r="AJ42" s="678">
        <f t="shared" si="24"/>
        <v>105.51966662347833</v>
      </c>
      <c r="AK42" s="678">
        <f t="shared" si="24"/>
        <v>105.51966662347833</v>
      </c>
      <c r="AL42" s="678">
        <f t="shared" si="24"/>
        <v>105.51966662347833</v>
      </c>
      <c r="AM42" s="678">
        <f t="shared" si="24"/>
        <v>105.51966662347833</v>
      </c>
      <c r="AN42" s="678">
        <f t="shared" si="24"/>
        <v>105.51966662347833</v>
      </c>
    </row>
    <row r="43" spans="1:40" s="604" customFormat="1">
      <c r="A43" s="669">
        <f t="shared" si="22"/>
        <v>2000</v>
      </c>
      <c r="C43" s="603"/>
      <c r="E43" s="679">
        <f t="shared" si="23"/>
        <v>33.299999999999997</v>
      </c>
      <c r="F43" s="680"/>
      <c r="G43" s="680"/>
      <c r="H43" s="680"/>
      <c r="I43" s="680"/>
      <c r="J43" s="680"/>
      <c r="K43" s="680"/>
      <c r="L43" s="680"/>
      <c r="M43" s="680"/>
      <c r="N43" s="680"/>
      <c r="O43" s="678">
        <f>+O$10</f>
        <v>118.68024865224176</v>
      </c>
      <c r="P43" s="678">
        <f t="shared" ref="P43:AN56" si="25">IF(P$2-$A43&gt;$E43-1,0,+O43*(1+P$293))</f>
        <v>118.68024865224176</v>
      </c>
      <c r="Q43" s="678">
        <f t="shared" si="25"/>
        <v>118.68024865224176</v>
      </c>
      <c r="R43" s="678">
        <f t="shared" si="25"/>
        <v>118.68024865224176</v>
      </c>
      <c r="S43" s="678">
        <f t="shared" si="25"/>
        <v>118.68024865224176</v>
      </c>
      <c r="T43" s="678">
        <f t="shared" si="25"/>
        <v>118.68024865224176</v>
      </c>
      <c r="U43" s="678">
        <f t="shared" si="25"/>
        <v>118.68024865224176</v>
      </c>
      <c r="V43" s="678">
        <f t="shared" si="25"/>
        <v>118.68024865224176</v>
      </c>
      <c r="W43" s="678">
        <f t="shared" si="25"/>
        <v>118.68024865224176</v>
      </c>
      <c r="X43" s="678">
        <f t="shared" si="25"/>
        <v>118.68024865224176</v>
      </c>
      <c r="Y43" s="678">
        <f t="shared" si="25"/>
        <v>118.68024865224176</v>
      </c>
      <c r="Z43" s="678">
        <f t="shared" si="25"/>
        <v>118.68024865224176</v>
      </c>
      <c r="AA43" s="678">
        <f t="shared" si="25"/>
        <v>118.68024865224176</v>
      </c>
      <c r="AB43" s="678">
        <f t="shared" si="25"/>
        <v>118.68024865224176</v>
      </c>
      <c r="AC43" s="678">
        <f t="shared" si="25"/>
        <v>118.68024865224176</v>
      </c>
      <c r="AD43" s="678">
        <f t="shared" si="25"/>
        <v>118.68024865224176</v>
      </c>
      <c r="AE43" s="678">
        <f t="shared" si="25"/>
        <v>118.68024865224176</v>
      </c>
      <c r="AF43" s="678">
        <f t="shared" si="25"/>
        <v>118.68024865224176</v>
      </c>
      <c r="AG43" s="678">
        <f t="shared" si="25"/>
        <v>118.68024865224176</v>
      </c>
      <c r="AH43" s="678">
        <f t="shared" si="25"/>
        <v>118.68024865224176</v>
      </c>
      <c r="AI43" s="678">
        <f t="shared" si="25"/>
        <v>118.68024865224176</v>
      </c>
      <c r="AJ43" s="678">
        <f t="shared" si="25"/>
        <v>118.68024865224176</v>
      </c>
      <c r="AK43" s="678">
        <f t="shared" si="25"/>
        <v>118.68024865224176</v>
      </c>
      <c r="AL43" s="678">
        <f t="shared" si="25"/>
        <v>118.68024865224176</v>
      </c>
      <c r="AM43" s="678">
        <f t="shared" si="25"/>
        <v>118.68024865224176</v>
      </c>
      <c r="AN43" s="678">
        <f t="shared" si="25"/>
        <v>118.68024865224176</v>
      </c>
    </row>
    <row r="44" spans="1:40" s="604" customFormat="1">
      <c r="A44" s="669">
        <f t="shared" si="22"/>
        <v>2001</v>
      </c>
      <c r="C44" s="603"/>
      <c r="E44" s="679">
        <f t="shared" si="23"/>
        <v>33.299999999999997</v>
      </c>
      <c r="F44" s="680"/>
      <c r="G44" s="680"/>
      <c r="H44" s="680"/>
      <c r="I44" s="680"/>
      <c r="J44" s="680"/>
      <c r="K44" s="680"/>
      <c r="L44" s="680"/>
      <c r="M44" s="680"/>
      <c r="N44" s="680"/>
      <c r="O44" s="680"/>
      <c r="P44" s="678">
        <f>+P$10</f>
        <v>81.334325673703674</v>
      </c>
      <c r="Q44" s="678">
        <f t="shared" si="25"/>
        <v>81.334325673703674</v>
      </c>
      <c r="R44" s="678">
        <f t="shared" si="25"/>
        <v>81.334325673703674</v>
      </c>
      <c r="S44" s="678">
        <f t="shared" si="25"/>
        <v>81.334325673703674</v>
      </c>
      <c r="T44" s="678">
        <f t="shared" si="25"/>
        <v>81.334325673703674</v>
      </c>
      <c r="U44" s="678">
        <f t="shared" si="25"/>
        <v>81.334325673703674</v>
      </c>
      <c r="V44" s="678">
        <f t="shared" si="25"/>
        <v>81.334325673703674</v>
      </c>
      <c r="W44" s="678">
        <f t="shared" si="25"/>
        <v>81.334325673703674</v>
      </c>
      <c r="X44" s="678">
        <f t="shared" si="25"/>
        <v>81.334325673703674</v>
      </c>
      <c r="Y44" s="678">
        <f t="shared" si="25"/>
        <v>81.334325673703674</v>
      </c>
      <c r="Z44" s="678">
        <f t="shared" si="25"/>
        <v>81.334325673703674</v>
      </c>
      <c r="AA44" s="678">
        <f t="shared" si="25"/>
        <v>81.334325673703674</v>
      </c>
      <c r="AB44" s="678">
        <f t="shared" si="25"/>
        <v>81.334325673703674</v>
      </c>
      <c r="AC44" s="678">
        <f t="shared" si="25"/>
        <v>81.334325673703674</v>
      </c>
      <c r="AD44" s="678">
        <f t="shared" si="25"/>
        <v>81.334325673703674</v>
      </c>
      <c r="AE44" s="678">
        <f t="shared" si="25"/>
        <v>81.334325673703674</v>
      </c>
      <c r="AF44" s="678">
        <f t="shared" si="25"/>
        <v>81.334325673703674</v>
      </c>
      <c r="AG44" s="678">
        <f t="shared" si="25"/>
        <v>81.334325673703674</v>
      </c>
      <c r="AH44" s="678">
        <f t="shared" si="25"/>
        <v>81.334325673703674</v>
      </c>
      <c r="AI44" s="678">
        <f t="shared" si="25"/>
        <v>81.334325673703674</v>
      </c>
      <c r="AJ44" s="678">
        <f t="shared" si="25"/>
        <v>81.334325673703674</v>
      </c>
      <c r="AK44" s="678">
        <f t="shared" si="25"/>
        <v>81.334325673703674</v>
      </c>
      <c r="AL44" s="678">
        <f t="shared" si="25"/>
        <v>81.334325673703674</v>
      </c>
      <c r="AM44" s="678">
        <f t="shared" si="25"/>
        <v>81.334325673703674</v>
      </c>
      <c r="AN44" s="678">
        <f t="shared" si="25"/>
        <v>81.334325673703674</v>
      </c>
    </row>
    <row r="45" spans="1:40" s="604" customFormat="1">
      <c r="A45" s="669">
        <f t="shared" si="22"/>
        <v>2002</v>
      </c>
      <c r="C45" s="603"/>
      <c r="E45" s="679">
        <f t="shared" si="23"/>
        <v>33.299999999999997</v>
      </c>
      <c r="F45" s="680"/>
      <c r="G45" s="680"/>
      <c r="H45" s="680"/>
      <c r="I45" s="680"/>
      <c r="J45" s="680"/>
      <c r="K45" s="680"/>
      <c r="L45" s="680"/>
      <c r="M45" s="680"/>
      <c r="N45" s="680"/>
      <c r="O45" s="680"/>
      <c r="P45" s="680"/>
      <c r="Q45" s="678">
        <f>+Q$10</f>
        <v>56.624173918044583</v>
      </c>
      <c r="R45" s="678">
        <f t="shared" si="25"/>
        <v>56.624173918044583</v>
      </c>
      <c r="S45" s="678">
        <f t="shared" si="25"/>
        <v>56.624173918044583</v>
      </c>
      <c r="T45" s="678">
        <f t="shared" si="25"/>
        <v>56.624173918044583</v>
      </c>
      <c r="U45" s="678">
        <f t="shared" si="25"/>
        <v>56.624173918044583</v>
      </c>
      <c r="V45" s="678">
        <f t="shared" si="25"/>
        <v>56.624173918044583</v>
      </c>
      <c r="W45" s="678">
        <f t="shared" si="25"/>
        <v>56.624173918044583</v>
      </c>
      <c r="X45" s="678">
        <f t="shared" si="25"/>
        <v>56.624173918044583</v>
      </c>
      <c r="Y45" s="678">
        <f t="shared" si="25"/>
        <v>56.624173918044583</v>
      </c>
      <c r="Z45" s="678">
        <f t="shared" si="25"/>
        <v>56.624173918044583</v>
      </c>
      <c r="AA45" s="678">
        <f t="shared" si="25"/>
        <v>56.624173918044583</v>
      </c>
      <c r="AB45" s="678">
        <f t="shared" si="25"/>
        <v>56.624173918044583</v>
      </c>
      <c r="AC45" s="678">
        <f t="shared" si="25"/>
        <v>56.624173918044583</v>
      </c>
      <c r="AD45" s="678">
        <f t="shared" si="25"/>
        <v>56.624173918044583</v>
      </c>
      <c r="AE45" s="678">
        <f t="shared" si="25"/>
        <v>56.624173918044583</v>
      </c>
      <c r="AF45" s="678">
        <f t="shared" si="25"/>
        <v>56.624173918044583</v>
      </c>
      <c r="AG45" s="678">
        <f t="shared" si="25"/>
        <v>56.624173918044583</v>
      </c>
      <c r="AH45" s="678">
        <f t="shared" si="25"/>
        <v>56.624173918044583</v>
      </c>
      <c r="AI45" s="678">
        <f t="shared" si="25"/>
        <v>56.624173918044583</v>
      </c>
      <c r="AJ45" s="678">
        <f t="shared" si="25"/>
        <v>56.624173918044583</v>
      </c>
      <c r="AK45" s="678">
        <f t="shared" si="25"/>
        <v>56.624173918044583</v>
      </c>
      <c r="AL45" s="678">
        <f t="shared" si="25"/>
        <v>56.624173918044583</v>
      </c>
      <c r="AM45" s="678">
        <f t="shared" si="25"/>
        <v>56.624173918044583</v>
      </c>
      <c r="AN45" s="678">
        <f t="shared" si="25"/>
        <v>56.624173918044583</v>
      </c>
    </row>
    <row r="46" spans="1:40" s="604" customFormat="1">
      <c r="A46" s="669">
        <f t="shared" si="22"/>
        <v>2003</v>
      </c>
      <c r="C46" s="603"/>
      <c r="E46" s="679">
        <f t="shared" si="23"/>
        <v>33.299999999999997</v>
      </c>
      <c r="F46" s="680"/>
      <c r="G46" s="680"/>
      <c r="H46" s="680"/>
      <c r="I46" s="680"/>
      <c r="J46" s="680"/>
      <c r="K46" s="680"/>
      <c r="L46" s="680"/>
      <c r="M46" s="680"/>
      <c r="N46" s="680"/>
      <c r="O46" s="680"/>
      <c r="P46" s="680"/>
      <c r="Q46" s="680"/>
      <c r="R46" s="678">
        <f>+R$10</f>
        <v>82.253637679771515</v>
      </c>
      <c r="S46" s="678">
        <f t="shared" si="25"/>
        <v>82.253637679771515</v>
      </c>
      <c r="T46" s="678">
        <f t="shared" si="25"/>
        <v>82.253637679771515</v>
      </c>
      <c r="U46" s="678">
        <f t="shared" si="25"/>
        <v>82.253637679771515</v>
      </c>
      <c r="V46" s="678">
        <f t="shared" si="25"/>
        <v>82.253637679771515</v>
      </c>
      <c r="W46" s="678">
        <f t="shared" si="25"/>
        <v>82.253637679771515</v>
      </c>
      <c r="X46" s="678">
        <f t="shared" si="25"/>
        <v>82.253637679771515</v>
      </c>
      <c r="Y46" s="678">
        <f t="shared" si="25"/>
        <v>82.253637679771515</v>
      </c>
      <c r="Z46" s="678">
        <f t="shared" si="25"/>
        <v>82.253637679771515</v>
      </c>
      <c r="AA46" s="678">
        <f t="shared" si="25"/>
        <v>82.253637679771515</v>
      </c>
      <c r="AB46" s="678">
        <f t="shared" si="25"/>
        <v>82.253637679771515</v>
      </c>
      <c r="AC46" s="678">
        <f t="shared" si="25"/>
        <v>82.253637679771515</v>
      </c>
      <c r="AD46" s="678">
        <f t="shared" si="25"/>
        <v>82.253637679771515</v>
      </c>
      <c r="AE46" s="678">
        <f t="shared" si="25"/>
        <v>82.253637679771515</v>
      </c>
      <c r="AF46" s="678">
        <f t="shared" si="25"/>
        <v>82.253637679771515</v>
      </c>
      <c r="AG46" s="678">
        <f t="shared" si="25"/>
        <v>82.253637679771515</v>
      </c>
      <c r="AH46" s="678">
        <f t="shared" si="25"/>
        <v>82.253637679771515</v>
      </c>
      <c r="AI46" s="678">
        <f t="shared" si="25"/>
        <v>82.253637679771515</v>
      </c>
      <c r="AJ46" s="678">
        <f t="shared" si="25"/>
        <v>82.253637679771515</v>
      </c>
      <c r="AK46" s="678">
        <f t="shared" si="25"/>
        <v>82.253637679771515</v>
      </c>
      <c r="AL46" s="678">
        <f t="shared" si="25"/>
        <v>82.253637679771515</v>
      </c>
      <c r="AM46" s="678">
        <f t="shared" si="25"/>
        <v>82.253637679771515</v>
      </c>
      <c r="AN46" s="678">
        <f t="shared" si="25"/>
        <v>82.253637679771515</v>
      </c>
    </row>
    <row r="47" spans="1:40" s="604" customFormat="1">
      <c r="A47" s="669">
        <f t="shared" si="22"/>
        <v>2004</v>
      </c>
      <c r="C47" s="603"/>
      <c r="E47" s="679">
        <f t="shared" si="23"/>
        <v>33.299999999999997</v>
      </c>
      <c r="F47" s="680"/>
      <c r="G47" s="680"/>
      <c r="H47" s="680"/>
      <c r="I47" s="680"/>
      <c r="J47" s="680"/>
      <c r="K47" s="680"/>
      <c r="L47" s="680"/>
      <c r="M47" s="680"/>
      <c r="N47" s="680"/>
      <c r="O47" s="680"/>
      <c r="P47" s="680"/>
      <c r="Q47" s="680"/>
      <c r="R47" s="680"/>
      <c r="S47" s="678">
        <f>+S$10</f>
        <v>88.020610494588297</v>
      </c>
      <c r="T47" s="678">
        <f t="shared" si="25"/>
        <v>88.020610494588297</v>
      </c>
      <c r="U47" s="678">
        <f t="shared" si="25"/>
        <v>88.020610494588297</v>
      </c>
      <c r="V47" s="678">
        <f t="shared" si="25"/>
        <v>88.020610494588297</v>
      </c>
      <c r="W47" s="678">
        <f t="shared" si="25"/>
        <v>88.020610494588297</v>
      </c>
      <c r="X47" s="678">
        <f t="shared" si="25"/>
        <v>88.020610494588297</v>
      </c>
      <c r="Y47" s="678">
        <f t="shared" si="25"/>
        <v>88.020610494588297</v>
      </c>
      <c r="Z47" s="678">
        <f t="shared" si="25"/>
        <v>88.020610494588297</v>
      </c>
      <c r="AA47" s="678">
        <f t="shared" si="25"/>
        <v>88.020610494588297</v>
      </c>
      <c r="AB47" s="678">
        <f t="shared" si="25"/>
        <v>88.020610494588297</v>
      </c>
      <c r="AC47" s="678">
        <f t="shared" si="25"/>
        <v>88.020610494588297</v>
      </c>
      <c r="AD47" s="678">
        <f t="shared" si="25"/>
        <v>88.020610494588297</v>
      </c>
      <c r="AE47" s="678">
        <f t="shared" si="25"/>
        <v>88.020610494588297</v>
      </c>
      <c r="AF47" s="678">
        <f t="shared" si="25"/>
        <v>88.020610494588297</v>
      </c>
      <c r="AG47" s="678">
        <f t="shared" si="25"/>
        <v>88.020610494588297</v>
      </c>
      <c r="AH47" s="678">
        <f t="shared" si="25"/>
        <v>88.020610494588297</v>
      </c>
      <c r="AI47" s="678">
        <f t="shared" si="25"/>
        <v>88.020610494588297</v>
      </c>
      <c r="AJ47" s="678">
        <f t="shared" si="25"/>
        <v>88.020610494588297</v>
      </c>
      <c r="AK47" s="678">
        <f t="shared" si="25"/>
        <v>88.020610494588297</v>
      </c>
      <c r="AL47" s="678">
        <f t="shared" si="25"/>
        <v>88.020610494588297</v>
      </c>
      <c r="AM47" s="678">
        <f t="shared" si="25"/>
        <v>88.020610494588297</v>
      </c>
      <c r="AN47" s="678">
        <f t="shared" si="25"/>
        <v>88.020610494588297</v>
      </c>
    </row>
    <row r="48" spans="1:40" s="604" customFormat="1">
      <c r="A48" s="669">
        <f t="shared" si="22"/>
        <v>2005</v>
      </c>
      <c r="C48" s="603"/>
      <c r="E48" s="679">
        <f t="shared" si="23"/>
        <v>33.299999999999997</v>
      </c>
      <c r="F48" s="680"/>
      <c r="G48" s="680"/>
      <c r="H48" s="680"/>
      <c r="I48" s="680"/>
      <c r="J48" s="680"/>
      <c r="K48" s="680"/>
      <c r="L48" s="680"/>
      <c r="M48" s="680"/>
      <c r="N48" s="680"/>
      <c r="O48" s="680"/>
      <c r="P48" s="680"/>
      <c r="Q48" s="680"/>
      <c r="R48" s="680"/>
      <c r="S48" s="680"/>
      <c r="T48" s="678">
        <f>+T$10</f>
        <v>76.442956466316105</v>
      </c>
      <c r="U48" s="678">
        <f t="shared" si="25"/>
        <v>76.442956466316105</v>
      </c>
      <c r="V48" s="678">
        <f t="shared" si="25"/>
        <v>76.442956466316105</v>
      </c>
      <c r="W48" s="678">
        <f t="shared" si="25"/>
        <v>76.442956466316105</v>
      </c>
      <c r="X48" s="678">
        <f t="shared" si="25"/>
        <v>76.442956466316105</v>
      </c>
      <c r="Y48" s="678">
        <f t="shared" si="25"/>
        <v>76.442956466316105</v>
      </c>
      <c r="Z48" s="678">
        <f t="shared" si="25"/>
        <v>76.442956466316105</v>
      </c>
      <c r="AA48" s="678">
        <f t="shared" si="25"/>
        <v>76.442956466316105</v>
      </c>
      <c r="AB48" s="678">
        <f t="shared" si="25"/>
        <v>76.442956466316105</v>
      </c>
      <c r="AC48" s="678">
        <f t="shared" si="25"/>
        <v>76.442956466316105</v>
      </c>
      <c r="AD48" s="678">
        <f t="shared" si="25"/>
        <v>76.442956466316105</v>
      </c>
      <c r="AE48" s="678">
        <f t="shared" si="25"/>
        <v>76.442956466316105</v>
      </c>
      <c r="AF48" s="678">
        <f t="shared" si="25"/>
        <v>76.442956466316105</v>
      </c>
      <c r="AG48" s="678">
        <f t="shared" si="25"/>
        <v>76.442956466316105</v>
      </c>
      <c r="AH48" s="678">
        <f t="shared" si="25"/>
        <v>76.442956466316105</v>
      </c>
      <c r="AI48" s="678">
        <f t="shared" si="25"/>
        <v>76.442956466316105</v>
      </c>
      <c r="AJ48" s="678">
        <f t="shared" si="25"/>
        <v>76.442956466316105</v>
      </c>
      <c r="AK48" s="678">
        <f t="shared" si="25"/>
        <v>76.442956466316105</v>
      </c>
      <c r="AL48" s="678">
        <f t="shared" si="25"/>
        <v>76.442956466316105</v>
      </c>
      <c r="AM48" s="678">
        <f t="shared" si="25"/>
        <v>76.442956466316105</v>
      </c>
      <c r="AN48" s="678">
        <f t="shared" si="25"/>
        <v>76.442956466316105</v>
      </c>
    </row>
    <row r="49" spans="1:40" s="604" customFormat="1">
      <c r="A49" s="669">
        <f t="shared" si="22"/>
        <v>2006</v>
      </c>
      <c r="C49" s="603"/>
      <c r="E49" s="679">
        <f t="shared" si="23"/>
        <v>33.299999999999997</v>
      </c>
      <c r="F49" s="680"/>
      <c r="G49" s="680"/>
      <c r="H49" s="680"/>
      <c r="I49" s="680"/>
      <c r="J49" s="680"/>
      <c r="K49" s="680"/>
      <c r="L49" s="680"/>
      <c r="M49" s="680"/>
      <c r="N49" s="680"/>
      <c r="O49" s="680"/>
      <c r="P49" s="680"/>
      <c r="Q49" s="680"/>
      <c r="R49" s="680"/>
      <c r="S49" s="680"/>
      <c r="T49" s="680"/>
      <c r="U49" s="678">
        <f>+U$10</f>
        <v>103.58925033258539</v>
      </c>
      <c r="V49" s="678">
        <f t="shared" si="25"/>
        <v>103.58925033258539</v>
      </c>
      <c r="W49" s="678">
        <f t="shared" si="25"/>
        <v>103.58925033258539</v>
      </c>
      <c r="X49" s="678">
        <f t="shared" si="25"/>
        <v>103.58925033258539</v>
      </c>
      <c r="Y49" s="678">
        <f t="shared" si="25"/>
        <v>103.58925033258539</v>
      </c>
      <c r="Z49" s="678">
        <f t="shared" si="25"/>
        <v>103.58925033258539</v>
      </c>
      <c r="AA49" s="678">
        <f t="shared" si="25"/>
        <v>103.58925033258539</v>
      </c>
      <c r="AB49" s="678">
        <f t="shared" si="25"/>
        <v>103.58925033258539</v>
      </c>
      <c r="AC49" s="678">
        <f t="shared" si="25"/>
        <v>103.58925033258539</v>
      </c>
      <c r="AD49" s="678">
        <f t="shared" si="25"/>
        <v>103.58925033258539</v>
      </c>
      <c r="AE49" s="678">
        <f t="shared" si="25"/>
        <v>103.58925033258539</v>
      </c>
      <c r="AF49" s="678">
        <f t="shared" si="25"/>
        <v>103.58925033258539</v>
      </c>
      <c r="AG49" s="678">
        <f t="shared" si="25"/>
        <v>103.58925033258539</v>
      </c>
      <c r="AH49" s="678">
        <f t="shared" si="25"/>
        <v>103.58925033258539</v>
      </c>
      <c r="AI49" s="678">
        <f t="shared" si="25"/>
        <v>103.58925033258539</v>
      </c>
      <c r="AJ49" s="678">
        <f t="shared" si="25"/>
        <v>103.58925033258539</v>
      </c>
      <c r="AK49" s="678">
        <f t="shared" si="25"/>
        <v>103.58925033258539</v>
      </c>
      <c r="AL49" s="678">
        <f t="shared" si="25"/>
        <v>103.58925033258539</v>
      </c>
      <c r="AM49" s="678">
        <f t="shared" si="25"/>
        <v>103.58925033258539</v>
      </c>
      <c r="AN49" s="678">
        <f t="shared" si="25"/>
        <v>103.58925033258539</v>
      </c>
    </row>
    <row r="50" spans="1:40" s="604" customFormat="1">
      <c r="A50" s="669">
        <f t="shared" si="22"/>
        <v>2007</v>
      </c>
      <c r="C50" s="603"/>
      <c r="E50" s="679">
        <f t="shared" si="23"/>
        <v>33.299999999999997</v>
      </c>
      <c r="F50" s="680"/>
      <c r="G50" s="680"/>
      <c r="H50" s="680"/>
      <c r="I50" s="680"/>
      <c r="J50" s="680"/>
      <c r="K50" s="680"/>
      <c r="L50" s="680"/>
      <c r="M50" s="680"/>
      <c r="N50" s="680"/>
      <c r="O50" s="680"/>
      <c r="P50" s="680"/>
      <c r="Q50" s="680"/>
      <c r="R50" s="680"/>
      <c r="S50" s="680"/>
      <c r="T50" s="680"/>
      <c r="U50" s="680"/>
      <c r="V50" s="678">
        <f>+V$10</f>
        <v>118.18863804166105</v>
      </c>
      <c r="W50" s="678">
        <f t="shared" si="25"/>
        <v>118.18863804166105</v>
      </c>
      <c r="X50" s="678">
        <f t="shared" si="25"/>
        <v>118.18863804166105</v>
      </c>
      <c r="Y50" s="678">
        <f t="shared" si="25"/>
        <v>118.18863804166105</v>
      </c>
      <c r="Z50" s="678">
        <f t="shared" si="25"/>
        <v>118.18863804166105</v>
      </c>
      <c r="AA50" s="678">
        <f t="shared" si="25"/>
        <v>118.18863804166105</v>
      </c>
      <c r="AB50" s="678">
        <f t="shared" si="25"/>
        <v>118.18863804166105</v>
      </c>
      <c r="AC50" s="678">
        <f t="shared" si="25"/>
        <v>118.18863804166105</v>
      </c>
      <c r="AD50" s="678">
        <f t="shared" si="25"/>
        <v>118.18863804166105</v>
      </c>
      <c r="AE50" s="678">
        <f t="shared" si="25"/>
        <v>118.18863804166105</v>
      </c>
      <c r="AF50" s="678">
        <f t="shared" si="25"/>
        <v>118.18863804166105</v>
      </c>
      <c r="AG50" s="678">
        <f t="shared" si="25"/>
        <v>118.18863804166105</v>
      </c>
      <c r="AH50" s="678">
        <f t="shared" si="25"/>
        <v>118.18863804166105</v>
      </c>
      <c r="AI50" s="678">
        <f t="shared" si="25"/>
        <v>118.18863804166105</v>
      </c>
      <c r="AJ50" s="678">
        <f t="shared" si="25"/>
        <v>118.18863804166105</v>
      </c>
      <c r="AK50" s="678">
        <f t="shared" si="25"/>
        <v>118.18863804166105</v>
      </c>
      <c r="AL50" s="678">
        <f t="shared" si="25"/>
        <v>118.18863804166105</v>
      </c>
      <c r="AM50" s="678">
        <f t="shared" si="25"/>
        <v>118.18863804166105</v>
      </c>
      <c r="AN50" s="678">
        <f t="shared" si="25"/>
        <v>118.18863804166105</v>
      </c>
    </row>
    <row r="51" spans="1:40" s="604" customFormat="1">
      <c r="A51" s="669">
        <f t="shared" si="22"/>
        <v>2008</v>
      </c>
      <c r="C51" s="603"/>
      <c r="E51" s="679">
        <f t="shared" si="23"/>
        <v>33.299999999999997</v>
      </c>
      <c r="F51" s="680"/>
      <c r="G51" s="680"/>
      <c r="H51" s="680"/>
      <c r="I51" s="680"/>
      <c r="J51" s="680"/>
      <c r="K51" s="680"/>
      <c r="L51" s="680"/>
      <c r="M51" s="680"/>
      <c r="N51" s="680"/>
      <c r="O51" s="680"/>
      <c r="P51" s="680"/>
      <c r="Q51" s="680"/>
      <c r="R51" s="680"/>
      <c r="S51" s="680"/>
      <c r="T51" s="680"/>
      <c r="U51" s="680"/>
      <c r="V51" s="680"/>
      <c r="W51" s="678">
        <f>+W$10</f>
        <v>122.19999999999999</v>
      </c>
      <c r="X51" s="678">
        <f t="shared" si="25"/>
        <v>122.19999999999999</v>
      </c>
      <c r="Y51" s="678">
        <f t="shared" si="25"/>
        <v>122.19999999999999</v>
      </c>
      <c r="Z51" s="678">
        <f t="shared" si="25"/>
        <v>122.19999999999999</v>
      </c>
      <c r="AA51" s="678">
        <f t="shared" si="25"/>
        <v>122.19999999999999</v>
      </c>
      <c r="AB51" s="678">
        <f t="shared" si="25"/>
        <v>122.19999999999999</v>
      </c>
      <c r="AC51" s="678">
        <f t="shared" si="25"/>
        <v>122.19999999999999</v>
      </c>
      <c r="AD51" s="678">
        <f t="shared" si="25"/>
        <v>122.19999999999999</v>
      </c>
      <c r="AE51" s="678">
        <f t="shared" si="25"/>
        <v>122.19999999999999</v>
      </c>
      <c r="AF51" s="678">
        <f t="shared" si="25"/>
        <v>122.19999999999999</v>
      </c>
      <c r="AG51" s="678">
        <f t="shared" si="25"/>
        <v>122.19999999999999</v>
      </c>
      <c r="AH51" s="678">
        <f t="shared" si="25"/>
        <v>122.19999999999999</v>
      </c>
      <c r="AI51" s="678">
        <f t="shared" si="25"/>
        <v>122.19999999999999</v>
      </c>
      <c r="AJ51" s="678">
        <f t="shared" si="25"/>
        <v>122.19999999999999</v>
      </c>
      <c r="AK51" s="678">
        <f t="shared" si="25"/>
        <v>122.19999999999999</v>
      </c>
      <c r="AL51" s="678">
        <f t="shared" si="25"/>
        <v>122.19999999999999</v>
      </c>
      <c r="AM51" s="678">
        <f t="shared" si="25"/>
        <v>122.19999999999999</v>
      </c>
      <c r="AN51" s="678">
        <f t="shared" si="25"/>
        <v>122.19999999999999</v>
      </c>
    </row>
    <row r="52" spans="1:40" s="604" customFormat="1">
      <c r="A52" s="669">
        <f t="shared" si="22"/>
        <v>2009</v>
      </c>
      <c r="C52" s="603"/>
      <c r="E52" s="679">
        <f t="shared" si="23"/>
        <v>33.299999999999997</v>
      </c>
      <c r="F52" s="680"/>
      <c r="G52" s="680"/>
      <c r="H52" s="680"/>
      <c r="I52" s="680"/>
      <c r="J52" s="680"/>
      <c r="K52" s="680"/>
      <c r="L52" s="680"/>
      <c r="M52" s="680"/>
      <c r="N52" s="680"/>
      <c r="O52" s="680"/>
      <c r="P52" s="680"/>
      <c r="Q52" s="680"/>
      <c r="R52" s="680"/>
      <c r="S52" s="680"/>
      <c r="T52" s="680"/>
      <c r="U52" s="680"/>
      <c r="V52" s="680"/>
      <c r="W52" s="680"/>
      <c r="X52" s="678">
        <f>+X$10</f>
        <v>119.74558831380462</v>
      </c>
      <c r="Y52" s="678">
        <f t="shared" si="25"/>
        <v>119.74558831380462</v>
      </c>
      <c r="Z52" s="678">
        <f t="shared" si="25"/>
        <v>119.74558831380462</v>
      </c>
      <c r="AA52" s="678">
        <f t="shared" si="25"/>
        <v>119.74558831380462</v>
      </c>
      <c r="AB52" s="678">
        <f t="shared" si="25"/>
        <v>119.74558831380462</v>
      </c>
      <c r="AC52" s="678">
        <f t="shared" si="25"/>
        <v>119.74558831380462</v>
      </c>
      <c r="AD52" s="678">
        <f t="shared" si="25"/>
        <v>119.74558831380462</v>
      </c>
      <c r="AE52" s="678">
        <f t="shared" si="25"/>
        <v>119.74558831380462</v>
      </c>
      <c r="AF52" s="678">
        <f t="shared" si="25"/>
        <v>119.74558831380462</v>
      </c>
      <c r="AG52" s="678">
        <f t="shared" si="25"/>
        <v>119.74558831380462</v>
      </c>
      <c r="AH52" s="678">
        <f t="shared" si="25"/>
        <v>119.74558831380462</v>
      </c>
      <c r="AI52" s="678">
        <f t="shared" si="25"/>
        <v>119.74558831380462</v>
      </c>
      <c r="AJ52" s="678">
        <f t="shared" si="25"/>
        <v>119.74558831380462</v>
      </c>
      <c r="AK52" s="678">
        <f t="shared" si="25"/>
        <v>119.74558831380462</v>
      </c>
      <c r="AL52" s="678">
        <f t="shared" si="25"/>
        <v>119.74558831380462</v>
      </c>
      <c r="AM52" s="678">
        <f t="shared" si="25"/>
        <v>119.74558831380462</v>
      </c>
      <c r="AN52" s="678">
        <f t="shared" si="25"/>
        <v>119.74558831380462</v>
      </c>
    </row>
    <row r="53" spans="1:40" s="604" customFormat="1">
      <c r="A53" s="669">
        <f t="shared" si="22"/>
        <v>2010</v>
      </c>
      <c r="C53" s="603"/>
      <c r="E53" s="679">
        <f t="shared" si="23"/>
        <v>33.299999999999997</v>
      </c>
      <c r="F53" s="680"/>
      <c r="G53" s="680"/>
      <c r="H53" s="680"/>
      <c r="I53" s="680"/>
      <c r="J53" s="680"/>
      <c r="K53" s="680"/>
      <c r="L53" s="680"/>
      <c r="M53" s="680"/>
      <c r="N53" s="680"/>
      <c r="O53" s="680"/>
      <c r="P53" s="680"/>
      <c r="Q53" s="680"/>
      <c r="R53" s="680"/>
      <c r="S53" s="680"/>
      <c r="T53" s="680"/>
      <c r="U53" s="680"/>
      <c r="V53" s="680"/>
      <c r="W53" s="680"/>
      <c r="X53" s="680"/>
      <c r="Y53" s="678">
        <f>+Y$10</f>
        <v>117.87281314362104</v>
      </c>
      <c r="Z53" s="678">
        <f t="shared" si="25"/>
        <v>117.87281314362104</v>
      </c>
      <c r="AA53" s="678">
        <f t="shared" si="25"/>
        <v>117.87281314362104</v>
      </c>
      <c r="AB53" s="678">
        <f t="shared" si="25"/>
        <v>117.87281314362104</v>
      </c>
      <c r="AC53" s="678">
        <f t="shared" si="25"/>
        <v>117.87281314362104</v>
      </c>
      <c r="AD53" s="678">
        <f t="shared" si="25"/>
        <v>117.87281314362104</v>
      </c>
      <c r="AE53" s="678">
        <f t="shared" si="25"/>
        <v>117.87281314362104</v>
      </c>
      <c r="AF53" s="678">
        <f t="shared" si="25"/>
        <v>117.87281314362104</v>
      </c>
      <c r="AG53" s="678">
        <f t="shared" si="25"/>
        <v>117.87281314362104</v>
      </c>
      <c r="AH53" s="678">
        <f t="shared" si="25"/>
        <v>117.87281314362104</v>
      </c>
      <c r="AI53" s="678">
        <f t="shared" si="25"/>
        <v>117.87281314362104</v>
      </c>
      <c r="AJ53" s="678">
        <f t="shared" si="25"/>
        <v>117.87281314362104</v>
      </c>
      <c r="AK53" s="678">
        <f t="shared" si="25"/>
        <v>117.87281314362104</v>
      </c>
      <c r="AL53" s="678">
        <f t="shared" si="25"/>
        <v>117.87281314362104</v>
      </c>
      <c r="AM53" s="678">
        <f t="shared" si="25"/>
        <v>117.87281314362104</v>
      </c>
      <c r="AN53" s="678">
        <f t="shared" si="25"/>
        <v>117.87281314362104</v>
      </c>
    </row>
    <row r="54" spans="1:40" s="604" customFormat="1">
      <c r="A54" s="669">
        <f t="shared" si="22"/>
        <v>2011</v>
      </c>
      <c r="C54" s="603"/>
      <c r="E54" s="679">
        <f t="shared" si="23"/>
        <v>33.299999999999997</v>
      </c>
      <c r="F54" s="680"/>
      <c r="G54" s="680"/>
      <c r="H54" s="680"/>
      <c r="I54" s="680"/>
      <c r="J54" s="680"/>
      <c r="K54" s="680"/>
      <c r="L54" s="680"/>
      <c r="M54" s="680"/>
      <c r="N54" s="680"/>
      <c r="O54" s="680"/>
      <c r="P54" s="680"/>
      <c r="Q54" s="680"/>
      <c r="R54" s="680"/>
      <c r="S54" s="680"/>
      <c r="T54" s="680"/>
      <c r="U54" s="680"/>
      <c r="V54" s="680"/>
      <c r="W54" s="680"/>
      <c r="X54" s="680"/>
      <c r="Y54" s="680"/>
      <c r="Z54" s="678">
        <f>+Z$10</f>
        <v>0</v>
      </c>
      <c r="AA54" s="678">
        <f t="shared" si="25"/>
        <v>0</v>
      </c>
      <c r="AB54" s="678">
        <f t="shared" si="25"/>
        <v>0</v>
      </c>
      <c r="AC54" s="678">
        <f t="shared" si="25"/>
        <v>0</v>
      </c>
      <c r="AD54" s="678">
        <f t="shared" si="25"/>
        <v>0</v>
      </c>
      <c r="AE54" s="678">
        <f t="shared" si="25"/>
        <v>0</v>
      </c>
      <c r="AF54" s="678">
        <f t="shared" si="25"/>
        <v>0</v>
      </c>
      <c r="AG54" s="678">
        <f t="shared" si="25"/>
        <v>0</v>
      </c>
      <c r="AH54" s="678">
        <f t="shared" si="25"/>
        <v>0</v>
      </c>
      <c r="AI54" s="678">
        <f t="shared" si="25"/>
        <v>0</v>
      </c>
      <c r="AJ54" s="678">
        <f t="shared" si="25"/>
        <v>0</v>
      </c>
      <c r="AK54" s="678">
        <f t="shared" si="25"/>
        <v>0</v>
      </c>
      <c r="AL54" s="678">
        <f t="shared" si="25"/>
        <v>0</v>
      </c>
      <c r="AM54" s="678">
        <f t="shared" si="25"/>
        <v>0</v>
      </c>
      <c r="AN54" s="678">
        <f t="shared" si="25"/>
        <v>0</v>
      </c>
    </row>
    <row r="55" spans="1:40" s="604" customFormat="1">
      <c r="A55" s="669">
        <f t="shared" si="22"/>
        <v>2012</v>
      </c>
      <c r="C55" s="603"/>
      <c r="E55" s="679">
        <f t="shared" si="23"/>
        <v>33.299999999999997</v>
      </c>
      <c r="F55" s="680"/>
      <c r="G55" s="680"/>
      <c r="H55" s="680"/>
      <c r="I55" s="680"/>
      <c r="J55" s="680"/>
      <c r="K55" s="680"/>
      <c r="L55" s="680"/>
      <c r="M55" s="680"/>
      <c r="N55" s="680"/>
      <c r="O55" s="680"/>
      <c r="P55" s="680"/>
      <c r="Q55" s="680"/>
      <c r="R55" s="680"/>
      <c r="S55" s="680"/>
      <c r="T55" s="680"/>
      <c r="U55" s="680"/>
      <c r="V55" s="680"/>
      <c r="W55" s="680"/>
      <c r="X55" s="680"/>
      <c r="Y55" s="680"/>
      <c r="Z55" s="680"/>
      <c r="AA55" s="678">
        <f>+AA$10</f>
        <v>0</v>
      </c>
      <c r="AB55" s="678">
        <f t="shared" si="25"/>
        <v>0</v>
      </c>
      <c r="AC55" s="678">
        <f t="shared" si="25"/>
        <v>0</v>
      </c>
      <c r="AD55" s="678">
        <f t="shared" si="25"/>
        <v>0</v>
      </c>
      <c r="AE55" s="678">
        <f t="shared" si="25"/>
        <v>0</v>
      </c>
      <c r="AF55" s="678">
        <f t="shared" si="25"/>
        <v>0</v>
      </c>
      <c r="AG55" s="678">
        <f t="shared" si="25"/>
        <v>0</v>
      </c>
      <c r="AH55" s="678">
        <f t="shared" si="25"/>
        <v>0</v>
      </c>
      <c r="AI55" s="678">
        <f t="shared" si="25"/>
        <v>0</v>
      </c>
      <c r="AJ55" s="678">
        <f t="shared" si="25"/>
        <v>0</v>
      </c>
      <c r="AK55" s="678">
        <f t="shared" si="25"/>
        <v>0</v>
      </c>
      <c r="AL55" s="678">
        <f t="shared" si="25"/>
        <v>0</v>
      </c>
      <c r="AM55" s="678">
        <f t="shared" si="25"/>
        <v>0</v>
      </c>
      <c r="AN55" s="678">
        <f t="shared" si="25"/>
        <v>0</v>
      </c>
    </row>
    <row r="56" spans="1:40" s="604" customFormat="1">
      <c r="A56" s="669">
        <f t="shared" si="22"/>
        <v>2013</v>
      </c>
      <c r="C56" s="603"/>
      <c r="E56" s="679">
        <f t="shared" si="23"/>
        <v>33.299999999999997</v>
      </c>
      <c r="F56" s="680"/>
      <c r="G56" s="680"/>
      <c r="H56" s="680"/>
      <c r="I56" s="680"/>
      <c r="J56" s="680"/>
      <c r="K56" s="680"/>
      <c r="L56" s="680"/>
      <c r="M56" s="680"/>
      <c r="N56" s="680"/>
      <c r="O56" s="680"/>
      <c r="P56" s="680"/>
      <c r="Q56" s="680"/>
      <c r="R56" s="680"/>
      <c r="S56" s="680"/>
      <c r="T56" s="680"/>
      <c r="U56" s="680"/>
      <c r="V56" s="680"/>
      <c r="W56" s="680"/>
      <c r="X56" s="680"/>
      <c r="Y56" s="680"/>
      <c r="Z56" s="680"/>
      <c r="AA56" s="680"/>
      <c r="AB56" s="678">
        <f>+AB$10</f>
        <v>0</v>
      </c>
      <c r="AC56" s="678">
        <f t="shared" si="25"/>
        <v>0</v>
      </c>
      <c r="AD56" s="678">
        <f t="shared" si="25"/>
        <v>0</v>
      </c>
      <c r="AE56" s="678">
        <f t="shared" si="25"/>
        <v>0</v>
      </c>
      <c r="AF56" s="678">
        <f t="shared" si="25"/>
        <v>0</v>
      </c>
      <c r="AG56" s="678">
        <f t="shared" si="25"/>
        <v>0</v>
      </c>
      <c r="AH56" s="678">
        <f t="shared" si="25"/>
        <v>0</v>
      </c>
      <c r="AI56" s="678">
        <f t="shared" si="25"/>
        <v>0</v>
      </c>
      <c r="AJ56" s="678">
        <f t="shared" si="25"/>
        <v>0</v>
      </c>
      <c r="AK56" s="678">
        <f>IF(AK$2-$A56&gt;$E56-1,0,+AJ56*(1+AK$293))</f>
        <v>0</v>
      </c>
      <c r="AL56" s="678">
        <f>IF(AL$2-$A56&gt;$E56-1,0,+AK56*(1+AL$293))</f>
        <v>0</v>
      </c>
      <c r="AM56" s="678">
        <f>IF(AM$2-$A56&gt;$E56-1,0,+AL56*(1+AM$293))</f>
        <v>0</v>
      </c>
      <c r="AN56" s="678">
        <f>IF(AN$2-$A56&gt;$E56-1,0,+AM56*(1+AN$293))</f>
        <v>0</v>
      </c>
    </row>
    <row r="57" spans="1:40" s="604" customFormat="1">
      <c r="A57" s="669">
        <f t="shared" si="22"/>
        <v>2014</v>
      </c>
      <c r="C57" s="603"/>
      <c r="E57" s="679">
        <f t="shared" si="23"/>
        <v>33.299999999999997</v>
      </c>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78">
        <f>+AC$10</f>
        <v>0</v>
      </c>
      <c r="AD57" s="678">
        <f t="shared" ref="AD57:AN62" si="26">IF(AD$2-$A57&gt;$E57-1,0,+AC57*(1+AD$293))</f>
        <v>0</v>
      </c>
      <c r="AE57" s="678">
        <f t="shared" si="26"/>
        <v>0</v>
      </c>
      <c r="AF57" s="678">
        <f t="shared" si="26"/>
        <v>0</v>
      </c>
      <c r="AG57" s="678">
        <f t="shared" si="26"/>
        <v>0</v>
      </c>
      <c r="AH57" s="678">
        <f t="shared" si="26"/>
        <v>0</v>
      </c>
      <c r="AI57" s="678">
        <f t="shared" si="26"/>
        <v>0</v>
      </c>
      <c r="AJ57" s="678">
        <f t="shared" si="26"/>
        <v>0</v>
      </c>
      <c r="AK57" s="678">
        <f t="shared" si="26"/>
        <v>0</v>
      </c>
      <c r="AL57" s="678">
        <f t="shared" si="26"/>
        <v>0</v>
      </c>
      <c r="AM57" s="678">
        <f t="shared" si="26"/>
        <v>0</v>
      </c>
      <c r="AN57" s="678">
        <f t="shared" si="26"/>
        <v>0</v>
      </c>
    </row>
    <row r="58" spans="1:40" s="604" customFormat="1">
      <c r="A58" s="669">
        <f t="shared" si="22"/>
        <v>2015</v>
      </c>
      <c r="C58" s="603"/>
      <c r="E58" s="679">
        <f t="shared" si="23"/>
        <v>33.299999999999997</v>
      </c>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78">
        <f>+AD$10</f>
        <v>0</v>
      </c>
      <c r="AE58" s="678">
        <f t="shared" si="26"/>
        <v>0</v>
      </c>
      <c r="AF58" s="678">
        <f t="shared" si="26"/>
        <v>0</v>
      </c>
      <c r="AG58" s="678">
        <f t="shared" si="26"/>
        <v>0</v>
      </c>
      <c r="AH58" s="678">
        <f t="shared" si="26"/>
        <v>0</v>
      </c>
      <c r="AI58" s="678">
        <f t="shared" si="26"/>
        <v>0</v>
      </c>
      <c r="AJ58" s="678">
        <f t="shared" si="26"/>
        <v>0</v>
      </c>
      <c r="AK58" s="678">
        <f t="shared" si="26"/>
        <v>0</v>
      </c>
      <c r="AL58" s="678">
        <f t="shared" si="26"/>
        <v>0</v>
      </c>
      <c r="AM58" s="678">
        <f t="shared" si="26"/>
        <v>0</v>
      </c>
      <c r="AN58" s="678">
        <f t="shared" si="26"/>
        <v>0</v>
      </c>
    </row>
    <row r="59" spans="1:40" s="604" customFormat="1">
      <c r="A59" s="669">
        <f t="shared" si="22"/>
        <v>2016</v>
      </c>
      <c r="C59" s="603"/>
      <c r="E59" s="679">
        <f t="shared" si="23"/>
        <v>33.299999999999997</v>
      </c>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s="678">
        <f>+AE$10</f>
        <v>0</v>
      </c>
      <c r="AF59" s="678">
        <f t="shared" si="26"/>
        <v>0</v>
      </c>
      <c r="AG59" s="678">
        <f t="shared" si="26"/>
        <v>0</v>
      </c>
      <c r="AH59" s="678">
        <f t="shared" si="26"/>
        <v>0</v>
      </c>
      <c r="AI59" s="678">
        <f t="shared" si="26"/>
        <v>0</v>
      </c>
      <c r="AJ59" s="678">
        <f t="shared" si="26"/>
        <v>0</v>
      </c>
      <c r="AK59" s="678">
        <f t="shared" si="26"/>
        <v>0</v>
      </c>
      <c r="AL59" s="678">
        <f t="shared" si="26"/>
        <v>0</v>
      </c>
      <c r="AM59" s="678">
        <f t="shared" si="26"/>
        <v>0</v>
      </c>
      <c r="AN59" s="678">
        <f t="shared" si="26"/>
        <v>0</v>
      </c>
    </row>
    <row r="60" spans="1:40" s="604" customFormat="1">
      <c r="A60" s="669">
        <f t="shared" si="22"/>
        <v>2017</v>
      </c>
      <c r="C60" s="603"/>
      <c r="E60" s="679">
        <f t="shared" si="23"/>
        <v>33.299999999999997</v>
      </c>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78">
        <f>+AF$10</f>
        <v>0</v>
      </c>
      <c r="AG60" s="678">
        <f t="shared" si="26"/>
        <v>0</v>
      </c>
      <c r="AH60" s="678">
        <f t="shared" si="26"/>
        <v>0</v>
      </c>
      <c r="AI60" s="678">
        <f t="shared" si="26"/>
        <v>0</v>
      </c>
      <c r="AJ60" s="678">
        <f t="shared" si="26"/>
        <v>0</v>
      </c>
      <c r="AK60" s="678">
        <f t="shared" si="26"/>
        <v>0</v>
      </c>
      <c r="AL60" s="678">
        <f t="shared" si="26"/>
        <v>0</v>
      </c>
      <c r="AM60" s="678">
        <f t="shared" si="26"/>
        <v>0</v>
      </c>
      <c r="AN60" s="678">
        <f t="shared" si="26"/>
        <v>0</v>
      </c>
    </row>
    <row r="61" spans="1:40" s="604" customFormat="1">
      <c r="A61" s="669">
        <f t="shared" si="22"/>
        <v>2018</v>
      </c>
      <c r="C61" s="603"/>
      <c r="E61" s="679">
        <f t="shared" si="23"/>
        <v>33.299999999999997</v>
      </c>
      <c r="F61" s="680"/>
      <c r="G61" s="680"/>
      <c r="H61" s="680"/>
      <c r="I61" s="680"/>
      <c r="J61" s="680"/>
      <c r="K61" s="680"/>
      <c r="L61" s="680"/>
      <c r="M61" s="680"/>
      <c r="N61" s="680"/>
      <c r="O61" s="680"/>
      <c r="P61" s="680"/>
      <c r="Q61" s="680"/>
      <c r="R61" s="680"/>
      <c r="S61" s="680"/>
      <c r="T61" s="680"/>
      <c r="U61" s="680"/>
      <c r="V61" s="680"/>
      <c r="W61" s="680"/>
      <c r="X61" s="680"/>
      <c r="Y61" s="680"/>
      <c r="Z61" s="680"/>
      <c r="AA61" s="680"/>
      <c r="AB61" s="680"/>
      <c r="AC61" s="680"/>
      <c r="AD61" s="680"/>
      <c r="AE61" s="680"/>
      <c r="AF61" s="680"/>
      <c r="AG61" s="678">
        <f>+AG$10</f>
        <v>0</v>
      </c>
      <c r="AH61" s="678">
        <f t="shared" si="26"/>
        <v>0</v>
      </c>
      <c r="AI61" s="678">
        <f t="shared" si="26"/>
        <v>0</v>
      </c>
      <c r="AJ61" s="678">
        <f t="shared" si="26"/>
        <v>0</v>
      </c>
      <c r="AK61" s="678">
        <f t="shared" si="26"/>
        <v>0</v>
      </c>
      <c r="AL61" s="678">
        <f t="shared" si="26"/>
        <v>0</v>
      </c>
      <c r="AM61" s="678">
        <f t="shared" si="26"/>
        <v>0</v>
      </c>
      <c r="AN61" s="678">
        <f t="shared" si="26"/>
        <v>0</v>
      </c>
    </row>
    <row r="62" spans="1:40" s="604" customFormat="1">
      <c r="A62" s="669">
        <f t="shared" si="22"/>
        <v>2019</v>
      </c>
      <c r="C62" s="603"/>
      <c r="E62" s="679">
        <f t="shared" si="23"/>
        <v>33.299999999999997</v>
      </c>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78">
        <f>+AH$10</f>
        <v>0</v>
      </c>
      <c r="AI62" s="678">
        <f t="shared" si="26"/>
        <v>0</v>
      </c>
      <c r="AJ62" s="678">
        <f t="shared" si="26"/>
        <v>0</v>
      </c>
      <c r="AK62" s="678">
        <f t="shared" si="26"/>
        <v>0</v>
      </c>
      <c r="AL62" s="678">
        <f t="shared" si="26"/>
        <v>0</v>
      </c>
      <c r="AM62" s="678">
        <f t="shared" si="26"/>
        <v>0</v>
      </c>
      <c r="AN62" s="678">
        <f t="shared" si="26"/>
        <v>0</v>
      </c>
    </row>
    <row r="63" spans="1:40" s="604" customFormat="1">
      <c r="A63" s="669">
        <f t="shared" si="22"/>
        <v>2020</v>
      </c>
      <c r="C63" s="603"/>
      <c r="E63" s="679">
        <f t="shared" si="23"/>
        <v>33.299999999999997</v>
      </c>
      <c r="F63" s="680"/>
      <c r="G63" s="680"/>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78">
        <f>+AI$10</f>
        <v>0</v>
      </c>
      <c r="AJ63" s="678">
        <f>IF(AJ$2-$A63&gt;$E63-1,0,+AI63*(1+AJ$293))</f>
        <v>0</v>
      </c>
      <c r="AK63" s="678">
        <f>IF(AK$2-$A63&gt;$E63-1,0,+AJ63*(1+AK$293))</f>
        <v>0</v>
      </c>
      <c r="AL63" s="678">
        <f>IF(AL$2-$A63&gt;$E63-1,0,+AK63*(1+AL$293))</f>
        <v>0</v>
      </c>
      <c r="AM63" s="678">
        <f>IF(AM$2-$A63&gt;$E63-1,0,+AL63*(1+AM$293))</f>
        <v>0</v>
      </c>
      <c r="AN63" s="678">
        <f>IF(AN$2-$A63&gt;$E63-1,0,+AM63*(1+AN$293))</f>
        <v>0</v>
      </c>
    </row>
    <row r="64" spans="1:40" s="604" customFormat="1">
      <c r="A64" s="669">
        <f t="shared" si="22"/>
        <v>2021</v>
      </c>
      <c r="C64" s="603"/>
      <c r="E64" s="679">
        <f t="shared" si="23"/>
        <v>33.299999999999997</v>
      </c>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78">
        <f>+AJ$10</f>
        <v>0</v>
      </c>
      <c r="AK64" s="678">
        <f>IF(AK$2-$A64&gt;$E64-1,0,+AJ64*(1+AK$293))</f>
        <v>0</v>
      </c>
      <c r="AL64" s="678">
        <f>IF(AL$2-$A64&gt;$E64-1,0,+AK64*(1+AL$293))</f>
        <v>0</v>
      </c>
      <c r="AM64" s="678">
        <f>IF(AM$2-$A64&gt;$E64-1,0,+AL64*(1+AM$293))</f>
        <v>0</v>
      </c>
      <c r="AN64" s="678">
        <f>IF(AN$2-$A64&gt;$E64-1,0,+AM64*(1+AN$293))</f>
        <v>0</v>
      </c>
    </row>
    <row r="65" spans="1:40" s="604" customFormat="1">
      <c r="A65" s="669">
        <f t="shared" si="22"/>
        <v>2022</v>
      </c>
      <c r="C65" s="603"/>
      <c r="E65" s="679">
        <f t="shared" si="23"/>
        <v>33.299999999999997</v>
      </c>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78">
        <f>+AK$10</f>
        <v>0</v>
      </c>
      <c r="AL65" s="678">
        <f>IF(AL$2-$A65&gt;$E65-1,0,+AK65*(1+AL$293))</f>
        <v>0</v>
      </c>
      <c r="AM65" s="678">
        <f>IF(AM$2-$A65&gt;$E65-1,0,+AL65*(1+AM$293))</f>
        <v>0</v>
      </c>
      <c r="AN65" s="678">
        <f>IF(AN$2-$A65&gt;$E65-1,0,+AM65*(1+AN$293))</f>
        <v>0</v>
      </c>
    </row>
    <row r="66" spans="1:40" s="604" customFormat="1">
      <c r="A66" s="669">
        <f t="shared" si="22"/>
        <v>2023</v>
      </c>
      <c r="C66" s="603"/>
      <c r="E66" s="679">
        <f t="shared" si="23"/>
        <v>33.299999999999997</v>
      </c>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78">
        <f>+AL$10</f>
        <v>0</v>
      </c>
      <c r="AM66" s="678">
        <f>IF(AM$2-$A66&gt;$E66-1,0,+AL66*(1+AM$293))</f>
        <v>0</v>
      </c>
      <c r="AN66" s="678">
        <f>IF(AN$2-$A66&gt;$E66-1,0,+AM66*(1+AN$293))</f>
        <v>0</v>
      </c>
    </row>
    <row r="67" spans="1:40" s="604" customFormat="1">
      <c r="A67" s="669">
        <f t="shared" si="22"/>
        <v>2024</v>
      </c>
      <c r="C67" s="603"/>
      <c r="E67" s="679">
        <f t="shared" si="23"/>
        <v>33.299999999999997</v>
      </c>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78">
        <f>+AM$10</f>
        <v>0</v>
      </c>
      <c r="AN67" s="678">
        <f>IF(AN$2-$A67&gt;$E67-1,0,+AM67*(1+AN$293))</f>
        <v>0</v>
      </c>
    </row>
    <row r="68" spans="1:40" s="604" customFormat="1">
      <c r="A68" s="669">
        <f t="shared" si="22"/>
        <v>2025</v>
      </c>
      <c r="C68" s="603"/>
      <c r="E68" s="679">
        <f t="shared" si="23"/>
        <v>33.299999999999997</v>
      </c>
      <c r="F68" s="680"/>
      <c r="G68" s="680"/>
      <c r="H68" s="680"/>
      <c r="I68" s="680"/>
      <c r="J68" s="680"/>
      <c r="K68" s="680"/>
      <c r="L68" s="680"/>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78">
        <f>+AN$10</f>
        <v>0</v>
      </c>
    </row>
    <row r="69" spans="1:40" s="604" customFormat="1">
      <c r="A69" s="676"/>
      <c r="C69" s="603"/>
      <c r="E69" s="682"/>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row>
    <row r="70" spans="1:40" s="604" customFormat="1">
      <c r="A70" s="653" t="s">
        <v>1405</v>
      </c>
      <c r="C70" s="603"/>
      <c r="E70" s="682"/>
      <c r="F70" s="683"/>
      <c r="G70" s="683"/>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683"/>
      <c r="AL70" s="683"/>
      <c r="AM70" s="683"/>
      <c r="AN70" s="683"/>
    </row>
    <row r="71" spans="1:40" s="604" customFormat="1">
      <c r="A71" s="669">
        <v>1991</v>
      </c>
      <c r="C71" s="603"/>
      <c r="E71" s="679">
        <f>+E34</f>
        <v>33.299999999999997</v>
      </c>
      <c r="F71" s="681"/>
      <c r="G71" s="678">
        <f>IFERROR(+G34/$E71,0)</f>
        <v>0.86382071991706233</v>
      </c>
      <c r="H71" s="678">
        <f t="shared" ref="H71:AN72" si="27">IFERROR(+H34/$E71,0)</f>
        <v>0.86382071991706233</v>
      </c>
      <c r="I71" s="678">
        <f t="shared" si="27"/>
        <v>0.86382071991706233</v>
      </c>
      <c r="J71" s="678">
        <f t="shared" si="27"/>
        <v>0.86382071991706233</v>
      </c>
      <c r="K71" s="678">
        <f t="shared" si="27"/>
        <v>0.86382071991706233</v>
      </c>
      <c r="L71" s="678">
        <f t="shared" si="27"/>
        <v>0.86382071991706233</v>
      </c>
      <c r="M71" s="678">
        <f t="shared" si="27"/>
        <v>0.86382071991706233</v>
      </c>
      <c r="N71" s="678">
        <f t="shared" si="27"/>
        <v>0.86382071991706233</v>
      </c>
      <c r="O71" s="678">
        <f t="shared" si="27"/>
        <v>0.86382071991706233</v>
      </c>
      <c r="P71" s="678">
        <f t="shared" si="27"/>
        <v>0.86382071991706233</v>
      </c>
      <c r="Q71" s="678">
        <f t="shared" si="27"/>
        <v>0.86382071991706233</v>
      </c>
      <c r="R71" s="678">
        <f t="shared" si="27"/>
        <v>0.86382071991706233</v>
      </c>
      <c r="S71" s="678">
        <f t="shared" si="27"/>
        <v>0.86382071991706233</v>
      </c>
      <c r="T71" s="678">
        <f t="shared" si="27"/>
        <v>0.86382071991706233</v>
      </c>
      <c r="U71" s="678">
        <f t="shared" si="27"/>
        <v>0.86382071991706233</v>
      </c>
      <c r="V71" s="678">
        <f t="shared" si="27"/>
        <v>0.86382071991706233</v>
      </c>
      <c r="W71" s="678">
        <f t="shared" si="27"/>
        <v>0.86382071991706233</v>
      </c>
      <c r="X71" s="678">
        <f t="shared" si="27"/>
        <v>0.86382071991706233</v>
      </c>
      <c r="Y71" s="678">
        <f t="shared" si="27"/>
        <v>0.86382071991706233</v>
      </c>
      <c r="Z71" s="678">
        <f t="shared" si="27"/>
        <v>0.86382071991706233</v>
      </c>
      <c r="AA71" s="678">
        <f t="shared" si="27"/>
        <v>0.86382071991706233</v>
      </c>
      <c r="AB71" s="678">
        <f t="shared" si="27"/>
        <v>0.86382071991706233</v>
      </c>
      <c r="AC71" s="678">
        <f t="shared" si="27"/>
        <v>0.86382071991706233</v>
      </c>
      <c r="AD71" s="678">
        <f t="shared" si="27"/>
        <v>0.86382071991706233</v>
      </c>
      <c r="AE71" s="678">
        <f t="shared" si="27"/>
        <v>0.86382071991706233</v>
      </c>
      <c r="AF71" s="678">
        <f t="shared" si="27"/>
        <v>0.86382071991706233</v>
      </c>
      <c r="AG71" s="678">
        <f t="shared" si="27"/>
        <v>0.86382071991706233</v>
      </c>
      <c r="AH71" s="678">
        <f t="shared" si="27"/>
        <v>0.86382071991706233</v>
      </c>
      <c r="AI71" s="678">
        <f t="shared" si="27"/>
        <v>0.86382071991706233</v>
      </c>
      <c r="AJ71" s="678">
        <f t="shared" si="27"/>
        <v>0.86382071991706233</v>
      </c>
      <c r="AK71" s="678">
        <f t="shared" si="27"/>
        <v>0.86382071991706233</v>
      </c>
      <c r="AL71" s="678">
        <f t="shared" si="27"/>
        <v>0.86382071991706233</v>
      </c>
      <c r="AM71" s="678">
        <f t="shared" si="27"/>
        <v>0</v>
      </c>
      <c r="AN71" s="678">
        <f t="shared" si="27"/>
        <v>0</v>
      </c>
    </row>
    <row r="72" spans="1:40" s="604" customFormat="1">
      <c r="A72" s="669">
        <f>A71+1</f>
        <v>1992</v>
      </c>
      <c r="C72" s="603"/>
      <c r="E72" s="679">
        <f t="shared" ref="E72:E105" si="28">+E71</f>
        <v>33.299999999999997</v>
      </c>
      <c r="F72" s="680"/>
      <c r="G72" s="681"/>
      <c r="H72" s="678">
        <f>IFERROR(+H35/$E72,0)</f>
        <v>1.952471490223497</v>
      </c>
      <c r="I72" s="678">
        <f t="shared" si="27"/>
        <v>1.952471490223497</v>
      </c>
      <c r="J72" s="678">
        <f t="shared" ref="J72:AN72" si="29">IFERROR(+J35/$E72,0)</f>
        <v>1.952471490223497</v>
      </c>
      <c r="K72" s="678">
        <f t="shared" si="29"/>
        <v>1.952471490223497</v>
      </c>
      <c r="L72" s="678">
        <f t="shared" si="29"/>
        <v>1.952471490223497</v>
      </c>
      <c r="M72" s="678">
        <f t="shared" si="29"/>
        <v>1.952471490223497</v>
      </c>
      <c r="N72" s="678">
        <f t="shared" si="29"/>
        <v>1.952471490223497</v>
      </c>
      <c r="O72" s="678">
        <f t="shared" si="29"/>
        <v>1.952471490223497</v>
      </c>
      <c r="P72" s="678">
        <f t="shared" si="29"/>
        <v>1.952471490223497</v>
      </c>
      <c r="Q72" s="678">
        <f t="shared" si="29"/>
        <v>1.952471490223497</v>
      </c>
      <c r="R72" s="678">
        <f t="shared" si="29"/>
        <v>1.952471490223497</v>
      </c>
      <c r="S72" s="678">
        <f t="shared" si="29"/>
        <v>1.952471490223497</v>
      </c>
      <c r="T72" s="678">
        <f t="shared" si="29"/>
        <v>1.952471490223497</v>
      </c>
      <c r="U72" s="678">
        <f t="shared" si="29"/>
        <v>1.952471490223497</v>
      </c>
      <c r="V72" s="678">
        <f t="shared" si="29"/>
        <v>1.952471490223497</v>
      </c>
      <c r="W72" s="678">
        <f t="shared" si="29"/>
        <v>1.952471490223497</v>
      </c>
      <c r="X72" s="678">
        <f t="shared" si="29"/>
        <v>1.952471490223497</v>
      </c>
      <c r="Y72" s="678">
        <f t="shared" si="29"/>
        <v>1.952471490223497</v>
      </c>
      <c r="Z72" s="678">
        <f t="shared" si="29"/>
        <v>1.952471490223497</v>
      </c>
      <c r="AA72" s="678">
        <f t="shared" si="29"/>
        <v>1.952471490223497</v>
      </c>
      <c r="AB72" s="678">
        <f t="shared" si="29"/>
        <v>1.952471490223497</v>
      </c>
      <c r="AC72" s="678">
        <f t="shared" si="29"/>
        <v>1.952471490223497</v>
      </c>
      <c r="AD72" s="678">
        <f t="shared" si="29"/>
        <v>1.952471490223497</v>
      </c>
      <c r="AE72" s="678">
        <f t="shared" si="29"/>
        <v>1.952471490223497</v>
      </c>
      <c r="AF72" s="678">
        <f t="shared" si="29"/>
        <v>1.952471490223497</v>
      </c>
      <c r="AG72" s="678">
        <f t="shared" si="29"/>
        <v>1.952471490223497</v>
      </c>
      <c r="AH72" s="678">
        <f t="shared" si="29"/>
        <v>1.952471490223497</v>
      </c>
      <c r="AI72" s="678">
        <f t="shared" si="29"/>
        <v>1.952471490223497</v>
      </c>
      <c r="AJ72" s="678">
        <f t="shared" si="29"/>
        <v>1.952471490223497</v>
      </c>
      <c r="AK72" s="678">
        <f t="shared" si="29"/>
        <v>1.952471490223497</v>
      </c>
      <c r="AL72" s="678">
        <f t="shared" si="29"/>
        <v>1.952471490223497</v>
      </c>
      <c r="AM72" s="678">
        <f t="shared" si="29"/>
        <v>1.952471490223497</v>
      </c>
      <c r="AN72" s="678">
        <f t="shared" si="29"/>
        <v>0</v>
      </c>
    </row>
    <row r="73" spans="1:40" s="604" customFormat="1">
      <c r="A73" s="669">
        <f t="shared" ref="A73:A105" si="30">+A72+1</f>
        <v>1993</v>
      </c>
      <c r="C73" s="603"/>
      <c r="E73" s="679">
        <f t="shared" si="28"/>
        <v>33.299999999999997</v>
      </c>
      <c r="F73" s="680"/>
      <c r="G73" s="680"/>
      <c r="H73" s="681"/>
      <c r="I73" s="678">
        <f>IFERROR(I36/$E73,0)</f>
        <v>2.3390214014192603</v>
      </c>
      <c r="J73" s="678">
        <f t="shared" ref="J73:AN73" si="31">IFERROR(+J36/$E73,0)</f>
        <v>2.3390214014192603</v>
      </c>
      <c r="K73" s="678">
        <f t="shared" si="31"/>
        <v>2.3390214014192603</v>
      </c>
      <c r="L73" s="678">
        <f t="shared" si="31"/>
        <v>2.3390214014192603</v>
      </c>
      <c r="M73" s="678">
        <f t="shared" si="31"/>
        <v>2.3390214014192603</v>
      </c>
      <c r="N73" s="678">
        <f t="shared" si="31"/>
        <v>2.3390214014192603</v>
      </c>
      <c r="O73" s="678">
        <f t="shared" si="31"/>
        <v>2.3390214014192603</v>
      </c>
      <c r="P73" s="678">
        <f t="shared" si="31"/>
        <v>2.3390214014192603</v>
      </c>
      <c r="Q73" s="678">
        <f t="shared" si="31"/>
        <v>2.3390214014192603</v>
      </c>
      <c r="R73" s="678">
        <f t="shared" si="31"/>
        <v>2.3390214014192603</v>
      </c>
      <c r="S73" s="678">
        <f t="shared" si="31"/>
        <v>2.3390214014192603</v>
      </c>
      <c r="T73" s="678">
        <f t="shared" si="31"/>
        <v>2.3390214014192603</v>
      </c>
      <c r="U73" s="678">
        <f t="shared" si="31"/>
        <v>2.3390214014192603</v>
      </c>
      <c r="V73" s="678">
        <f t="shared" si="31"/>
        <v>2.3390214014192603</v>
      </c>
      <c r="W73" s="678">
        <f t="shared" si="31"/>
        <v>2.3390214014192603</v>
      </c>
      <c r="X73" s="678">
        <f t="shared" si="31"/>
        <v>2.3390214014192603</v>
      </c>
      <c r="Y73" s="678">
        <f t="shared" si="31"/>
        <v>2.3390214014192603</v>
      </c>
      <c r="Z73" s="678">
        <f t="shared" si="31"/>
        <v>2.3390214014192603</v>
      </c>
      <c r="AA73" s="678">
        <f t="shared" si="31"/>
        <v>2.3390214014192603</v>
      </c>
      <c r="AB73" s="678">
        <f t="shared" si="31"/>
        <v>2.3390214014192603</v>
      </c>
      <c r="AC73" s="678">
        <f t="shared" si="31"/>
        <v>2.3390214014192603</v>
      </c>
      <c r="AD73" s="678">
        <f t="shared" si="31"/>
        <v>2.3390214014192603</v>
      </c>
      <c r="AE73" s="678">
        <f t="shared" si="31"/>
        <v>2.3390214014192603</v>
      </c>
      <c r="AF73" s="678">
        <f t="shared" si="31"/>
        <v>2.3390214014192603</v>
      </c>
      <c r="AG73" s="678">
        <f t="shared" si="31"/>
        <v>2.3390214014192603</v>
      </c>
      <c r="AH73" s="678">
        <f t="shared" si="31"/>
        <v>2.3390214014192603</v>
      </c>
      <c r="AI73" s="678">
        <f t="shared" si="31"/>
        <v>2.3390214014192603</v>
      </c>
      <c r="AJ73" s="678">
        <f t="shared" si="31"/>
        <v>2.3390214014192603</v>
      </c>
      <c r="AK73" s="678">
        <f t="shared" si="31"/>
        <v>2.3390214014192603</v>
      </c>
      <c r="AL73" s="678">
        <f t="shared" si="31"/>
        <v>2.3390214014192603</v>
      </c>
      <c r="AM73" s="678">
        <f t="shared" si="31"/>
        <v>2.3390214014192603</v>
      </c>
      <c r="AN73" s="678">
        <f t="shared" si="31"/>
        <v>2.3390214014192603</v>
      </c>
    </row>
    <row r="74" spans="1:40" s="604" customFormat="1">
      <c r="A74" s="669">
        <f t="shared" si="30"/>
        <v>1994</v>
      </c>
      <c r="C74" s="603"/>
      <c r="E74" s="679">
        <f t="shared" si="28"/>
        <v>33.299999999999997</v>
      </c>
      <c r="F74" s="680"/>
      <c r="G74" s="680"/>
      <c r="H74" s="680"/>
      <c r="I74" s="681"/>
      <c r="J74" s="678">
        <f>IFERROR(J37/$E74,0)</f>
        <v>2.6466835756362959</v>
      </c>
      <c r="K74" s="678">
        <f t="shared" ref="K74:AN74" si="32">IFERROR(+K37/$E74,0)</f>
        <v>2.6466835756362959</v>
      </c>
      <c r="L74" s="678">
        <f t="shared" si="32"/>
        <v>2.6466835756362959</v>
      </c>
      <c r="M74" s="678">
        <f t="shared" si="32"/>
        <v>2.6466835756362959</v>
      </c>
      <c r="N74" s="678">
        <f t="shared" si="32"/>
        <v>2.6466835756362959</v>
      </c>
      <c r="O74" s="678">
        <f t="shared" si="32"/>
        <v>2.6466835756362959</v>
      </c>
      <c r="P74" s="678">
        <f t="shared" si="32"/>
        <v>2.6466835756362959</v>
      </c>
      <c r="Q74" s="678">
        <f t="shared" si="32"/>
        <v>2.6466835756362959</v>
      </c>
      <c r="R74" s="678">
        <f t="shared" si="32"/>
        <v>2.6466835756362959</v>
      </c>
      <c r="S74" s="678">
        <f t="shared" si="32"/>
        <v>2.6466835756362959</v>
      </c>
      <c r="T74" s="678">
        <f t="shared" si="32"/>
        <v>2.6466835756362959</v>
      </c>
      <c r="U74" s="678">
        <f t="shared" si="32"/>
        <v>2.6466835756362959</v>
      </c>
      <c r="V74" s="678">
        <f t="shared" si="32"/>
        <v>2.6466835756362959</v>
      </c>
      <c r="W74" s="678">
        <f t="shared" si="32"/>
        <v>2.6466835756362959</v>
      </c>
      <c r="X74" s="678">
        <f t="shared" si="32"/>
        <v>2.6466835756362959</v>
      </c>
      <c r="Y74" s="678">
        <f t="shared" si="32"/>
        <v>2.6466835756362959</v>
      </c>
      <c r="Z74" s="678">
        <f t="shared" si="32"/>
        <v>2.6466835756362959</v>
      </c>
      <c r="AA74" s="678">
        <f t="shared" si="32"/>
        <v>2.6466835756362959</v>
      </c>
      <c r="AB74" s="678">
        <f t="shared" si="32"/>
        <v>2.6466835756362959</v>
      </c>
      <c r="AC74" s="678">
        <f t="shared" si="32"/>
        <v>2.6466835756362959</v>
      </c>
      <c r="AD74" s="678">
        <f t="shared" si="32"/>
        <v>2.6466835756362959</v>
      </c>
      <c r="AE74" s="678">
        <f t="shared" si="32"/>
        <v>2.6466835756362959</v>
      </c>
      <c r="AF74" s="678">
        <f t="shared" si="32"/>
        <v>2.6466835756362959</v>
      </c>
      <c r="AG74" s="678">
        <f t="shared" si="32"/>
        <v>2.6466835756362959</v>
      </c>
      <c r="AH74" s="678">
        <f t="shared" si="32"/>
        <v>2.6466835756362959</v>
      </c>
      <c r="AI74" s="678">
        <f t="shared" si="32"/>
        <v>2.6466835756362959</v>
      </c>
      <c r="AJ74" s="678">
        <f t="shared" si="32"/>
        <v>2.6466835756362959</v>
      </c>
      <c r="AK74" s="678">
        <f t="shared" si="32"/>
        <v>2.6466835756362959</v>
      </c>
      <c r="AL74" s="678">
        <f t="shared" si="32"/>
        <v>2.6466835756362959</v>
      </c>
      <c r="AM74" s="678">
        <f t="shared" si="32"/>
        <v>2.6466835756362959</v>
      </c>
      <c r="AN74" s="678">
        <f t="shared" si="32"/>
        <v>2.6466835756362959</v>
      </c>
    </row>
    <row r="75" spans="1:40" s="604" customFormat="1">
      <c r="A75" s="669">
        <f t="shared" si="30"/>
        <v>1995</v>
      </c>
      <c r="C75" s="603"/>
      <c r="E75" s="679">
        <f t="shared" si="28"/>
        <v>33.299999999999997</v>
      </c>
      <c r="F75" s="680"/>
      <c r="G75" s="680"/>
      <c r="H75" s="680"/>
      <c r="I75" s="680"/>
      <c r="J75" s="681"/>
      <c r="K75" s="678">
        <f>IFERROR(+K38/$E75,0)</f>
        <v>3.0923992895661048</v>
      </c>
      <c r="L75" s="678">
        <f t="shared" ref="L75:AN75" si="33">IFERROR(+L38/$E75,0)</f>
        <v>3.0923992895661048</v>
      </c>
      <c r="M75" s="678">
        <f t="shared" si="33"/>
        <v>3.0923992895661048</v>
      </c>
      <c r="N75" s="678">
        <f t="shared" si="33"/>
        <v>3.0923992895661048</v>
      </c>
      <c r="O75" s="678">
        <f t="shared" si="33"/>
        <v>3.0923992895661048</v>
      </c>
      <c r="P75" s="678">
        <f t="shared" si="33"/>
        <v>3.0923992895661048</v>
      </c>
      <c r="Q75" s="678">
        <f t="shared" si="33"/>
        <v>3.0923992895661048</v>
      </c>
      <c r="R75" s="678">
        <f t="shared" si="33"/>
        <v>3.0923992895661048</v>
      </c>
      <c r="S75" s="678">
        <f t="shared" si="33"/>
        <v>3.0923992895661048</v>
      </c>
      <c r="T75" s="678">
        <f t="shared" si="33"/>
        <v>3.0923992895661048</v>
      </c>
      <c r="U75" s="678">
        <f t="shared" si="33"/>
        <v>3.0923992895661048</v>
      </c>
      <c r="V75" s="678">
        <f t="shared" si="33"/>
        <v>3.0923992895661048</v>
      </c>
      <c r="W75" s="678">
        <f t="shared" si="33"/>
        <v>3.0923992895661048</v>
      </c>
      <c r="X75" s="678">
        <f t="shared" si="33"/>
        <v>3.0923992895661048</v>
      </c>
      <c r="Y75" s="678">
        <f t="shared" si="33"/>
        <v>3.0923992895661048</v>
      </c>
      <c r="Z75" s="678">
        <f t="shared" si="33"/>
        <v>3.0923992895661048</v>
      </c>
      <c r="AA75" s="678">
        <f t="shared" si="33"/>
        <v>3.0923992895661048</v>
      </c>
      <c r="AB75" s="678">
        <f t="shared" si="33"/>
        <v>3.0923992895661048</v>
      </c>
      <c r="AC75" s="678">
        <f t="shared" si="33"/>
        <v>3.0923992895661048</v>
      </c>
      <c r="AD75" s="678">
        <f t="shared" si="33"/>
        <v>3.0923992895661048</v>
      </c>
      <c r="AE75" s="678">
        <f t="shared" si="33"/>
        <v>3.0923992895661048</v>
      </c>
      <c r="AF75" s="678">
        <f t="shared" si="33"/>
        <v>3.0923992895661048</v>
      </c>
      <c r="AG75" s="678">
        <f t="shared" si="33"/>
        <v>3.0923992895661048</v>
      </c>
      <c r="AH75" s="678">
        <f t="shared" si="33"/>
        <v>3.0923992895661048</v>
      </c>
      <c r="AI75" s="678">
        <f t="shared" si="33"/>
        <v>3.0923992895661048</v>
      </c>
      <c r="AJ75" s="678">
        <f t="shared" si="33"/>
        <v>3.0923992895661048</v>
      </c>
      <c r="AK75" s="678">
        <f t="shared" si="33"/>
        <v>3.0923992895661048</v>
      </c>
      <c r="AL75" s="678">
        <f t="shared" si="33"/>
        <v>3.0923992895661048</v>
      </c>
      <c r="AM75" s="678">
        <f t="shared" si="33"/>
        <v>3.0923992895661048</v>
      </c>
      <c r="AN75" s="678">
        <f t="shared" si="33"/>
        <v>3.0923992895661048</v>
      </c>
    </row>
    <row r="76" spans="1:40" s="604" customFormat="1">
      <c r="A76" s="669">
        <f t="shared" si="30"/>
        <v>1996</v>
      </c>
      <c r="C76" s="603"/>
      <c r="E76" s="679">
        <f t="shared" si="28"/>
        <v>33.299999999999997</v>
      </c>
      <c r="F76" s="680"/>
      <c r="G76" s="680"/>
      <c r="H76" s="680"/>
      <c r="I76" s="680"/>
      <c r="J76" s="680"/>
      <c r="K76" s="681"/>
      <c r="L76" s="678">
        <f>IFERROR(+L39/$E76,0)</f>
        <v>2.7886815021980058</v>
      </c>
      <c r="M76" s="678">
        <f t="shared" ref="M76:AN76" si="34">IFERROR(+M39/$E76,0)</f>
        <v>2.7886815021980058</v>
      </c>
      <c r="N76" s="678">
        <f t="shared" si="34"/>
        <v>2.7886815021980058</v>
      </c>
      <c r="O76" s="678">
        <f t="shared" si="34"/>
        <v>2.7886815021980058</v>
      </c>
      <c r="P76" s="678">
        <f t="shared" si="34"/>
        <v>2.7886815021980058</v>
      </c>
      <c r="Q76" s="678">
        <f t="shared" si="34"/>
        <v>2.7886815021980058</v>
      </c>
      <c r="R76" s="678">
        <f t="shared" si="34"/>
        <v>2.7886815021980058</v>
      </c>
      <c r="S76" s="678">
        <f t="shared" si="34"/>
        <v>2.7886815021980058</v>
      </c>
      <c r="T76" s="678">
        <f t="shared" si="34"/>
        <v>2.7886815021980058</v>
      </c>
      <c r="U76" s="678">
        <f t="shared" si="34"/>
        <v>2.7886815021980058</v>
      </c>
      <c r="V76" s="678">
        <f t="shared" si="34"/>
        <v>2.7886815021980058</v>
      </c>
      <c r="W76" s="678">
        <f t="shared" si="34"/>
        <v>2.7886815021980058</v>
      </c>
      <c r="X76" s="678">
        <f t="shared" si="34"/>
        <v>2.7886815021980058</v>
      </c>
      <c r="Y76" s="678">
        <f t="shared" si="34"/>
        <v>2.7886815021980058</v>
      </c>
      <c r="Z76" s="678">
        <f t="shared" si="34"/>
        <v>2.7886815021980058</v>
      </c>
      <c r="AA76" s="678">
        <f t="shared" si="34"/>
        <v>2.7886815021980058</v>
      </c>
      <c r="AB76" s="678">
        <f t="shared" si="34"/>
        <v>2.7886815021980058</v>
      </c>
      <c r="AC76" s="678">
        <f t="shared" si="34"/>
        <v>2.7886815021980058</v>
      </c>
      <c r="AD76" s="678">
        <f t="shared" si="34"/>
        <v>2.7886815021980058</v>
      </c>
      <c r="AE76" s="678">
        <f t="shared" si="34"/>
        <v>2.7886815021980058</v>
      </c>
      <c r="AF76" s="678">
        <f t="shared" si="34"/>
        <v>2.7886815021980058</v>
      </c>
      <c r="AG76" s="678">
        <f t="shared" si="34"/>
        <v>2.7886815021980058</v>
      </c>
      <c r="AH76" s="678">
        <f t="shared" si="34"/>
        <v>2.7886815021980058</v>
      </c>
      <c r="AI76" s="678">
        <f t="shared" si="34"/>
        <v>2.7886815021980058</v>
      </c>
      <c r="AJ76" s="678">
        <f t="shared" si="34"/>
        <v>2.7886815021980058</v>
      </c>
      <c r="AK76" s="678">
        <f t="shared" si="34"/>
        <v>2.7886815021980058</v>
      </c>
      <c r="AL76" s="678">
        <f t="shared" si="34"/>
        <v>2.7886815021980058</v>
      </c>
      <c r="AM76" s="678">
        <f t="shared" si="34"/>
        <v>2.7886815021980058</v>
      </c>
      <c r="AN76" s="678">
        <f t="shared" si="34"/>
        <v>2.7886815021980058</v>
      </c>
    </row>
    <row r="77" spans="1:40" s="604" customFormat="1">
      <c r="A77" s="669">
        <f t="shared" si="30"/>
        <v>1997</v>
      </c>
      <c r="C77" s="603"/>
      <c r="E77" s="679">
        <f t="shared" si="28"/>
        <v>33.299999999999997</v>
      </c>
      <c r="F77" s="680"/>
      <c r="G77" s="680"/>
      <c r="H77" s="680"/>
      <c r="I77" s="680"/>
      <c r="J77" s="680"/>
      <c r="K77" s="680"/>
      <c r="L77" s="681"/>
      <c r="M77" s="678">
        <f>IFERROR(M40/$E77,0)</f>
        <v>3.2501747635235589</v>
      </c>
      <c r="N77" s="678">
        <f t="shared" ref="N77:AN77" si="35">IFERROR(+N40/$E77,0)</f>
        <v>3.2501747635235589</v>
      </c>
      <c r="O77" s="678">
        <f t="shared" si="35"/>
        <v>3.2501747635235589</v>
      </c>
      <c r="P77" s="678">
        <f t="shared" si="35"/>
        <v>3.2501747635235589</v>
      </c>
      <c r="Q77" s="678">
        <f t="shared" si="35"/>
        <v>3.2501747635235589</v>
      </c>
      <c r="R77" s="678">
        <f t="shared" si="35"/>
        <v>3.2501747635235589</v>
      </c>
      <c r="S77" s="678">
        <f t="shared" si="35"/>
        <v>3.2501747635235589</v>
      </c>
      <c r="T77" s="678">
        <f t="shared" si="35"/>
        <v>3.2501747635235589</v>
      </c>
      <c r="U77" s="678">
        <f t="shared" si="35"/>
        <v>3.2501747635235589</v>
      </c>
      <c r="V77" s="678">
        <f t="shared" si="35"/>
        <v>3.2501747635235589</v>
      </c>
      <c r="W77" s="678">
        <f t="shared" si="35"/>
        <v>3.2501747635235589</v>
      </c>
      <c r="X77" s="678">
        <f t="shared" si="35"/>
        <v>3.2501747635235589</v>
      </c>
      <c r="Y77" s="678">
        <f t="shared" si="35"/>
        <v>3.2501747635235589</v>
      </c>
      <c r="Z77" s="678">
        <f t="shared" si="35"/>
        <v>3.2501747635235589</v>
      </c>
      <c r="AA77" s="678">
        <f t="shared" si="35"/>
        <v>3.2501747635235589</v>
      </c>
      <c r="AB77" s="678">
        <f t="shared" si="35"/>
        <v>3.2501747635235589</v>
      </c>
      <c r="AC77" s="678">
        <f t="shared" si="35"/>
        <v>3.2501747635235589</v>
      </c>
      <c r="AD77" s="678">
        <f t="shared" si="35"/>
        <v>3.2501747635235589</v>
      </c>
      <c r="AE77" s="678">
        <f t="shared" si="35"/>
        <v>3.2501747635235589</v>
      </c>
      <c r="AF77" s="678">
        <f t="shared" si="35"/>
        <v>3.2501747635235589</v>
      </c>
      <c r="AG77" s="678">
        <f t="shared" si="35"/>
        <v>3.2501747635235589</v>
      </c>
      <c r="AH77" s="678">
        <f t="shared" si="35"/>
        <v>3.2501747635235589</v>
      </c>
      <c r="AI77" s="678">
        <f t="shared" si="35"/>
        <v>3.2501747635235589</v>
      </c>
      <c r="AJ77" s="678">
        <f t="shared" si="35"/>
        <v>3.2501747635235589</v>
      </c>
      <c r="AK77" s="678">
        <f t="shared" si="35"/>
        <v>3.2501747635235589</v>
      </c>
      <c r="AL77" s="678">
        <f t="shared" si="35"/>
        <v>3.2501747635235589</v>
      </c>
      <c r="AM77" s="678">
        <f t="shared" si="35"/>
        <v>3.2501747635235589</v>
      </c>
      <c r="AN77" s="678">
        <f t="shared" si="35"/>
        <v>3.2501747635235589</v>
      </c>
    </row>
    <row r="78" spans="1:40" s="604" customFormat="1">
      <c r="A78" s="669">
        <f t="shared" si="30"/>
        <v>1998</v>
      </c>
      <c r="C78" s="603"/>
      <c r="E78" s="679">
        <f t="shared" si="28"/>
        <v>33.299999999999997</v>
      </c>
      <c r="F78" s="680"/>
      <c r="G78" s="680"/>
      <c r="H78" s="680"/>
      <c r="I78" s="680"/>
      <c r="J78" s="680"/>
      <c r="K78" s="680"/>
      <c r="L78" s="681"/>
      <c r="M78" s="681"/>
      <c r="N78" s="678">
        <f>IFERROR(+N41/$E78,0)</f>
        <v>3.1121212238107865</v>
      </c>
      <c r="O78" s="678">
        <f t="shared" ref="O78:AN78" si="36">IFERROR(+O41/$E78,0)</f>
        <v>3.1121212238107865</v>
      </c>
      <c r="P78" s="678">
        <f t="shared" si="36"/>
        <v>3.1121212238107865</v>
      </c>
      <c r="Q78" s="678">
        <f t="shared" si="36"/>
        <v>3.1121212238107865</v>
      </c>
      <c r="R78" s="678">
        <f t="shared" si="36"/>
        <v>3.1121212238107865</v>
      </c>
      <c r="S78" s="678">
        <f t="shared" si="36"/>
        <v>3.1121212238107865</v>
      </c>
      <c r="T78" s="678">
        <f t="shared" si="36"/>
        <v>3.1121212238107865</v>
      </c>
      <c r="U78" s="678">
        <f t="shared" si="36"/>
        <v>3.1121212238107865</v>
      </c>
      <c r="V78" s="678">
        <f t="shared" si="36"/>
        <v>3.1121212238107865</v>
      </c>
      <c r="W78" s="678">
        <f t="shared" si="36"/>
        <v>3.1121212238107865</v>
      </c>
      <c r="X78" s="678">
        <f t="shared" si="36"/>
        <v>3.1121212238107865</v>
      </c>
      <c r="Y78" s="678">
        <f t="shared" si="36"/>
        <v>3.1121212238107865</v>
      </c>
      <c r="Z78" s="678">
        <f t="shared" si="36"/>
        <v>3.1121212238107865</v>
      </c>
      <c r="AA78" s="678">
        <f t="shared" si="36"/>
        <v>3.1121212238107865</v>
      </c>
      <c r="AB78" s="678">
        <f t="shared" si="36"/>
        <v>3.1121212238107865</v>
      </c>
      <c r="AC78" s="678">
        <f t="shared" si="36"/>
        <v>3.1121212238107865</v>
      </c>
      <c r="AD78" s="678">
        <f t="shared" si="36"/>
        <v>3.1121212238107865</v>
      </c>
      <c r="AE78" s="678">
        <f t="shared" si="36"/>
        <v>3.1121212238107865</v>
      </c>
      <c r="AF78" s="678">
        <f t="shared" si="36"/>
        <v>3.1121212238107865</v>
      </c>
      <c r="AG78" s="678">
        <f t="shared" si="36"/>
        <v>3.1121212238107865</v>
      </c>
      <c r="AH78" s="678">
        <f t="shared" si="36"/>
        <v>3.1121212238107865</v>
      </c>
      <c r="AI78" s="678">
        <f t="shared" si="36"/>
        <v>3.1121212238107865</v>
      </c>
      <c r="AJ78" s="678">
        <f t="shared" si="36"/>
        <v>3.1121212238107865</v>
      </c>
      <c r="AK78" s="678">
        <f t="shared" si="36"/>
        <v>3.1121212238107865</v>
      </c>
      <c r="AL78" s="678">
        <f t="shared" si="36"/>
        <v>3.1121212238107865</v>
      </c>
      <c r="AM78" s="678">
        <f t="shared" si="36"/>
        <v>3.1121212238107865</v>
      </c>
      <c r="AN78" s="678">
        <f t="shared" si="36"/>
        <v>3.1121212238107865</v>
      </c>
    </row>
    <row r="79" spans="1:40" s="604" customFormat="1">
      <c r="A79" s="669">
        <f t="shared" si="30"/>
        <v>1999</v>
      </c>
      <c r="C79" s="603"/>
      <c r="E79" s="679">
        <f t="shared" si="28"/>
        <v>33.299999999999997</v>
      </c>
      <c r="F79" s="680"/>
      <c r="G79" s="680"/>
      <c r="H79" s="680"/>
      <c r="I79" s="680"/>
      <c r="J79" s="680"/>
      <c r="K79" s="680"/>
      <c r="L79" s="680"/>
      <c r="M79" s="680"/>
      <c r="N79" s="681"/>
      <c r="O79" s="678">
        <f>IFERROR(+O42/$E79,0)</f>
        <v>3.1687587574618119</v>
      </c>
      <c r="P79" s="678">
        <f t="shared" ref="P79:AN79" si="37">IFERROR(+P42/$E79,0)</f>
        <v>3.1687587574618119</v>
      </c>
      <c r="Q79" s="678">
        <f t="shared" si="37"/>
        <v>3.1687587574618119</v>
      </c>
      <c r="R79" s="678">
        <f t="shared" si="37"/>
        <v>3.1687587574618119</v>
      </c>
      <c r="S79" s="678">
        <f t="shared" si="37"/>
        <v>3.1687587574618119</v>
      </c>
      <c r="T79" s="678">
        <f t="shared" si="37"/>
        <v>3.1687587574618119</v>
      </c>
      <c r="U79" s="678">
        <f t="shared" si="37"/>
        <v>3.1687587574618119</v>
      </c>
      <c r="V79" s="678">
        <f t="shared" si="37"/>
        <v>3.1687587574618119</v>
      </c>
      <c r="W79" s="678">
        <f t="shared" si="37"/>
        <v>3.1687587574618119</v>
      </c>
      <c r="X79" s="678">
        <f t="shared" si="37"/>
        <v>3.1687587574618119</v>
      </c>
      <c r="Y79" s="678">
        <f t="shared" si="37"/>
        <v>3.1687587574618119</v>
      </c>
      <c r="Z79" s="678">
        <f t="shared" si="37"/>
        <v>3.1687587574618119</v>
      </c>
      <c r="AA79" s="678">
        <f t="shared" si="37"/>
        <v>3.1687587574618119</v>
      </c>
      <c r="AB79" s="678">
        <f t="shared" si="37"/>
        <v>3.1687587574618119</v>
      </c>
      <c r="AC79" s="678">
        <f t="shared" si="37"/>
        <v>3.1687587574618119</v>
      </c>
      <c r="AD79" s="678">
        <f t="shared" si="37"/>
        <v>3.1687587574618119</v>
      </c>
      <c r="AE79" s="678">
        <f t="shared" si="37"/>
        <v>3.1687587574618119</v>
      </c>
      <c r="AF79" s="678">
        <f t="shared" si="37"/>
        <v>3.1687587574618119</v>
      </c>
      <c r="AG79" s="678">
        <f t="shared" si="37"/>
        <v>3.1687587574618119</v>
      </c>
      <c r="AH79" s="678">
        <f t="shared" si="37"/>
        <v>3.1687587574618119</v>
      </c>
      <c r="AI79" s="678">
        <f t="shared" si="37"/>
        <v>3.1687587574618119</v>
      </c>
      <c r="AJ79" s="678">
        <f t="shared" si="37"/>
        <v>3.1687587574618119</v>
      </c>
      <c r="AK79" s="678">
        <f t="shared" si="37"/>
        <v>3.1687587574618119</v>
      </c>
      <c r="AL79" s="678">
        <f t="shared" si="37"/>
        <v>3.1687587574618119</v>
      </c>
      <c r="AM79" s="678">
        <f t="shared" si="37"/>
        <v>3.1687587574618119</v>
      </c>
      <c r="AN79" s="678">
        <f t="shared" si="37"/>
        <v>3.1687587574618119</v>
      </c>
    </row>
    <row r="80" spans="1:40" s="604" customFormat="1">
      <c r="A80" s="669">
        <f t="shared" si="30"/>
        <v>2000</v>
      </c>
      <c r="C80" s="603"/>
      <c r="E80" s="679">
        <f t="shared" si="28"/>
        <v>33.299999999999997</v>
      </c>
      <c r="F80" s="680"/>
      <c r="G80" s="680"/>
      <c r="H80" s="680"/>
      <c r="I80" s="680"/>
      <c r="J80" s="680"/>
      <c r="K80" s="680"/>
      <c r="L80" s="680"/>
      <c r="M80" s="680"/>
      <c r="N80" s="680"/>
      <c r="O80" s="681"/>
      <c r="P80" s="678">
        <f>IFERROR(+P43/$E80,0)</f>
        <v>3.5639714309982513</v>
      </c>
      <c r="Q80" s="678">
        <f t="shared" ref="Q80:AN80" si="38">IFERROR(+Q43/$E80,0)</f>
        <v>3.5639714309982513</v>
      </c>
      <c r="R80" s="678">
        <f t="shared" si="38"/>
        <v>3.5639714309982513</v>
      </c>
      <c r="S80" s="678">
        <f t="shared" si="38"/>
        <v>3.5639714309982513</v>
      </c>
      <c r="T80" s="678">
        <f t="shared" si="38"/>
        <v>3.5639714309982513</v>
      </c>
      <c r="U80" s="678">
        <f t="shared" si="38"/>
        <v>3.5639714309982513</v>
      </c>
      <c r="V80" s="678">
        <f t="shared" si="38"/>
        <v>3.5639714309982513</v>
      </c>
      <c r="W80" s="678">
        <f t="shared" si="38"/>
        <v>3.5639714309982513</v>
      </c>
      <c r="X80" s="678">
        <f t="shared" si="38"/>
        <v>3.5639714309982513</v>
      </c>
      <c r="Y80" s="678">
        <f t="shared" si="38"/>
        <v>3.5639714309982513</v>
      </c>
      <c r="Z80" s="678">
        <f t="shared" si="38"/>
        <v>3.5639714309982513</v>
      </c>
      <c r="AA80" s="678">
        <f t="shared" si="38"/>
        <v>3.5639714309982513</v>
      </c>
      <c r="AB80" s="678">
        <f t="shared" si="38"/>
        <v>3.5639714309982513</v>
      </c>
      <c r="AC80" s="678">
        <f t="shared" si="38"/>
        <v>3.5639714309982513</v>
      </c>
      <c r="AD80" s="678">
        <f t="shared" si="38"/>
        <v>3.5639714309982513</v>
      </c>
      <c r="AE80" s="678">
        <f t="shared" si="38"/>
        <v>3.5639714309982513</v>
      </c>
      <c r="AF80" s="678">
        <f t="shared" si="38"/>
        <v>3.5639714309982513</v>
      </c>
      <c r="AG80" s="678">
        <f t="shared" si="38"/>
        <v>3.5639714309982513</v>
      </c>
      <c r="AH80" s="678">
        <f t="shared" si="38"/>
        <v>3.5639714309982513</v>
      </c>
      <c r="AI80" s="678">
        <f t="shared" si="38"/>
        <v>3.5639714309982513</v>
      </c>
      <c r="AJ80" s="678">
        <f t="shared" si="38"/>
        <v>3.5639714309982513</v>
      </c>
      <c r="AK80" s="678">
        <f t="shared" si="38"/>
        <v>3.5639714309982513</v>
      </c>
      <c r="AL80" s="678">
        <f t="shared" si="38"/>
        <v>3.5639714309982513</v>
      </c>
      <c r="AM80" s="678">
        <f t="shared" si="38"/>
        <v>3.5639714309982513</v>
      </c>
      <c r="AN80" s="678">
        <f t="shared" si="38"/>
        <v>3.5639714309982513</v>
      </c>
    </row>
    <row r="81" spans="1:40" s="604" customFormat="1">
      <c r="A81" s="669">
        <f t="shared" si="30"/>
        <v>2001</v>
      </c>
      <c r="C81" s="603"/>
      <c r="E81" s="679">
        <f t="shared" si="28"/>
        <v>33.299999999999997</v>
      </c>
      <c r="F81" s="680"/>
      <c r="G81" s="680"/>
      <c r="H81" s="680"/>
      <c r="I81" s="680"/>
      <c r="J81" s="680"/>
      <c r="K81" s="680"/>
      <c r="L81" s="680"/>
      <c r="M81" s="680"/>
      <c r="N81" s="680"/>
      <c r="O81" s="680"/>
      <c r="P81" s="681"/>
      <c r="Q81" s="678">
        <f>IFERROR(+Q44/$E81,0)</f>
        <v>2.4424722424535639</v>
      </c>
      <c r="R81" s="678">
        <f t="shared" ref="R81:AN82" si="39">IFERROR(+R44/$E81,0)</f>
        <v>2.4424722424535639</v>
      </c>
      <c r="S81" s="678">
        <f t="shared" si="39"/>
        <v>2.4424722424535639</v>
      </c>
      <c r="T81" s="678">
        <f t="shared" si="39"/>
        <v>2.4424722424535639</v>
      </c>
      <c r="U81" s="678">
        <f t="shared" si="39"/>
        <v>2.4424722424535639</v>
      </c>
      <c r="V81" s="678">
        <f t="shared" si="39"/>
        <v>2.4424722424535639</v>
      </c>
      <c r="W81" s="678">
        <f t="shared" si="39"/>
        <v>2.4424722424535639</v>
      </c>
      <c r="X81" s="678">
        <f t="shared" si="39"/>
        <v>2.4424722424535639</v>
      </c>
      <c r="Y81" s="678">
        <f t="shared" si="39"/>
        <v>2.4424722424535639</v>
      </c>
      <c r="Z81" s="678">
        <f t="shared" si="39"/>
        <v>2.4424722424535639</v>
      </c>
      <c r="AA81" s="678">
        <f t="shared" si="39"/>
        <v>2.4424722424535639</v>
      </c>
      <c r="AB81" s="678">
        <f t="shared" si="39"/>
        <v>2.4424722424535639</v>
      </c>
      <c r="AC81" s="678">
        <f t="shared" si="39"/>
        <v>2.4424722424535639</v>
      </c>
      <c r="AD81" s="678">
        <f t="shared" si="39"/>
        <v>2.4424722424535639</v>
      </c>
      <c r="AE81" s="678">
        <f t="shared" si="39"/>
        <v>2.4424722424535639</v>
      </c>
      <c r="AF81" s="678">
        <f t="shared" si="39"/>
        <v>2.4424722424535639</v>
      </c>
      <c r="AG81" s="678">
        <f t="shared" si="39"/>
        <v>2.4424722424535639</v>
      </c>
      <c r="AH81" s="678">
        <f t="shared" si="39"/>
        <v>2.4424722424535639</v>
      </c>
      <c r="AI81" s="678">
        <f t="shared" si="39"/>
        <v>2.4424722424535639</v>
      </c>
      <c r="AJ81" s="678">
        <f t="shared" si="39"/>
        <v>2.4424722424535639</v>
      </c>
      <c r="AK81" s="678">
        <f t="shared" si="39"/>
        <v>2.4424722424535639</v>
      </c>
      <c r="AL81" s="678">
        <f t="shared" si="39"/>
        <v>2.4424722424535639</v>
      </c>
      <c r="AM81" s="678">
        <f t="shared" si="39"/>
        <v>2.4424722424535639</v>
      </c>
      <c r="AN81" s="678">
        <f t="shared" si="39"/>
        <v>2.4424722424535639</v>
      </c>
    </row>
    <row r="82" spans="1:40" s="604" customFormat="1">
      <c r="A82" s="669">
        <f t="shared" si="30"/>
        <v>2002</v>
      </c>
      <c r="C82" s="603"/>
      <c r="E82" s="679">
        <f t="shared" si="28"/>
        <v>33.299999999999997</v>
      </c>
      <c r="F82" s="680"/>
      <c r="G82" s="680"/>
      <c r="H82" s="680"/>
      <c r="I82" s="680"/>
      <c r="J82" s="680"/>
      <c r="K82" s="680"/>
      <c r="L82" s="680"/>
      <c r="M82" s="680"/>
      <c r="N82" s="680"/>
      <c r="O82" s="680"/>
      <c r="P82" s="680"/>
      <c r="Q82" s="681"/>
      <c r="R82" s="678">
        <f>IFERROR(R45/$E82,0)</f>
        <v>1.7004256431845222</v>
      </c>
      <c r="S82" s="678">
        <f t="shared" si="39"/>
        <v>1.7004256431845222</v>
      </c>
      <c r="T82" s="678">
        <f t="shared" ref="T82:AN82" si="40">IFERROR(+T45/$E82,0)</f>
        <v>1.7004256431845222</v>
      </c>
      <c r="U82" s="678">
        <f t="shared" si="40"/>
        <v>1.7004256431845222</v>
      </c>
      <c r="V82" s="678">
        <f t="shared" si="40"/>
        <v>1.7004256431845222</v>
      </c>
      <c r="W82" s="678">
        <f t="shared" si="40"/>
        <v>1.7004256431845222</v>
      </c>
      <c r="X82" s="678">
        <f t="shared" si="40"/>
        <v>1.7004256431845222</v>
      </c>
      <c r="Y82" s="678">
        <f t="shared" si="40"/>
        <v>1.7004256431845222</v>
      </c>
      <c r="Z82" s="678">
        <f t="shared" si="40"/>
        <v>1.7004256431845222</v>
      </c>
      <c r="AA82" s="678">
        <f t="shared" si="40"/>
        <v>1.7004256431845222</v>
      </c>
      <c r="AB82" s="678">
        <f t="shared" si="40"/>
        <v>1.7004256431845222</v>
      </c>
      <c r="AC82" s="678">
        <f t="shared" si="40"/>
        <v>1.7004256431845222</v>
      </c>
      <c r="AD82" s="678">
        <f t="shared" si="40"/>
        <v>1.7004256431845222</v>
      </c>
      <c r="AE82" s="678">
        <f t="shared" si="40"/>
        <v>1.7004256431845222</v>
      </c>
      <c r="AF82" s="678">
        <f t="shared" si="40"/>
        <v>1.7004256431845222</v>
      </c>
      <c r="AG82" s="678">
        <f t="shared" si="40"/>
        <v>1.7004256431845222</v>
      </c>
      <c r="AH82" s="678">
        <f t="shared" si="40"/>
        <v>1.7004256431845222</v>
      </c>
      <c r="AI82" s="678">
        <f t="shared" si="40"/>
        <v>1.7004256431845222</v>
      </c>
      <c r="AJ82" s="678">
        <f t="shared" si="40"/>
        <v>1.7004256431845222</v>
      </c>
      <c r="AK82" s="678">
        <f t="shared" si="40"/>
        <v>1.7004256431845222</v>
      </c>
      <c r="AL82" s="678">
        <f t="shared" si="40"/>
        <v>1.7004256431845222</v>
      </c>
      <c r="AM82" s="678">
        <f t="shared" si="40"/>
        <v>1.7004256431845222</v>
      </c>
      <c r="AN82" s="678">
        <f t="shared" si="40"/>
        <v>1.7004256431845222</v>
      </c>
    </row>
    <row r="83" spans="1:40" s="604" customFormat="1">
      <c r="A83" s="669">
        <f t="shared" si="30"/>
        <v>2003</v>
      </c>
      <c r="C83" s="603"/>
      <c r="E83" s="679">
        <f t="shared" si="28"/>
        <v>33.299999999999997</v>
      </c>
      <c r="F83" s="680"/>
      <c r="G83" s="680"/>
      <c r="H83" s="680"/>
      <c r="I83" s="680"/>
      <c r="J83" s="680"/>
      <c r="K83" s="680"/>
      <c r="L83" s="680"/>
      <c r="M83" s="680"/>
      <c r="N83" s="680"/>
      <c r="O83" s="680"/>
      <c r="P83" s="680"/>
      <c r="Q83" s="680"/>
      <c r="R83" s="681"/>
      <c r="S83" s="678">
        <f>IFERROR(+S46/$E83,0)</f>
        <v>2.4700792096027486</v>
      </c>
      <c r="T83" s="678">
        <f t="shared" ref="T83:AN83" si="41">IFERROR(+T46/$E83,0)</f>
        <v>2.4700792096027486</v>
      </c>
      <c r="U83" s="678">
        <f t="shared" si="41"/>
        <v>2.4700792096027486</v>
      </c>
      <c r="V83" s="678">
        <f t="shared" si="41"/>
        <v>2.4700792096027486</v>
      </c>
      <c r="W83" s="678">
        <f t="shared" si="41"/>
        <v>2.4700792096027486</v>
      </c>
      <c r="X83" s="678">
        <f t="shared" si="41"/>
        <v>2.4700792096027486</v>
      </c>
      <c r="Y83" s="678">
        <f t="shared" si="41"/>
        <v>2.4700792096027486</v>
      </c>
      <c r="Z83" s="678">
        <f t="shared" si="41"/>
        <v>2.4700792096027486</v>
      </c>
      <c r="AA83" s="678">
        <f t="shared" si="41"/>
        <v>2.4700792096027486</v>
      </c>
      <c r="AB83" s="678">
        <f t="shared" si="41"/>
        <v>2.4700792096027486</v>
      </c>
      <c r="AC83" s="678">
        <f t="shared" si="41"/>
        <v>2.4700792096027486</v>
      </c>
      <c r="AD83" s="678">
        <f t="shared" si="41"/>
        <v>2.4700792096027486</v>
      </c>
      <c r="AE83" s="678">
        <f t="shared" si="41"/>
        <v>2.4700792096027486</v>
      </c>
      <c r="AF83" s="678">
        <f t="shared" si="41"/>
        <v>2.4700792096027486</v>
      </c>
      <c r="AG83" s="678">
        <f t="shared" si="41"/>
        <v>2.4700792096027486</v>
      </c>
      <c r="AH83" s="678">
        <f t="shared" si="41"/>
        <v>2.4700792096027486</v>
      </c>
      <c r="AI83" s="678">
        <f t="shared" si="41"/>
        <v>2.4700792096027486</v>
      </c>
      <c r="AJ83" s="678">
        <f t="shared" si="41"/>
        <v>2.4700792096027486</v>
      </c>
      <c r="AK83" s="678">
        <f t="shared" si="41"/>
        <v>2.4700792096027486</v>
      </c>
      <c r="AL83" s="678">
        <f t="shared" si="41"/>
        <v>2.4700792096027486</v>
      </c>
      <c r="AM83" s="678">
        <f t="shared" si="41"/>
        <v>2.4700792096027486</v>
      </c>
      <c r="AN83" s="678">
        <f t="shared" si="41"/>
        <v>2.4700792096027486</v>
      </c>
    </row>
    <row r="84" spans="1:40" s="604" customFormat="1">
      <c r="A84" s="669">
        <f t="shared" si="30"/>
        <v>2004</v>
      </c>
      <c r="C84" s="603"/>
      <c r="E84" s="679">
        <f t="shared" si="28"/>
        <v>33.299999999999997</v>
      </c>
      <c r="F84" s="680"/>
      <c r="G84" s="680"/>
      <c r="H84" s="680"/>
      <c r="I84" s="680"/>
      <c r="J84" s="680"/>
      <c r="K84" s="680"/>
      <c r="L84" s="680"/>
      <c r="M84" s="680"/>
      <c r="N84" s="680"/>
      <c r="O84" s="680"/>
      <c r="P84" s="680"/>
      <c r="Q84" s="680"/>
      <c r="R84" s="680"/>
      <c r="S84" s="681"/>
      <c r="T84" s="678">
        <f>IFERROR(+T47/$E84,0)</f>
        <v>2.643261576414063</v>
      </c>
      <c r="U84" s="678">
        <f t="shared" ref="U84:AN84" si="42">IFERROR(+U47/$E84,0)</f>
        <v>2.643261576414063</v>
      </c>
      <c r="V84" s="678">
        <f t="shared" si="42"/>
        <v>2.643261576414063</v>
      </c>
      <c r="W84" s="678">
        <f t="shared" si="42"/>
        <v>2.643261576414063</v>
      </c>
      <c r="X84" s="678">
        <f t="shared" si="42"/>
        <v>2.643261576414063</v>
      </c>
      <c r="Y84" s="678">
        <f t="shared" si="42"/>
        <v>2.643261576414063</v>
      </c>
      <c r="Z84" s="678">
        <f t="shared" si="42"/>
        <v>2.643261576414063</v>
      </c>
      <c r="AA84" s="678">
        <f t="shared" si="42"/>
        <v>2.643261576414063</v>
      </c>
      <c r="AB84" s="678">
        <f t="shared" si="42"/>
        <v>2.643261576414063</v>
      </c>
      <c r="AC84" s="678">
        <f t="shared" si="42"/>
        <v>2.643261576414063</v>
      </c>
      <c r="AD84" s="678">
        <f t="shared" si="42"/>
        <v>2.643261576414063</v>
      </c>
      <c r="AE84" s="678">
        <f t="shared" si="42"/>
        <v>2.643261576414063</v>
      </c>
      <c r="AF84" s="678">
        <f t="shared" si="42"/>
        <v>2.643261576414063</v>
      </c>
      <c r="AG84" s="678">
        <f t="shared" si="42"/>
        <v>2.643261576414063</v>
      </c>
      <c r="AH84" s="678">
        <f t="shared" si="42"/>
        <v>2.643261576414063</v>
      </c>
      <c r="AI84" s="678">
        <f t="shared" si="42"/>
        <v>2.643261576414063</v>
      </c>
      <c r="AJ84" s="678">
        <f t="shared" si="42"/>
        <v>2.643261576414063</v>
      </c>
      <c r="AK84" s="678">
        <f t="shared" si="42"/>
        <v>2.643261576414063</v>
      </c>
      <c r="AL84" s="678">
        <f t="shared" si="42"/>
        <v>2.643261576414063</v>
      </c>
      <c r="AM84" s="678">
        <f t="shared" si="42"/>
        <v>2.643261576414063</v>
      </c>
      <c r="AN84" s="678">
        <f t="shared" si="42"/>
        <v>2.643261576414063</v>
      </c>
    </row>
    <row r="85" spans="1:40" s="604" customFormat="1">
      <c r="A85" s="669">
        <f t="shared" si="30"/>
        <v>2005</v>
      </c>
      <c r="C85" s="603"/>
      <c r="E85" s="679">
        <f t="shared" si="28"/>
        <v>33.299999999999997</v>
      </c>
      <c r="F85" s="680"/>
      <c r="G85" s="680"/>
      <c r="H85" s="680"/>
      <c r="I85" s="680"/>
      <c r="J85" s="680"/>
      <c r="K85" s="680"/>
      <c r="L85" s="680"/>
      <c r="M85" s="680"/>
      <c r="N85" s="680"/>
      <c r="O85" s="680"/>
      <c r="P85" s="680"/>
      <c r="Q85" s="680"/>
      <c r="R85" s="680"/>
      <c r="S85" s="680"/>
      <c r="T85" s="681"/>
      <c r="U85" s="678">
        <f>IFERROR(+U48/$E85,0)</f>
        <v>2.2955842782677509</v>
      </c>
      <c r="V85" s="678">
        <f t="shared" ref="V85:AN85" si="43">IFERROR(+V48/$E85,0)</f>
        <v>2.2955842782677509</v>
      </c>
      <c r="W85" s="678">
        <f t="shared" si="43"/>
        <v>2.2955842782677509</v>
      </c>
      <c r="X85" s="678">
        <f t="shared" si="43"/>
        <v>2.2955842782677509</v>
      </c>
      <c r="Y85" s="678">
        <f t="shared" si="43"/>
        <v>2.2955842782677509</v>
      </c>
      <c r="Z85" s="678">
        <f t="shared" si="43"/>
        <v>2.2955842782677509</v>
      </c>
      <c r="AA85" s="678">
        <f t="shared" si="43"/>
        <v>2.2955842782677509</v>
      </c>
      <c r="AB85" s="678">
        <f t="shared" si="43"/>
        <v>2.2955842782677509</v>
      </c>
      <c r="AC85" s="678">
        <f t="shared" si="43"/>
        <v>2.2955842782677509</v>
      </c>
      <c r="AD85" s="678">
        <f t="shared" si="43"/>
        <v>2.2955842782677509</v>
      </c>
      <c r="AE85" s="678">
        <f t="shared" si="43"/>
        <v>2.2955842782677509</v>
      </c>
      <c r="AF85" s="678">
        <f t="shared" si="43"/>
        <v>2.2955842782677509</v>
      </c>
      <c r="AG85" s="678">
        <f t="shared" si="43"/>
        <v>2.2955842782677509</v>
      </c>
      <c r="AH85" s="678">
        <f t="shared" si="43"/>
        <v>2.2955842782677509</v>
      </c>
      <c r="AI85" s="678">
        <f t="shared" si="43"/>
        <v>2.2955842782677509</v>
      </c>
      <c r="AJ85" s="678">
        <f t="shared" si="43"/>
        <v>2.2955842782677509</v>
      </c>
      <c r="AK85" s="678">
        <f t="shared" si="43"/>
        <v>2.2955842782677509</v>
      </c>
      <c r="AL85" s="678">
        <f t="shared" si="43"/>
        <v>2.2955842782677509</v>
      </c>
      <c r="AM85" s="678">
        <f t="shared" si="43"/>
        <v>2.2955842782677509</v>
      </c>
      <c r="AN85" s="678">
        <f t="shared" si="43"/>
        <v>2.2955842782677509</v>
      </c>
    </row>
    <row r="86" spans="1:40" s="604" customFormat="1">
      <c r="A86" s="669">
        <f t="shared" si="30"/>
        <v>2006</v>
      </c>
      <c r="C86" s="603"/>
      <c r="E86" s="679">
        <f t="shared" si="28"/>
        <v>33.299999999999997</v>
      </c>
      <c r="F86" s="680"/>
      <c r="G86" s="680"/>
      <c r="H86" s="680"/>
      <c r="I86" s="680"/>
      <c r="J86" s="680"/>
      <c r="K86" s="680"/>
      <c r="L86" s="680"/>
      <c r="M86" s="680"/>
      <c r="N86" s="680"/>
      <c r="O86" s="680"/>
      <c r="P86" s="680"/>
      <c r="Q86" s="680"/>
      <c r="R86" s="680"/>
      <c r="S86" s="680"/>
      <c r="T86" s="680"/>
      <c r="U86" s="681"/>
      <c r="V86" s="678">
        <f t="shared" ref="V86:AN86" si="44">IFERROR(+V49/$E86,0)</f>
        <v>3.1107882982758377</v>
      </c>
      <c r="W86" s="678">
        <f t="shared" si="44"/>
        <v>3.1107882982758377</v>
      </c>
      <c r="X86" s="678">
        <f t="shared" si="44"/>
        <v>3.1107882982758377</v>
      </c>
      <c r="Y86" s="678">
        <f t="shared" si="44"/>
        <v>3.1107882982758377</v>
      </c>
      <c r="Z86" s="678">
        <f t="shared" si="44"/>
        <v>3.1107882982758377</v>
      </c>
      <c r="AA86" s="678">
        <f t="shared" si="44"/>
        <v>3.1107882982758377</v>
      </c>
      <c r="AB86" s="678">
        <f t="shared" si="44"/>
        <v>3.1107882982758377</v>
      </c>
      <c r="AC86" s="678">
        <f t="shared" si="44"/>
        <v>3.1107882982758377</v>
      </c>
      <c r="AD86" s="678">
        <f t="shared" si="44"/>
        <v>3.1107882982758377</v>
      </c>
      <c r="AE86" s="678">
        <f t="shared" si="44"/>
        <v>3.1107882982758377</v>
      </c>
      <c r="AF86" s="678">
        <f t="shared" si="44"/>
        <v>3.1107882982758377</v>
      </c>
      <c r="AG86" s="678">
        <f t="shared" si="44"/>
        <v>3.1107882982758377</v>
      </c>
      <c r="AH86" s="678">
        <f t="shared" si="44"/>
        <v>3.1107882982758377</v>
      </c>
      <c r="AI86" s="678">
        <f t="shared" si="44"/>
        <v>3.1107882982758377</v>
      </c>
      <c r="AJ86" s="678">
        <f t="shared" si="44"/>
        <v>3.1107882982758377</v>
      </c>
      <c r="AK86" s="678">
        <f t="shared" si="44"/>
        <v>3.1107882982758377</v>
      </c>
      <c r="AL86" s="678">
        <f t="shared" si="44"/>
        <v>3.1107882982758377</v>
      </c>
      <c r="AM86" s="678">
        <f t="shared" si="44"/>
        <v>3.1107882982758377</v>
      </c>
      <c r="AN86" s="678">
        <f t="shared" si="44"/>
        <v>3.1107882982758377</v>
      </c>
    </row>
    <row r="87" spans="1:40" s="604" customFormat="1">
      <c r="A87" s="669">
        <f t="shared" si="30"/>
        <v>2007</v>
      </c>
      <c r="C87" s="603"/>
      <c r="E87" s="679">
        <f t="shared" si="28"/>
        <v>33.299999999999997</v>
      </c>
      <c r="F87" s="680"/>
      <c r="G87" s="680"/>
      <c r="H87" s="680"/>
      <c r="I87" s="680"/>
      <c r="J87" s="680"/>
      <c r="K87" s="680"/>
      <c r="L87" s="680"/>
      <c r="M87" s="680"/>
      <c r="N87" s="680"/>
      <c r="O87" s="680"/>
      <c r="P87" s="680"/>
      <c r="Q87" s="680"/>
      <c r="R87" s="680"/>
      <c r="S87" s="680"/>
      <c r="T87" s="680"/>
      <c r="U87" s="680"/>
      <c r="V87" s="681"/>
      <c r="W87" s="678">
        <f>IFERROR(+W50/$E87,0)</f>
        <v>3.5492083495994313</v>
      </c>
      <c r="X87" s="678">
        <f t="shared" ref="X87:AN87" si="45">IFERROR(+X50/$E87,0)</f>
        <v>3.5492083495994313</v>
      </c>
      <c r="Y87" s="678">
        <f t="shared" si="45"/>
        <v>3.5492083495994313</v>
      </c>
      <c r="Z87" s="678">
        <f t="shared" si="45"/>
        <v>3.5492083495994313</v>
      </c>
      <c r="AA87" s="678">
        <f t="shared" si="45"/>
        <v>3.5492083495994313</v>
      </c>
      <c r="AB87" s="678">
        <f t="shared" si="45"/>
        <v>3.5492083495994313</v>
      </c>
      <c r="AC87" s="678">
        <f t="shared" si="45"/>
        <v>3.5492083495994313</v>
      </c>
      <c r="AD87" s="678">
        <f t="shared" si="45"/>
        <v>3.5492083495994313</v>
      </c>
      <c r="AE87" s="678">
        <f t="shared" si="45"/>
        <v>3.5492083495994313</v>
      </c>
      <c r="AF87" s="678">
        <f t="shared" si="45"/>
        <v>3.5492083495994313</v>
      </c>
      <c r="AG87" s="678">
        <f t="shared" si="45"/>
        <v>3.5492083495994313</v>
      </c>
      <c r="AH87" s="678">
        <f t="shared" si="45"/>
        <v>3.5492083495994313</v>
      </c>
      <c r="AI87" s="678">
        <f t="shared" si="45"/>
        <v>3.5492083495994313</v>
      </c>
      <c r="AJ87" s="678">
        <f t="shared" si="45"/>
        <v>3.5492083495994313</v>
      </c>
      <c r="AK87" s="678">
        <f t="shared" si="45"/>
        <v>3.5492083495994313</v>
      </c>
      <c r="AL87" s="678">
        <f t="shared" si="45"/>
        <v>3.5492083495994313</v>
      </c>
      <c r="AM87" s="678">
        <f t="shared" si="45"/>
        <v>3.5492083495994313</v>
      </c>
      <c r="AN87" s="678">
        <f t="shared" si="45"/>
        <v>3.5492083495994313</v>
      </c>
    </row>
    <row r="88" spans="1:40" s="604" customFormat="1">
      <c r="A88" s="669">
        <f t="shared" si="30"/>
        <v>2008</v>
      </c>
      <c r="C88" s="603"/>
      <c r="E88" s="679">
        <f t="shared" si="28"/>
        <v>33.299999999999997</v>
      </c>
      <c r="F88" s="680"/>
      <c r="G88" s="680"/>
      <c r="H88" s="680"/>
      <c r="I88" s="680"/>
      <c r="J88" s="680"/>
      <c r="K88" s="680"/>
      <c r="L88" s="680"/>
      <c r="M88" s="680"/>
      <c r="N88" s="680"/>
      <c r="O88" s="680"/>
      <c r="P88" s="680"/>
      <c r="Q88" s="680"/>
      <c r="R88" s="680"/>
      <c r="S88" s="680"/>
      <c r="T88" s="680"/>
      <c r="U88" s="680"/>
      <c r="V88" s="680"/>
      <c r="W88" s="681"/>
      <c r="X88" s="678">
        <f>IFERROR(+X51/$E88,0)</f>
        <v>3.6696696696696698</v>
      </c>
      <c r="Y88" s="678">
        <f t="shared" ref="Y88:AN88" si="46">IFERROR(+Y51/$E88,0)</f>
        <v>3.6696696696696698</v>
      </c>
      <c r="Z88" s="678">
        <f t="shared" si="46"/>
        <v>3.6696696696696698</v>
      </c>
      <c r="AA88" s="678">
        <f t="shared" si="46"/>
        <v>3.6696696696696698</v>
      </c>
      <c r="AB88" s="678">
        <f t="shared" si="46"/>
        <v>3.6696696696696698</v>
      </c>
      <c r="AC88" s="678">
        <f t="shared" si="46"/>
        <v>3.6696696696696698</v>
      </c>
      <c r="AD88" s="678">
        <f t="shared" si="46"/>
        <v>3.6696696696696698</v>
      </c>
      <c r="AE88" s="678">
        <f t="shared" si="46"/>
        <v>3.6696696696696698</v>
      </c>
      <c r="AF88" s="678">
        <f t="shared" si="46"/>
        <v>3.6696696696696698</v>
      </c>
      <c r="AG88" s="678">
        <f t="shared" si="46"/>
        <v>3.6696696696696698</v>
      </c>
      <c r="AH88" s="678">
        <f t="shared" si="46"/>
        <v>3.6696696696696698</v>
      </c>
      <c r="AI88" s="678">
        <f t="shared" si="46"/>
        <v>3.6696696696696698</v>
      </c>
      <c r="AJ88" s="678">
        <f t="shared" si="46"/>
        <v>3.6696696696696698</v>
      </c>
      <c r="AK88" s="678">
        <f t="shared" si="46"/>
        <v>3.6696696696696698</v>
      </c>
      <c r="AL88" s="678">
        <f t="shared" si="46"/>
        <v>3.6696696696696698</v>
      </c>
      <c r="AM88" s="678">
        <f t="shared" si="46"/>
        <v>3.6696696696696698</v>
      </c>
      <c r="AN88" s="678">
        <f t="shared" si="46"/>
        <v>3.6696696696696698</v>
      </c>
    </row>
    <row r="89" spans="1:40" s="604" customFormat="1">
      <c r="A89" s="669">
        <f t="shared" si="30"/>
        <v>2009</v>
      </c>
      <c r="C89" s="603"/>
      <c r="E89" s="679">
        <f t="shared" si="28"/>
        <v>33.299999999999997</v>
      </c>
      <c r="F89" s="680"/>
      <c r="G89" s="680"/>
      <c r="H89" s="680"/>
      <c r="I89" s="680"/>
      <c r="J89" s="680"/>
      <c r="K89" s="680"/>
      <c r="L89" s="680"/>
      <c r="M89" s="680"/>
      <c r="N89" s="680"/>
      <c r="O89" s="680"/>
      <c r="P89" s="680"/>
      <c r="Q89" s="680"/>
      <c r="R89" s="680"/>
      <c r="S89" s="680"/>
      <c r="T89" s="680"/>
      <c r="U89" s="680"/>
      <c r="V89" s="680"/>
      <c r="W89" s="680"/>
      <c r="X89" s="681"/>
      <c r="Y89" s="678">
        <f>IFERROR(+Y52/$E89,0)</f>
        <v>3.5959636130271662</v>
      </c>
      <c r="Z89" s="678">
        <f t="shared" ref="Z89:AN89" si="47">IFERROR(+Z52/$E89,0)</f>
        <v>3.5959636130271662</v>
      </c>
      <c r="AA89" s="678">
        <f t="shared" si="47"/>
        <v>3.5959636130271662</v>
      </c>
      <c r="AB89" s="678">
        <f t="shared" si="47"/>
        <v>3.5959636130271662</v>
      </c>
      <c r="AC89" s="678">
        <f t="shared" si="47"/>
        <v>3.5959636130271662</v>
      </c>
      <c r="AD89" s="678">
        <f t="shared" si="47"/>
        <v>3.5959636130271662</v>
      </c>
      <c r="AE89" s="678">
        <f t="shared" si="47"/>
        <v>3.5959636130271662</v>
      </c>
      <c r="AF89" s="678">
        <f t="shared" si="47"/>
        <v>3.5959636130271662</v>
      </c>
      <c r="AG89" s="678">
        <f t="shared" si="47"/>
        <v>3.5959636130271662</v>
      </c>
      <c r="AH89" s="678">
        <f t="shared" si="47"/>
        <v>3.5959636130271662</v>
      </c>
      <c r="AI89" s="678">
        <f t="shared" si="47"/>
        <v>3.5959636130271662</v>
      </c>
      <c r="AJ89" s="678">
        <f t="shared" si="47"/>
        <v>3.5959636130271662</v>
      </c>
      <c r="AK89" s="678">
        <f t="shared" si="47"/>
        <v>3.5959636130271662</v>
      </c>
      <c r="AL89" s="678">
        <f t="shared" si="47"/>
        <v>3.5959636130271662</v>
      </c>
      <c r="AM89" s="678">
        <f t="shared" si="47"/>
        <v>3.5959636130271662</v>
      </c>
      <c r="AN89" s="678">
        <f t="shared" si="47"/>
        <v>3.5959636130271662</v>
      </c>
    </row>
    <row r="90" spans="1:40" s="604" customFormat="1">
      <c r="A90" s="669">
        <f t="shared" si="30"/>
        <v>2010</v>
      </c>
      <c r="C90" s="603"/>
      <c r="E90" s="679">
        <f t="shared" si="28"/>
        <v>33.299999999999997</v>
      </c>
      <c r="F90" s="680"/>
      <c r="G90" s="680"/>
      <c r="H90" s="680"/>
      <c r="I90" s="680"/>
      <c r="J90" s="680"/>
      <c r="K90" s="680"/>
      <c r="L90" s="680"/>
      <c r="M90" s="680"/>
      <c r="N90" s="680"/>
      <c r="O90" s="680"/>
      <c r="P90" s="680"/>
      <c r="Q90" s="680"/>
      <c r="R90" s="680"/>
      <c r="S90" s="680"/>
      <c r="T90" s="680"/>
      <c r="U90" s="680"/>
      <c r="V90" s="680"/>
      <c r="W90" s="680"/>
      <c r="X90" s="680"/>
      <c r="Y90" s="681"/>
      <c r="Z90" s="678">
        <f>IFERROR(+Z53/$E90,0)</f>
        <v>3.5397241184270589</v>
      </c>
      <c r="AA90" s="678">
        <f t="shared" ref="AA90:AN90" si="48">IFERROR(+AA53/$E90,0)</f>
        <v>3.5397241184270589</v>
      </c>
      <c r="AB90" s="678">
        <f t="shared" si="48"/>
        <v>3.5397241184270589</v>
      </c>
      <c r="AC90" s="678">
        <f t="shared" si="48"/>
        <v>3.5397241184270589</v>
      </c>
      <c r="AD90" s="678">
        <f t="shared" si="48"/>
        <v>3.5397241184270589</v>
      </c>
      <c r="AE90" s="678">
        <f t="shared" si="48"/>
        <v>3.5397241184270589</v>
      </c>
      <c r="AF90" s="678">
        <f t="shared" si="48"/>
        <v>3.5397241184270589</v>
      </c>
      <c r="AG90" s="678">
        <f t="shared" si="48"/>
        <v>3.5397241184270589</v>
      </c>
      <c r="AH90" s="678">
        <f t="shared" si="48"/>
        <v>3.5397241184270589</v>
      </c>
      <c r="AI90" s="678">
        <f t="shared" si="48"/>
        <v>3.5397241184270589</v>
      </c>
      <c r="AJ90" s="678">
        <f t="shared" si="48"/>
        <v>3.5397241184270589</v>
      </c>
      <c r="AK90" s="678">
        <f t="shared" si="48"/>
        <v>3.5397241184270589</v>
      </c>
      <c r="AL90" s="678">
        <f t="shared" si="48"/>
        <v>3.5397241184270589</v>
      </c>
      <c r="AM90" s="678">
        <f t="shared" si="48"/>
        <v>3.5397241184270589</v>
      </c>
      <c r="AN90" s="678">
        <f t="shared" si="48"/>
        <v>3.5397241184270589</v>
      </c>
    </row>
    <row r="91" spans="1:40" s="604" customFormat="1">
      <c r="A91" s="669">
        <f t="shared" si="30"/>
        <v>2011</v>
      </c>
      <c r="C91" s="684"/>
      <c r="E91" s="679">
        <f t="shared" si="28"/>
        <v>33.299999999999997</v>
      </c>
      <c r="F91" s="680"/>
      <c r="G91" s="680"/>
      <c r="H91" s="680"/>
      <c r="I91" s="680"/>
      <c r="J91" s="680"/>
      <c r="K91" s="680"/>
      <c r="L91" s="680"/>
      <c r="M91" s="680"/>
      <c r="N91" s="680"/>
      <c r="O91" s="680"/>
      <c r="P91" s="680"/>
      <c r="Q91" s="680"/>
      <c r="R91" s="680"/>
      <c r="S91" s="680"/>
      <c r="T91" s="680"/>
      <c r="U91" s="680"/>
      <c r="V91" s="680"/>
      <c r="W91" s="680"/>
      <c r="X91" s="680"/>
      <c r="Y91" s="680"/>
      <c r="Z91" s="681"/>
      <c r="AA91" s="678">
        <f>IFERROR(+AA54/$E91,0)</f>
        <v>0</v>
      </c>
      <c r="AB91" s="678">
        <f t="shared" ref="AB91:AN91" si="49">IFERROR(+AB54/$E91,0)</f>
        <v>0</v>
      </c>
      <c r="AC91" s="678">
        <f t="shared" si="49"/>
        <v>0</v>
      </c>
      <c r="AD91" s="678">
        <f t="shared" si="49"/>
        <v>0</v>
      </c>
      <c r="AE91" s="678">
        <f t="shared" si="49"/>
        <v>0</v>
      </c>
      <c r="AF91" s="678">
        <f t="shared" si="49"/>
        <v>0</v>
      </c>
      <c r="AG91" s="678">
        <f t="shared" si="49"/>
        <v>0</v>
      </c>
      <c r="AH91" s="678">
        <f t="shared" si="49"/>
        <v>0</v>
      </c>
      <c r="AI91" s="678">
        <f t="shared" si="49"/>
        <v>0</v>
      </c>
      <c r="AJ91" s="678">
        <f t="shared" si="49"/>
        <v>0</v>
      </c>
      <c r="AK91" s="678">
        <f t="shared" si="49"/>
        <v>0</v>
      </c>
      <c r="AL91" s="678">
        <f t="shared" si="49"/>
        <v>0</v>
      </c>
      <c r="AM91" s="678">
        <f t="shared" si="49"/>
        <v>0</v>
      </c>
      <c r="AN91" s="678">
        <f t="shared" si="49"/>
        <v>0</v>
      </c>
    </row>
    <row r="92" spans="1:40" s="604" customFormat="1">
      <c r="A92" s="669">
        <f t="shared" si="30"/>
        <v>2012</v>
      </c>
      <c r="C92" s="684"/>
      <c r="E92" s="679">
        <f t="shared" si="28"/>
        <v>33.299999999999997</v>
      </c>
      <c r="F92" s="680"/>
      <c r="G92" s="680"/>
      <c r="H92" s="680"/>
      <c r="I92" s="680"/>
      <c r="J92" s="680"/>
      <c r="K92" s="680"/>
      <c r="L92" s="680"/>
      <c r="M92" s="680"/>
      <c r="N92" s="680"/>
      <c r="O92" s="680"/>
      <c r="P92" s="680"/>
      <c r="Q92" s="680"/>
      <c r="R92" s="680"/>
      <c r="S92" s="680"/>
      <c r="T92" s="680"/>
      <c r="U92" s="680"/>
      <c r="V92" s="680"/>
      <c r="W92" s="680"/>
      <c r="X92" s="680"/>
      <c r="Y92" s="680"/>
      <c r="Z92" s="680"/>
      <c r="AA92" s="681"/>
      <c r="AB92" s="678">
        <f>IFERROR(+AB55/$E92,0)</f>
        <v>0</v>
      </c>
      <c r="AC92" s="678">
        <f t="shared" ref="AC92:AN92" si="50">IFERROR(+AC55/$E92,0)</f>
        <v>0</v>
      </c>
      <c r="AD92" s="678">
        <f t="shared" si="50"/>
        <v>0</v>
      </c>
      <c r="AE92" s="678">
        <f t="shared" si="50"/>
        <v>0</v>
      </c>
      <c r="AF92" s="678">
        <f t="shared" si="50"/>
        <v>0</v>
      </c>
      <c r="AG92" s="678">
        <f t="shared" si="50"/>
        <v>0</v>
      </c>
      <c r="AH92" s="678">
        <f t="shared" si="50"/>
        <v>0</v>
      </c>
      <c r="AI92" s="678">
        <f t="shared" si="50"/>
        <v>0</v>
      </c>
      <c r="AJ92" s="678">
        <f t="shared" si="50"/>
        <v>0</v>
      </c>
      <c r="AK92" s="678">
        <f t="shared" si="50"/>
        <v>0</v>
      </c>
      <c r="AL92" s="678">
        <f t="shared" si="50"/>
        <v>0</v>
      </c>
      <c r="AM92" s="678">
        <f t="shared" si="50"/>
        <v>0</v>
      </c>
      <c r="AN92" s="678">
        <f t="shared" si="50"/>
        <v>0</v>
      </c>
    </row>
    <row r="93" spans="1:40" s="604" customFormat="1">
      <c r="A93" s="669">
        <f t="shared" si="30"/>
        <v>2013</v>
      </c>
      <c r="C93" s="684"/>
      <c r="E93" s="679">
        <f t="shared" si="28"/>
        <v>33.299999999999997</v>
      </c>
      <c r="F93" s="680"/>
      <c r="G93" s="680"/>
      <c r="H93" s="680"/>
      <c r="I93" s="680"/>
      <c r="J93" s="680"/>
      <c r="K93" s="680"/>
      <c r="L93" s="680"/>
      <c r="M93" s="680"/>
      <c r="N93" s="680"/>
      <c r="O93" s="680"/>
      <c r="P93" s="680"/>
      <c r="Q93" s="680"/>
      <c r="R93" s="680"/>
      <c r="S93" s="680"/>
      <c r="T93" s="680"/>
      <c r="U93" s="680"/>
      <c r="V93" s="680"/>
      <c r="W93" s="680"/>
      <c r="X93" s="680"/>
      <c r="Y93" s="680"/>
      <c r="Z93" s="680"/>
      <c r="AA93" s="680"/>
      <c r="AB93" s="681"/>
      <c r="AC93" s="678">
        <f>IFERROR(+AC56/$E93,0)</f>
        <v>0</v>
      </c>
      <c r="AD93" s="678">
        <f t="shared" ref="AD93:AN93" si="51">IFERROR(+AD56/$E93,0)</f>
        <v>0</v>
      </c>
      <c r="AE93" s="678">
        <f t="shared" si="51"/>
        <v>0</v>
      </c>
      <c r="AF93" s="678">
        <f t="shared" si="51"/>
        <v>0</v>
      </c>
      <c r="AG93" s="678">
        <f t="shared" si="51"/>
        <v>0</v>
      </c>
      <c r="AH93" s="678">
        <f t="shared" si="51"/>
        <v>0</v>
      </c>
      <c r="AI93" s="678">
        <f t="shared" si="51"/>
        <v>0</v>
      </c>
      <c r="AJ93" s="678">
        <f t="shared" si="51"/>
        <v>0</v>
      </c>
      <c r="AK93" s="678">
        <f t="shared" si="51"/>
        <v>0</v>
      </c>
      <c r="AL93" s="678">
        <f t="shared" si="51"/>
        <v>0</v>
      </c>
      <c r="AM93" s="678">
        <f t="shared" si="51"/>
        <v>0</v>
      </c>
      <c r="AN93" s="678">
        <f t="shared" si="51"/>
        <v>0</v>
      </c>
    </row>
    <row r="94" spans="1:40" s="604" customFormat="1">
      <c r="A94" s="669">
        <f t="shared" si="30"/>
        <v>2014</v>
      </c>
      <c r="C94" s="684"/>
      <c r="E94" s="679">
        <f t="shared" si="28"/>
        <v>33.299999999999997</v>
      </c>
      <c r="F94" s="680"/>
      <c r="G94" s="680"/>
      <c r="H94" s="680"/>
      <c r="I94" s="680"/>
      <c r="J94" s="680"/>
      <c r="K94" s="680"/>
      <c r="L94" s="680"/>
      <c r="M94" s="680"/>
      <c r="N94" s="680"/>
      <c r="O94" s="680"/>
      <c r="P94" s="680"/>
      <c r="Q94" s="680"/>
      <c r="R94" s="680"/>
      <c r="S94" s="680"/>
      <c r="T94" s="680"/>
      <c r="U94" s="680"/>
      <c r="V94" s="680"/>
      <c r="W94" s="680"/>
      <c r="X94" s="680"/>
      <c r="Y94" s="680"/>
      <c r="Z94" s="680"/>
      <c r="AA94" s="680"/>
      <c r="AB94" s="680"/>
      <c r="AC94" s="681"/>
      <c r="AD94" s="678">
        <f>IFERROR(+AD57/$E94,0)</f>
        <v>0</v>
      </c>
      <c r="AE94" s="678">
        <f t="shared" ref="AE94:AN94" si="52">IFERROR(+AE57/$E94,0)</f>
        <v>0</v>
      </c>
      <c r="AF94" s="678">
        <f t="shared" si="52"/>
        <v>0</v>
      </c>
      <c r="AG94" s="678">
        <f t="shared" si="52"/>
        <v>0</v>
      </c>
      <c r="AH94" s="678">
        <f t="shared" si="52"/>
        <v>0</v>
      </c>
      <c r="AI94" s="678">
        <f t="shared" si="52"/>
        <v>0</v>
      </c>
      <c r="AJ94" s="678">
        <f t="shared" si="52"/>
        <v>0</v>
      </c>
      <c r="AK94" s="678">
        <f t="shared" si="52"/>
        <v>0</v>
      </c>
      <c r="AL94" s="678">
        <f t="shared" si="52"/>
        <v>0</v>
      </c>
      <c r="AM94" s="678">
        <f t="shared" si="52"/>
        <v>0</v>
      </c>
      <c r="AN94" s="678">
        <f t="shared" si="52"/>
        <v>0</v>
      </c>
    </row>
    <row r="95" spans="1:40" s="604" customFormat="1">
      <c r="A95" s="669">
        <f t="shared" si="30"/>
        <v>2015</v>
      </c>
      <c r="C95" s="684"/>
      <c r="E95" s="679">
        <f t="shared" si="28"/>
        <v>33.299999999999997</v>
      </c>
      <c r="F95" s="680"/>
      <c r="G95" s="680"/>
      <c r="H95" s="680"/>
      <c r="I95" s="680"/>
      <c r="J95" s="680"/>
      <c r="K95" s="680"/>
      <c r="L95" s="680"/>
      <c r="M95" s="680"/>
      <c r="N95" s="680"/>
      <c r="O95" s="680"/>
      <c r="P95" s="680"/>
      <c r="Q95" s="680"/>
      <c r="R95" s="680"/>
      <c r="S95" s="680"/>
      <c r="T95" s="680"/>
      <c r="U95" s="680"/>
      <c r="V95" s="680"/>
      <c r="W95" s="680"/>
      <c r="X95" s="680"/>
      <c r="Y95" s="680"/>
      <c r="Z95" s="680"/>
      <c r="AA95" s="680"/>
      <c r="AB95" s="680"/>
      <c r="AC95" s="680"/>
      <c r="AD95" s="681"/>
      <c r="AE95" s="678">
        <f>IFERROR(+AE58/$E95,0)</f>
        <v>0</v>
      </c>
      <c r="AF95" s="678">
        <f t="shared" ref="AF95:AN95" si="53">IFERROR(+AF58/$E95,0)</f>
        <v>0</v>
      </c>
      <c r="AG95" s="678">
        <f t="shared" si="53"/>
        <v>0</v>
      </c>
      <c r="AH95" s="678">
        <f t="shared" si="53"/>
        <v>0</v>
      </c>
      <c r="AI95" s="678">
        <f t="shared" si="53"/>
        <v>0</v>
      </c>
      <c r="AJ95" s="678">
        <f t="shared" si="53"/>
        <v>0</v>
      </c>
      <c r="AK95" s="678">
        <f t="shared" si="53"/>
        <v>0</v>
      </c>
      <c r="AL95" s="678">
        <f t="shared" si="53"/>
        <v>0</v>
      </c>
      <c r="AM95" s="678">
        <f t="shared" si="53"/>
        <v>0</v>
      </c>
      <c r="AN95" s="678">
        <f t="shared" si="53"/>
        <v>0</v>
      </c>
    </row>
    <row r="96" spans="1:40" s="604" customFormat="1">
      <c r="A96" s="669">
        <f t="shared" si="30"/>
        <v>2016</v>
      </c>
      <c r="C96" s="684"/>
      <c r="E96" s="679">
        <f t="shared" si="28"/>
        <v>33.299999999999997</v>
      </c>
      <c r="F96" s="680"/>
      <c r="G96" s="680"/>
      <c r="H96" s="680"/>
      <c r="I96" s="680"/>
      <c r="J96" s="680"/>
      <c r="K96" s="680"/>
      <c r="L96" s="680"/>
      <c r="M96" s="680"/>
      <c r="N96" s="680"/>
      <c r="O96" s="680"/>
      <c r="P96" s="680"/>
      <c r="Q96" s="680"/>
      <c r="R96" s="680"/>
      <c r="S96" s="680"/>
      <c r="T96" s="680"/>
      <c r="U96" s="680"/>
      <c r="V96" s="680"/>
      <c r="W96" s="680"/>
      <c r="X96" s="680"/>
      <c r="Y96" s="680"/>
      <c r="Z96" s="680"/>
      <c r="AA96" s="680"/>
      <c r="AB96" s="680"/>
      <c r="AC96" s="680"/>
      <c r="AD96" s="680"/>
      <c r="AE96" s="681"/>
      <c r="AF96" s="678">
        <f>IFERROR(+AF59/$E96,0)</f>
        <v>0</v>
      </c>
      <c r="AG96" s="678">
        <f t="shared" ref="AG96:AN96" si="54">IFERROR(+AG59/$E96,0)</f>
        <v>0</v>
      </c>
      <c r="AH96" s="678">
        <f t="shared" si="54"/>
        <v>0</v>
      </c>
      <c r="AI96" s="678">
        <f t="shared" si="54"/>
        <v>0</v>
      </c>
      <c r="AJ96" s="678">
        <f t="shared" si="54"/>
        <v>0</v>
      </c>
      <c r="AK96" s="678">
        <f t="shared" si="54"/>
        <v>0</v>
      </c>
      <c r="AL96" s="678">
        <f t="shared" si="54"/>
        <v>0</v>
      </c>
      <c r="AM96" s="678">
        <f t="shared" si="54"/>
        <v>0</v>
      </c>
      <c r="AN96" s="678">
        <f t="shared" si="54"/>
        <v>0</v>
      </c>
    </row>
    <row r="97" spans="1:40" s="604" customFormat="1">
      <c r="A97" s="669">
        <f t="shared" si="30"/>
        <v>2017</v>
      </c>
      <c r="C97" s="684"/>
      <c r="E97" s="679">
        <f t="shared" si="28"/>
        <v>33.299999999999997</v>
      </c>
      <c r="F97" s="680"/>
      <c r="G97" s="680"/>
      <c r="H97" s="680"/>
      <c r="I97" s="680"/>
      <c r="J97" s="680"/>
      <c r="K97" s="680"/>
      <c r="L97" s="680"/>
      <c r="M97" s="680"/>
      <c r="N97" s="680"/>
      <c r="O97" s="680"/>
      <c r="P97" s="680"/>
      <c r="Q97" s="680"/>
      <c r="R97" s="680"/>
      <c r="S97" s="680"/>
      <c r="T97" s="680"/>
      <c r="U97" s="680"/>
      <c r="V97" s="680"/>
      <c r="W97" s="680"/>
      <c r="X97" s="680"/>
      <c r="Y97" s="680"/>
      <c r="Z97" s="680"/>
      <c r="AA97" s="680"/>
      <c r="AB97" s="680"/>
      <c r="AC97" s="680"/>
      <c r="AD97" s="680"/>
      <c r="AE97" s="680"/>
      <c r="AF97" s="681"/>
      <c r="AG97" s="678">
        <f>IFERROR(+AG60/$E97,0)</f>
        <v>0</v>
      </c>
      <c r="AH97" s="678">
        <f t="shared" ref="AH97:AN98" si="55">IFERROR(+AH60/$E97,0)</f>
        <v>0</v>
      </c>
      <c r="AI97" s="678">
        <f t="shared" si="55"/>
        <v>0</v>
      </c>
      <c r="AJ97" s="678">
        <f t="shared" si="55"/>
        <v>0</v>
      </c>
      <c r="AK97" s="678">
        <f t="shared" si="55"/>
        <v>0</v>
      </c>
      <c r="AL97" s="678">
        <f t="shared" si="55"/>
        <v>0</v>
      </c>
      <c r="AM97" s="678">
        <f t="shared" si="55"/>
        <v>0</v>
      </c>
      <c r="AN97" s="678">
        <f t="shared" si="55"/>
        <v>0</v>
      </c>
    </row>
    <row r="98" spans="1:40" s="604" customFormat="1">
      <c r="A98" s="669">
        <f t="shared" si="30"/>
        <v>2018</v>
      </c>
      <c r="C98" s="684"/>
      <c r="E98" s="679">
        <f t="shared" si="28"/>
        <v>33.299999999999997</v>
      </c>
      <c r="F98" s="680"/>
      <c r="G98" s="680"/>
      <c r="H98" s="680"/>
      <c r="I98" s="680"/>
      <c r="J98" s="680"/>
      <c r="K98" s="680"/>
      <c r="L98" s="680"/>
      <c r="M98" s="680"/>
      <c r="N98" s="680"/>
      <c r="O98" s="680"/>
      <c r="P98" s="680"/>
      <c r="Q98" s="680"/>
      <c r="R98" s="680"/>
      <c r="S98" s="680"/>
      <c r="T98" s="680"/>
      <c r="U98" s="680"/>
      <c r="V98" s="680"/>
      <c r="W98" s="680"/>
      <c r="X98" s="680"/>
      <c r="Y98" s="680"/>
      <c r="Z98" s="680"/>
      <c r="AA98" s="680"/>
      <c r="AB98" s="680"/>
      <c r="AC98" s="680"/>
      <c r="AD98" s="680"/>
      <c r="AE98" s="680"/>
      <c r="AF98" s="680"/>
      <c r="AG98" s="681"/>
      <c r="AH98" s="678">
        <f>IFERROR(+AH61/$E98,0)</f>
        <v>0</v>
      </c>
      <c r="AI98" s="678">
        <f t="shared" si="55"/>
        <v>0</v>
      </c>
      <c r="AJ98" s="678">
        <f t="shared" ref="AJ98:AN98" si="56">IFERROR(+AJ61/$E98,0)</f>
        <v>0</v>
      </c>
      <c r="AK98" s="678">
        <f t="shared" si="56"/>
        <v>0</v>
      </c>
      <c r="AL98" s="678">
        <f t="shared" si="56"/>
        <v>0</v>
      </c>
      <c r="AM98" s="678">
        <f t="shared" si="56"/>
        <v>0</v>
      </c>
      <c r="AN98" s="678">
        <f t="shared" si="56"/>
        <v>0</v>
      </c>
    </row>
    <row r="99" spans="1:40" s="604" customFormat="1">
      <c r="A99" s="669">
        <f t="shared" si="30"/>
        <v>2019</v>
      </c>
      <c r="C99" s="684"/>
      <c r="E99" s="679">
        <f t="shared" si="28"/>
        <v>33.299999999999997</v>
      </c>
      <c r="F99" s="680"/>
      <c r="G99" s="680"/>
      <c r="H99" s="680"/>
      <c r="I99" s="680"/>
      <c r="J99" s="680"/>
      <c r="K99" s="680"/>
      <c r="L99" s="680"/>
      <c r="M99" s="680"/>
      <c r="N99" s="680"/>
      <c r="O99" s="680"/>
      <c r="P99" s="680"/>
      <c r="Q99" s="680"/>
      <c r="R99" s="680"/>
      <c r="S99" s="680"/>
      <c r="T99" s="680"/>
      <c r="U99" s="680"/>
      <c r="V99" s="680"/>
      <c r="W99" s="680"/>
      <c r="X99" s="680"/>
      <c r="Y99" s="680"/>
      <c r="Z99" s="680"/>
      <c r="AA99" s="680"/>
      <c r="AB99" s="680"/>
      <c r="AC99" s="680"/>
      <c r="AD99" s="680"/>
      <c r="AE99" s="680"/>
      <c r="AF99" s="680"/>
      <c r="AG99" s="680"/>
      <c r="AH99" s="681"/>
      <c r="AI99" s="678">
        <f>IFERROR(+AI62/$E99,0)</f>
        <v>0</v>
      </c>
      <c r="AJ99" s="678">
        <f t="shared" ref="AJ99:AN99" si="57">IFERROR(+AJ62/$E99,0)</f>
        <v>0</v>
      </c>
      <c r="AK99" s="678">
        <f t="shared" si="57"/>
        <v>0</v>
      </c>
      <c r="AL99" s="678">
        <f t="shared" si="57"/>
        <v>0</v>
      </c>
      <c r="AM99" s="678">
        <f t="shared" si="57"/>
        <v>0</v>
      </c>
      <c r="AN99" s="678">
        <f t="shared" si="57"/>
        <v>0</v>
      </c>
    </row>
    <row r="100" spans="1:40" s="604" customFormat="1">
      <c r="A100" s="669">
        <f t="shared" si="30"/>
        <v>2020</v>
      </c>
      <c r="C100" s="684"/>
      <c r="E100" s="679">
        <f t="shared" si="28"/>
        <v>33.299999999999997</v>
      </c>
      <c r="F100" s="680"/>
      <c r="G100" s="680"/>
      <c r="H100" s="680"/>
      <c r="I100" s="680"/>
      <c r="J100" s="680"/>
      <c r="K100" s="680"/>
      <c r="L100" s="680"/>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1"/>
      <c r="AI100" s="681"/>
      <c r="AJ100" s="678">
        <f>IFERROR(+AJ63/$E100,0)</f>
        <v>0</v>
      </c>
      <c r="AK100" s="678">
        <f t="shared" ref="AK100:AN100" si="58">IFERROR(+AK63/$E100,0)</f>
        <v>0</v>
      </c>
      <c r="AL100" s="678">
        <f t="shared" si="58"/>
        <v>0</v>
      </c>
      <c r="AM100" s="678">
        <f t="shared" si="58"/>
        <v>0</v>
      </c>
      <c r="AN100" s="678">
        <f t="shared" si="58"/>
        <v>0</v>
      </c>
    </row>
    <row r="101" spans="1:40" s="604" customFormat="1">
      <c r="A101" s="669">
        <f t="shared" si="30"/>
        <v>2021</v>
      </c>
      <c r="C101" s="684"/>
      <c r="E101" s="679">
        <f t="shared" si="28"/>
        <v>33.299999999999997</v>
      </c>
      <c r="F101" s="680"/>
      <c r="G101" s="680"/>
      <c r="H101" s="680"/>
      <c r="I101" s="680"/>
      <c r="J101" s="680"/>
      <c r="K101" s="680"/>
      <c r="L101" s="680"/>
      <c r="M101" s="680"/>
      <c r="N101" s="680"/>
      <c r="O101" s="680"/>
      <c r="P101" s="680"/>
      <c r="Q101" s="680"/>
      <c r="R101" s="680"/>
      <c r="S101" s="680"/>
      <c r="T101" s="680"/>
      <c r="U101" s="680"/>
      <c r="V101" s="680"/>
      <c r="W101" s="680"/>
      <c r="X101" s="680"/>
      <c r="Y101" s="680"/>
      <c r="Z101" s="680"/>
      <c r="AA101" s="680"/>
      <c r="AB101" s="680"/>
      <c r="AC101" s="680"/>
      <c r="AD101" s="680"/>
      <c r="AE101" s="680"/>
      <c r="AF101" s="680"/>
      <c r="AG101" s="680"/>
      <c r="AH101" s="681"/>
      <c r="AI101" s="681"/>
      <c r="AJ101" s="681"/>
      <c r="AK101" s="678">
        <f t="shared" ref="AK101:AN101" si="59">IFERROR(+AK64/$E101,0)</f>
        <v>0</v>
      </c>
      <c r="AL101" s="678">
        <f t="shared" si="59"/>
        <v>0</v>
      </c>
      <c r="AM101" s="678">
        <f t="shared" si="59"/>
        <v>0</v>
      </c>
      <c r="AN101" s="678">
        <f t="shared" si="59"/>
        <v>0</v>
      </c>
    </row>
    <row r="102" spans="1:40" s="604" customFormat="1">
      <c r="A102" s="669">
        <f t="shared" si="30"/>
        <v>2022</v>
      </c>
      <c r="C102" s="684"/>
      <c r="E102" s="679">
        <f t="shared" si="28"/>
        <v>33.299999999999997</v>
      </c>
      <c r="F102" s="680"/>
      <c r="G102" s="680"/>
      <c r="H102" s="680"/>
      <c r="I102" s="680"/>
      <c r="J102" s="680"/>
      <c r="K102" s="680"/>
      <c r="L102" s="680"/>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1"/>
      <c r="AI102" s="681"/>
      <c r="AJ102" s="681"/>
      <c r="AK102" s="681"/>
      <c r="AL102" s="678">
        <f>IFERROR(+AL65/$E102,0)</f>
        <v>0</v>
      </c>
      <c r="AM102" s="678">
        <f t="shared" ref="AM102:AN102" si="60">IFERROR(+AM65/$E102,0)</f>
        <v>0</v>
      </c>
      <c r="AN102" s="678">
        <f t="shared" si="60"/>
        <v>0</v>
      </c>
    </row>
    <row r="103" spans="1:40" s="604" customFormat="1">
      <c r="A103" s="669">
        <f t="shared" si="30"/>
        <v>2023</v>
      </c>
      <c r="C103" s="684"/>
      <c r="E103" s="679">
        <f t="shared" si="28"/>
        <v>33.299999999999997</v>
      </c>
      <c r="F103" s="680"/>
      <c r="G103" s="680"/>
      <c r="H103" s="680"/>
      <c r="I103" s="680"/>
      <c r="J103" s="680"/>
      <c r="K103" s="680"/>
      <c r="L103" s="680"/>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1"/>
      <c r="AI103" s="681"/>
      <c r="AJ103" s="681"/>
      <c r="AK103" s="681"/>
      <c r="AL103" s="681"/>
      <c r="AM103" s="678">
        <f t="shared" ref="AM103:AN103" si="61">IFERROR(+AM66/$E103,0)</f>
        <v>0</v>
      </c>
      <c r="AN103" s="678">
        <f t="shared" si="61"/>
        <v>0</v>
      </c>
    </row>
    <row r="104" spans="1:40" s="604" customFormat="1">
      <c r="A104" s="669">
        <f t="shared" si="30"/>
        <v>2024</v>
      </c>
      <c r="C104" s="684"/>
      <c r="E104" s="679">
        <f t="shared" si="28"/>
        <v>33.299999999999997</v>
      </c>
      <c r="F104" s="680"/>
      <c r="G104" s="680"/>
      <c r="H104" s="680"/>
      <c r="I104" s="680"/>
      <c r="J104" s="680"/>
      <c r="K104" s="680"/>
      <c r="L104" s="680"/>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1"/>
      <c r="AI104" s="681"/>
      <c r="AJ104" s="681"/>
      <c r="AK104" s="681"/>
      <c r="AL104" s="681"/>
      <c r="AM104" s="681"/>
      <c r="AN104" s="678">
        <f>IFERROR(+AN67/$E104,0)</f>
        <v>0</v>
      </c>
    </row>
    <row r="105" spans="1:40" s="604" customFormat="1">
      <c r="A105" s="669">
        <f t="shared" si="30"/>
        <v>2025</v>
      </c>
      <c r="C105" s="684"/>
      <c r="E105" s="679">
        <f t="shared" si="28"/>
        <v>33.299999999999997</v>
      </c>
      <c r="F105" s="680"/>
      <c r="G105" s="680"/>
      <c r="H105" s="680"/>
      <c r="I105" s="680"/>
      <c r="J105" s="680"/>
      <c r="K105" s="680"/>
      <c r="L105" s="680"/>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1"/>
      <c r="AI105" s="681"/>
      <c r="AJ105" s="681"/>
      <c r="AK105" s="681"/>
      <c r="AL105" s="681"/>
      <c r="AM105" s="681"/>
      <c r="AN105" s="681"/>
    </row>
    <row r="106" spans="1:40" s="656" customFormat="1">
      <c r="A106" s="661" t="s">
        <v>1406</v>
      </c>
      <c r="E106" s="675" t="str">
        <f>+E34&amp;" years"</f>
        <v>33.3 years</v>
      </c>
      <c r="F106" s="685">
        <f t="shared" ref="F106:AN106" si="62">SUM(F71:F105)</f>
        <v>0</v>
      </c>
      <c r="G106" s="685">
        <f t="shared" si="62"/>
        <v>0.86382071991706233</v>
      </c>
      <c r="H106" s="685">
        <f t="shared" si="62"/>
        <v>2.8162922101405594</v>
      </c>
      <c r="I106" s="685">
        <f t="shared" si="62"/>
        <v>5.1553136115598193</v>
      </c>
      <c r="J106" s="685">
        <f t="shared" si="62"/>
        <v>7.8019971871961147</v>
      </c>
      <c r="K106" s="685">
        <f t="shared" si="62"/>
        <v>10.894396476762219</v>
      </c>
      <c r="L106" s="685">
        <f t="shared" si="62"/>
        <v>13.683077978960226</v>
      </c>
      <c r="M106" s="685">
        <f t="shared" si="62"/>
        <v>16.933252742483784</v>
      </c>
      <c r="N106" s="685">
        <f t="shared" si="62"/>
        <v>20.045373966294569</v>
      </c>
      <c r="O106" s="685">
        <f t="shared" si="62"/>
        <v>23.214132723756382</v>
      </c>
      <c r="P106" s="685">
        <f t="shared" si="62"/>
        <v>26.778104154754633</v>
      </c>
      <c r="Q106" s="685">
        <f t="shared" si="62"/>
        <v>29.220576397208198</v>
      </c>
      <c r="R106" s="685">
        <f t="shared" si="62"/>
        <v>30.921002040392722</v>
      </c>
      <c r="S106" s="685">
        <f t="shared" si="62"/>
        <v>33.391081249995473</v>
      </c>
      <c r="T106" s="685">
        <f t="shared" si="62"/>
        <v>36.034342826409535</v>
      </c>
      <c r="U106" s="685">
        <f t="shared" si="62"/>
        <v>38.329927104677289</v>
      </c>
      <c r="V106" s="685">
        <f t="shared" si="62"/>
        <v>41.440715402953124</v>
      </c>
      <c r="W106" s="685">
        <f t="shared" si="62"/>
        <v>44.989923752552556</v>
      </c>
      <c r="X106" s="685">
        <f t="shared" si="62"/>
        <v>48.65959342222223</v>
      </c>
      <c r="Y106" s="685">
        <f t="shared" si="62"/>
        <v>52.255557035249396</v>
      </c>
      <c r="Z106" s="685">
        <f t="shared" si="62"/>
        <v>55.795281153676456</v>
      </c>
      <c r="AA106" s="685">
        <f t="shared" si="62"/>
        <v>55.795281153676456</v>
      </c>
      <c r="AB106" s="685">
        <f t="shared" si="62"/>
        <v>55.795281153676456</v>
      </c>
      <c r="AC106" s="685">
        <f t="shared" si="62"/>
        <v>55.795281153676456</v>
      </c>
      <c r="AD106" s="685">
        <f t="shared" si="62"/>
        <v>55.795281153676456</v>
      </c>
      <c r="AE106" s="685">
        <f t="shared" si="62"/>
        <v>55.795281153676456</v>
      </c>
      <c r="AF106" s="685">
        <f t="shared" si="62"/>
        <v>55.795281153676456</v>
      </c>
      <c r="AG106" s="685">
        <f t="shared" si="62"/>
        <v>55.795281153676456</v>
      </c>
      <c r="AH106" s="685">
        <f t="shared" si="62"/>
        <v>55.795281153676456</v>
      </c>
      <c r="AI106" s="685">
        <f t="shared" si="62"/>
        <v>55.795281153676456</v>
      </c>
      <c r="AJ106" s="685">
        <f t="shared" si="62"/>
        <v>55.795281153676456</v>
      </c>
      <c r="AK106" s="685">
        <f t="shared" si="62"/>
        <v>55.795281153676456</v>
      </c>
      <c r="AL106" s="685">
        <f t="shared" si="62"/>
        <v>55.795281153676456</v>
      </c>
      <c r="AM106" s="685">
        <f t="shared" si="62"/>
        <v>54.931460433759383</v>
      </c>
      <c r="AN106" s="685">
        <f t="shared" si="62"/>
        <v>52.978988943535896</v>
      </c>
    </row>
    <row r="107" spans="1:40" s="604" customFormat="1">
      <c r="A107" s="653" t="s">
        <v>1407</v>
      </c>
      <c r="C107" s="684"/>
      <c r="E107" s="686"/>
      <c r="F107" s="683"/>
      <c r="G107" s="683"/>
      <c r="H107" s="683"/>
      <c r="I107" s="683"/>
      <c r="J107" s="683"/>
      <c r="K107" s="683"/>
      <c r="L107" s="683"/>
      <c r="M107" s="683"/>
      <c r="N107" s="683"/>
      <c r="O107" s="683"/>
      <c r="P107" s="683"/>
      <c r="Q107" s="683"/>
      <c r="R107" s="683"/>
      <c r="S107" s="683"/>
      <c r="T107" s="683"/>
      <c r="U107" s="683"/>
      <c r="V107" s="683"/>
      <c r="W107" s="683"/>
      <c r="X107" s="683"/>
      <c r="Y107" s="683"/>
      <c r="Z107" s="683"/>
      <c r="AA107" s="683"/>
      <c r="AB107" s="683"/>
      <c r="AC107" s="683"/>
      <c r="AD107" s="683"/>
      <c r="AE107" s="683"/>
      <c r="AF107" s="683"/>
      <c r="AG107" s="683"/>
      <c r="AH107" s="683"/>
      <c r="AI107" s="683"/>
      <c r="AJ107" s="683"/>
      <c r="AK107" s="683"/>
      <c r="AL107" s="683"/>
      <c r="AM107" s="683"/>
      <c r="AN107" s="683"/>
    </row>
    <row r="108" spans="1:40" s="604" customFormat="1">
      <c r="A108" s="669">
        <v>1991</v>
      </c>
      <c r="C108" s="684"/>
      <c r="E108" s="687">
        <f>'F22 Historic RAV lookup data'!F60</f>
        <v>20</v>
      </c>
      <c r="F108" s="678">
        <f>+F$10</f>
        <v>28.765229973238174</v>
      </c>
      <c r="G108" s="678">
        <f t="shared" ref="G108:AN116" si="63">IF(G$2-$A108&gt;$E108-1,0,+F108*(1+G$293))</f>
        <v>28.765229973238174</v>
      </c>
      <c r="H108" s="678">
        <f t="shared" si="63"/>
        <v>28.765229973238174</v>
      </c>
      <c r="I108" s="678">
        <f t="shared" si="63"/>
        <v>28.765229973238174</v>
      </c>
      <c r="J108" s="678">
        <f t="shared" si="63"/>
        <v>28.765229973238174</v>
      </c>
      <c r="K108" s="678">
        <f t="shared" si="63"/>
        <v>28.765229973238174</v>
      </c>
      <c r="L108" s="678">
        <f t="shared" si="63"/>
        <v>28.765229973238174</v>
      </c>
      <c r="M108" s="678">
        <f t="shared" si="63"/>
        <v>28.765229973238174</v>
      </c>
      <c r="N108" s="678">
        <f t="shared" si="63"/>
        <v>28.765229973238174</v>
      </c>
      <c r="O108" s="678">
        <f t="shared" si="63"/>
        <v>28.765229973238174</v>
      </c>
      <c r="P108" s="678">
        <f t="shared" si="63"/>
        <v>28.765229973238174</v>
      </c>
      <c r="Q108" s="678">
        <f t="shared" si="63"/>
        <v>28.765229973238174</v>
      </c>
      <c r="R108" s="678">
        <f t="shared" si="63"/>
        <v>28.765229973238174</v>
      </c>
      <c r="S108" s="678">
        <f t="shared" si="63"/>
        <v>28.765229973238174</v>
      </c>
      <c r="T108" s="678">
        <f t="shared" si="63"/>
        <v>28.765229973238174</v>
      </c>
      <c r="U108" s="678">
        <f t="shared" si="63"/>
        <v>28.765229973238174</v>
      </c>
      <c r="V108" s="678">
        <f t="shared" si="63"/>
        <v>28.765229973238174</v>
      </c>
      <c r="W108" s="678">
        <f t="shared" si="63"/>
        <v>28.765229973238174</v>
      </c>
      <c r="X108" s="678">
        <f t="shared" si="63"/>
        <v>28.765229973238174</v>
      </c>
      <c r="Y108" s="678">
        <f t="shared" si="63"/>
        <v>28.765229973238174</v>
      </c>
      <c r="Z108" s="678">
        <f t="shared" si="63"/>
        <v>0</v>
      </c>
      <c r="AA108" s="678">
        <f t="shared" si="63"/>
        <v>0</v>
      </c>
      <c r="AB108" s="678">
        <f t="shared" si="63"/>
        <v>0</v>
      </c>
      <c r="AC108" s="678">
        <f t="shared" si="63"/>
        <v>0</v>
      </c>
      <c r="AD108" s="678">
        <f t="shared" si="63"/>
        <v>0</v>
      </c>
      <c r="AE108" s="678">
        <f t="shared" si="63"/>
        <v>0</v>
      </c>
      <c r="AF108" s="678">
        <f t="shared" si="63"/>
        <v>0</v>
      </c>
      <c r="AG108" s="678">
        <f t="shared" si="63"/>
        <v>0</v>
      </c>
      <c r="AH108" s="678">
        <f t="shared" si="63"/>
        <v>0</v>
      </c>
      <c r="AI108" s="678">
        <f t="shared" si="63"/>
        <v>0</v>
      </c>
      <c r="AJ108" s="678">
        <f t="shared" si="63"/>
        <v>0</v>
      </c>
      <c r="AK108" s="678">
        <f t="shared" si="63"/>
        <v>0</v>
      </c>
      <c r="AL108" s="678">
        <f t="shared" si="63"/>
        <v>0</v>
      </c>
      <c r="AM108" s="678">
        <f t="shared" si="63"/>
        <v>0</v>
      </c>
      <c r="AN108" s="678">
        <f t="shared" si="63"/>
        <v>0</v>
      </c>
    </row>
    <row r="109" spans="1:40" s="604" customFormat="1">
      <c r="A109" s="669">
        <f t="shared" ref="A109:A142" si="64">+A108+1</f>
        <v>1992</v>
      </c>
      <c r="C109" s="684"/>
      <c r="E109" s="687">
        <f>'F22 Historic RAV lookup data'!F61</f>
        <v>20</v>
      </c>
      <c r="F109" s="680"/>
      <c r="G109" s="678">
        <f>+G$10</f>
        <v>65.017300624442441</v>
      </c>
      <c r="H109" s="678">
        <f t="shared" si="63"/>
        <v>65.017300624442441</v>
      </c>
      <c r="I109" s="678">
        <f t="shared" si="63"/>
        <v>65.017300624442441</v>
      </c>
      <c r="J109" s="678">
        <f t="shared" si="63"/>
        <v>65.017300624442441</v>
      </c>
      <c r="K109" s="678">
        <f t="shared" si="63"/>
        <v>65.017300624442441</v>
      </c>
      <c r="L109" s="678">
        <f t="shared" si="63"/>
        <v>65.017300624442441</v>
      </c>
      <c r="M109" s="678">
        <f t="shared" si="63"/>
        <v>65.017300624442441</v>
      </c>
      <c r="N109" s="678">
        <f t="shared" si="63"/>
        <v>65.017300624442441</v>
      </c>
      <c r="O109" s="678">
        <f t="shared" si="63"/>
        <v>65.017300624442441</v>
      </c>
      <c r="P109" s="678">
        <f t="shared" si="63"/>
        <v>65.017300624442441</v>
      </c>
      <c r="Q109" s="678">
        <f t="shared" si="63"/>
        <v>65.017300624442441</v>
      </c>
      <c r="R109" s="678">
        <f t="shared" si="63"/>
        <v>65.017300624442441</v>
      </c>
      <c r="S109" s="678">
        <f t="shared" si="63"/>
        <v>65.017300624442441</v>
      </c>
      <c r="T109" s="678">
        <f t="shared" si="63"/>
        <v>65.017300624442441</v>
      </c>
      <c r="U109" s="678">
        <f t="shared" si="63"/>
        <v>65.017300624442441</v>
      </c>
      <c r="V109" s="678">
        <f t="shared" si="63"/>
        <v>65.017300624442441</v>
      </c>
      <c r="W109" s="678">
        <f t="shared" si="63"/>
        <v>65.017300624442441</v>
      </c>
      <c r="X109" s="678">
        <f t="shared" si="63"/>
        <v>65.017300624442441</v>
      </c>
      <c r="Y109" s="678">
        <f t="shared" si="63"/>
        <v>65.017300624442441</v>
      </c>
      <c r="Z109" s="678">
        <f t="shared" si="63"/>
        <v>65.017300624442441</v>
      </c>
      <c r="AA109" s="678">
        <f t="shared" si="63"/>
        <v>0</v>
      </c>
      <c r="AB109" s="678">
        <f t="shared" si="63"/>
        <v>0</v>
      </c>
      <c r="AC109" s="678">
        <f t="shared" si="63"/>
        <v>0</v>
      </c>
      <c r="AD109" s="678">
        <f t="shared" si="63"/>
        <v>0</v>
      </c>
      <c r="AE109" s="678">
        <f t="shared" si="63"/>
        <v>0</v>
      </c>
      <c r="AF109" s="678">
        <f t="shared" si="63"/>
        <v>0</v>
      </c>
      <c r="AG109" s="678">
        <f t="shared" si="63"/>
        <v>0</v>
      </c>
      <c r="AH109" s="678">
        <f t="shared" si="63"/>
        <v>0</v>
      </c>
      <c r="AI109" s="678">
        <f t="shared" si="63"/>
        <v>0</v>
      </c>
      <c r="AJ109" s="678">
        <f t="shared" si="63"/>
        <v>0</v>
      </c>
      <c r="AK109" s="678">
        <f t="shared" si="63"/>
        <v>0</v>
      </c>
      <c r="AL109" s="678">
        <f t="shared" si="63"/>
        <v>0</v>
      </c>
      <c r="AM109" s="678">
        <f t="shared" si="63"/>
        <v>0</v>
      </c>
      <c r="AN109" s="678">
        <f t="shared" si="63"/>
        <v>0</v>
      </c>
    </row>
    <row r="110" spans="1:40" s="604" customFormat="1">
      <c r="A110" s="669">
        <f t="shared" si="64"/>
        <v>1993</v>
      </c>
      <c r="C110" s="684"/>
      <c r="E110" s="687">
        <f>'F22 Historic RAV lookup data'!F62</f>
        <v>20</v>
      </c>
      <c r="F110" s="680"/>
      <c r="G110" s="680"/>
      <c r="H110" s="678">
        <f>+H$10</f>
        <v>77.889412667261368</v>
      </c>
      <c r="I110" s="678">
        <f t="shared" si="63"/>
        <v>77.889412667261368</v>
      </c>
      <c r="J110" s="678">
        <f t="shared" si="63"/>
        <v>77.889412667261368</v>
      </c>
      <c r="K110" s="678">
        <f t="shared" si="63"/>
        <v>77.889412667261368</v>
      </c>
      <c r="L110" s="678">
        <f t="shared" si="63"/>
        <v>77.889412667261368</v>
      </c>
      <c r="M110" s="678">
        <f t="shared" si="63"/>
        <v>77.889412667261368</v>
      </c>
      <c r="N110" s="678">
        <f t="shared" si="63"/>
        <v>77.889412667261368</v>
      </c>
      <c r="O110" s="678">
        <f t="shared" si="63"/>
        <v>77.889412667261368</v>
      </c>
      <c r="P110" s="678">
        <f t="shared" si="63"/>
        <v>77.889412667261368</v>
      </c>
      <c r="Q110" s="678">
        <f t="shared" si="63"/>
        <v>77.889412667261368</v>
      </c>
      <c r="R110" s="678">
        <f t="shared" si="63"/>
        <v>77.889412667261368</v>
      </c>
      <c r="S110" s="678">
        <f t="shared" si="63"/>
        <v>77.889412667261368</v>
      </c>
      <c r="T110" s="678">
        <f t="shared" si="63"/>
        <v>77.889412667261368</v>
      </c>
      <c r="U110" s="678">
        <f t="shared" si="63"/>
        <v>77.889412667261368</v>
      </c>
      <c r="V110" s="678">
        <f t="shared" si="63"/>
        <v>77.889412667261368</v>
      </c>
      <c r="W110" s="678">
        <f t="shared" si="63"/>
        <v>77.889412667261368</v>
      </c>
      <c r="X110" s="678">
        <f t="shared" si="63"/>
        <v>77.889412667261368</v>
      </c>
      <c r="Y110" s="678">
        <f t="shared" si="63"/>
        <v>77.889412667261368</v>
      </c>
      <c r="Z110" s="678">
        <f t="shared" si="63"/>
        <v>77.889412667261368</v>
      </c>
      <c r="AA110" s="678">
        <f t="shared" si="63"/>
        <v>77.889412667261368</v>
      </c>
      <c r="AB110" s="678">
        <f t="shared" si="63"/>
        <v>0</v>
      </c>
      <c r="AC110" s="678">
        <f t="shared" si="63"/>
        <v>0</v>
      </c>
      <c r="AD110" s="678">
        <f t="shared" si="63"/>
        <v>0</v>
      </c>
      <c r="AE110" s="678">
        <f t="shared" si="63"/>
        <v>0</v>
      </c>
      <c r="AF110" s="678">
        <f t="shared" si="63"/>
        <v>0</v>
      </c>
      <c r="AG110" s="678">
        <f t="shared" si="63"/>
        <v>0</v>
      </c>
      <c r="AH110" s="678">
        <f t="shared" si="63"/>
        <v>0</v>
      </c>
      <c r="AI110" s="678">
        <f t="shared" si="63"/>
        <v>0</v>
      </c>
      <c r="AJ110" s="678">
        <f t="shared" si="63"/>
        <v>0</v>
      </c>
      <c r="AK110" s="678">
        <f t="shared" si="63"/>
        <v>0</v>
      </c>
      <c r="AL110" s="678">
        <f t="shared" si="63"/>
        <v>0</v>
      </c>
      <c r="AM110" s="678">
        <f t="shared" si="63"/>
        <v>0</v>
      </c>
      <c r="AN110" s="678">
        <f t="shared" si="63"/>
        <v>0</v>
      </c>
    </row>
    <row r="111" spans="1:40" s="604" customFormat="1">
      <c r="A111" s="669">
        <f t="shared" si="64"/>
        <v>1994</v>
      </c>
      <c r="C111" s="684"/>
      <c r="E111" s="687">
        <f>'F22 Historic RAV lookup data'!F63</f>
        <v>20</v>
      </c>
      <c r="F111" s="680"/>
      <c r="G111" s="680"/>
      <c r="H111" s="680"/>
      <c r="I111" s="678">
        <f>+I$10</f>
        <v>88.134563068688649</v>
      </c>
      <c r="J111" s="678">
        <f t="shared" si="63"/>
        <v>88.134563068688649</v>
      </c>
      <c r="K111" s="678">
        <f t="shared" si="63"/>
        <v>88.134563068688649</v>
      </c>
      <c r="L111" s="678">
        <f t="shared" si="63"/>
        <v>88.134563068688649</v>
      </c>
      <c r="M111" s="678">
        <f t="shared" si="63"/>
        <v>88.134563068688649</v>
      </c>
      <c r="N111" s="678">
        <f t="shared" si="63"/>
        <v>88.134563068688649</v>
      </c>
      <c r="O111" s="678">
        <f t="shared" si="63"/>
        <v>88.134563068688649</v>
      </c>
      <c r="P111" s="678">
        <f t="shared" si="63"/>
        <v>88.134563068688649</v>
      </c>
      <c r="Q111" s="678">
        <f t="shared" si="63"/>
        <v>88.134563068688649</v>
      </c>
      <c r="R111" s="678">
        <f t="shared" si="63"/>
        <v>88.134563068688649</v>
      </c>
      <c r="S111" s="678">
        <f t="shared" si="63"/>
        <v>88.134563068688649</v>
      </c>
      <c r="T111" s="678">
        <f t="shared" si="63"/>
        <v>88.134563068688649</v>
      </c>
      <c r="U111" s="678">
        <f t="shared" si="63"/>
        <v>88.134563068688649</v>
      </c>
      <c r="V111" s="678">
        <f t="shared" si="63"/>
        <v>88.134563068688649</v>
      </c>
      <c r="W111" s="678">
        <f t="shared" si="63"/>
        <v>88.134563068688649</v>
      </c>
      <c r="X111" s="678">
        <f t="shared" si="63"/>
        <v>88.134563068688649</v>
      </c>
      <c r="Y111" s="678">
        <f t="shared" si="63"/>
        <v>88.134563068688649</v>
      </c>
      <c r="Z111" s="678">
        <f t="shared" si="63"/>
        <v>88.134563068688649</v>
      </c>
      <c r="AA111" s="678">
        <f t="shared" si="63"/>
        <v>88.134563068688649</v>
      </c>
      <c r="AB111" s="678">
        <f t="shared" si="63"/>
        <v>88.134563068688649</v>
      </c>
      <c r="AC111" s="678">
        <f t="shared" si="63"/>
        <v>0</v>
      </c>
      <c r="AD111" s="678">
        <f t="shared" si="63"/>
        <v>0</v>
      </c>
      <c r="AE111" s="678">
        <f t="shared" si="63"/>
        <v>0</v>
      </c>
      <c r="AF111" s="678">
        <f t="shared" si="63"/>
        <v>0</v>
      </c>
      <c r="AG111" s="678">
        <f t="shared" si="63"/>
        <v>0</v>
      </c>
      <c r="AH111" s="678">
        <f t="shared" si="63"/>
        <v>0</v>
      </c>
      <c r="AI111" s="678">
        <f t="shared" si="63"/>
        <v>0</v>
      </c>
      <c r="AJ111" s="678">
        <f t="shared" si="63"/>
        <v>0</v>
      </c>
      <c r="AK111" s="678">
        <f t="shared" si="63"/>
        <v>0</v>
      </c>
      <c r="AL111" s="678">
        <f t="shared" si="63"/>
        <v>0</v>
      </c>
      <c r="AM111" s="678">
        <f t="shared" si="63"/>
        <v>0</v>
      </c>
      <c r="AN111" s="678">
        <f t="shared" si="63"/>
        <v>0</v>
      </c>
    </row>
    <row r="112" spans="1:40" s="604" customFormat="1">
      <c r="A112" s="669">
        <f t="shared" si="64"/>
        <v>1995</v>
      </c>
      <c r="C112" s="684"/>
      <c r="E112" s="687">
        <f>'F22 Historic RAV lookup data'!F64</f>
        <v>20</v>
      </c>
      <c r="F112" s="680"/>
      <c r="G112" s="680"/>
      <c r="H112" s="680"/>
      <c r="I112" s="680"/>
      <c r="J112" s="678">
        <f>+J$10</f>
        <v>102.97689634255129</v>
      </c>
      <c r="K112" s="678">
        <f t="shared" si="63"/>
        <v>102.97689634255129</v>
      </c>
      <c r="L112" s="678">
        <f t="shared" si="63"/>
        <v>102.97689634255129</v>
      </c>
      <c r="M112" s="678">
        <f t="shared" si="63"/>
        <v>102.97689634255129</v>
      </c>
      <c r="N112" s="678">
        <f t="shared" si="63"/>
        <v>102.97689634255129</v>
      </c>
      <c r="O112" s="678">
        <f t="shared" si="63"/>
        <v>102.97689634255129</v>
      </c>
      <c r="P112" s="678">
        <f t="shared" si="63"/>
        <v>102.97689634255129</v>
      </c>
      <c r="Q112" s="678">
        <f t="shared" si="63"/>
        <v>102.97689634255129</v>
      </c>
      <c r="R112" s="678">
        <f t="shared" si="63"/>
        <v>102.97689634255129</v>
      </c>
      <c r="S112" s="678">
        <f t="shared" si="63"/>
        <v>102.97689634255129</v>
      </c>
      <c r="T112" s="678">
        <f t="shared" si="63"/>
        <v>102.97689634255129</v>
      </c>
      <c r="U112" s="678">
        <f t="shared" si="63"/>
        <v>102.97689634255129</v>
      </c>
      <c r="V112" s="678">
        <f t="shared" si="63"/>
        <v>102.97689634255129</v>
      </c>
      <c r="W112" s="678">
        <f t="shared" si="63"/>
        <v>102.97689634255129</v>
      </c>
      <c r="X112" s="678">
        <f t="shared" si="63"/>
        <v>102.97689634255129</v>
      </c>
      <c r="Y112" s="678">
        <f t="shared" si="63"/>
        <v>102.97689634255129</v>
      </c>
      <c r="Z112" s="678">
        <f t="shared" si="63"/>
        <v>102.97689634255129</v>
      </c>
      <c r="AA112" s="678">
        <f t="shared" si="63"/>
        <v>102.97689634255129</v>
      </c>
      <c r="AB112" s="678">
        <f t="shared" si="63"/>
        <v>102.97689634255129</v>
      </c>
      <c r="AC112" s="678">
        <f t="shared" si="63"/>
        <v>102.97689634255129</v>
      </c>
      <c r="AD112" s="678">
        <f t="shared" si="63"/>
        <v>0</v>
      </c>
      <c r="AE112" s="678">
        <f t="shared" si="63"/>
        <v>0</v>
      </c>
      <c r="AF112" s="678">
        <f t="shared" si="63"/>
        <v>0</v>
      </c>
      <c r="AG112" s="678">
        <f t="shared" si="63"/>
        <v>0</v>
      </c>
      <c r="AH112" s="678">
        <f t="shared" si="63"/>
        <v>0</v>
      </c>
      <c r="AI112" s="678">
        <f t="shared" si="63"/>
        <v>0</v>
      </c>
      <c r="AJ112" s="678">
        <f t="shared" si="63"/>
        <v>0</v>
      </c>
      <c r="AK112" s="678">
        <f t="shared" si="63"/>
        <v>0</v>
      </c>
      <c r="AL112" s="678">
        <f t="shared" si="63"/>
        <v>0</v>
      </c>
      <c r="AM112" s="678">
        <f t="shared" si="63"/>
        <v>0</v>
      </c>
      <c r="AN112" s="678">
        <f t="shared" si="63"/>
        <v>0</v>
      </c>
    </row>
    <row r="113" spans="1:40" s="604" customFormat="1">
      <c r="A113" s="669">
        <f t="shared" si="64"/>
        <v>1996</v>
      </c>
      <c r="C113" s="684"/>
      <c r="E113" s="687">
        <f>'F22 Historic RAV lookup data'!F65</f>
        <v>20</v>
      </c>
      <c r="F113" s="680"/>
      <c r="G113" s="680"/>
      <c r="H113" s="680"/>
      <c r="I113" s="680"/>
      <c r="J113" s="680"/>
      <c r="K113" s="678">
        <f>+K$10</f>
        <v>92.863094023193582</v>
      </c>
      <c r="L113" s="678">
        <f t="shared" si="63"/>
        <v>92.863094023193582</v>
      </c>
      <c r="M113" s="678">
        <f t="shared" si="63"/>
        <v>92.863094023193582</v>
      </c>
      <c r="N113" s="678">
        <f t="shared" si="63"/>
        <v>92.863094023193582</v>
      </c>
      <c r="O113" s="678">
        <f t="shared" si="63"/>
        <v>92.863094023193582</v>
      </c>
      <c r="P113" s="678">
        <f t="shared" si="63"/>
        <v>92.863094023193582</v>
      </c>
      <c r="Q113" s="678">
        <f t="shared" si="63"/>
        <v>92.863094023193582</v>
      </c>
      <c r="R113" s="678">
        <f t="shared" si="63"/>
        <v>92.863094023193582</v>
      </c>
      <c r="S113" s="678">
        <f t="shared" si="63"/>
        <v>92.863094023193582</v>
      </c>
      <c r="T113" s="678">
        <f t="shared" si="63"/>
        <v>92.863094023193582</v>
      </c>
      <c r="U113" s="678">
        <f t="shared" si="63"/>
        <v>92.863094023193582</v>
      </c>
      <c r="V113" s="678">
        <f t="shared" si="63"/>
        <v>92.863094023193582</v>
      </c>
      <c r="W113" s="678">
        <f t="shared" si="63"/>
        <v>92.863094023193582</v>
      </c>
      <c r="X113" s="678">
        <f t="shared" si="63"/>
        <v>92.863094023193582</v>
      </c>
      <c r="Y113" s="678">
        <f t="shared" si="63"/>
        <v>92.863094023193582</v>
      </c>
      <c r="Z113" s="678">
        <f t="shared" si="63"/>
        <v>92.863094023193582</v>
      </c>
      <c r="AA113" s="678">
        <f t="shared" si="63"/>
        <v>92.863094023193582</v>
      </c>
      <c r="AB113" s="678">
        <f t="shared" si="63"/>
        <v>92.863094023193582</v>
      </c>
      <c r="AC113" s="678">
        <f t="shared" si="63"/>
        <v>92.863094023193582</v>
      </c>
      <c r="AD113" s="678">
        <f t="shared" si="63"/>
        <v>92.863094023193582</v>
      </c>
      <c r="AE113" s="678">
        <f t="shared" si="63"/>
        <v>0</v>
      </c>
      <c r="AF113" s="678">
        <f t="shared" si="63"/>
        <v>0</v>
      </c>
      <c r="AG113" s="678">
        <f t="shared" si="63"/>
        <v>0</v>
      </c>
      <c r="AH113" s="678">
        <f t="shared" si="63"/>
        <v>0</v>
      </c>
      <c r="AI113" s="678">
        <f t="shared" si="63"/>
        <v>0</v>
      </c>
      <c r="AJ113" s="678">
        <f t="shared" si="63"/>
        <v>0</v>
      </c>
      <c r="AK113" s="678">
        <f t="shared" si="63"/>
        <v>0</v>
      </c>
      <c r="AL113" s="678">
        <f t="shared" si="63"/>
        <v>0</v>
      </c>
      <c r="AM113" s="678">
        <f t="shared" si="63"/>
        <v>0</v>
      </c>
      <c r="AN113" s="678">
        <f t="shared" si="63"/>
        <v>0</v>
      </c>
    </row>
    <row r="114" spans="1:40" s="604" customFormat="1">
      <c r="A114" s="669">
        <f t="shared" si="64"/>
        <v>1997</v>
      </c>
      <c r="C114" s="684"/>
      <c r="E114" s="687">
        <f>'F22 Historic RAV lookup data'!F66</f>
        <v>20</v>
      </c>
      <c r="F114" s="680"/>
      <c r="G114" s="680"/>
      <c r="H114" s="680"/>
      <c r="I114" s="680"/>
      <c r="J114" s="680"/>
      <c r="K114" s="680"/>
      <c r="L114" s="678">
        <f>+L$10</f>
        <v>108.2308196253345</v>
      </c>
      <c r="M114" s="678">
        <f t="shared" si="63"/>
        <v>108.2308196253345</v>
      </c>
      <c r="N114" s="678">
        <f t="shared" si="63"/>
        <v>108.2308196253345</v>
      </c>
      <c r="O114" s="678">
        <f t="shared" si="63"/>
        <v>108.2308196253345</v>
      </c>
      <c r="P114" s="678">
        <f t="shared" si="63"/>
        <v>108.2308196253345</v>
      </c>
      <c r="Q114" s="678">
        <f t="shared" si="63"/>
        <v>108.2308196253345</v>
      </c>
      <c r="R114" s="678">
        <f t="shared" si="63"/>
        <v>108.2308196253345</v>
      </c>
      <c r="S114" s="678">
        <f t="shared" si="63"/>
        <v>108.2308196253345</v>
      </c>
      <c r="T114" s="678">
        <f t="shared" si="63"/>
        <v>108.2308196253345</v>
      </c>
      <c r="U114" s="678">
        <f t="shared" si="63"/>
        <v>108.2308196253345</v>
      </c>
      <c r="V114" s="678">
        <f t="shared" si="63"/>
        <v>108.2308196253345</v>
      </c>
      <c r="W114" s="678">
        <f t="shared" si="63"/>
        <v>108.2308196253345</v>
      </c>
      <c r="X114" s="678">
        <f t="shared" si="63"/>
        <v>108.2308196253345</v>
      </c>
      <c r="Y114" s="678">
        <f t="shared" si="63"/>
        <v>108.2308196253345</v>
      </c>
      <c r="Z114" s="678">
        <f t="shared" si="63"/>
        <v>108.2308196253345</v>
      </c>
      <c r="AA114" s="678">
        <f t="shared" si="63"/>
        <v>108.2308196253345</v>
      </c>
      <c r="AB114" s="678">
        <f t="shared" si="63"/>
        <v>108.2308196253345</v>
      </c>
      <c r="AC114" s="678">
        <f t="shared" si="63"/>
        <v>108.2308196253345</v>
      </c>
      <c r="AD114" s="678">
        <f t="shared" si="63"/>
        <v>108.2308196253345</v>
      </c>
      <c r="AE114" s="678">
        <f t="shared" si="63"/>
        <v>108.2308196253345</v>
      </c>
      <c r="AF114" s="678">
        <f t="shared" si="63"/>
        <v>0</v>
      </c>
      <c r="AG114" s="678">
        <f t="shared" si="63"/>
        <v>0</v>
      </c>
      <c r="AH114" s="678">
        <f t="shared" si="63"/>
        <v>0</v>
      </c>
      <c r="AI114" s="678">
        <f t="shared" si="63"/>
        <v>0</v>
      </c>
      <c r="AJ114" s="678">
        <f t="shared" si="63"/>
        <v>0</v>
      </c>
      <c r="AK114" s="678">
        <f t="shared" si="63"/>
        <v>0</v>
      </c>
      <c r="AL114" s="678">
        <f t="shared" si="63"/>
        <v>0</v>
      </c>
      <c r="AM114" s="678">
        <f t="shared" si="63"/>
        <v>0</v>
      </c>
      <c r="AN114" s="678">
        <f t="shared" si="63"/>
        <v>0</v>
      </c>
    </row>
    <row r="115" spans="1:40" s="604" customFormat="1">
      <c r="A115" s="669">
        <f t="shared" si="64"/>
        <v>1998</v>
      </c>
      <c r="C115" s="684"/>
      <c r="E115" s="687">
        <f>'F22 Historic RAV lookup data'!F67</f>
        <v>20</v>
      </c>
      <c r="F115" s="680"/>
      <c r="G115" s="680"/>
      <c r="H115" s="680"/>
      <c r="I115" s="680"/>
      <c r="J115" s="680"/>
      <c r="K115" s="680"/>
      <c r="L115" s="681"/>
      <c r="M115" s="678">
        <f>+M$10</f>
        <v>103.63363675289918</v>
      </c>
      <c r="N115" s="678">
        <f t="shared" si="63"/>
        <v>103.63363675289918</v>
      </c>
      <c r="O115" s="678">
        <f t="shared" si="63"/>
        <v>103.63363675289918</v>
      </c>
      <c r="P115" s="678">
        <f t="shared" si="63"/>
        <v>103.63363675289918</v>
      </c>
      <c r="Q115" s="678">
        <f t="shared" si="63"/>
        <v>103.63363675289918</v>
      </c>
      <c r="R115" s="678">
        <f t="shared" si="63"/>
        <v>103.63363675289918</v>
      </c>
      <c r="S115" s="678">
        <f t="shared" si="63"/>
        <v>103.63363675289918</v>
      </c>
      <c r="T115" s="678">
        <f t="shared" si="63"/>
        <v>103.63363675289918</v>
      </c>
      <c r="U115" s="678">
        <f t="shared" si="63"/>
        <v>103.63363675289918</v>
      </c>
      <c r="V115" s="678">
        <f t="shared" si="63"/>
        <v>103.63363675289918</v>
      </c>
      <c r="W115" s="678">
        <f t="shared" si="63"/>
        <v>103.63363675289918</v>
      </c>
      <c r="X115" s="678">
        <f t="shared" si="63"/>
        <v>103.63363675289918</v>
      </c>
      <c r="Y115" s="678">
        <f t="shared" si="63"/>
        <v>103.63363675289918</v>
      </c>
      <c r="Z115" s="678">
        <f t="shared" si="63"/>
        <v>103.63363675289918</v>
      </c>
      <c r="AA115" s="678">
        <f t="shared" si="63"/>
        <v>103.63363675289918</v>
      </c>
      <c r="AB115" s="678">
        <f t="shared" si="63"/>
        <v>103.63363675289918</v>
      </c>
      <c r="AC115" s="678">
        <f t="shared" si="63"/>
        <v>103.63363675289918</v>
      </c>
      <c r="AD115" s="678">
        <f t="shared" si="63"/>
        <v>103.63363675289918</v>
      </c>
      <c r="AE115" s="678">
        <f t="shared" si="63"/>
        <v>103.63363675289918</v>
      </c>
      <c r="AF115" s="678">
        <f t="shared" si="63"/>
        <v>103.63363675289918</v>
      </c>
      <c r="AG115" s="678">
        <f t="shared" si="63"/>
        <v>0</v>
      </c>
      <c r="AH115" s="678">
        <f t="shared" si="63"/>
        <v>0</v>
      </c>
      <c r="AI115" s="678">
        <f t="shared" si="63"/>
        <v>0</v>
      </c>
      <c r="AJ115" s="678">
        <f t="shared" si="63"/>
        <v>0</v>
      </c>
      <c r="AK115" s="678">
        <f t="shared" si="63"/>
        <v>0</v>
      </c>
      <c r="AL115" s="678">
        <f t="shared" si="63"/>
        <v>0</v>
      </c>
      <c r="AM115" s="678">
        <f t="shared" si="63"/>
        <v>0</v>
      </c>
      <c r="AN115" s="678">
        <f t="shared" si="63"/>
        <v>0</v>
      </c>
    </row>
    <row r="116" spans="1:40" s="604" customFormat="1">
      <c r="A116" s="669">
        <f t="shared" si="64"/>
        <v>1999</v>
      </c>
      <c r="C116" s="684"/>
      <c r="E116" s="687">
        <f>'F22 Historic RAV lookup data'!F68</f>
        <v>20</v>
      </c>
      <c r="F116" s="680"/>
      <c r="G116" s="680"/>
      <c r="H116" s="680"/>
      <c r="I116" s="680"/>
      <c r="J116" s="680"/>
      <c r="K116" s="680"/>
      <c r="L116" s="680"/>
      <c r="M116" s="680"/>
      <c r="N116" s="678">
        <f>+N$10</f>
        <v>105.51966662347833</v>
      </c>
      <c r="O116" s="678">
        <f t="shared" si="63"/>
        <v>105.51966662347833</v>
      </c>
      <c r="P116" s="678">
        <f t="shared" si="63"/>
        <v>105.51966662347833</v>
      </c>
      <c r="Q116" s="678">
        <f t="shared" si="63"/>
        <v>105.51966662347833</v>
      </c>
      <c r="R116" s="678">
        <f t="shared" si="63"/>
        <v>105.51966662347833</v>
      </c>
      <c r="S116" s="678">
        <f t="shared" si="63"/>
        <v>105.51966662347833</v>
      </c>
      <c r="T116" s="678">
        <f t="shared" si="63"/>
        <v>105.51966662347833</v>
      </c>
      <c r="U116" s="678">
        <f t="shared" si="63"/>
        <v>105.51966662347833</v>
      </c>
      <c r="V116" s="678">
        <f t="shared" si="63"/>
        <v>105.51966662347833</v>
      </c>
      <c r="W116" s="678">
        <f t="shared" si="63"/>
        <v>105.51966662347833</v>
      </c>
      <c r="X116" s="678">
        <f t="shared" si="63"/>
        <v>105.51966662347833</v>
      </c>
      <c r="Y116" s="678">
        <f t="shared" si="63"/>
        <v>105.51966662347833</v>
      </c>
      <c r="Z116" s="678">
        <f t="shared" ref="Z116:AN116" si="65">IF(Z$2-$A116&gt;$E116-1,0,+Y116*(1+Z$293))</f>
        <v>105.51966662347833</v>
      </c>
      <c r="AA116" s="678">
        <f t="shared" si="65"/>
        <v>105.51966662347833</v>
      </c>
      <c r="AB116" s="678">
        <f t="shared" si="65"/>
        <v>105.51966662347833</v>
      </c>
      <c r="AC116" s="678">
        <f t="shared" si="65"/>
        <v>105.51966662347833</v>
      </c>
      <c r="AD116" s="678">
        <f t="shared" si="65"/>
        <v>105.51966662347833</v>
      </c>
      <c r="AE116" s="678">
        <f t="shared" si="65"/>
        <v>105.51966662347833</v>
      </c>
      <c r="AF116" s="678">
        <f t="shared" si="65"/>
        <v>105.51966662347833</v>
      </c>
      <c r="AG116" s="678">
        <f t="shared" si="65"/>
        <v>105.51966662347833</v>
      </c>
      <c r="AH116" s="678">
        <f t="shared" si="65"/>
        <v>0</v>
      </c>
      <c r="AI116" s="678">
        <f t="shared" si="65"/>
        <v>0</v>
      </c>
      <c r="AJ116" s="678">
        <f t="shared" si="65"/>
        <v>0</v>
      </c>
      <c r="AK116" s="678">
        <f t="shared" si="65"/>
        <v>0</v>
      </c>
      <c r="AL116" s="678">
        <f t="shared" si="65"/>
        <v>0</v>
      </c>
      <c r="AM116" s="678">
        <f t="shared" si="65"/>
        <v>0</v>
      </c>
      <c r="AN116" s="678">
        <f t="shared" si="65"/>
        <v>0</v>
      </c>
    </row>
    <row r="117" spans="1:40" s="604" customFormat="1">
      <c r="A117" s="669">
        <f t="shared" si="64"/>
        <v>2000</v>
      </c>
      <c r="C117" s="684"/>
      <c r="E117" s="687">
        <f>'F22 Historic RAV lookup data'!F69</f>
        <v>20</v>
      </c>
      <c r="F117" s="680"/>
      <c r="G117" s="680"/>
      <c r="H117" s="680"/>
      <c r="I117" s="680"/>
      <c r="J117" s="680"/>
      <c r="K117" s="680"/>
      <c r="L117" s="680"/>
      <c r="M117" s="680"/>
      <c r="N117" s="680"/>
      <c r="O117" s="678">
        <f>+O$10</f>
        <v>118.68024865224176</v>
      </c>
      <c r="P117" s="678">
        <f t="shared" ref="P117:AN130" si="66">IF(P$2-$A117&gt;$E117-1,0,+O117*(1+P$293))</f>
        <v>118.68024865224176</v>
      </c>
      <c r="Q117" s="678">
        <f t="shared" si="66"/>
        <v>118.68024865224176</v>
      </c>
      <c r="R117" s="678">
        <f t="shared" si="66"/>
        <v>118.68024865224176</v>
      </c>
      <c r="S117" s="678">
        <f t="shared" si="66"/>
        <v>118.68024865224176</v>
      </c>
      <c r="T117" s="678">
        <f t="shared" si="66"/>
        <v>118.68024865224176</v>
      </c>
      <c r="U117" s="678">
        <f t="shared" si="66"/>
        <v>118.68024865224176</v>
      </c>
      <c r="V117" s="678">
        <f t="shared" si="66"/>
        <v>118.68024865224176</v>
      </c>
      <c r="W117" s="678">
        <f t="shared" si="66"/>
        <v>118.68024865224176</v>
      </c>
      <c r="X117" s="678">
        <f t="shared" si="66"/>
        <v>118.68024865224176</v>
      </c>
      <c r="Y117" s="678">
        <f t="shared" si="66"/>
        <v>118.68024865224176</v>
      </c>
      <c r="Z117" s="678">
        <f t="shared" si="66"/>
        <v>118.68024865224176</v>
      </c>
      <c r="AA117" s="678">
        <f t="shared" si="66"/>
        <v>118.68024865224176</v>
      </c>
      <c r="AB117" s="678">
        <f t="shared" si="66"/>
        <v>118.68024865224176</v>
      </c>
      <c r="AC117" s="678">
        <f t="shared" si="66"/>
        <v>118.68024865224176</v>
      </c>
      <c r="AD117" s="678">
        <f t="shared" si="66"/>
        <v>118.68024865224176</v>
      </c>
      <c r="AE117" s="678">
        <f t="shared" si="66"/>
        <v>118.68024865224176</v>
      </c>
      <c r="AF117" s="678">
        <f t="shared" si="66"/>
        <v>118.68024865224176</v>
      </c>
      <c r="AG117" s="678">
        <f t="shared" si="66"/>
        <v>118.68024865224176</v>
      </c>
      <c r="AH117" s="678">
        <f t="shared" si="66"/>
        <v>118.68024865224176</v>
      </c>
      <c r="AI117" s="678">
        <f t="shared" si="66"/>
        <v>0</v>
      </c>
      <c r="AJ117" s="678">
        <f t="shared" si="66"/>
        <v>0</v>
      </c>
      <c r="AK117" s="678">
        <f t="shared" si="66"/>
        <v>0</v>
      </c>
      <c r="AL117" s="678">
        <f t="shared" si="66"/>
        <v>0</v>
      </c>
      <c r="AM117" s="678">
        <f t="shared" si="66"/>
        <v>0</v>
      </c>
      <c r="AN117" s="678">
        <f t="shared" si="66"/>
        <v>0</v>
      </c>
    </row>
    <row r="118" spans="1:40" s="604" customFormat="1">
      <c r="A118" s="669">
        <f t="shared" si="64"/>
        <v>2001</v>
      </c>
      <c r="C118" s="684"/>
      <c r="E118" s="687">
        <f>'F22 Historic RAV lookup data'!F70</f>
        <v>20</v>
      </c>
      <c r="F118" s="680"/>
      <c r="G118" s="680"/>
      <c r="H118" s="680"/>
      <c r="I118" s="680"/>
      <c r="J118" s="680"/>
      <c r="K118" s="680"/>
      <c r="L118" s="680"/>
      <c r="M118" s="680"/>
      <c r="N118" s="680"/>
      <c r="O118" s="680"/>
      <c r="P118" s="678">
        <f>+P$10</f>
        <v>81.334325673703674</v>
      </c>
      <c r="Q118" s="678">
        <f t="shared" si="66"/>
        <v>81.334325673703674</v>
      </c>
      <c r="R118" s="678">
        <f t="shared" si="66"/>
        <v>81.334325673703674</v>
      </c>
      <c r="S118" s="678">
        <f t="shared" si="66"/>
        <v>81.334325673703674</v>
      </c>
      <c r="T118" s="678">
        <f t="shared" si="66"/>
        <v>81.334325673703674</v>
      </c>
      <c r="U118" s="678">
        <f t="shared" si="66"/>
        <v>81.334325673703674</v>
      </c>
      <c r="V118" s="678">
        <f t="shared" si="66"/>
        <v>81.334325673703674</v>
      </c>
      <c r="W118" s="678">
        <f t="shared" si="66"/>
        <v>81.334325673703674</v>
      </c>
      <c r="X118" s="678">
        <f t="shared" si="66"/>
        <v>81.334325673703674</v>
      </c>
      <c r="Y118" s="678">
        <f t="shared" si="66"/>
        <v>81.334325673703674</v>
      </c>
      <c r="Z118" s="678">
        <f t="shared" si="66"/>
        <v>81.334325673703674</v>
      </c>
      <c r="AA118" s="678">
        <f t="shared" si="66"/>
        <v>81.334325673703674</v>
      </c>
      <c r="AB118" s="678">
        <f t="shared" si="66"/>
        <v>81.334325673703674</v>
      </c>
      <c r="AC118" s="678">
        <f t="shared" si="66"/>
        <v>81.334325673703674</v>
      </c>
      <c r="AD118" s="678">
        <f t="shared" si="66"/>
        <v>81.334325673703674</v>
      </c>
      <c r="AE118" s="678">
        <f t="shared" si="66"/>
        <v>81.334325673703674</v>
      </c>
      <c r="AF118" s="678">
        <f t="shared" si="66"/>
        <v>81.334325673703674</v>
      </c>
      <c r="AG118" s="678">
        <f t="shared" si="66"/>
        <v>81.334325673703674</v>
      </c>
      <c r="AH118" s="678">
        <f t="shared" si="66"/>
        <v>81.334325673703674</v>
      </c>
      <c r="AI118" s="678">
        <f t="shared" si="66"/>
        <v>81.334325673703674</v>
      </c>
      <c r="AJ118" s="678">
        <f t="shared" si="66"/>
        <v>0</v>
      </c>
      <c r="AK118" s="678">
        <f t="shared" si="66"/>
        <v>0</v>
      </c>
      <c r="AL118" s="678">
        <f t="shared" si="66"/>
        <v>0</v>
      </c>
      <c r="AM118" s="678">
        <f t="shared" si="66"/>
        <v>0</v>
      </c>
      <c r="AN118" s="678">
        <f t="shared" si="66"/>
        <v>0</v>
      </c>
    </row>
    <row r="119" spans="1:40" s="604" customFormat="1">
      <c r="A119" s="669">
        <f t="shared" si="64"/>
        <v>2002</v>
      </c>
      <c r="C119" s="684"/>
      <c r="E119" s="687">
        <f>'F22 Historic RAV lookup data'!F71</f>
        <v>20</v>
      </c>
      <c r="F119" s="680"/>
      <c r="G119" s="680"/>
      <c r="H119" s="680"/>
      <c r="I119" s="680"/>
      <c r="J119" s="680"/>
      <c r="K119" s="680"/>
      <c r="L119" s="680"/>
      <c r="M119" s="680"/>
      <c r="N119" s="680"/>
      <c r="O119" s="680"/>
      <c r="P119" s="680"/>
      <c r="Q119" s="678">
        <f>+Q$10</f>
        <v>56.624173918044583</v>
      </c>
      <c r="R119" s="678">
        <f t="shared" si="66"/>
        <v>56.624173918044583</v>
      </c>
      <c r="S119" s="678">
        <f t="shared" si="66"/>
        <v>56.624173918044583</v>
      </c>
      <c r="T119" s="678">
        <f t="shared" si="66"/>
        <v>56.624173918044583</v>
      </c>
      <c r="U119" s="678">
        <f t="shared" si="66"/>
        <v>56.624173918044583</v>
      </c>
      <c r="V119" s="678">
        <f t="shared" si="66"/>
        <v>56.624173918044583</v>
      </c>
      <c r="W119" s="678">
        <f t="shared" si="66"/>
        <v>56.624173918044583</v>
      </c>
      <c r="X119" s="678">
        <f t="shared" si="66"/>
        <v>56.624173918044583</v>
      </c>
      <c r="Y119" s="678">
        <f t="shared" si="66"/>
        <v>56.624173918044583</v>
      </c>
      <c r="Z119" s="678">
        <f t="shared" si="66"/>
        <v>56.624173918044583</v>
      </c>
      <c r="AA119" s="678">
        <f t="shared" si="66"/>
        <v>56.624173918044583</v>
      </c>
      <c r="AB119" s="678">
        <f t="shared" si="66"/>
        <v>56.624173918044583</v>
      </c>
      <c r="AC119" s="678">
        <f t="shared" si="66"/>
        <v>56.624173918044583</v>
      </c>
      <c r="AD119" s="678">
        <f t="shared" si="66"/>
        <v>56.624173918044583</v>
      </c>
      <c r="AE119" s="678">
        <f t="shared" si="66"/>
        <v>56.624173918044583</v>
      </c>
      <c r="AF119" s="678">
        <f t="shared" si="66"/>
        <v>56.624173918044583</v>
      </c>
      <c r="AG119" s="678">
        <f t="shared" si="66"/>
        <v>56.624173918044583</v>
      </c>
      <c r="AH119" s="678">
        <f t="shared" si="66"/>
        <v>56.624173918044583</v>
      </c>
      <c r="AI119" s="678">
        <f t="shared" si="66"/>
        <v>56.624173918044583</v>
      </c>
      <c r="AJ119" s="678">
        <f t="shared" si="66"/>
        <v>56.624173918044583</v>
      </c>
      <c r="AK119" s="678">
        <f t="shared" si="66"/>
        <v>0</v>
      </c>
      <c r="AL119" s="678">
        <f t="shared" si="66"/>
        <v>0</v>
      </c>
      <c r="AM119" s="678">
        <f t="shared" si="66"/>
        <v>0</v>
      </c>
      <c r="AN119" s="678">
        <f t="shared" si="66"/>
        <v>0</v>
      </c>
    </row>
    <row r="120" spans="1:40" s="604" customFormat="1">
      <c r="A120" s="669">
        <f t="shared" si="64"/>
        <v>2003</v>
      </c>
      <c r="C120" s="684"/>
      <c r="E120" s="687">
        <f>'F22 Historic RAV lookup data'!F72</f>
        <v>20</v>
      </c>
      <c r="F120" s="680"/>
      <c r="G120" s="680"/>
      <c r="H120" s="680"/>
      <c r="I120" s="680"/>
      <c r="J120" s="680"/>
      <c r="K120" s="680"/>
      <c r="L120" s="680"/>
      <c r="M120" s="680"/>
      <c r="N120" s="680"/>
      <c r="O120" s="680"/>
      <c r="P120" s="680"/>
      <c r="Q120" s="680"/>
      <c r="R120" s="678">
        <f>+R$10</f>
        <v>82.253637679771515</v>
      </c>
      <c r="S120" s="678">
        <f t="shared" si="66"/>
        <v>82.253637679771515</v>
      </c>
      <c r="T120" s="678">
        <f t="shared" si="66"/>
        <v>82.253637679771515</v>
      </c>
      <c r="U120" s="678">
        <f t="shared" si="66"/>
        <v>82.253637679771515</v>
      </c>
      <c r="V120" s="678">
        <f t="shared" si="66"/>
        <v>82.253637679771515</v>
      </c>
      <c r="W120" s="678">
        <f t="shared" si="66"/>
        <v>82.253637679771515</v>
      </c>
      <c r="X120" s="678">
        <f t="shared" si="66"/>
        <v>82.253637679771515</v>
      </c>
      <c r="Y120" s="678">
        <f t="shared" si="66"/>
        <v>82.253637679771515</v>
      </c>
      <c r="Z120" s="678">
        <f t="shared" si="66"/>
        <v>82.253637679771515</v>
      </c>
      <c r="AA120" s="678">
        <f t="shared" si="66"/>
        <v>82.253637679771515</v>
      </c>
      <c r="AB120" s="678">
        <f t="shared" si="66"/>
        <v>82.253637679771515</v>
      </c>
      <c r="AC120" s="678">
        <f t="shared" si="66"/>
        <v>82.253637679771515</v>
      </c>
      <c r="AD120" s="678">
        <f t="shared" si="66"/>
        <v>82.253637679771515</v>
      </c>
      <c r="AE120" s="678">
        <f t="shared" si="66"/>
        <v>82.253637679771515</v>
      </c>
      <c r="AF120" s="678">
        <f t="shared" si="66"/>
        <v>82.253637679771515</v>
      </c>
      <c r="AG120" s="678">
        <f t="shared" si="66"/>
        <v>82.253637679771515</v>
      </c>
      <c r="AH120" s="678">
        <f t="shared" si="66"/>
        <v>82.253637679771515</v>
      </c>
      <c r="AI120" s="678">
        <f t="shared" si="66"/>
        <v>82.253637679771515</v>
      </c>
      <c r="AJ120" s="678">
        <f t="shared" si="66"/>
        <v>82.253637679771515</v>
      </c>
      <c r="AK120" s="678">
        <f t="shared" si="66"/>
        <v>82.253637679771515</v>
      </c>
      <c r="AL120" s="678">
        <f t="shared" si="66"/>
        <v>0</v>
      </c>
      <c r="AM120" s="678">
        <f t="shared" si="66"/>
        <v>0</v>
      </c>
      <c r="AN120" s="678">
        <f t="shared" si="66"/>
        <v>0</v>
      </c>
    </row>
    <row r="121" spans="1:40" s="604" customFormat="1">
      <c r="A121" s="669">
        <f t="shared" si="64"/>
        <v>2004</v>
      </c>
      <c r="C121" s="684"/>
      <c r="E121" s="687">
        <f>'F22 Historic RAV lookup data'!F73</f>
        <v>20</v>
      </c>
      <c r="F121" s="680"/>
      <c r="G121" s="680"/>
      <c r="H121" s="680"/>
      <c r="I121" s="680"/>
      <c r="J121" s="680"/>
      <c r="K121" s="680"/>
      <c r="L121" s="680"/>
      <c r="M121" s="680"/>
      <c r="N121" s="680"/>
      <c r="O121" s="680"/>
      <c r="P121" s="680"/>
      <c r="Q121" s="680"/>
      <c r="R121" s="680"/>
      <c r="S121" s="678">
        <f>+S$10</f>
        <v>88.020610494588297</v>
      </c>
      <c r="T121" s="678">
        <f t="shared" si="66"/>
        <v>88.020610494588297</v>
      </c>
      <c r="U121" s="678">
        <f t="shared" si="66"/>
        <v>88.020610494588297</v>
      </c>
      <c r="V121" s="678">
        <f t="shared" si="66"/>
        <v>88.020610494588297</v>
      </c>
      <c r="W121" s="678">
        <f t="shared" si="66"/>
        <v>88.020610494588297</v>
      </c>
      <c r="X121" s="678">
        <f t="shared" si="66"/>
        <v>88.020610494588297</v>
      </c>
      <c r="Y121" s="678">
        <f t="shared" si="66"/>
        <v>88.020610494588297</v>
      </c>
      <c r="Z121" s="678">
        <f t="shared" si="66"/>
        <v>88.020610494588297</v>
      </c>
      <c r="AA121" s="678">
        <f t="shared" si="66"/>
        <v>88.020610494588297</v>
      </c>
      <c r="AB121" s="678">
        <f t="shared" si="66"/>
        <v>88.020610494588297</v>
      </c>
      <c r="AC121" s="678">
        <f t="shared" si="66"/>
        <v>88.020610494588297</v>
      </c>
      <c r="AD121" s="678">
        <f t="shared" si="66"/>
        <v>88.020610494588297</v>
      </c>
      <c r="AE121" s="678">
        <f t="shared" si="66"/>
        <v>88.020610494588297</v>
      </c>
      <c r="AF121" s="678">
        <f t="shared" si="66"/>
        <v>88.020610494588297</v>
      </c>
      <c r="AG121" s="678">
        <f t="shared" si="66"/>
        <v>88.020610494588297</v>
      </c>
      <c r="AH121" s="678">
        <f t="shared" si="66"/>
        <v>88.020610494588297</v>
      </c>
      <c r="AI121" s="678">
        <f t="shared" si="66"/>
        <v>88.020610494588297</v>
      </c>
      <c r="AJ121" s="678">
        <f t="shared" si="66"/>
        <v>88.020610494588297</v>
      </c>
      <c r="AK121" s="678">
        <f t="shared" si="66"/>
        <v>88.020610494588297</v>
      </c>
      <c r="AL121" s="678">
        <f t="shared" si="66"/>
        <v>88.020610494588297</v>
      </c>
      <c r="AM121" s="678">
        <f t="shared" si="66"/>
        <v>0</v>
      </c>
      <c r="AN121" s="678">
        <f t="shared" si="66"/>
        <v>0</v>
      </c>
    </row>
    <row r="122" spans="1:40" s="604" customFormat="1">
      <c r="A122" s="669">
        <f t="shared" si="64"/>
        <v>2005</v>
      </c>
      <c r="C122" s="684"/>
      <c r="E122" s="687">
        <f>'F22 Historic RAV lookup data'!F74</f>
        <v>20</v>
      </c>
      <c r="F122" s="680"/>
      <c r="G122" s="680"/>
      <c r="H122" s="680"/>
      <c r="I122" s="680"/>
      <c r="J122" s="680"/>
      <c r="K122" s="680"/>
      <c r="L122" s="680"/>
      <c r="M122" s="680"/>
      <c r="N122" s="680"/>
      <c r="O122" s="680"/>
      <c r="P122" s="680"/>
      <c r="Q122" s="680"/>
      <c r="R122" s="680"/>
      <c r="S122" s="680"/>
      <c r="T122" s="678">
        <f>+T$10</f>
        <v>76.442956466316105</v>
      </c>
      <c r="U122" s="678">
        <f t="shared" si="66"/>
        <v>76.442956466316105</v>
      </c>
      <c r="V122" s="678">
        <f t="shared" si="66"/>
        <v>76.442956466316105</v>
      </c>
      <c r="W122" s="678">
        <f t="shared" si="66"/>
        <v>76.442956466316105</v>
      </c>
      <c r="X122" s="678">
        <f t="shared" si="66"/>
        <v>76.442956466316105</v>
      </c>
      <c r="Y122" s="678">
        <f t="shared" si="66"/>
        <v>76.442956466316105</v>
      </c>
      <c r="Z122" s="678">
        <f t="shared" si="66"/>
        <v>76.442956466316105</v>
      </c>
      <c r="AA122" s="678">
        <f t="shared" si="66"/>
        <v>76.442956466316105</v>
      </c>
      <c r="AB122" s="678">
        <f t="shared" si="66"/>
        <v>76.442956466316105</v>
      </c>
      <c r="AC122" s="678">
        <f t="shared" si="66"/>
        <v>76.442956466316105</v>
      </c>
      <c r="AD122" s="678">
        <f t="shared" si="66"/>
        <v>76.442956466316105</v>
      </c>
      <c r="AE122" s="678">
        <f t="shared" si="66"/>
        <v>76.442956466316105</v>
      </c>
      <c r="AF122" s="678">
        <f t="shared" si="66"/>
        <v>76.442956466316105</v>
      </c>
      <c r="AG122" s="678">
        <f t="shared" si="66"/>
        <v>76.442956466316105</v>
      </c>
      <c r="AH122" s="678">
        <f t="shared" si="66"/>
        <v>76.442956466316105</v>
      </c>
      <c r="AI122" s="678">
        <f t="shared" si="66"/>
        <v>76.442956466316105</v>
      </c>
      <c r="AJ122" s="678">
        <f t="shared" si="66"/>
        <v>76.442956466316105</v>
      </c>
      <c r="AK122" s="678">
        <f t="shared" si="66"/>
        <v>76.442956466316105</v>
      </c>
      <c r="AL122" s="678">
        <f t="shared" si="66"/>
        <v>76.442956466316105</v>
      </c>
      <c r="AM122" s="678">
        <f t="shared" si="66"/>
        <v>76.442956466316105</v>
      </c>
      <c r="AN122" s="678">
        <f t="shared" si="66"/>
        <v>0</v>
      </c>
    </row>
    <row r="123" spans="1:40" s="604" customFormat="1">
      <c r="A123" s="669">
        <f t="shared" si="64"/>
        <v>2006</v>
      </c>
      <c r="C123" s="684"/>
      <c r="E123" s="687">
        <f>'F22 Historic RAV lookup data'!F75</f>
        <v>20</v>
      </c>
      <c r="F123" s="680"/>
      <c r="G123" s="680"/>
      <c r="H123" s="680"/>
      <c r="I123" s="680"/>
      <c r="J123" s="680"/>
      <c r="K123" s="680"/>
      <c r="L123" s="680"/>
      <c r="M123" s="680"/>
      <c r="N123" s="680"/>
      <c r="O123" s="680"/>
      <c r="P123" s="680"/>
      <c r="Q123" s="680"/>
      <c r="R123" s="680"/>
      <c r="S123" s="680"/>
      <c r="T123" s="680"/>
      <c r="U123" s="678">
        <f>+U$10</f>
        <v>103.58925033258539</v>
      </c>
      <c r="V123" s="678">
        <f t="shared" si="66"/>
        <v>103.58925033258539</v>
      </c>
      <c r="W123" s="678">
        <f t="shared" si="66"/>
        <v>103.58925033258539</v>
      </c>
      <c r="X123" s="678">
        <f t="shared" si="66"/>
        <v>103.58925033258539</v>
      </c>
      <c r="Y123" s="678">
        <f t="shared" si="66"/>
        <v>103.58925033258539</v>
      </c>
      <c r="Z123" s="678">
        <f t="shared" si="66"/>
        <v>103.58925033258539</v>
      </c>
      <c r="AA123" s="678">
        <f t="shared" si="66"/>
        <v>103.58925033258539</v>
      </c>
      <c r="AB123" s="678">
        <f t="shared" si="66"/>
        <v>103.58925033258539</v>
      </c>
      <c r="AC123" s="678">
        <f t="shared" si="66"/>
        <v>103.58925033258539</v>
      </c>
      <c r="AD123" s="678">
        <f t="shared" si="66"/>
        <v>103.58925033258539</v>
      </c>
      <c r="AE123" s="678">
        <f t="shared" si="66"/>
        <v>103.58925033258539</v>
      </c>
      <c r="AF123" s="678">
        <f t="shared" si="66"/>
        <v>103.58925033258539</v>
      </c>
      <c r="AG123" s="678">
        <f t="shared" si="66"/>
        <v>103.58925033258539</v>
      </c>
      <c r="AH123" s="678">
        <f t="shared" si="66"/>
        <v>103.58925033258539</v>
      </c>
      <c r="AI123" s="678">
        <f t="shared" si="66"/>
        <v>103.58925033258539</v>
      </c>
      <c r="AJ123" s="678">
        <f t="shared" si="66"/>
        <v>103.58925033258539</v>
      </c>
      <c r="AK123" s="678">
        <f t="shared" si="66"/>
        <v>103.58925033258539</v>
      </c>
      <c r="AL123" s="678">
        <f t="shared" si="66"/>
        <v>103.58925033258539</v>
      </c>
      <c r="AM123" s="678">
        <f t="shared" si="66"/>
        <v>103.58925033258539</v>
      </c>
      <c r="AN123" s="678">
        <f t="shared" si="66"/>
        <v>103.58925033258539</v>
      </c>
    </row>
    <row r="124" spans="1:40" s="604" customFormat="1">
      <c r="A124" s="669">
        <f t="shared" si="64"/>
        <v>2007</v>
      </c>
      <c r="C124" s="684"/>
      <c r="E124" s="687">
        <f>'F22 Historic RAV lookup data'!F76</f>
        <v>20</v>
      </c>
      <c r="F124" s="680"/>
      <c r="G124" s="680"/>
      <c r="H124" s="680"/>
      <c r="I124" s="680"/>
      <c r="J124" s="680"/>
      <c r="K124" s="680"/>
      <c r="L124" s="680"/>
      <c r="M124" s="680"/>
      <c r="N124" s="680"/>
      <c r="O124" s="680"/>
      <c r="P124" s="680"/>
      <c r="Q124" s="680"/>
      <c r="R124" s="680"/>
      <c r="S124" s="680"/>
      <c r="T124" s="680"/>
      <c r="U124" s="680"/>
      <c r="V124" s="678">
        <f>+V$10</f>
        <v>118.18863804166105</v>
      </c>
      <c r="W124" s="678">
        <f t="shared" si="66"/>
        <v>118.18863804166105</v>
      </c>
      <c r="X124" s="678">
        <f t="shared" si="66"/>
        <v>118.18863804166105</v>
      </c>
      <c r="Y124" s="678">
        <f t="shared" si="66"/>
        <v>118.18863804166105</v>
      </c>
      <c r="Z124" s="678">
        <f t="shared" si="66"/>
        <v>118.18863804166105</v>
      </c>
      <c r="AA124" s="678">
        <f t="shared" si="66"/>
        <v>118.18863804166105</v>
      </c>
      <c r="AB124" s="678">
        <f t="shared" si="66"/>
        <v>118.18863804166105</v>
      </c>
      <c r="AC124" s="678">
        <f t="shared" si="66"/>
        <v>118.18863804166105</v>
      </c>
      <c r="AD124" s="678">
        <f t="shared" si="66"/>
        <v>118.18863804166105</v>
      </c>
      <c r="AE124" s="678">
        <f t="shared" si="66"/>
        <v>118.18863804166105</v>
      </c>
      <c r="AF124" s="678">
        <f t="shared" si="66"/>
        <v>118.18863804166105</v>
      </c>
      <c r="AG124" s="678">
        <f t="shared" si="66"/>
        <v>118.18863804166105</v>
      </c>
      <c r="AH124" s="678">
        <f t="shared" si="66"/>
        <v>118.18863804166105</v>
      </c>
      <c r="AI124" s="678">
        <f t="shared" si="66"/>
        <v>118.18863804166105</v>
      </c>
      <c r="AJ124" s="678">
        <f t="shared" si="66"/>
        <v>118.18863804166105</v>
      </c>
      <c r="AK124" s="678">
        <f t="shared" si="66"/>
        <v>118.18863804166105</v>
      </c>
      <c r="AL124" s="678">
        <f t="shared" si="66"/>
        <v>118.18863804166105</v>
      </c>
      <c r="AM124" s="678">
        <f t="shared" si="66"/>
        <v>118.18863804166105</v>
      </c>
      <c r="AN124" s="678">
        <f t="shared" si="66"/>
        <v>118.18863804166105</v>
      </c>
    </row>
    <row r="125" spans="1:40" s="604" customFormat="1">
      <c r="A125" s="669">
        <f t="shared" si="64"/>
        <v>2008</v>
      </c>
      <c r="C125" s="684"/>
      <c r="E125" s="687">
        <f>'F22 Historic RAV lookup data'!F77</f>
        <v>20</v>
      </c>
      <c r="F125" s="680"/>
      <c r="G125" s="680"/>
      <c r="H125" s="680"/>
      <c r="I125" s="680"/>
      <c r="J125" s="680"/>
      <c r="K125" s="680"/>
      <c r="L125" s="680"/>
      <c r="M125" s="680"/>
      <c r="N125" s="680"/>
      <c r="O125" s="680"/>
      <c r="P125" s="680"/>
      <c r="Q125" s="680"/>
      <c r="R125" s="680"/>
      <c r="S125" s="680"/>
      <c r="T125" s="680"/>
      <c r="U125" s="680"/>
      <c r="V125" s="680"/>
      <c r="W125" s="678">
        <f>+W$10</f>
        <v>122.19999999999999</v>
      </c>
      <c r="X125" s="678">
        <f t="shared" si="66"/>
        <v>122.19999999999999</v>
      </c>
      <c r="Y125" s="678">
        <f t="shared" si="66"/>
        <v>122.19999999999999</v>
      </c>
      <c r="Z125" s="678">
        <f t="shared" si="66"/>
        <v>122.19999999999999</v>
      </c>
      <c r="AA125" s="678">
        <f t="shared" si="66"/>
        <v>122.19999999999999</v>
      </c>
      <c r="AB125" s="678">
        <f t="shared" si="66"/>
        <v>122.19999999999999</v>
      </c>
      <c r="AC125" s="678">
        <f t="shared" si="66"/>
        <v>122.19999999999999</v>
      </c>
      <c r="AD125" s="678">
        <f t="shared" si="66"/>
        <v>122.19999999999999</v>
      </c>
      <c r="AE125" s="678">
        <f t="shared" si="66"/>
        <v>122.19999999999999</v>
      </c>
      <c r="AF125" s="678">
        <f t="shared" si="66"/>
        <v>122.19999999999999</v>
      </c>
      <c r="AG125" s="678">
        <f t="shared" si="66"/>
        <v>122.19999999999999</v>
      </c>
      <c r="AH125" s="678">
        <f t="shared" si="66"/>
        <v>122.19999999999999</v>
      </c>
      <c r="AI125" s="678">
        <f t="shared" si="66"/>
        <v>122.19999999999999</v>
      </c>
      <c r="AJ125" s="678">
        <f t="shared" si="66"/>
        <v>122.19999999999999</v>
      </c>
      <c r="AK125" s="678">
        <f t="shared" si="66"/>
        <v>122.19999999999999</v>
      </c>
      <c r="AL125" s="678">
        <f t="shared" si="66"/>
        <v>122.19999999999999</v>
      </c>
      <c r="AM125" s="678">
        <f t="shared" si="66"/>
        <v>122.19999999999999</v>
      </c>
      <c r="AN125" s="678">
        <f t="shared" si="66"/>
        <v>122.19999999999999</v>
      </c>
    </row>
    <row r="126" spans="1:40" s="604" customFormat="1">
      <c r="A126" s="669">
        <f t="shared" si="64"/>
        <v>2009</v>
      </c>
      <c r="C126" s="684"/>
      <c r="E126" s="687">
        <f>'F22 Historic RAV lookup data'!F78</f>
        <v>20</v>
      </c>
      <c r="F126" s="680"/>
      <c r="G126" s="680"/>
      <c r="H126" s="680"/>
      <c r="I126" s="680"/>
      <c r="J126" s="680"/>
      <c r="K126" s="680"/>
      <c r="L126" s="680"/>
      <c r="M126" s="680"/>
      <c r="N126" s="680"/>
      <c r="O126" s="680"/>
      <c r="P126" s="680"/>
      <c r="Q126" s="680"/>
      <c r="R126" s="680"/>
      <c r="S126" s="680"/>
      <c r="T126" s="680"/>
      <c r="U126" s="680"/>
      <c r="V126" s="680"/>
      <c r="W126" s="680"/>
      <c r="X126" s="678">
        <f>+X$10</f>
        <v>119.74558831380462</v>
      </c>
      <c r="Y126" s="678">
        <f t="shared" si="66"/>
        <v>119.74558831380462</v>
      </c>
      <c r="Z126" s="678">
        <f t="shared" si="66"/>
        <v>119.74558831380462</v>
      </c>
      <c r="AA126" s="678">
        <f t="shared" si="66"/>
        <v>119.74558831380462</v>
      </c>
      <c r="AB126" s="678">
        <f t="shared" si="66"/>
        <v>119.74558831380462</v>
      </c>
      <c r="AC126" s="678">
        <f t="shared" si="66"/>
        <v>119.74558831380462</v>
      </c>
      <c r="AD126" s="678">
        <f t="shared" si="66"/>
        <v>119.74558831380462</v>
      </c>
      <c r="AE126" s="678">
        <f t="shared" si="66"/>
        <v>119.74558831380462</v>
      </c>
      <c r="AF126" s="678">
        <f t="shared" si="66"/>
        <v>119.74558831380462</v>
      </c>
      <c r="AG126" s="678">
        <f t="shared" si="66"/>
        <v>119.74558831380462</v>
      </c>
      <c r="AH126" s="678">
        <f t="shared" si="66"/>
        <v>119.74558831380462</v>
      </c>
      <c r="AI126" s="678">
        <f t="shared" si="66"/>
        <v>119.74558831380462</v>
      </c>
      <c r="AJ126" s="678">
        <f t="shared" si="66"/>
        <v>119.74558831380462</v>
      </c>
      <c r="AK126" s="678">
        <f t="shared" si="66"/>
        <v>119.74558831380462</v>
      </c>
      <c r="AL126" s="678">
        <f t="shared" si="66"/>
        <v>119.74558831380462</v>
      </c>
      <c r="AM126" s="678">
        <f t="shared" si="66"/>
        <v>119.74558831380462</v>
      </c>
      <c r="AN126" s="678">
        <f t="shared" si="66"/>
        <v>119.74558831380462</v>
      </c>
    </row>
    <row r="127" spans="1:40" s="604" customFormat="1">
      <c r="A127" s="669">
        <f t="shared" si="64"/>
        <v>2010</v>
      </c>
      <c r="C127" s="684"/>
      <c r="E127" s="687">
        <f>'F22 Historic RAV lookup data'!F79</f>
        <v>20</v>
      </c>
      <c r="F127" s="680"/>
      <c r="G127" s="680"/>
      <c r="H127" s="680"/>
      <c r="I127" s="680"/>
      <c r="J127" s="680"/>
      <c r="K127" s="680"/>
      <c r="L127" s="680"/>
      <c r="M127" s="680"/>
      <c r="N127" s="680"/>
      <c r="O127" s="680"/>
      <c r="P127" s="680"/>
      <c r="Q127" s="680"/>
      <c r="R127" s="680"/>
      <c r="S127" s="680"/>
      <c r="T127" s="680"/>
      <c r="U127" s="680"/>
      <c r="V127" s="680"/>
      <c r="W127" s="680"/>
      <c r="X127" s="680"/>
      <c r="Y127" s="678">
        <f>+Y$10</f>
        <v>117.87281314362104</v>
      </c>
      <c r="Z127" s="678">
        <f t="shared" si="66"/>
        <v>117.87281314362104</v>
      </c>
      <c r="AA127" s="678">
        <f t="shared" si="66"/>
        <v>117.87281314362104</v>
      </c>
      <c r="AB127" s="678">
        <f t="shared" si="66"/>
        <v>117.87281314362104</v>
      </c>
      <c r="AC127" s="678">
        <f t="shared" si="66"/>
        <v>117.87281314362104</v>
      </c>
      <c r="AD127" s="678">
        <f t="shared" si="66"/>
        <v>117.87281314362104</v>
      </c>
      <c r="AE127" s="678">
        <f t="shared" si="66"/>
        <v>117.87281314362104</v>
      </c>
      <c r="AF127" s="678">
        <f t="shared" si="66"/>
        <v>117.87281314362104</v>
      </c>
      <c r="AG127" s="678">
        <f t="shared" si="66"/>
        <v>117.87281314362104</v>
      </c>
      <c r="AH127" s="678">
        <f t="shared" si="66"/>
        <v>117.87281314362104</v>
      </c>
      <c r="AI127" s="678">
        <f t="shared" si="66"/>
        <v>117.87281314362104</v>
      </c>
      <c r="AJ127" s="678">
        <f t="shared" si="66"/>
        <v>117.87281314362104</v>
      </c>
      <c r="AK127" s="678">
        <f t="shared" si="66"/>
        <v>117.87281314362104</v>
      </c>
      <c r="AL127" s="678">
        <f t="shared" si="66"/>
        <v>117.87281314362104</v>
      </c>
      <c r="AM127" s="678">
        <f t="shared" si="66"/>
        <v>117.87281314362104</v>
      </c>
      <c r="AN127" s="678">
        <f t="shared" si="66"/>
        <v>117.87281314362104</v>
      </c>
    </row>
    <row r="128" spans="1:40" s="604" customFormat="1">
      <c r="A128" s="669">
        <f t="shared" si="64"/>
        <v>2011</v>
      </c>
      <c r="C128" s="684"/>
      <c r="E128" s="687">
        <f>'F22 Historic RAV lookup data'!F80</f>
        <v>20</v>
      </c>
      <c r="F128" s="680"/>
      <c r="G128" s="680"/>
      <c r="H128" s="680"/>
      <c r="I128" s="680"/>
      <c r="J128" s="680"/>
      <c r="K128" s="680"/>
      <c r="L128" s="680"/>
      <c r="M128" s="680"/>
      <c r="N128" s="680"/>
      <c r="O128" s="680"/>
      <c r="P128" s="680"/>
      <c r="Q128" s="680"/>
      <c r="R128" s="680"/>
      <c r="S128" s="680"/>
      <c r="T128" s="680"/>
      <c r="U128" s="680"/>
      <c r="V128" s="680"/>
      <c r="W128" s="680"/>
      <c r="X128" s="680"/>
      <c r="Y128" s="680"/>
      <c r="Z128" s="678">
        <f>+Z$10</f>
        <v>0</v>
      </c>
      <c r="AA128" s="678">
        <f t="shared" si="66"/>
        <v>0</v>
      </c>
      <c r="AB128" s="678">
        <f t="shared" si="66"/>
        <v>0</v>
      </c>
      <c r="AC128" s="678">
        <f t="shared" si="66"/>
        <v>0</v>
      </c>
      <c r="AD128" s="678">
        <f t="shared" si="66"/>
        <v>0</v>
      </c>
      <c r="AE128" s="678">
        <f t="shared" si="66"/>
        <v>0</v>
      </c>
      <c r="AF128" s="678">
        <f t="shared" si="66"/>
        <v>0</v>
      </c>
      <c r="AG128" s="678">
        <f t="shared" si="66"/>
        <v>0</v>
      </c>
      <c r="AH128" s="678">
        <f t="shared" si="66"/>
        <v>0</v>
      </c>
      <c r="AI128" s="678">
        <f t="shared" si="66"/>
        <v>0</v>
      </c>
      <c r="AJ128" s="678">
        <f t="shared" si="66"/>
        <v>0</v>
      </c>
      <c r="AK128" s="678">
        <f t="shared" si="66"/>
        <v>0</v>
      </c>
      <c r="AL128" s="678">
        <f t="shared" si="66"/>
        <v>0</v>
      </c>
      <c r="AM128" s="678">
        <f t="shared" si="66"/>
        <v>0</v>
      </c>
      <c r="AN128" s="678">
        <f t="shared" si="66"/>
        <v>0</v>
      </c>
    </row>
    <row r="129" spans="1:40" s="604" customFormat="1">
      <c r="A129" s="669">
        <f t="shared" si="64"/>
        <v>2012</v>
      </c>
      <c r="C129" s="684"/>
      <c r="E129" s="687">
        <f>'F22 Historic RAV lookup data'!F81</f>
        <v>20</v>
      </c>
      <c r="F129" s="680"/>
      <c r="G129" s="680"/>
      <c r="H129" s="680"/>
      <c r="I129" s="680"/>
      <c r="J129" s="680"/>
      <c r="K129" s="680"/>
      <c r="L129" s="680"/>
      <c r="M129" s="680"/>
      <c r="N129" s="680"/>
      <c r="O129" s="680"/>
      <c r="P129" s="680"/>
      <c r="Q129" s="680"/>
      <c r="R129" s="680"/>
      <c r="S129" s="680"/>
      <c r="T129" s="680"/>
      <c r="U129" s="680"/>
      <c r="V129" s="680"/>
      <c r="W129" s="680"/>
      <c r="X129" s="680"/>
      <c r="Y129" s="680"/>
      <c r="Z129" s="680"/>
      <c r="AA129" s="678">
        <f>+AA$10</f>
        <v>0</v>
      </c>
      <c r="AB129" s="678">
        <f t="shared" si="66"/>
        <v>0</v>
      </c>
      <c r="AC129" s="678">
        <f t="shared" si="66"/>
        <v>0</v>
      </c>
      <c r="AD129" s="678">
        <f t="shared" si="66"/>
        <v>0</v>
      </c>
      <c r="AE129" s="678">
        <f t="shared" si="66"/>
        <v>0</v>
      </c>
      <c r="AF129" s="678">
        <f t="shared" si="66"/>
        <v>0</v>
      </c>
      <c r="AG129" s="678">
        <f t="shared" si="66"/>
        <v>0</v>
      </c>
      <c r="AH129" s="678">
        <f t="shared" si="66"/>
        <v>0</v>
      </c>
      <c r="AI129" s="678">
        <f t="shared" si="66"/>
        <v>0</v>
      </c>
      <c r="AJ129" s="678">
        <f t="shared" si="66"/>
        <v>0</v>
      </c>
      <c r="AK129" s="678">
        <f t="shared" si="66"/>
        <v>0</v>
      </c>
      <c r="AL129" s="678">
        <f t="shared" si="66"/>
        <v>0</v>
      </c>
      <c r="AM129" s="678">
        <f t="shared" si="66"/>
        <v>0</v>
      </c>
      <c r="AN129" s="678">
        <f t="shared" si="66"/>
        <v>0</v>
      </c>
    </row>
    <row r="130" spans="1:40" s="604" customFormat="1">
      <c r="A130" s="669">
        <f t="shared" si="64"/>
        <v>2013</v>
      </c>
      <c r="C130" s="684"/>
      <c r="E130" s="687">
        <f>'F22 Historic RAV lookup data'!F82</f>
        <v>20</v>
      </c>
      <c r="F130" s="680"/>
      <c r="G130" s="680"/>
      <c r="H130" s="680"/>
      <c r="I130" s="680"/>
      <c r="J130" s="680"/>
      <c r="K130" s="680"/>
      <c r="L130" s="680"/>
      <c r="M130" s="680"/>
      <c r="N130" s="680"/>
      <c r="O130" s="680"/>
      <c r="P130" s="680"/>
      <c r="Q130" s="680"/>
      <c r="R130" s="680"/>
      <c r="S130" s="680"/>
      <c r="T130" s="680"/>
      <c r="U130" s="680"/>
      <c r="V130" s="680"/>
      <c r="W130" s="680"/>
      <c r="X130" s="680"/>
      <c r="Y130" s="680"/>
      <c r="Z130" s="680"/>
      <c r="AA130" s="680"/>
      <c r="AB130" s="678">
        <f>+AB$10</f>
        <v>0</v>
      </c>
      <c r="AC130" s="678">
        <f t="shared" si="66"/>
        <v>0</v>
      </c>
      <c r="AD130" s="678">
        <f t="shared" si="66"/>
        <v>0</v>
      </c>
      <c r="AE130" s="678">
        <f t="shared" si="66"/>
        <v>0</v>
      </c>
      <c r="AF130" s="678">
        <f t="shared" si="66"/>
        <v>0</v>
      </c>
      <c r="AG130" s="678">
        <f t="shared" si="66"/>
        <v>0</v>
      </c>
      <c r="AH130" s="678">
        <f t="shared" si="66"/>
        <v>0</v>
      </c>
      <c r="AI130" s="678">
        <f t="shared" si="66"/>
        <v>0</v>
      </c>
      <c r="AJ130" s="678">
        <f t="shared" si="66"/>
        <v>0</v>
      </c>
      <c r="AK130" s="678">
        <f>IF(AK$2-$A130&gt;$E130-1,0,+AJ130*(1+AK$293))</f>
        <v>0</v>
      </c>
      <c r="AL130" s="678">
        <f>IF(AL$2-$A130&gt;$E130-1,0,+AK130*(1+AL$293))</f>
        <v>0</v>
      </c>
      <c r="AM130" s="678">
        <f>IF(AM$2-$A130&gt;$E130-1,0,+AL130*(1+AM$293))</f>
        <v>0</v>
      </c>
      <c r="AN130" s="678">
        <f>IF(AN$2-$A130&gt;$E130-1,0,+AM130*(1+AN$293))</f>
        <v>0</v>
      </c>
    </row>
    <row r="131" spans="1:40" s="604" customFormat="1">
      <c r="A131" s="669">
        <f t="shared" si="64"/>
        <v>2014</v>
      </c>
      <c r="C131" s="684"/>
      <c r="E131" s="687">
        <f>'F22 Historic RAV lookup data'!F83</f>
        <v>20</v>
      </c>
      <c r="F131" s="680"/>
      <c r="G131" s="680"/>
      <c r="H131" s="680"/>
      <c r="I131" s="680"/>
      <c r="J131" s="680"/>
      <c r="K131" s="680"/>
      <c r="L131" s="680"/>
      <c r="M131" s="680"/>
      <c r="N131" s="680"/>
      <c r="O131" s="680"/>
      <c r="P131" s="680"/>
      <c r="Q131" s="680"/>
      <c r="R131" s="680"/>
      <c r="S131" s="680"/>
      <c r="T131" s="680"/>
      <c r="U131" s="680"/>
      <c r="V131" s="680"/>
      <c r="W131" s="680"/>
      <c r="X131" s="680"/>
      <c r="Y131" s="680"/>
      <c r="Z131" s="680"/>
      <c r="AA131" s="680"/>
      <c r="AB131" s="680"/>
      <c r="AC131" s="678">
        <f>+AC$10</f>
        <v>0</v>
      </c>
      <c r="AD131" s="678">
        <f t="shared" ref="AD131:AN136" si="67">IF(AD$2-$A131&gt;$E131-1,0,+AC131*(1+AD$293))</f>
        <v>0</v>
      </c>
      <c r="AE131" s="678">
        <f t="shared" si="67"/>
        <v>0</v>
      </c>
      <c r="AF131" s="678">
        <f t="shared" si="67"/>
        <v>0</v>
      </c>
      <c r="AG131" s="678">
        <f t="shared" si="67"/>
        <v>0</v>
      </c>
      <c r="AH131" s="678">
        <f t="shared" si="67"/>
        <v>0</v>
      </c>
      <c r="AI131" s="678">
        <f t="shared" si="67"/>
        <v>0</v>
      </c>
      <c r="AJ131" s="678">
        <f t="shared" si="67"/>
        <v>0</v>
      </c>
      <c r="AK131" s="678">
        <f t="shared" si="67"/>
        <v>0</v>
      </c>
      <c r="AL131" s="678">
        <f t="shared" si="67"/>
        <v>0</v>
      </c>
      <c r="AM131" s="678">
        <f t="shared" si="67"/>
        <v>0</v>
      </c>
      <c r="AN131" s="678">
        <f t="shared" si="67"/>
        <v>0</v>
      </c>
    </row>
    <row r="132" spans="1:40" s="604" customFormat="1">
      <c r="A132" s="669">
        <f t="shared" si="64"/>
        <v>2015</v>
      </c>
      <c r="C132" s="684"/>
      <c r="E132" s="687">
        <f>'F22 Historic RAV lookup data'!F84</f>
        <v>20</v>
      </c>
      <c r="F132" s="680"/>
      <c r="G132" s="680"/>
      <c r="H132" s="680"/>
      <c r="I132" s="680"/>
      <c r="J132" s="680"/>
      <c r="K132" s="680"/>
      <c r="L132" s="680"/>
      <c r="M132" s="680"/>
      <c r="N132" s="680"/>
      <c r="O132" s="680"/>
      <c r="P132" s="680"/>
      <c r="Q132" s="680"/>
      <c r="R132" s="680"/>
      <c r="S132" s="680"/>
      <c r="T132" s="680"/>
      <c r="U132" s="680"/>
      <c r="V132" s="680"/>
      <c r="W132" s="680"/>
      <c r="X132" s="680"/>
      <c r="Y132" s="680"/>
      <c r="Z132" s="680"/>
      <c r="AA132" s="680"/>
      <c r="AB132" s="680"/>
      <c r="AC132" s="680"/>
      <c r="AD132" s="678">
        <f>+AD$10</f>
        <v>0</v>
      </c>
      <c r="AE132" s="678">
        <f t="shared" si="67"/>
        <v>0</v>
      </c>
      <c r="AF132" s="678">
        <f t="shared" si="67"/>
        <v>0</v>
      </c>
      <c r="AG132" s="678">
        <f t="shared" si="67"/>
        <v>0</v>
      </c>
      <c r="AH132" s="678">
        <f t="shared" si="67"/>
        <v>0</v>
      </c>
      <c r="AI132" s="678">
        <f t="shared" si="67"/>
        <v>0</v>
      </c>
      <c r="AJ132" s="678">
        <f t="shared" si="67"/>
        <v>0</v>
      </c>
      <c r="AK132" s="678">
        <f t="shared" si="67"/>
        <v>0</v>
      </c>
      <c r="AL132" s="678">
        <f t="shared" si="67"/>
        <v>0</v>
      </c>
      <c r="AM132" s="678">
        <f t="shared" si="67"/>
        <v>0</v>
      </c>
      <c r="AN132" s="678">
        <f t="shared" si="67"/>
        <v>0</v>
      </c>
    </row>
    <row r="133" spans="1:40" s="604" customFormat="1">
      <c r="A133" s="669">
        <f t="shared" si="64"/>
        <v>2016</v>
      </c>
      <c r="C133" s="684"/>
      <c r="E133" s="687">
        <f>'F22 Historic RAV lookup data'!F85</f>
        <v>20</v>
      </c>
      <c r="F133" s="680"/>
      <c r="G133" s="680"/>
      <c r="H133" s="680"/>
      <c r="I133" s="680"/>
      <c r="J133" s="680"/>
      <c r="K133" s="680"/>
      <c r="L133" s="680"/>
      <c r="M133" s="680"/>
      <c r="N133" s="680"/>
      <c r="O133" s="680"/>
      <c r="P133" s="680"/>
      <c r="Q133" s="680"/>
      <c r="R133" s="680"/>
      <c r="S133" s="680"/>
      <c r="T133" s="680"/>
      <c r="U133" s="680"/>
      <c r="V133" s="680"/>
      <c r="W133" s="680"/>
      <c r="X133" s="680"/>
      <c r="Y133" s="680"/>
      <c r="Z133" s="680"/>
      <c r="AA133" s="680"/>
      <c r="AB133" s="680"/>
      <c r="AC133" s="680"/>
      <c r="AD133" s="680"/>
      <c r="AE133" s="678">
        <f>+AE$10</f>
        <v>0</v>
      </c>
      <c r="AF133" s="678">
        <f t="shared" si="67"/>
        <v>0</v>
      </c>
      <c r="AG133" s="678">
        <f t="shared" si="67"/>
        <v>0</v>
      </c>
      <c r="AH133" s="678">
        <f t="shared" si="67"/>
        <v>0</v>
      </c>
      <c r="AI133" s="678">
        <f t="shared" si="67"/>
        <v>0</v>
      </c>
      <c r="AJ133" s="678">
        <f t="shared" si="67"/>
        <v>0</v>
      </c>
      <c r="AK133" s="678">
        <f t="shared" si="67"/>
        <v>0</v>
      </c>
      <c r="AL133" s="678">
        <f t="shared" si="67"/>
        <v>0</v>
      </c>
      <c r="AM133" s="678">
        <f t="shared" si="67"/>
        <v>0</v>
      </c>
      <c r="AN133" s="678">
        <f t="shared" si="67"/>
        <v>0</v>
      </c>
    </row>
    <row r="134" spans="1:40" s="604" customFormat="1">
      <c r="A134" s="669">
        <f t="shared" si="64"/>
        <v>2017</v>
      </c>
      <c r="C134" s="684"/>
      <c r="E134" s="687">
        <f>'F22 Historic RAV lookup data'!F86</f>
        <v>20</v>
      </c>
      <c r="F134" s="680"/>
      <c r="G134" s="680"/>
      <c r="H134" s="680"/>
      <c r="I134" s="680"/>
      <c r="J134" s="680"/>
      <c r="K134" s="680"/>
      <c r="L134" s="680"/>
      <c r="M134" s="680"/>
      <c r="N134" s="680"/>
      <c r="O134" s="680"/>
      <c r="P134" s="680"/>
      <c r="Q134" s="680"/>
      <c r="R134" s="680"/>
      <c r="S134" s="680"/>
      <c r="T134" s="680"/>
      <c r="U134" s="680"/>
      <c r="V134" s="680"/>
      <c r="W134" s="680"/>
      <c r="X134" s="680"/>
      <c r="Y134" s="680"/>
      <c r="Z134" s="680"/>
      <c r="AA134" s="680"/>
      <c r="AB134" s="680"/>
      <c r="AC134" s="680"/>
      <c r="AD134" s="680"/>
      <c r="AE134" s="680"/>
      <c r="AF134" s="678">
        <f>+AF$10</f>
        <v>0</v>
      </c>
      <c r="AG134" s="678">
        <f t="shared" si="67"/>
        <v>0</v>
      </c>
      <c r="AH134" s="678">
        <f t="shared" si="67"/>
        <v>0</v>
      </c>
      <c r="AI134" s="678">
        <f t="shared" si="67"/>
        <v>0</v>
      </c>
      <c r="AJ134" s="678">
        <f t="shared" si="67"/>
        <v>0</v>
      </c>
      <c r="AK134" s="678">
        <f t="shared" si="67"/>
        <v>0</v>
      </c>
      <c r="AL134" s="678">
        <f t="shared" si="67"/>
        <v>0</v>
      </c>
      <c r="AM134" s="678">
        <f t="shared" si="67"/>
        <v>0</v>
      </c>
      <c r="AN134" s="678">
        <f t="shared" si="67"/>
        <v>0</v>
      </c>
    </row>
    <row r="135" spans="1:40" s="604" customFormat="1">
      <c r="A135" s="669">
        <f t="shared" si="64"/>
        <v>2018</v>
      </c>
      <c r="C135" s="684"/>
      <c r="E135" s="687">
        <f>'F22 Historic RAV lookup data'!F87</f>
        <v>20</v>
      </c>
      <c r="F135" s="680"/>
      <c r="G135" s="680"/>
      <c r="H135" s="680"/>
      <c r="I135" s="680"/>
      <c r="J135" s="680"/>
      <c r="K135" s="680"/>
      <c r="L135" s="680"/>
      <c r="M135" s="680"/>
      <c r="N135" s="680"/>
      <c r="O135" s="680"/>
      <c r="P135" s="680"/>
      <c r="Q135" s="680"/>
      <c r="R135" s="680"/>
      <c r="S135" s="680"/>
      <c r="T135" s="680"/>
      <c r="U135" s="680"/>
      <c r="V135" s="680"/>
      <c r="W135" s="680"/>
      <c r="X135" s="680"/>
      <c r="Y135" s="680"/>
      <c r="Z135" s="680"/>
      <c r="AA135" s="680"/>
      <c r="AB135" s="680"/>
      <c r="AC135" s="680"/>
      <c r="AD135" s="680"/>
      <c r="AE135" s="680"/>
      <c r="AF135" s="680"/>
      <c r="AG135" s="678">
        <f>+AG$10</f>
        <v>0</v>
      </c>
      <c r="AH135" s="678">
        <f t="shared" si="67"/>
        <v>0</v>
      </c>
      <c r="AI135" s="678">
        <f t="shared" si="67"/>
        <v>0</v>
      </c>
      <c r="AJ135" s="678">
        <f t="shared" si="67"/>
        <v>0</v>
      </c>
      <c r="AK135" s="678">
        <f t="shared" si="67"/>
        <v>0</v>
      </c>
      <c r="AL135" s="678">
        <f t="shared" si="67"/>
        <v>0</v>
      </c>
      <c r="AM135" s="678">
        <f t="shared" si="67"/>
        <v>0</v>
      </c>
      <c r="AN135" s="678">
        <f t="shared" si="67"/>
        <v>0</v>
      </c>
    </row>
    <row r="136" spans="1:40" s="604" customFormat="1">
      <c r="A136" s="669">
        <f t="shared" si="64"/>
        <v>2019</v>
      </c>
      <c r="C136" s="684"/>
      <c r="E136" s="687">
        <f>'F22 Historic RAV lookup data'!F88</f>
        <v>20</v>
      </c>
      <c r="F136" s="680"/>
      <c r="G136" s="680"/>
      <c r="H136" s="680"/>
      <c r="I136" s="680"/>
      <c r="J136" s="680"/>
      <c r="K136" s="680"/>
      <c r="L136" s="680"/>
      <c r="M136" s="680"/>
      <c r="N136" s="680"/>
      <c r="O136" s="680"/>
      <c r="P136" s="680"/>
      <c r="Q136" s="680"/>
      <c r="R136" s="680"/>
      <c r="S136" s="680"/>
      <c r="T136" s="680"/>
      <c r="U136" s="680"/>
      <c r="V136" s="680"/>
      <c r="W136" s="680"/>
      <c r="X136" s="680"/>
      <c r="Y136" s="680"/>
      <c r="Z136" s="680"/>
      <c r="AA136" s="680"/>
      <c r="AB136" s="680"/>
      <c r="AC136" s="680"/>
      <c r="AD136" s="680"/>
      <c r="AE136" s="680"/>
      <c r="AF136" s="680"/>
      <c r="AG136" s="680"/>
      <c r="AH136" s="678">
        <f>+AH$10</f>
        <v>0</v>
      </c>
      <c r="AI136" s="678">
        <f t="shared" si="67"/>
        <v>0</v>
      </c>
      <c r="AJ136" s="678">
        <f t="shared" si="67"/>
        <v>0</v>
      </c>
      <c r="AK136" s="678">
        <f t="shared" si="67"/>
        <v>0</v>
      </c>
      <c r="AL136" s="678">
        <f t="shared" si="67"/>
        <v>0</v>
      </c>
      <c r="AM136" s="678">
        <f t="shared" si="67"/>
        <v>0</v>
      </c>
      <c r="AN136" s="678">
        <f t="shared" si="67"/>
        <v>0</v>
      </c>
    </row>
    <row r="137" spans="1:40" s="604" customFormat="1">
      <c r="A137" s="669">
        <f t="shared" si="64"/>
        <v>2020</v>
      </c>
      <c r="C137" s="684"/>
      <c r="E137" s="687">
        <f>'F22 Historic RAV lookup data'!F89</f>
        <v>20</v>
      </c>
      <c r="F137" s="680"/>
      <c r="G137" s="680"/>
      <c r="H137" s="680"/>
      <c r="I137" s="680"/>
      <c r="J137" s="680"/>
      <c r="K137" s="680"/>
      <c r="L137" s="680"/>
      <c r="M137" s="680"/>
      <c r="N137" s="680"/>
      <c r="O137" s="680"/>
      <c r="P137" s="680"/>
      <c r="Q137" s="680"/>
      <c r="R137" s="680"/>
      <c r="S137" s="680"/>
      <c r="T137" s="680"/>
      <c r="U137" s="680"/>
      <c r="V137" s="680"/>
      <c r="W137" s="680"/>
      <c r="X137" s="680"/>
      <c r="Y137" s="680"/>
      <c r="Z137" s="680"/>
      <c r="AA137" s="680"/>
      <c r="AB137" s="680"/>
      <c r="AC137" s="680"/>
      <c r="AD137" s="680"/>
      <c r="AE137" s="680"/>
      <c r="AF137" s="680"/>
      <c r="AG137" s="680"/>
      <c r="AH137" s="680"/>
      <c r="AI137" s="678">
        <f>+AI$10</f>
        <v>0</v>
      </c>
      <c r="AJ137" s="678">
        <f>IF(AJ$2-$A137&gt;$E137-1,0,+AI137*(1+AJ$293))</f>
        <v>0</v>
      </c>
      <c r="AK137" s="678">
        <f>IF(AK$2-$A137&gt;$E137-1,0,+AJ137*(1+AK$293))</f>
        <v>0</v>
      </c>
      <c r="AL137" s="678">
        <f>IF(AL$2-$A137&gt;$E137-1,0,+AK137*(1+AL$293))</f>
        <v>0</v>
      </c>
      <c r="AM137" s="678">
        <f>IF(AM$2-$A137&gt;$E137-1,0,+AL137*(1+AM$293))</f>
        <v>0</v>
      </c>
      <c r="AN137" s="678">
        <f>IF(AN$2-$A137&gt;$E137-1,0,+AM137*(1+AN$293))</f>
        <v>0</v>
      </c>
    </row>
    <row r="138" spans="1:40" s="604" customFormat="1">
      <c r="A138" s="669">
        <f t="shared" si="64"/>
        <v>2021</v>
      </c>
      <c r="C138" s="684"/>
      <c r="E138" s="687">
        <f>'F22 Historic RAV lookup data'!F90</f>
        <v>20</v>
      </c>
      <c r="F138" s="680"/>
      <c r="G138" s="680"/>
      <c r="H138" s="680"/>
      <c r="I138" s="680"/>
      <c r="J138" s="680"/>
      <c r="K138" s="680"/>
      <c r="L138" s="680"/>
      <c r="M138" s="680"/>
      <c r="N138" s="680"/>
      <c r="O138" s="680"/>
      <c r="P138" s="680"/>
      <c r="Q138" s="680"/>
      <c r="R138" s="680"/>
      <c r="S138" s="680"/>
      <c r="T138" s="680"/>
      <c r="U138" s="680"/>
      <c r="V138" s="680"/>
      <c r="W138" s="680"/>
      <c r="X138" s="680"/>
      <c r="Y138" s="680"/>
      <c r="Z138" s="680"/>
      <c r="AA138" s="680"/>
      <c r="AB138" s="680"/>
      <c r="AC138" s="680"/>
      <c r="AD138" s="680"/>
      <c r="AE138" s="680"/>
      <c r="AF138" s="680"/>
      <c r="AG138" s="680"/>
      <c r="AH138" s="680"/>
      <c r="AI138" s="680"/>
      <c r="AJ138" s="678">
        <f>+AJ$10</f>
        <v>0</v>
      </c>
      <c r="AK138" s="678">
        <f>IF(AK$2-$A138&gt;$E138-1,0,+AJ138*(1+AK$293))</f>
        <v>0</v>
      </c>
      <c r="AL138" s="678">
        <f>IF(AL$2-$A138&gt;$E138-1,0,+AK138*(1+AL$293))</f>
        <v>0</v>
      </c>
      <c r="AM138" s="678">
        <f>IF(AM$2-$A138&gt;$E138-1,0,+AL138*(1+AM$293))</f>
        <v>0</v>
      </c>
      <c r="AN138" s="678">
        <f>IF(AN$2-$A138&gt;$E138-1,0,+AM138*(1+AN$293))</f>
        <v>0</v>
      </c>
    </row>
    <row r="139" spans="1:40" s="604" customFormat="1">
      <c r="A139" s="669">
        <f t="shared" si="64"/>
        <v>2022</v>
      </c>
      <c r="C139" s="684"/>
      <c r="E139" s="687">
        <f>'F22 Historic RAV lookup data'!F91</f>
        <v>20</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0"/>
      <c r="AD139" s="680"/>
      <c r="AE139" s="680"/>
      <c r="AF139" s="680"/>
      <c r="AG139" s="680"/>
      <c r="AH139" s="680"/>
      <c r="AI139" s="680"/>
      <c r="AJ139" s="680"/>
      <c r="AK139" s="678">
        <f>+AK$10</f>
        <v>0</v>
      </c>
      <c r="AL139" s="678">
        <f>IF(AL$2-$A139&gt;$E139-1,0,+AK139*(1+AL$293))</f>
        <v>0</v>
      </c>
      <c r="AM139" s="678">
        <f>IF(AM$2-$A139&gt;$E139-1,0,+AL139*(1+AM$293))</f>
        <v>0</v>
      </c>
      <c r="AN139" s="678">
        <f>IF(AN$2-$A139&gt;$E139-1,0,+AM139*(1+AN$293))</f>
        <v>0</v>
      </c>
    </row>
    <row r="140" spans="1:40" s="604" customFormat="1">
      <c r="A140" s="669">
        <f t="shared" si="64"/>
        <v>2023</v>
      </c>
      <c r="C140" s="684"/>
      <c r="E140" s="687">
        <f>'F22 Historic RAV lookup data'!F92</f>
        <v>20</v>
      </c>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80"/>
      <c r="AE140" s="680"/>
      <c r="AF140" s="680"/>
      <c r="AG140" s="680"/>
      <c r="AH140" s="680"/>
      <c r="AI140" s="680"/>
      <c r="AJ140" s="680"/>
      <c r="AK140" s="680"/>
      <c r="AL140" s="678">
        <f>+AL$10</f>
        <v>0</v>
      </c>
      <c r="AM140" s="678">
        <f>IF(AM$2-$A140&gt;$E140-1,0,+AL140*(1+AM$293))</f>
        <v>0</v>
      </c>
      <c r="AN140" s="678">
        <f>IF(AN$2-$A140&gt;$E140-1,0,+AM140*(1+AN$293))</f>
        <v>0</v>
      </c>
    </row>
    <row r="141" spans="1:40" s="604" customFormat="1">
      <c r="A141" s="669">
        <f t="shared" si="64"/>
        <v>2024</v>
      </c>
      <c r="C141" s="684"/>
      <c r="E141" s="687">
        <f>'F22 Historic RAV lookup data'!F93</f>
        <v>20</v>
      </c>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680"/>
      <c r="AM141" s="678">
        <f>+AM$10</f>
        <v>0</v>
      </c>
      <c r="AN141" s="678">
        <f>IF(AN$2-$A141&gt;$E141-1,0,+AM141*(1+AN$293))</f>
        <v>0</v>
      </c>
    </row>
    <row r="142" spans="1:40" s="604" customFormat="1">
      <c r="A142" s="669">
        <f t="shared" si="64"/>
        <v>2025</v>
      </c>
      <c r="C142" s="684"/>
      <c r="E142" s="687">
        <f>'F22 Historic RAV lookup data'!F94</f>
        <v>20</v>
      </c>
      <c r="F142" s="680"/>
      <c r="G142" s="680"/>
      <c r="H142" s="680"/>
      <c r="I142" s="680"/>
      <c r="J142" s="680"/>
      <c r="K142" s="680"/>
      <c r="L142" s="680"/>
      <c r="M142" s="680"/>
      <c r="N142" s="680"/>
      <c r="O142" s="680"/>
      <c r="P142" s="680"/>
      <c r="Q142" s="680"/>
      <c r="R142" s="680"/>
      <c r="S142" s="680"/>
      <c r="T142" s="680"/>
      <c r="U142" s="680"/>
      <c r="V142" s="680"/>
      <c r="W142" s="680"/>
      <c r="X142" s="680"/>
      <c r="Y142" s="680"/>
      <c r="Z142" s="680"/>
      <c r="AA142" s="680"/>
      <c r="AB142" s="680"/>
      <c r="AC142" s="680"/>
      <c r="AD142" s="680"/>
      <c r="AE142" s="680"/>
      <c r="AF142" s="680"/>
      <c r="AG142" s="680"/>
      <c r="AH142" s="680"/>
      <c r="AI142" s="680"/>
      <c r="AJ142" s="680"/>
      <c r="AK142" s="680"/>
      <c r="AL142" s="680"/>
      <c r="AM142" s="680"/>
      <c r="AN142" s="678">
        <f>+AN$10</f>
        <v>0</v>
      </c>
    </row>
    <row r="143" spans="1:40" s="604" customFormat="1">
      <c r="A143" s="676"/>
      <c r="C143" s="684"/>
      <c r="E143" s="688"/>
      <c r="F143" s="683"/>
      <c r="G143" s="683"/>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683"/>
      <c r="AL143" s="683"/>
      <c r="AM143" s="683"/>
      <c r="AN143" s="683"/>
    </row>
    <row r="144" spans="1:40" s="604" customFormat="1">
      <c r="A144" s="653" t="s">
        <v>1408</v>
      </c>
      <c r="C144" s="684"/>
      <c r="E144" s="688"/>
      <c r="F144" s="683"/>
      <c r="G144" s="683"/>
      <c r="H144" s="683"/>
      <c r="I144" s="683"/>
      <c r="J144" s="683"/>
      <c r="K144" s="683"/>
      <c r="L144" s="683"/>
      <c r="M144" s="683"/>
      <c r="N144" s="683"/>
      <c r="O144" s="683"/>
      <c r="P144" s="683"/>
      <c r="Q144" s="683"/>
      <c r="R144" s="683"/>
      <c r="S144" s="683"/>
      <c r="T144" s="683"/>
      <c r="U144" s="683"/>
      <c r="V144" s="683"/>
      <c r="W144" s="683"/>
      <c r="X144" s="683"/>
      <c r="Y144" s="683"/>
      <c r="Z144" s="683"/>
      <c r="AA144" s="683"/>
      <c r="AB144" s="683"/>
      <c r="AC144" s="683"/>
      <c r="AD144" s="683"/>
      <c r="AE144" s="683"/>
      <c r="AF144" s="683"/>
      <c r="AG144" s="683"/>
      <c r="AH144" s="683"/>
      <c r="AI144" s="683"/>
      <c r="AJ144" s="683"/>
      <c r="AK144" s="683"/>
      <c r="AL144" s="683"/>
      <c r="AM144" s="683"/>
      <c r="AN144" s="683"/>
    </row>
    <row r="145" spans="1:40" s="604" customFormat="1">
      <c r="A145" s="669">
        <v>1991</v>
      </c>
      <c r="C145" s="684"/>
      <c r="E145" s="666">
        <f>+E108</f>
        <v>20</v>
      </c>
      <c r="F145" s="681"/>
      <c r="G145" s="678">
        <f t="shared" ref="G145:AN153" si="68">+G108/$E145</f>
        <v>1.4382614986619087</v>
      </c>
      <c r="H145" s="678">
        <f t="shared" si="68"/>
        <v>1.4382614986619087</v>
      </c>
      <c r="I145" s="678">
        <f t="shared" si="68"/>
        <v>1.4382614986619087</v>
      </c>
      <c r="J145" s="678">
        <f t="shared" si="68"/>
        <v>1.4382614986619087</v>
      </c>
      <c r="K145" s="678">
        <f t="shared" si="68"/>
        <v>1.4382614986619087</v>
      </c>
      <c r="L145" s="678">
        <f t="shared" si="68"/>
        <v>1.4382614986619087</v>
      </c>
      <c r="M145" s="678">
        <f t="shared" si="68"/>
        <v>1.4382614986619087</v>
      </c>
      <c r="N145" s="678">
        <f t="shared" si="68"/>
        <v>1.4382614986619087</v>
      </c>
      <c r="O145" s="678">
        <f t="shared" si="68"/>
        <v>1.4382614986619087</v>
      </c>
      <c r="P145" s="678">
        <f t="shared" si="68"/>
        <v>1.4382614986619087</v>
      </c>
      <c r="Q145" s="678">
        <f t="shared" si="68"/>
        <v>1.4382614986619087</v>
      </c>
      <c r="R145" s="678">
        <f t="shared" si="68"/>
        <v>1.4382614986619087</v>
      </c>
      <c r="S145" s="678">
        <f t="shared" si="68"/>
        <v>1.4382614986619087</v>
      </c>
      <c r="T145" s="678">
        <f t="shared" si="68"/>
        <v>1.4382614986619087</v>
      </c>
      <c r="U145" s="678">
        <f t="shared" si="68"/>
        <v>1.4382614986619087</v>
      </c>
      <c r="V145" s="678">
        <f t="shared" si="68"/>
        <v>1.4382614986619087</v>
      </c>
      <c r="W145" s="678">
        <f t="shared" si="68"/>
        <v>1.4382614986619087</v>
      </c>
      <c r="X145" s="678">
        <f t="shared" si="68"/>
        <v>1.4382614986619087</v>
      </c>
      <c r="Y145" s="678">
        <f t="shared" si="68"/>
        <v>1.4382614986619087</v>
      </c>
      <c r="Z145" s="678">
        <f t="shared" si="68"/>
        <v>0</v>
      </c>
      <c r="AA145" s="678">
        <f t="shared" si="68"/>
        <v>0</v>
      </c>
      <c r="AB145" s="678">
        <f t="shared" si="68"/>
        <v>0</v>
      </c>
      <c r="AC145" s="678">
        <f t="shared" si="68"/>
        <v>0</v>
      </c>
      <c r="AD145" s="678">
        <f t="shared" si="68"/>
        <v>0</v>
      </c>
      <c r="AE145" s="678">
        <f t="shared" si="68"/>
        <v>0</v>
      </c>
      <c r="AF145" s="678">
        <f t="shared" si="68"/>
        <v>0</v>
      </c>
      <c r="AG145" s="678">
        <f t="shared" si="68"/>
        <v>0</v>
      </c>
      <c r="AH145" s="678">
        <f t="shared" si="68"/>
        <v>0</v>
      </c>
      <c r="AI145" s="678">
        <f t="shared" si="68"/>
        <v>0</v>
      </c>
      <c r="AJ145" s="678">
        <f t="shared" si="68"/>
        <v>0</v>
      </c>
      <c r="AK145" s="678">
        <f t="shared" si="68"/>
        <v>0</v>
      </c>
      <c r="AL145" s="678">
        <f t="shared" si="68"/>
        <v>0</v>
      </c>
      <c r="AM145" s="678">
        <f t="shared" si="68"/>
        <v>0</v>
      </c>
      <c r="AN145" s="678">
        <f t="shared" si="68"/>
        <v>0</v>
      </c>
    </row>
    <row r="146" spans="1:40" s="604" customFormat="1">
      <c r="A146" s="669">
        <f>A145+1</f>
        <v>1992</v>
      </c>
      <c r="C146" s="684"/>
      <c r="E146" s="666">
        <f t="shared" ref="E146:E179" si="69">+E145</f>
        <v>20</v>
      </c>
      <c r="F146" s="680"/>
      <c r="G146" s="681"/>
      <c r="H146" s="678">
        <f t="shared" si="68"/>
        <v>3.2508650312221219</v>
      </c>
      <c r="I146" s="678">
        <f t="shared" si="68"/>
        <v>3.2508650312221219</v>
      </c>
      <c r="J146" s="678">
        <f t="shared" si="68"/>
        <v>3.2508650312221219</v>
      </c>
      <c r="K146" s="678">
        <f t="shared" si="68"/>
        <v>3.2508650312221219</v>
      </c>
      <c r="L146" s="678">
        <f t="shared" si="68"/>
        <v>3.2508650312221219</v>
      </c>
      <c r="M146" s="678">
        <f t="shared" si="68"/>
        <v>3.2508650312221219</v>
      </c>
      <c r="N146" s="678">
        <f t="shared" si="68"/>
        <v>3.2508650312221219</v>
      </c>
      <c r="O146" s="678">
        <f t="shared" si="68"/>
        <v>3.2508650312221219</v>
      </c>
      <c r="P146" s="678">
        <f t="shared" si="68"/>
        <v>3.2508650312221219</v>
      </c>
      <c r="Q146" s="678">
        <f t="shared" si="68"/>
        <v>3.2508650312221219</v>
      </c>
      <c r="R146" s="678">
        <f t="shared" si="68"/>
        <v>3.2508650312221219</v>
      </c>
      <c r="S146" s="678">
        <f t="shared" si="68"/>
        <v>3.2508650312221219</v>
      </c>
      <c r="T146" s="678">
        <f t="shared" si="68"/>
        <v>3.2508650312221219</v>
      </c>
      <c r="U146" s="678">
        <f t="shared" si="68"/>
        <v>3.2508650312221219</v>
      </c>
      <c r="V146" s="678">
        <f t="shared" si="68"/>
        <v>3.2508650312221219</v>
      </c>
      <c r="W146" s="678">
        <f t="shared" si="68"/>
        <v>3.2508650312221219</v>
      </c>
      <c r="X146" s="678">
        <f t="shared" si="68"/>
        <v>3.2508650312221219</v>
      </c>
      <c r="Y146" s="678">
        <f t="shared" si="68"/>
        <v>3.2508650312221219</v>
      </c>
      <c r="Z146" s="678">
        <f t="shared" si="68"/>
        <v>3.2508650312221219</v>
      </c>
      <c r="AA146" s="678">
        <f t="shared" si="68"/>
        <v>0</v>
      </c>
      <c r="AB146" s="678">
        <f t="shared" si="68"/>
        <v>0</v>
      </c>
      <c r="AC146" s="678">
        <f t="shared" si="68"/>
        <v>0</v>
      </c>
      <c r="AD146" s="678">
        <f t="shared" si="68"/>
        <v>0</v>
      </c>
      <c r="AE146" s="678">
        <f t="shared" si="68"/>
        <v>0</v>
      </c>
      <c r="AF146" s="678">
        <f t="shared" si="68"/>
        <v>0</v>
      </c>
      <c r="AG146" s="678">
        <f t="shared" si="68"/>
        <v>0</v>
      </c>
      <c r="AH146" s="678">
        <f t="shared" si="68"/>
        <v>0</v>
      </c>
      <c r="AI146" s="678">
        <f t="shared" si="68"/>
        <v>0</v>
      </c>
      <c r="AJ146" s="678">
        <f t="shared" si="68"/>
        <v>0</v>
      </c>
      <c r="AK146" s="678">
        <f t="shared" si="68"/>
        <v>0</v>
      </c>
      <c r="AL146" s="678">
        <f t="shared" si="68"/>
        <v>0</v>
      </c>
      <c r="AM146" s="678">
        <f t="shared" si="68"/>
        <v>0</v>
      </c>
      <c r="AN146" s="678">
        <f t="shared" si="68"/>
        <v>0</v>
      </c>
    </row>
    <row r="147" spans="1:40" s="604" customFormat="1">
      <c r="A147" s="669">
        <f t="shared" ref="A147:A179" si="70">+A146+1</f>
        <v>1993</v>
      </c>
      <c r="C147" s="684"/>
      <c r="E147" s="666">
        <f t="shared" si="69"/>
        <v>20</v>
      </c>
      <c r="F147" s="680"/>
      <c r="G147" s="680"/>
      <c r="H147" s="681"/>
      <c r="I147" s="678">
        <f t="shared" si="68"/>
        <v>3.8944706333630683</v>
      </c>
      <c r="J147" s="678">
        <f t="shared" si="68"/>
        <v>3.8944706333630683</v>
      </c>
      <c r="K147" s="678">
        <f t="shared" si="68"/>
        <v>3.8944706333630683</v>
      </c>
      <c r="L147" s="678">
        <f t="shared" si="68"/>
        <v>3.8944706333630683</v>
      </c>
      <c r="M147" s="678">
        <f t="shared" si="68"/>
        <v>3.8944706333630683</v>
      </c>
      <c r="N147" s="678">
        <f t="shared" si="68"/>
        <v>3.8944706333630683</v>
      </c>
      <c r="O147" s="678">
        <f t="shared" si="68"/>
        <v>3.8944706333630683</v>
      </c>
      <c r="P147" s="678">
        <f t="shared" si="68"/>
        <v>3.8944706333630683</v>
      </c>
      <c r="Q147" s="678">
        <f t="shared" si="68"/>
        <v>3.8944706333630683</v>
      </c>
      <c r="R147" s="678">
        <f t="shared" si="68"/>
        <v>3.8944706333630683</v>
      </c>
      <c r="S147" s="678">
        <f t="shared" si="68"/>
        <v>3.8944706333630683</v>
      </c>
      <c r="T147" s="678">
        <f t="shared" si="68"/>
        <v>3.8944706333630683</v>
      </c>
      <c r="U147" s="678">
        <f t="shared" si="68"/>
        <v>3.8944706333630683</v>
      </c>
      <c r="V147" s="678">
        <f t="shared" si="68"/>
        <v>3.8944706333630683</v>
      </c>
      <c r="W147" s="678">
        <f t="shared" si="68"/>
        <v>3.8944706333630683</v>
      </c>
      <c r="X147" s="678">
        <f t="shared" si="68"/>
        <v>3.8944706333630683</v>
      </c>
      <c r="Y147" s="678">
        <f t="shared" si="68"/>
        <v>3.8944706333630683</v>
      </c>
      <c r="Z147" s="678">
        <f t="shared" si="68"/>
        <v>3.8944706333630683</v>
      </c>
      <c r="AA147" s="678">
        <f t="shared" si="68"/>
        <v>3.8944706333630683</v>
      </c>
      <c r="AB147" s="678">
        <f t="shared" si="68"/>
        <v>0</v>
      </c>
      <c r="AC147" s="678">
        <f t="shared" si="68"/>
        <v>0</v>
      </c>
      <c r="AD147" s="678">
        <f t="shared" si="68"/>
        <v>0</v>
      </c>
      <c r="AE147" s="678">
        <f t="shared" si="68"/>
        <v>0</v>
      </c>
      <c r="AF147" s="678">
        <f t="shared" si="68"/>
        <v>0</v>
      </c>
      <c r="AG147" s="678">
        <f t="shared" si="68"/>
        <v>0</v>
      </c>
      <c r="AH147" s="678">
        <f t="shared" si="68"/>
        <v>0</v>
      </c>
      <c r="AI147" s="678">
        <f t="shared" si="68"/>
        <v>0</v>
      </c>
      <c r="AJ147" s="678">
        <f t="shared" si="68"/>
        <v>0</v>
      </c>
      <c r="AK147" s="678">
        <f t="shared" si="68"/>
        <v>0</v>
      </c>
      <c r="AL147" s="678">
        <f t="shared" si="68"/>
        <v>0</v>
      </c>
      <c r="AM147" s="678">
        <f t="shared" si="68"/>
        <v>0</v>
      </c>
      <c r="AN147" s="678">
        <f t="shared" si="68"/>
        <v>0</v>
      </c>
    </row>
    <row r="148" spans="1:40" s="604" customFormat="1">
      <c r="A148" s="669">
        <f t="shared" si="70"/>
        <v>1994</v>
      </c>
      <c r="C148" s="684"/>
      <c r="E148" s="666">
        <f t="shared" si="69"/>
        <v>20</v>
      </c>
      <c r="F148" s="680"/>
      <c r="G148" s="680"/>
      <c r="H148" s="680"/>
      <c r="I148" s="681"/>
      <c r="J148" s="678">
        <f t="shared" si="68"/>
        <v>4.4067281534344325</v>
      </c>
      <c r="K148" s="678">
        <f t="shared" si="68"/>
        <v>4.4067281534344325</v>
      </c>
      <c r="L148" s="678">
        <f t="shared" si="68"/>
        <v>4.4067281534344325</v>
      </c>
      <c r="M148" s="678">
        <f t="shared" si="68"/>
        <v>4.4067281534344325</v>
      </c>
      <c r="N148" s="678">
        <f t="shared" si="68"/>
        <v>4.4067281534344325</v>
      </c>
      <c r="O148" s="678">
        <f t="shared" si="68"/>
        <v>4.4067281534344325</v>
      </c>
      <c r="P148" s="678">
        <f t="shared" si="68"/>
        <v>4.4067281534344325</v>
      </c>
      <c r="Q148" s="678">
        <f t="shared" si="68"/>
        <v>4.4067281534344325</v>
      </c>
      <c r="R148" s="678">
        <f t="shared" si="68"/>
        <v>4.4067281534344325</v>
      </c>
      <c r="S148" s="678">
        <f t="shared" si="68"/>
        <v>4.4067281534344325</v>
      </c>
      <c r="T148" s="678">
        <f t="shared" si="68"/>
        <v>4.4067281534344325</v>
      </c>
      <c r="U148" s="678">
        <f t="shared" si="68"/>
        <v>4.4067281534344325</v>
      </c>
      <c r="V148" s="678">
        <f t="shared" si="68"/>
        <v>4.4067281534344325</v>
      </c>
      <c r="W148" s="678">
        <f t="shared" si="68"/>
        <v>4.4067281534344325</v>
      </c>
      <c r="X148" s="678">
        <f t="shared" si="68"/>
        <v>4.4067281534344325</v>
      </c>
      <c r="Y148" s="678">
        <f t="shared" si="68"/>
        <v>4.4067281534344325</v>
      </c>
      <c r="Z148" s="678">
        <f t="shared" si="68"/>
        <v>4.4067281534344325</v>
      </c>
      <c r="AA148" s="678">
        <f t="shared" si="68"/>
        <v>4.4067281534344325</v>
      </c>
      <c r="AB148" s="678">
        <f t="shared" si="68"/>
        <v>4.4067281534344325</v>
      </c>
      <c r="AC148" s="678">
        <f t="shared" si="68"/>
        <v>0</v>
      </c>
      <c r="AD148" s="678">
        <f t="shared" si="68"/>
        <v>0</v>
      </c>
      <c r="AE148" s="678">
        <f t="shared" si="68"/>
        <v>0</v>
      </c>
      <c r="AF148" s="678">
        <f t="shared" si="68"/>
        <v>0</v>
      </c>
      <c r="AG148" s="678">
        <f t="shared" si="68"/>
        <v>0</v>
      </c>
      <c r="AH148" s="678">
        <f t="shared" si="68"/>
        <v>0</v>
      </c>
      <c r="AI148" s="678">
        <f t="shared" si="68"/>
        <v>0</v>
      </c>
      <c r="AJ148" s="678">
        <f t="shared" si="68"/>
        <v>0</v>
      </c>
      <c r="AK148" s="678">
        <f t="shared" si="68"/>
        <v>0</v>
      </c>
      <c r="AL148" s="678">
        <f t="shared" si="68"/>
        <v>0</v>
      </c>
      <c r="AM148" s="678">
        <f t="shared" si="68"/>
        <v>0</v>
      </c>
      <c r="AN148" s="678">
        <f t="shared" si="68"/>
        <v>0</v>
      </c>
    </row>
    <row r="149" spans="1:40" s="604" customFormat="1">
      <c r="A149" s="669">
        <f t="shared" si="70"/>
        <v>1995</v>
      </c>
      <c r="C149" s="684"/>
      <c r="E149" s="666">
        <f t="shared" si="69"/>
        <v>20</v>
      </c>
      <c r="F149" s="680"/>
      <c r="G149" s="680"/>
      <c r="H149" s="680"/>
      <c r="I149" s="680"/>
      <c r="J149" s="681"/>
      <c r="K149" s="678">
        <f t="shared" si="68"/>
        <v>5.1488448171275643</v>
      </c>
      <c r="L149" s="678">
        <f t="shared" si="68"/>
        <v>5.1488448171275643</v>
      </c>
      <c r="M149" s="678">
        <f t="shared" si="68"/>
        <v>5.1488448171275643</v>
      </c>
      <c r="N149" s="678">
        <f t="shared" si="68"/>
        <v>5.1488448171275643</v>
      </c>
      <c r="O149" s="678">
        <f t="shared" si="68"/>
        <v>5.1488448171275643</v>
      </c>
      <c r="P149" s="678">
        <f t="shared" si="68"/>
        <v>5.1488448171275643</v>
      </c>
      <c r="Q149" s="678">
        <f t="shared" si="68"/>
        <v>5.1488448171275643</v>
      </c>
      <c r="R149" s="678">
        <f t="shared" si="68"/>
        <v>5.1488448171275643</v>
      </c>
      <c r="S149" s="678">
        <f t="shared" si="68"/>
        <v>5.1488448171275643</v>
      </c>
      <c r="T149" s="678">
        <f t="shared" si="68"/>
        <v>5.1488448171275643</v>
      </c>
      <c r="U149" s="678">
        <f t="shared" si="68"/>
        <v>5.1488448171275643</v>
      </c>
      <c r="V149" s="678">
        <f t="shared" si="68"/>
        <v>5.1488448171275643</v>
      </c>
      <c r="W149" s="678">
        <f t="shared" si="68"/>
        <v>5.1488448171275643</v>
      </c>
      <c r="X149" s="678">
        <f t="shared" si="68"/>
        <v>5.1488448171275643</v>
      </c>
      <c r="Y149" s="678">
        <f t="shared" si="68"/>
        <v>5.1488448171275643</v>
      </c>
      <c r="Z149" s="678">
        <f t="shared" si="68"/>
        <v>5.1488448171275643</v>
      </c>
      <c r="AA149" s="678">
        <f t="shared" si="68"/>
        <v>5.1488448171275643</v>
      </c>
      <c r="AB149" s="678">
        <f t="shared" si="68"/>
        <v>5.1488448171275643</v>
      </c>
      <c r="AC149" s="678">
        <f t="shared" si="68"/>
        <v>5.1488448171275643</v>
      </c>
      <c r="AD149" s="678">
        <f t="shared" si="68"/>
        <v>0</v>
      </c>
      <c r="AE149" s="678">
        <f t="shared" si="68"/>
        <v>0</v>
      </c>
      <c r="AF149" s="678">
        <f t="shared" si="68"/>
        <v>0</v>
      </c>
      <c r="AG149" s="678">
        <f t="shared" si="68"/>
        <v>0</v>
      </c>
      <c r="AH149" s="678">
        <f t="shared" si="68"/>
        <v>0</v>
      </c>
      <c r="AI149" s="678">
        <f t="shared" si="68"/>
        <v>0</v>
      </c>
      <c r="AJ149" s="678">
        <f t="shared" si="68"/>
        <v>0</v>
      </c>
      <c r="AK149" s="678">
        <f t="shared" si="68"/>
        <v>0</v>
      </c>
      <c r="AL149" s="678">
        <f t="shared" si="68"/>
        <v>0</v>
      </c>
      <c r="AM149" s="678">
        <f t="shared" si="68"/>
        <v>0</v>
      </c>
      <c r="AN149" s="678">
        <f t="shared" si="68"/>
        <v>0</v>
      </c>
    </row>
    <row r="150" spans="1:40" s="604" customFormat="1">
      <c r="A150" s="669">
        <f t="shared" si="70"/>
        <v>1996</v>
      </c>
      <c r="C150" s="684"/>
      <c r="E150" s="666">
        <f t="shared" si="69"/>
        <v>20</v>
      </c>
      <c r="F150" s="680"/>
      <c r="G150" s="680"/>
      <c r="H150" s="680"/>
      <c r="I150" s="680"/>
      <c r="J150" s="680"/>
      <c r="K150" s="681"/>
      <c r="L150" s="678">
        <f t="shared" si="68"/>
        <v>4.6431547011596788</v>
      </c>
      <c r="M150" s="678">
        <f t="shared" si="68"/>
        <v>4.6431547011596788</v>
      </c>
      <c r="N150" s="678">
        <f t="shared" si="68"/>
        <v>4.6431547011596788</v>
      </c>
      <c r="O150" s="678">
        <f t="shared" si="68"/>
        <v>4.6431547011596788</v>
      </c>
      <c r="P150" s="678">
        <f t="shared" si="68"/>
        <v>4.6431547011596788</v>
      </c>
      <c r="Q150" s="678">
        <f t="shared" si="68"/>
        <v>4.6431547011596788</v>
      </c>
      <c r="R150" s="678">
        <f t="shared" si="68"/>
        <v>4.6431547011596788</v>
      </c>
      <c r="S150" s="678">
        <f t="shared" si="68"/>
        <v>4.6431547011596788</v>
      </c>
      <c r="T150" s="678">
        <f t="shared" si="68"/>
        <v>4.6431547011596788</v>
      </c>
      <c r="U150" s="678">
        <f t="shared" si="68"/>
        <v>4.6431547011596788</v>
      </c>
      <c r="V150" s="678">
        <f t="shared" si="68"/>
        <v>4.6431547011596788</v>
      </c>
      <c r="W150" s="678">
        <f t="shared" si="68"/>
        <v>4.6431547011596788</v>
      </c>
      <c r="X150" s="678">
        <f t="shared" si="68"/>
        <v>4.6431547011596788</v>
      </c>
      <c r="Y150" s="678">
        <f t="shared" si="68"/>
        <v>4.6431547011596788</v>
      </c>
      <c r="Z150" s="678">
        <f t="shared" si="68"/>
        <v>4.6431547011596788</v>
      </c>
      <c r="AA150" s="678">
        <f t="shared" si="68"/>
        <v>4.6431547011596788</v>
      </c>
      <c r="AB150" s="678">
        <f t="shared" si="68"/>
        <v>4.6431547011596788</v>
      </c>
      <c r="AC150" s="678">
        <f t="shared" si="68"/>
        <v>4.6431547011596788</v>
      </c>
      <c r="AD150" s="678">
        <f t="shared" si="68"/>
        <v>4.6431547011596788</v>
      </c>
      <c r="AE150" s="678">
        <f t="shared" si="68"/>
        <v>0</v>
      </c>
      <c r="AF150" s="678">
        <f t="shared" si="68"/>
        <v>0</v>
      </c>
      <c r="AG150" s="678">
        <f t="shared" si="68"/>
        <v>0</v>
      </c>
      <c r="AH150" s="678">
        <f t="shared" si="68"/>
        <v>0</v>
      </c>
      <c r="AI150" s="678">
        <f t="shared" si="68"/>
        <v>0</v>
      </c>
      <c r="AJ150" s="678">
        <f t="shared" si="68"/>
        <v>0</v>
      </c>
      <c r="AK150" s="678">
        <f t="shared" si="68"/>
        <v>0</v>
      </c>
      <c r="AL150" s="678">
        <f t="shared" si="68"/>
        <v>0</v>
      </c>
      <c r="AM150" s="678">
        <f t="shared" si="68"/>
        <v>0</v>
      </c>
      <c r="AN150" s="678">
        <f t="shared" si="68"/>
        <v>0</v>
      </c>
    </row>
    <row r="151" spans="1:40" s="604" customFormat="1">
      <c r="A151" s="669">
        <f t="shared" si="70"/>
        <v>1997</v>
      </c>
      <c r="C151" s="684"/>
      <c r="E151" s="666">
        <f t="shared" si="69"/>
        <v>20</v>
      </c>
      <c r="F151" s="680"/>
      <c r="G151" s="680"/>
      <c r="H151" s="680"/>
      <c r="I151" s="680"/>
      <c r="J151" s="680"/>
      <c r="K151" s="680"/>
      <c r="L151" s="681"/>
      <c r="M151" s="678">
        <f t="shared" si="68"/>
        <v>5.4115409812667252</v>
      </c>
      <c r="N151" s="678">
        <f t="shared" si="68"/>
        <v>5.4115409812667252</v>
      </c>
      <c r="O151" s="678">
        <f t="shared" si="68"/>
        <v>5.4115409812667252</v>
      </c>
      <c r="P151" s="678">
        <f t="shared" si="68"/>
        <v>5.4115409812667252</v>
      </c>
      <c r="Q151" s="678">
        <f t="shared" si="68"/>
        <v>5.4115409812667252</v>
      </c>
      <c r="R151" s="678">
        <f t="shared" si="68"/>
        <v>5.4115409812667252</v>
      </c>
      <c r="S151" s="678">
        <f t="shared" si="68"/>
        <v>5.4115409812667252</v>
      </c>
      <c r="T151" s="678">
        <f t="shared" si="68"/>
        <v>5.4115409812667252</v>
      </c>
      <c r="U151" s="678">
        <f t="shared" si="68"/>
        <v>5.4115409812667252</v>
      </c>
      <c r="V151" s="678">
        <f t="shared" si="68"/>
        <v>5.4115409812667252</v>
      </c>
      <c r="W151" s="678">
        <f t="shared" si="68"/>
        <v>5.4115409812667252</v>
      </c>
      <c r="X151" s="678">
        <f t="shared" si="68"/>
        <v>5.4115409812667252</v>
      </c>
      <c r="Y151" s="678">
        <f t="shared" si="68"/>
        <v>5.4115409812667252</v>
      </c>
      <c r="Z151" s="678">
        <f t="shared" si="68"/>
        <v>5.4115409812667252</v>
      </c>
      <c r="AA151" s="678">
        <f t="shared" si="68"/>
        <v>5.4115409812667252</v>
      </c>
      <c r="AB151" s="678">
        <f t="shared" si="68"/>
        <v>5.4115409812667252</v>
      </c>
      <c r="AC151" s="678">
        <f t="shared" si="68"/>
        <v>5.4115409812667252</v>
      </c>
      <c r="AD151" s="678">
        <f t="shared" si="68"/>
        <v>5.4115409812667252</v>
      </c>
      <c r="AE151" s="678">
        <f t="shared" si="68"/>
        <v>5.4115409812667252</v>
      </c>
      <c r="AF151" s="678">
        <f t="shared" si="68"/>
        <v>0</v>
      </c>
      <c r="AG151" s="678">
        <f t="shared" si="68"/>
        <v>0</v>
      </c>
      <c r="AH151" s="678">
        <f t="shared" si="68"/>
        <v>0</v>
      </c>
      <c r="AI151" s="678">
        <f t="shared" si="68"/>
        <v>0</v>
      </c>
      <c r="AJ151" s="678">
        <f t="shared" si="68"/>
        <v>0</v>
      </c>
      <c r="AK151" s="678">
        <f t="shared" si="68"/>
        <v>0</v>
      </c>
      <c r="AL151" s="678">
        <f t="shared" si="68"/>
        <v>0</v>
      </c>
      <c r="AM151" s="678">
        <f t="shared" si="68"/>
        <v>0</v>
      </c>
      <c r="AN151" s="678">
        <f t="shared" si="68"/>
        <v>0</v>
      </c>
    </row>
    <row r="152" spans="1:40" s="604" customFormat="1">
      <c r="A152" s="669">
        <f t="shared" si="70"/>
        <v>1998</v>
      </c>
      <c r="C152" s="684"/>
      <c r="E152" s="666">
        <f t="shared" si="69"/>
        <v>20</v>
      </c>
      <c r="F152" s="680"/>
      <c r="G152" s="680"/>
      <c r="H152" s="680"/>
      <c r="I152" s="680"/>
      <c r="J152" s="680"/>
      <c r="K152" s="680"/>
      <c r="L152" s="681"/>
      <c r="M152" s="681"/>
      <c r="N152" s="678">
        <f t="shared" si="68"/>
        <v>5.1816818376449589</v>
      </c>
      <c r="O152" s="678">
        <f t="shared" si="68"/>
        <v>5.1816818376449589</v>
      </c>
      <c r="P152" s="678">
        <f t="shared" si="68"/>
        <v>5.1816818376449589</v>
      </c>
      <c r="Q152" s="678">
        <f t="shared" si="68"/>
        <v>5.1816818376449589</v>
      </c>
      <c r="R152" s="678">
        <f t="shared" si="68"/>
        <v>5.1816818376449589</v>
      </c>
      <c r="S152" s="678">
        <f t="shared" si="68"/>
        <v>5.1816818376449589</v>
      </c>
      <c r="T152" s="678">
        <f t="shared" si="68"/>
        <v>5.1816818376449589</v>
      </c>
      <c r="U152" s="678">
        <f t="shared" si="68"/>
        <v>5.1816818376449589</v>
      </c>
      <c r="V152" s="678">
        <f t="shared" si="68"/>
        <v>5.1816818376449589</v>
      </c>
      <c r="W152" s="678">
        <f t="shared" si="68"/>
        <v>5.1816818376449589</v>
      </c>
      <c r="X152" s="678">
        <f t="shared" si="68"/>
        <v>5.1816818376449589</v>
      </c>
      <c r="Y152" s="678">
        <f t="shared" si="68"/>
        <v>5.1816818376449589</v>
      </c>
      <c r="Z152" s="678">
        <f t="shared" si="68"/>
        <v>5.1816818376449589</v>
      </c>
      <c r="AA152" s="678">
        <f t="shared" si="68"/>
        <v>5.1816818376449589</v>
      </c>
      <c r="AB152" s="678">
        <f t="shared" si="68"/>
        <v>5.1816818376449589</v>
      </c>
      <c r="AC152" s="678">
        <f t="shared" si="68"/>
        <v>5.1816818376449589</v>
      </c>
      <c r="AD152" s="678">
        <f t="shared" si="68"/>
        <v>5.1816818376449589</v>
      </c>
      <c r="AE152" s="678">
        <f t="shared" si="68"/>
        <v>5.1816818376449589</v>
      </c>
      <c r="AF152" s="678">
        <f t="shared" si="68"/>
        <v>5.1816818376449589</v>
      </c>
      <c r="AG152" s="678">
        <f t="shared" si="68"/>
        <v>0</v>
      </c>
      <c r="AH152" s="678">
        <f t="shared" si="68"/>
        <v>0</v>
      </c>
      <c r="AI152" s="678">
        <f t="shared" si="68"/>
        <v>0</v>
      </c>
      <c r="AJ152" s="678">
        <f t="shared" si="68"/>
        <v>0</v>
      </c>
      <c r="AK152" s="678">
        <f t="shared" si="68"/>
        <v>0</v>
      </c>
      <c r="AL152" s="678">
        <f t="shared" si="68"/>
        <v>0</v>
      </c>
      <c r="AM152" s="678">
        <f t="shared" si="68"/>
        <v>0</v>
      </c>
      <c r="AN152" s="678">
        <f t="shared" si="68"/>
        <v>0</v>
      </c>
    </row>
    <row r="153" spans="1:40" s="604" customFormat="1">
      <c r="A153" s="669">
        <f t="shared" si="70"/>
        <v>1999</v>
      </c>
      <c r="C153" s="684"/>
      <c r="E153" s="666">
        <f t="shared" si="69"/>
        <v>20</v>
      </c>
      <c r="F153" s="680"/>
      <c r="G153" s="680"/>
      <c r="H153" s="680"/>
      <c r="I153" s="680"/>
      <c r="J153" s="680"/>
      <c r="K153" s="680"/>
      <c r="L153" s="680"/>
      <c r="M153" s="680"/>
      <c r="N153" s="681"/>
      <c r="O153" s="678">
        <f t="shared" si="68"/>
        <v>5.2759833311739168</v>
      </c>
      <c r="P153" s="678">
        <f t="shared" si="68"/>
        <v>5.2759833311739168</v>
      </c>
      <c r="Q153" s="678">
        <f t="shared" si="68"/>
        <v>5.2759833311739168</v>
      </c>
      <c r="R153" s="678">
        <f t="shared" si="68"/>
        <v>5.2759833311739168</v>
      </c>
      <c r="S153" s="678">
        <f t="shared" si="68"/>
        <v>5.2759833311739168</v>
      </c>
      <c r="T153" s="678">
        <f t="shared" si="68"/>
        <v>5.2759833311739168</v>
      </c>
      <c r="U153" s="678">
        <f t="shared" si="68"/>
        <v>5.2759833311739168</v>
      </c>
      <c r="V153" s="678">
        <f t="shared" si="68"/>
        <v>5.2759833311739168</v>
      </c>
      <c r="W153" s="678">
        <f t="shared" si="68"/>
        <v>5.2759833311739168</v>
      </c>
      <c r="X153" s="678">
        <f t="shared" si="68"/>
        <v>5.2759833311739168</v>
      </c>
      <c r="Y153" s="678">
        <f t="shared" si="68"/>
        <v>5.2759833311739168</v>
      </c>
      <c r="Z153" s="678">
        <f t="shared" ref="Z153:AN153" si="71">+Z116/$E153</f>
        <v>5.2759833311739168</v>
      </c>
      <c r="AA153" s="678">
        <f t="shared" si="71"/>
        <v>5.2759833311739168</v>
      </c>
      <c r="AB153" s="678">
        <f t="shared" si="71"/>
        <v>5.2759833311739168</v>
      </c>
      <c r="AC153" s="678">
        <f t="shared" si="71"/>
        <v>5.2759833311739168</v>
      </c>
      <c r="AD153" s="678">
        <f t="shared" si="71"/>
        <v>5.2759833311739168</v>
      </c>
      <c r="AE153" s="678">
        <f t="shared" si="71"/>
        <v>5.2759833311739168</v>
      </c>
      <c r="AF153" s="678">
        <f t="shared" si="71"/>
        <v>5.2759833311739168</v>
      </c>
      <c r="AG153" s="678">
        <f t="shared" si="71"/>
        <v>5.2759833311739168</v>
      </c>
      <c r="AH153" s="678">
        <f t="shared" si="71"/>
        <v>0</v>
      </c>
      <c r="AI153" s="678">
        <f t="shared" si="71"/>
        <v>0</v>
      </c>
      <c r="AJ153" s="678">
        <f t="shared" si="71"/>
        <v>0</v>
      </c>
      <c r="AK153" s="678">
        <f t="shared" si="71"/>
        <v>0</v>
      </c>
      <c r="AL153" s="678">
        <f t="shared" si="71"/>
        <v>0</v>
      </c>
      <c r="AM153" s="678">
        <f t="shared" si="71"/>
        <v>0</v>
      </c>
      <c r="AN153" s="678">
        <f t="shared" si="71"/>
        <v>0</v>
      </c>
    </row>
    <row r="154" spans="1:40" s="604" customFormat="1">
      <c r="A154" s="669">
        <f t="shared" si="70"/>
        <v>2000</v>
      </c>
      <c r="C154" s="684"/>
      <c r="E154" s="666">
        <f t="shared" si="69"/>
        <v>20</v>
      </c>
      <c r="F154" s="680"/>
      <c r="G154" s="680"/>
      <c r="H154" s="680"/>
      <c r="I154" s="680"/>
      <c r="J154" s="680"/>
      <c r="K154" s="680"/>
      <c r="L154" s="680"/>
      <c r="M154" s="680"/>
      <c r="N154" s="680"/>
      <c r="O154" s="681"/>
      <c r="P154" s="678">
        <f t="shared" ref="P154:AN167" si="72">+P117/$E154</f>
        <v>5.9340124326120876</v>
      </c>
      <c r="Q154" s="678">
        <f t="shared" si="72"/>
        <v>5.9340124326120876</v>
      </c>
      <c r="R154" s="678">
        <f t="shared" si="72"/>
        <v>5.9340124326120876</v>
      </c>
      <c r="S154" s="678">
        <f t="shared" si="72"/>
        <v>5.9340124326120876</v>
      </c>
      <c r="T154" s="678">
        <f t="shared" si="72"/>
        <v>5.9340124326120876</v>
      </c>
      <c r="U154" s="678">
        <f t="shared" si="72"/>
        <v>5.9340124326120876</v>
      </c>
      <c r="V154" s="678">
        <f t="shared" si="72"/>
        <v>5.9340124326120876</v>
      </c>
      <c r="W154" s="678">
        <f t="shared" si="72"/>
        <v>5.9340124326120876</v>
      </c>
      <c r="X154" s="678">
        <f t="shared" si="72"/>
        <v>5.9340124326120876</v>
      </c>
      <c r="Y154" s="678">
        <f t="shared" si="72"/>
        <v>5.9340124326120876</v>
      </c>
      <c r="Z154" s="678">
        <f t="shared" si="72"/>
        <v>5.9340124326120876</v>
      </c>
      <c r="AA154" s="678">
        <f t="shared" si="72"/>
        <v>5.9340124326120876</v>
      </c>
      <c r="AB154" s="678">
        <f t="shared" si="72"/>
        <v>5.9340124326120876</v>
      </c>
      <c r="AC154" s="678">
        <f t="shared" si="72"/>
        <v>5.9340124326120876</v>
      </c>
      <c r="AD154" s="678">
        <f t="shared" si="72"/>
        <v>5.9340124326120876</v>
      </c>
      <c r="AE154" s="678">
        <f t="shared" si="72"/>
        <v>5.9340124326120876</v>
      </c>
      <c r="AF154" s="678">
        <f t="shared" si="72"/>
        <v>5.9340124326120876</v>
      </c>
      <c r="AG154" s="678">
        <f t="shared" si="72"/>
        <v>5.9340124326120876</v>
      </c>
      <c r="AH154" s="678">
        <f t="shared" si="72"/>
        <v>5.9340124326120876</v>
      </c>
      <c r="AI154" s="678">
        <f t="shared" si="72"/>
        <v>0</v>
      </c>
      <c r="AJ154" s="678">
        <f t="shared" si="72"/>
        <v>0</v>
      </c>
      <c r="AK154" s="678">
        <f t="shared" si="72"/>
        <v>0</v>
      </c>
      <c r="AL154" s="678">
        <f t="shared" si="72"/>
        <v>0</v>
      </c>
      <c r="AM154" s="678">
        <f t="shared" si="72"/>
        <v>0</v>
      </c>
      <c r="AN154" s="678">
        <f t="shared" si="72"/>
        <v>0</v>
      </c>
    </row>
    <row r="155" spans="1:40" s="604" customFormat="1">
      <c r="A155" s="669">
        <f t="shared" si="70"/>
        <v>2001</v>
      </c>
      <c r="C155" s="684"/>
      <c r="E155" s="666">
        <f t="shared" si="69"/>
        <v>20</v>
      </c>
      <c r="F155" s="680"/>
      <c r="G155" s="680"/>
      <c r="H155" s="680"/>
      <c r="I155" s="680"/>
      <c r="J155" s="680"/>
      <c r="K155" s="680"/>
      <c r="L155" s="680"/>
      <c r="M155" s="680"/>
      <c r="N155" s="680"/>
      <c r="O155" s="680"/>
      <c r="P155" s="681"/>
      <c r="Q155" s="678">
        <f t="shared" si="72"/>
        <v>4.0667162836851833</v>
      </c>
      <c r="R155" s="678">
        <f t="shared" si="72"/>
        <v>4.0667162836851833</v>
      </c>
      <c r="S155" s="678">
        <f t="shared" si="72"/>
        <v>4.0667162836851833</v>
      </c>
      <c r="T155" s="678">
        <f t="shared" si="72"/>
        <v>4.0667162836851833</v>
      </c>
      <c r="U155" s="678">
        <f t="shared" si="72"/>
        <v>4.0667162836851833</v>
      </c>
      <c r="V155" s="678">
        <f t="shared" si="72"/>
        <v>4.0667162836851833</v>
      </c>
      <c r="W155" s="678">
        <f t="shared" si="72"/>
        <v>4.0667162836851833</v>
      </c>
      <c r="X155" s="678">
        <f t="shared" si="72"/>
        <v>4.0667162836851833</v>
      </c>
      <c r="Y155" s="678">
        <f t="shared" si="72"/>
        <v>4.0667162836851833</v>
      </c>
      <c r="Z155" s="678">
        <f t="shared" si="72"/>
        <v>4.0667162836851833</v>
      </c>
      <c r="AA155" s="678">
        <f t="shared" si="72"/>
        <v>4.0667162836851833</v>
      </c>
      <c r="AB155" s="678">
        <f t="shared" si="72"/>
        <v>4.0667162836851833</v>
      </c>
      <c r="AC155" s="678">
        <f t="shared" si="72"/>
        <v>4.0667162836851833</v>
      </c>
      <c r="AD155" s="678">
        <f t="shared" si="72"/>
        <v>4.0667162836851833</v>
      </c>
      <c r="AE155" s="678">
        <f t="shared" si="72"/>
        <v>4.0667162836851833</v>
      </c>
      <c r="AF155" s="678">
        <f t="shared" si="72"/>
        <v>4.0667162836851833</v>
      </c>
      <c r="AG155" s="678">
        <f t="shared" si="72"/>
        <v>4.0667162836851833</v>
      </c>
      <c r="AH155" s="678">
        <f t="shared" si="72"/>
        <v>4.0667162836851833</v>
      </c>
      <c r="AI155" s="678">
        <f t="shared" si="72"/>
        <v>4.0667162836851833</v>
      </c>
      <c r="AJ155" s="678">
        <f t="shared" si="72"/>
        <v>0</v>
      </c>
      <c r="AK155" s="678">
        <f t="shared" si="72"/>
        <v>0</v>
      </c>
      <c r="AL155" s="678">
        <f t="shared" si="72"/>
        <v>0</v>
      </c>
      <c r="AM155" s="678">
        <f t="shared" si="72"/>
        <v>0</v>
      </c>
      <c r="AN155" s="678">
        <f t="shared" si="72"/>
        <v>0</v>
      </c>
    </row>
    <row r="156" spans="1:40" s="604" customFormat="1">
      <c r="A156" s="669">
        <f t="shared" si="70"/>
        <v>2002</v>
      </c>
      <c r="C156" s="684"/>
      <c r="E156" s="666">
        <f t="shared" si="69"/>
        <v>20</v>
      </c>
      <c r="F156" s="680"/>
      <c r="G156" s="680"/>
      <c r="H156" s="680"/>
      <c r="I156" s="680"/>
      <c r="J156" s="680"/>
      <c r="K156" s="680"/>
      <c r="L156" s="680"/>
      <c r="M156" s="680"/>
      <c r="N156" s="680"/>
      <c r="O156" s="680"/>
      <c r="P156" s="680"/>
      <c r="Q156" s="681"/>
      <c r="R156" s="678">
        <f t="shared" si="72"/>
        <v>2.8312086959022293</v>
      </c>
      <c r="S156" s="678">
        <f t="shared" si="72"/>
        <v>2.8312086959022293</v>
      </c>
      <c r="T156" s="678">
        <f t="shared" si="72"/>
        <v>2.8312086959022293</v>
      </c>
      <c r="U156" s="678">
        <f t="shared" si="72"/>
        <v>2.8312086959022293</v>
      </c>
      <c r="V156" s="678">
        <f t="shared" si="72"/>
        <v>2.8312086959022293</v>
      </c>
      <c r="W156" s="678">
        <f t="shared" si="72"/>
        <v>2.8312086959022293</v>
      </c>
      <c r="X156" s="678">
        <f t="shared" si="72"/>
        <v>2.8312086959022293</v>
      </c>
      <c r="Y156" s="678">
        <f t="shared" si="72"/>
        <v>2.8312086959022293</v>
      </c>
      <c r="Z156" s="678">
        <f t="shared" si="72"/>
        <v>2.8312086959022293</v>
      </c>
      <c r="AA156" s="678">
        <f t="shared" si="72"/>
        <v>2.8312086959022293</v>
      </c>
      <c r="AB156" s="678">
        <f t="shared" si="72"/>
        <v>2.8312086959022293</v>
      </c>
      <c r="AC156" s="678">
        <f t="shared" si="72"/>
        <v>2.8312086959022293</v>
      </c>
      <c r="AD156" s="678">
        <f t="shared" si="72"/>
        <v>2.8312086959022293</v>
      </c>
      <c r="AE156" s="678">
        <f t="shared" si="72"/>
        <v>2.8312086959022293</v>
      </c>
      <c r="AF156" s="678">
        <f t="shared" si="72"/>
        <v>2.8312086959022293</v>
      </c>
      <c r="AG156" s="678">
        <f t="shared" si="72"/>
        <v>2.8312086959022293</v>
      </c>
      <c r="AH156" s="678">
        <f t="shared" si="72"/>
        <v>2.8312086959022293</v>
      </c>
      <c r="AI156" s="678">
        <f t="shared" si="72"/>
        <v>2.8312086959022293</v>
      </c>
      <c r="AJ156" s="678">
        <f t="shared" si="72"/>
        <v>2.8312086959022293</v>
      </c>
      <c r="AK156" s="678">
        <f t="shared" si="72"/>
        <v>0</v>
      </c>
      <c r="AL156" s="678">
        <f t="shared" si="72"/>
        <v>0</v>
      </c>
      <c r="AM156" s="678">
        <f t="shared" si="72"/>
        <v>0</v>
      </c>
      <c r="AN156" s="678">
        <f t="shared" si="72"/>
        <v>0</v>
      </c>
    </row>
    <row r="157" spans="1:40" s="604" customFormat="1">
      <c r="A157" s="669">
        <f t="shared" si="70"/>
        <v>2003</v>
      </c>
      <c r="C157" s="684"/>
      <c r="E157" s="666">
        <f t="shared" si="69"/>
        <v>20</v>
      </c>
      <c r="F157" s="680"/>
      <c r="G157" s="680"/>
      <c r="H157" s="680"/>
      <c r="I157" s="680"/>
      <c r="J157" s="680"/>
      <c r="K157" s="680"/>
      <c r="L157" s="680"/>
      <c r="M157" s="680"/>
      <c r="N157" s="680"/>
      <c r="O157" s="680"/>
      <c r="P157" s="680"/>
      <c r="Q157" s="680"/>
      <c r="R157" s="681"/>
      <c r="S157" s="678">
        <f t="shared" si="72"/>
        <v>4.1126818839885759</v>
      </c>
      <c r="T157" s="678">
        <f t="shared" si="72"/>
        <v>4.1126818839885759</v>
      </c>
      <c r="U157" s="678">
        <f t="shared" si="72"/>
        <v>4.1126818839885759</v>
      </c>
      <c r="V157" s="678">
        <f t="shared" si="72"/>
        <v>4.1126818839885759</v>
      </c>
      <c r="W157" s="678">
        <f t="shared" si="72"/>
        <v>4.1126818839885759</v>
      </c>
      <c r="X157" s="678">
        <f t="shared" si="72"/>
        <v>4.1126818839885759</v>
      </c>
      <c r="Y157" s="678">
        <f t="shared" si="72"/>
        <v>4.1126818839885759</v>
      </c>
      <c r="Z157" s="678">
        <f t="shared" si="72"/>
        <v>4.1126818839885759</v>
      </c>
      <c r="AA157" s="678">
        <f t="shared" si="72"/>
        <v>4.1126818839885759</v>
      </c>
      <c r="AB157" s="678">
        <f t="shared" si="72"/>
        <v>4.1126818839885759</v>
      </c>
      <c r="AC157" s="678">
        <f t="shared" si="72"/>
        <v>4.1126818839885759</v>
      </c>
      <c r="AD157" s="678">
        <f t="shared" si="72"/>
        <v>4.1126818839885759</v>
      </c>
      <c r="AE157" s="678">
        <f t="shared" si="72"/>
        <v>4.1126818839885759</v>
      </c>
      <c r="AF157" s="678">
        <f t="shared" si="72"/>
        <v>4.1126818839885759</v>
      </c>
      <c r="AG157" s="678">
        <f t="shared" si="72"/>
        <v>4.1126818839885759</v>
      </c>
      <c r="AH157" s="678">
        <f t="shared" si="72"/>
        <v>4.1126818839885759</v>
      </c>
      <c r="AI157" s="678">
        <f t="shared" si="72"/>
        <v>4.1126818839885759</v>
      </c>
      <c r="AJ157" s="678">
        <f t="shared" si="72"/>
        <v>4.1126818839885759</v>
      </c>
      <c r="AK157" s="678">
        <f t="shared" si="72"/>
        <v>4.1126818839885759</v>
      </c>
      <c r="AL157" s="678">
        <f t="shared" si="72"/>
        <v>0</v>
      </c>
      <c r="AM157" s="678">
        <f t="shared" si="72"/>
        <v>0</v>
      </c>
      <c r="AN157" s="678">
        <f t="shared" si="72"/>
        <v>0</v>
      </c>
    </row>
    <row r="158" spans="1:40" s="604" customFormat="1">
      <c r="A158" s="669">
        <f t="shared" si="70"/>
        <v>2004</v>
      </c>
      <c r="C158" s="684"/>
      <c r="E158" s="666">
        <f t="shared" si="69"/>
        <v>20</v>
      </c>
      <c r="F158" s="680"/>
      <c r="G158" s="680"/>
      <c r="H158" s="680"/>
      <c r="I158" s="680"/>
      <c r="J158" s="680"/>
      <c r="K158" s="680"/>
      <c r="L158" s="680"/>
      <c r="M158" s="680"/>
      <c r="N158" s="680"/>
      <c r="O158" s="680"/>
      <c r="P158" s="680"/>
      <c r="Q158" s="680"/>
      <c r="R158" s="680"/>
      <c r="S158" s="681"/>
      <c r="T158" s="678">
        <f t="shared" si="72"/>
        <v>4.401030524729415</v>
      </c>
      <c r="U158" s="678">
        <f t="shared" si="72"/>
        <v>4.401030524729415</v>
      </c>
      <c r="V158" s="678">
        <f t="shared" si="72"/>
        <v>4.401030524729415</v>
      </c>
      <c r="W158" s="678">
        <f t="shared" si="72"/>
        <v>4.401030524729415</v>
      </c>
      <c r="X158" s="678">
        <f t="shared" si="72"/>
        <v>4.401030524729415</v>
      </c>
      <c r="Y158" s="678">
        <f t="shared" si="72"/>
        <v>4.401030524729415</v>
      </c>
      <c r="Z158" s="678">
        <f t="shared" si="72"/>
        <v>4.401030524729415</v>
      </c>
      <c r="AA158" s="678">
        <f t="shared" si="72"/>
        <v>4.401030524729415</v>
      </c>
      <c r="AB158" s="678">
        <f t="shared" si="72"/>
        <v>4.401030524729415</v>
      </c>
      <c r="AC158" s="678">
        <f t="shared" si="72"/>
        <v>4.401030524729415</v>
      </c>
      <c r="AD158" s="678">
        <f t="shared" si="72"/>
        <v>4.401030524729415</v>
      </c>
      <c r="AE158" s="678">
        <f t="shared" si="72"/>
        <v>4.401030524729415</v>
      </c>
      <c r="AF158" s="678">
        <f t="shared" si="72"/>
        <v>4.401030524729415</v>
      </c>
      <c r="AG158" s="678">
        <f t="shared" si="72"/>
        <v>4.401030524729415</v>
      </c>
      <c r="AH158" s="678">
        <f t="shared" si="72"/>
        <v>4.401030524729415</v>
      </c>
      <c r="AI158" s="678">
        <f t="shared" si="72"/>
        <v>4.401030524729415</v>
      </c>
      <c r="AJ158" s="678">
        <f t="shared" si="72"/>
        <v>4.401030524729415</v>
      </c>
      <c r="AK158" s="678">
        <f t="shared" si="72"/>
        <v>4.401030524729415</v>
      </c>
      <c r="AL158" s="678">
        <f t="shared" si="72"/>
        <v>4.401030524729415</v>
      </c>
      <c r="AM158" s="678">
        <f t="shared" si="72"/>
        <v>0</v>
      </c>
      <c r="AN158" s="678">
        <f t="shared" si="72"/>
        <v>0</v>
      </c>
    </row>
    <row r="159" spans="1:40" s="604" customFormat="1">
      <c r="A159" s="669">
        <f t="shared" si="70"/>
        <v>2005</v>
      </c>
      <c r="C159" s="684"/>
      <c r="E159" s="666">
        <f t="shared" si="69"/>
        <v>20</v>
      </c>
      <c r="F159" s="680"/>
      <c r="G159" s="680"/>
      <c r="H159" s="680"/>
      <c r="I159" s="680"/>
      <c r="J159" s="680"/>
      <c r="K159" s="680"/>
      <c r="L159" s="680"/>
      <c r="M159" s="680"/>
      <c r="N159" s="680"/>
      <c r="O159" s="680"/>
      <c r="P159" s="680"/>
      <c r="Q159" s="680"/>
      <c r="R159" s="680"/>
      <c r="S159" s="680"/>
      <c r="T159" s="681"/>
      <c r="U159" s="678">
        <f t="shared" si="72"/>
        <v>3.822147823315805</v>
      </c>
      <c r="V159" s="678">
        <f t="shared" si="72"/>
        <v>3.822147823315805</v>
      </c>
      <c r="W159" s="678">
        <f t="shared" si="72"/>
        <v>3.822147823315805</v>
      </c>
      <c r="X159" s="678">
        <f t="shared" si="72"/>
        <v>3.822147823315805</v>
      </c>
      <c r="Y159" s="678">
        <f t="shared" si="72"/>
        <v>3.822147823315805</v>
      </c>
      <c r="Z159" s="678">
        <f t="shared" si="72"/>
        <v>3.822147823315805</v>
      </c>
      <c r="AA159" s="678">
        <f t="shared" si="72"/>
        <v>3.822147823315805</v>
      </c>
      <c r="AB159" s="678">
        <f t="shared" si="72"/>
        <v>3.822147823315805</v>
      </c>
      <c r="AC159" s="678">
        <f t="shared" si="72"/>
        <v>3.822147823315805</v>
      </c>
      <c r="AD159" s="678">
        <f t="shared" si="72"/>
        <v>3.822147823315805</v>
      </c>
      <c r="AE159" s="678">
        <f t="shared" si="72"/>
        <v>3.822147823315805</v>
      </c>
      <c r="AF159" s="678">
        <f t="shared" si="72"/>
        <v>3.822147823315805</v>
      </c>
      <c r="AG159" s="678">
        <f t="shared" si="72"/>
        <v>3.822147823315805</v>
      </c>
      <c r="AH159" s="678">
        <f t="shared" si="72"/>
        <v>3.822147823315805</v>
      </c>
      <c r="AI159" s="678">
        <f t="shared" si="72"/>
        <v>3.822147823315805</v>
      </c>
      <c r="AJ159" s="678">
        <f t="shared" si="72"/>
        <v>3.822147823315805</v>
      </c>
      <c r="AK159" s="678">
        <f t="shared" si="72"/>
        <v>3.822147823315805</v>
      </c>
      <c r="AL159" s="678">
        <f t="shared" si="72"/>
        <v>3.822147823315805</v>
      </c>
      <c r="AM159" s="678">
        <f t="shared" si="72"/>
        <v>3.822147823315805</v>
      </c>
      <c r="AN159" s="678">
        <f t="shared" si="72"/>
        <v>0</v>
      </c>
    </row>
    <row r="160" spans="1:40" s="604" customFormat="1">
      <c r="A160" s="669">
        <f t="shared" si="70"/>
        <v>2006</v>
      </c>
      <c r="C160" s="684"/>
      <c r="E160" s="666">
        <f t="shared" si="69"/>
        <v>20</v>
      </c>
      <c r="F160" s="680"/>
      <c r="G160" s="680"/>
      <c r="H160" s="680"/>
      <c r="I160" s="680"/>
      <c r="J160" s="680"/>
      <c r="K160" s="680"/>
      <c r="L160" s="680"/>
      <c r="M160" s="680"/>
      <c r="N160" s="680"/>
      <c r="O160" s="680"/>
      <c r="P160" s="680"/>
      <c r="Q160" s="680"/>
      <c r="R160" s="680"/>
      <c r="S160" s="680"/>
      <c r="T160" s="680"/>
      <c r="U160" s="681"/>
      <c r="V160" s="678">
        <f t="shared" si="72"/>
        <v>5.17946251662927</v>
      </c>
      <c r="W160" s="678">
        <f t="shared" si="72"/>
        <v>5.17946251662927</v>
      </c>
      <c r="X160" s="678">
        <f t="shared" si="72"/>
        <v>5.17946251662927</v>
      </c>
      <c r="Y160" s="678">
        <f t="shared" si="72"/>
        <v>5.17946251662927</v>
      </c>
      <c r="Z160" s="678">
        <f t="shared" si="72"/>
        <v>5.17946251662927</v>
      </c>
      <c r="AA160" s="678">
        <f t="shared" si="72"/>
        <v>5.17946251662927</v>
      </c>
      <c r="AB160" s="678">
        <f t="shared" si="72"/>
        <v>5.17946251662927</v>
      </c>
      <c r="AC160" s="678">
        <f t="shared" si="72"/>
        <v>5.17946251662927</v>
      </c>
      <c r="AD160" s="678">
        <f t="shared" si="72"/>
        <v>5.17946251662927</v>
      </c>
      <c r="AE160" s="678">
        <f t="shared" si="72"/>
        <v>5.17946251662927</v>
      </c>
      <c r="AF160" s="678">
        <f t="shared" si="72"/>
        <v>5.17946251662927</v>
      </c>
      <c r="AG160" s="678">
        <f t="shared" si="72"/>
        <v>5.17946251662927</v>
      </c>
      <c r="AH160" s="678">
        <f t="shared" si="72"/>
        <v>5.17946251662927</v>
      </c>
      <c r="AI160" s="678">
        <f t="shared" si="72"/>
        <v>5.17946251662927</v>
      </c>
      <c r="AJ160" s="678">
        <f t="shared" si="72"/>
        <v>5.17946251662927</v>
      </c>
      <c r="AK160" s="678">
        <f t="shared" si="72"/>
        <v>5.17946251662927</v>
      </c>
      <c r="AL160" s="678">
        <f t="shared" si="72"/>
        <v>5.17946251662927</v>
      </c>
      <c r="AM160" s="678">
        <f t="shared" si="72"/>
        <v>5.17946251662927</v>
      </c>
      <c r="AN160" s="678">
        <f t="shared" si="72"/>
        <v>5.17946251662927</v>
      </c>
    </row>
    <row r="161" spans="1:40" s="604" customFormat="1">
      <c r="A161" s="669">
        <f t="shared" si="70"/>
        <v>2007</v>
      </c>
      <c r="C161" s="684"/>
      <c r="E161" s="666">
        <f t="shared" si="69"/>
        <v>20</v>
      </c>
      <c r="F161" s="680"/>
      <c r="G161" s="680"/>
      <c r="H161" s="680"/>
      <c r="I161" s="680"/>
      <c r="J161" s="680"/>
      <c r="K161" s="680"/>
      <c r="L161" s="680"/>
      <c r="M161" s="680"/>
      <c r="N161" s="680"/>
      <c r="O161" s="680"/>
      <c r="P161" s="680"/>
      <c r="Q161" s="680"/>
      <c r="R161" s="680"/>
      <c r="S161" s="680"/>
      <c r="T161" s="680"/>
      <c r="U161" s="680"/>
      <c r="V161" s="681"/>
      <c r="W161" s="678">
        <f t="shared" si="72"/>
        <v>5.9094319020830524</v>
      </c>
      <c r="X161" s="678">
        <f t="shared" si="72"/>
        <v>5.9094319020830524</v>
      </c>
      <c r="Y161" s="678">
        <f t="shared" si="72"/>
        <v>5.9094319020830524</v>
      </c>
      <c r="Z161" s="678">
        <f t="shared" si="72"/>
        <v>5.9094319020830524</v>
      </c>
      <c r="AA161" s="678">
        <f t="shared" si="72"/>
        <v>5.9094319020830524</v>
      </c>
      <c r="AB161" s="678">
        <f t="shared" si="72"/>
        <v>5.9094319020830524</v>
      </c>
      <c r="AC161" s="678">
        <f t="shared" si="72"/>
        <v>5.9094319020830524</v>
      </c>
      <c r="AD161" s="678">
        <f t="shared" si="72"/>
        <v>5.9094319020830524</v>
      </c>
      <c r="AE161" s="678">
        <f t="shared" si="72"/>
        <v>5.9094319020830524</v>
      </c>
      <c r="AF161" s="678">
        <f t="shared" si="72"/>
        <v>5.9094319020830524</v>
      </c>
      <c r="AG161" s="678">
        <f t="shared" si="72"/>
        <v>5.9094319020830524</v>
      </c>
      <c r="AH161" s="678">
        <f t="shared" si="72"/>
        <v>5.9094319020830524</v>
      </c>
      <c r="AI161" s="678">
        <f t="shared" si="72"/>
        <v>5.9094319020830524</v>
      </c>
      <c r="AJ161" s="678">
        <f t="shared" si="72"/>
        <v>5.9094319020830524</v>
      </c>
      <c r="AK161" s="678">
        <f t="shared" si="72"/>
        <v>5.9094319020830524</v>
      </c>
      <c r="AL161" s="678">
        <f t="shared" si="72"/>
        <v>5.9094319020830524</v>
      </c>
      <c r="AM161" s="678">
        <f t="shared" si="72"/>
        <v>5.9094319020830524</v>
      </c>
      <c r="AN161" s="678">
        <f t="shared" si="72"/>
        <v>5.9094319020830524</v>
      </c>
    </row>
    <row r="162" spans="1:40" s="604" customFormat="1">
      <c r="A162" s="669">
        <f t="shared" si="70"/>
        <v>2008</v>
      </c>
      <c r="C162" s="684"/>
      <c r="E162" s="666">
        <f t="shared" si="69"/>
        <v>20</v>
      </c>
      <c r="F162" s="680"/>
      <c r="G162" s="680"/>
      <c r="H162" s="680"/>
      <c r="I162" s="680"/>
      <c r="J162" s="680"/>
      <c r="K162" s="680"/>
      <c r="L162" s="680"/>
      <c r="M162" s="680"/>
      <c r="N162" s="680"/>
      <c r="O162" s="680"/>
      <c r="P162" s="680"/>
      <c r="Q162" s="680"/>
      <c r="R162" s="680"/>
      <c r="S162" s="680"/>
      <c r="T162" s="680"/>
      <c r="U162" s="680"/>
      <c r="V162" s="680"/>
      <c r="W162" s="681"/>
      <c r="X162" s="678">
        <f t="shared" si="72"/>
        <v>6.1099999999999994</v>
      </c>
      <c r="Y162" s="678">
        <f t="shared" si="72"/>
        <v>6.1099999999999994</v>
      </c>
      <c r="Z162" s="678">
        <f t="shared" si="72"/>
        <v>6.1099999999999994</v>
      </c>
      <c r="AA162" s="678">
        <f t="shared" si="72"/>
        <v>6.1099999999999994</v>
      </c>
      <c r="AB162" s="678">
        <f t="shared" si="72"/>
        <v>6.1099999999999994</v>
      </c>
      <c r="AC162" s="678">
        <f t="shared" si="72"/>
        <v>6.1099999999999994</v>
      </c>
      <c r="AD162" s="678">
        <f t="shared" si="72"/>
        <v>6.1099999999999994</v>
      </c>
      <c r="AE162" s="678">
        <f t="shared" si="72"/>
        <v>6.1099999999999994</v>
      </c>
      <c r="AF162" s="678">
        <f t="shared" si="72"/>
        <v>6.1099999999999994</v>
      </c>
      <c r="AG162" s="678">
        <f t="shared" si="72"/>
        <v>6.1099999999999994</v>
      </c>
      <c r="AH162" s="678">
        <f t="shared" si="72"/>
        <v>6.1099999999999994</v>
      </c>
      <c r="AI162" s="678">
        <f t="shared" si="72"/>
        <v>6.1099999999999994</v>
      </c>
      <c r="AJ162" s="678">
        <f t="shared" si="72"/>
        <v>6.1099999999999994</v>
      </c>
      <c r="AK162" s="678">
        <f t="shared" si="72"/>
        <v>6.1099999999999994</v>
      </c>
      <c r="AL162" s="678">
        <f t="shared" si="72"/>
        <v>6.1099999999999994</v>
      </c>
      <c r="AM162" s="678">
        <f t="shared" si="72"/>
        <v>6.1099999999999994</v>
      </c>
      <c r="AN162" s="678">
        <f t="shared" si="72"/>
        <v>6.1099999999999994</v>
      </c>
    </row>
    <row r="163" spans="1:40" s="604" customFormat="1">
      <c r="A163" s="669">
        <f t="shared" si="70"/>
        <v>2009</v>
      </c>
      <c r="C163" s="684"/>
      <c r="E163" s="666">
        <f t="shared" si="69"/>
        <v>20</v>
      </c>
      <c r="F163" s="680"/>
      <c r="G163" s="680"/>
      <c r="H163" s="680"/>
      <c r="I163" s="680"/>
      <c r="J163" s="680"/>
      <c r="K163" s="680"/>
      <c r="L163" s="680"/>
      <c r="M163" s="680"/>
      <c r="N163" s="680"/>
      <c r="O163" s="680"/>
      <c r="P163" s="680"/>
      <c r="Q163" s="680"/>
      <c r="R163" s="680"/>
      <c r="S163" s="680"/>
      <c r="T163" s="680"/>
      <c r="U163" s="680"/>
      <c r="V163" s="680"/>
      <c r="W163" s="680"/>
      <c r="X163" s="681"/>
      <c r="Y163" s="678">
        <f t="shared" si="72"/>
        <v>5.9872794156902307</v>
      </c>
      <c r="Z163" s="678">
        <f t="shared" si="72"/>
        <v>5.9872794156902307</v>
      </c>
      <c r="AA163" s="678">
        <f t="shared" si="72"/>
        <v>5.9872794156902307</v>
      </c>
      <c r="AB163" s="678">
        <f t="shared" si="72"/>
        <v>5.9872794156902307</v>
      </c>
      <c r="AC163" s="678">
        <f t="shared" si="72"/>
        <v>5.9872794156902307</v>
      </c>
      <c r="AD163" s="678">
        <f t="shared" si="72"/>
        <v>5.9872794156902307</v>
      </c>
      <c r="AE163" s="678">
        <f t="shared" si="72"/>
        <v>5.9872794156902307</v>
      </c>
      <c r="AF163" s="678">
        <f t="shared" si="72"/>
        <v>5.9872794156902307</v>
      </c>
      <c r="AG163" s="678">
        <f t="shared" si="72"/>
        <v>5.9872794156902307</v>
      </c>
      <c r="AH163" s="678">
        <f t="shared" si="72"/>
        <v>5.9872794156902307</v>
      </c>
      <c r="AI163" s="678">
        <f t="shared" si="72"/>
        <v>5.9872794156902307</v>
      </c>
      <c r="AJ163" s="678">
        <f t="shared" si="72"/>
        <v>5.9872794156902307</v>
      </c>
      <c r="AK163" s="678">
        <f t="shared" si="72"/>
        <v>5.9872794156902307</v>
      </c>
      <c r="AL163" s="678">
        <f t="shared" si="72"/>
        <v>5.9872794156902307</v>
      </c>
      <c r="AM163" s="678">
        <f t="shared" si="72"/>
        <v>5.9872794156902307</v>
      </c>
      <c r="AN163" s="678">
        <f t="shared" si="72"/>
        <v>5.9872794156902307</v>
      </c>
    </row>
    <row r="164" spans="1:40" s="604" customFormat="1">
      <c r="A164" s="669">
        <f t="shared" si="70"/>
        <v>2010</v>
      </c>
      <c r="C164" s="684"/>
      <c r="E164" s="666">
        <f t="shared" si="69"/>
        <v>20</v>
      </c>
      <c r="F164" s="680"/>
      <c r="G164" s="680"/>
      <c r="H164" s="680"/>
      <c r="I164" s="680"/>
      <c r="J164" s="680"/>
      <c r="K164" s="680"/>
      <c r="L164" s="680"/>
      <c r="M164" s="680"/>
      <c r="N164" s="680"/>
      <c r="O164" s="680"/>
      <c r="P164" s="680"/>
      <c r="Q164" s="680"/>
      <c r="R164" s="680"/>
      <c r="S164" s="680"/>
      <c r="T164" s="680"/>
      <c r="U164" s="680"/>
      <c r="V164" s="680"/>
      <c r="W164" s="680"/>
      <c r="X164" s="680"/>
      <c r="Y164" s="681"/>
      <c r="Z164" s="678">
        <f t="shared" si="72"/>
        <v>5.8936406571810522</v>
      </c>
      <c r="AA164" s="678">
        <f t="shared" si="72"/>
        <v>5.8936406571810522</v>
      </c>
      <c r="AB164" s="678">
        <f t="shared" si="72"/>
        <v>5.8936406571810522</v>
      </c>
      <c r="AC164" s="678">
        <f t="shared" si="72"/>
        <v>5.8936406571810522</v>
      </c>
      <c r="AD164" s="678">
        <f t="shared" si="72"/>
        <v>5.8936406571810522</v>
      </c>
      <c r="AE164" s="678">
        <f t="shared" si="72"/>
        <v>5.8936406571810522</v>
      </c>
      <c r="AF164" s="678">
        <f t="shared" si="72"/>
        <v>5.8936406571810522</v>
      </c>
      <c r="AG164" s="678">
        <f t="shared" si="72"/>
        <v>5.8936406571810522</v>
      </c>
      <c r="AH164" s="678">
        <f t="shared" si="72"/>
        <v>5.8936406571810522</v>
      </c>
      <c r="AI164" s="678">
        <f t="shared" si="72"/>
        <v>5.8936406571810522</v>
      </c>
      <c r="AJ164" s="678">
        <f t="shared" si="72"/>
        <v>5.8936406571810522</v>
      </c>
      <c r="AK164" s="678">
        <f t="shared" si="72"/>
        <v>5.8936406571810522</v>
      </c>
      <c r="AL164" s="678">
        <f t="shared" si="72"/>
        <v>5.8936406571810522</v>
      </c>
      <c r="AM164" s="678">
        <f t="shared" si="72"/>
        <v>5.8936406571810522</v>
      </c>
      <c r="AN164" s="678">
        <f t="shared" si="72"/>
        <v>5.8936406571810522</v>
      </c>
    </row>
    <row r="165" spans="1:40" s="604" customFormat="1">
      <c r="A165" s="669">
        <f t="shared" si="70"/>
        <v>2011</v>
      </c>
      <c r="C165" s="684"/>
      <c r="E165" s="666">
        <f t="shared" si="69"/>
        <v>20</v>
      </c>
      <c r="F165" s="680"/>
      <c r="G165" s="680"/>
      <c r="H165" s="680"/>
      <c r="I165" s="680"/>
      <c r="J165" s="680"/>
      <c r="K165" s="680"/>
      <c r="L165" s="680"/>
      <c r="M165" s="680"/>
      <c r="N165" s="680"/>
      <c r="O165" s="680"/>
      <c r="P165" s="680"/>
      <c r="Q165" s="680"/>
      <c r="R165" s="680"/>
      <c r="S165" s="680"/>
      <c r="T165" s="680"/>
      <c r="U165" s="680"/>
      <c r="V165" s="680"/>
      <c r="W165" s="680"/>
      <c r="X165" s="680"/>
      <c r="Y165" s="680"/>
      <c r="Z165" s="681"/>
      <c r="AA165" s="678">
        <f t="shared" si="72"/>
        <v>0</v>
      </c>
      <c r="AB165" s="678">
        <f t="shared" si="72"/>
        <v>0</v>
      </c>
      <c r="AC165" s="678">
        <f t="shared" si="72"/>
        <v>0</v>
      </c>
      <c r="AD165" s="678">
        <f t="shared" si="72"/>
        <v>0</v>
      </c>
      <c r="AE165" s="678">
        <f t="shared" si="72"/>
        <v>0</v>
      </c>
      <c r="AF165" s="678">
        <f t="shared" si="72"/>
        <v>0</v>
      </c>
      <c r="AG165" s="678">
        <f t="shared" si="72"/>
        <v>0</v>
      </c>
      <c r="AH165" s="678">
        <f t="shared" si="72"/>
        <v>0</v>
      </c>
      <c r="AI165" s="678">
        <f t="shared" si="72"/>
        <v>0</v>
      </c>
      <c r="AJ165" s="678">
        <f t="shared" si="72"/>
        <v>0</v>
      </c>
      <c r="AK165" s="678">
        <f t="shared" si="72"/>
        <v>0</v>
      </c>
      <c r="AL165" s="678">
        <f t="shared" si="72"/>
        <v>0</v>
      </c>
      <c r="AM165" s="678">
        <f t="shared" si="72"/>
        <v>0</v>
      </c>
      <c r="AN165" s="678">
        <f t="shared" si="72"/>
        <v>0</v>
      </c>
    </row>
    <row r="166" spans="1:40" s="604" customFormat="1">
      <c r="A166" s="669">
        <f t="shared" si="70"/>
        <v>2012</v>
      </c>
      <c r="C166" s="684"/>
      <c r="E166" s="666">
        <f t="shared" si="69"/>
        <v>20</v>
      </c>
      <c r="F166" s="680"/>
      <c r="G166" s="680"/>
      <c r="H166" s="680"/>
      <c r="I166" s="680"/>
      <c r="J166" s="680"/>
      <c r="K166" s="680"/>
      <c r="L166" s="680"/>
      <c r="M166" s="680"/>
      <c r="N166" s="680"/>
      <c r="O166" s="680"/>
      <c r="P166" s="680"/>
      <c r="Q166" s="680"/>
      <c r="R166" s="680"/>
      <c r="S166" s="680"/>
      <c r="T166" s="680"/>
      <c r="U166" s="680"/>
      <c r="V166" s="680"/>
      <c r="W166" s="680"/>
      <c r="X166" s="680"/>
      <c r="Y166" s="680"/>
      <c r="Z166" s="680"/>
      <c r="AA166" s="681"/>
      <c r="AB166" s="678">
        <f t="shared" si="72"/>
        <v>0</v>
      </c>
      <c r="AC166" s="678">
        <f t="shared" si="72"/>
        <v>0</v>
      </c>
      <c r="AD166" s="678">
        <f t="shared" si="72"/>
        <v>0</v>
      </c>
      <c r="AE166" s="678">
        <f t="shared" si="72"/>
        <v>0</v>
      </c>
      <c r="AF166" s="678">
        <f t="shared" si="72"/>
        <v>0</v>
      </c>
      <c r="AG166" s="678">
        <f t="shared" si="72"/>
        <v>0</v>
      </c>
      <c r="AH166" s="678">
        <f t="shared" si="72"/>
        <v>0</v>
      </c>
      <c r="AI166" s="678">
        <f t="shared" si="72"/>
        <v>0</v>
      </c>
      <c r="AJ166" s="678">
        <f t="shared" si="72"/>
        <v>0</v>
      </c>
      <c r="AK166" s="678">
        <f t="shared" si="72"/>
        <v>0</v>
      </c>
      <c r="AL166" s="678">
        <f t="shared" si="72"/>
        <v>0</v>
      </c>
      <c r="AM166" s="678">
        <f t="shared" si="72"/>
        <v>0</v>
      </c>
      <c r="AN166" s="678">
        <f t="shared" si="72"/>
        <v>0</v>
      </c>
    </row>
    <row r="167" spans="1:40" s="604" customFormat="1">
      <c r="A167" s="669">
        <f t="shared" si="70"/>
        <v>2013</v>
      </c>
      <c r="C167" s="684"/>
      <c r="E167" s="666">
        <f t="shared" si="69"/>
        <v>20</v>
      </c>
      <c r="F167" s="680"/>
      <c r="G167" s="680"/>
      <c r="H167" s="680"/>
      <c r="I167" s="680"/>
      <c r="J167" s="680"/>
      <c r="K167" s="680"/>
      <c r="L167" s="680"/>
      <c r="M167" s="680"/>
      <c r="N167" s="680"/>
      <c r="O167" s="680"/>
      <c r="P167" s="680"/>
      <c r="Q167" s="680"/>
      <c r="R167" s="680"/>
      <c r="S167" s="680"/>
      <c r="T167" s="680"/>
      <c r="U167" s="680"/>
      <c r="V167" s="680"/>
      <c r="W167" s="680"/>
      <c r="X167" s="680"/>
      <c r="Y167" s="680"/>
      <c r="Z167" s="680"/>
      <c r="AA167" s="680"/>
      <c r="AB167" s="681"/>
      <c r="AC167" s="678">
        <f t="shared" si="72"/>
        <v>0</v>
      </c>
      <c r="AD167" s="678">
        <f t="shared" si="72"/>
        <v>0</v>
      </c>
      <c r="AE167" s="678">
        <f t="shared" si="72"/>
        <v>0</v>
      </c>
      <c r="AF167" s="678">
        <f t="shared" si="72"/>
        <v>0</v>
      </c>
      <c r="AG167" s="678">
        <f t="shared" si="72"/>
        <v>0</v>
      </c>
      <c r="AH167" s="678">
        <f t="shared" si="72"/>
        <v>0</v>
      </c>
      <c r="AI167" s="678">
        <f t="shared" si="72"/>
        <v>0</v>
      </c>
      <c r="AJ167" s="678">
        <f t="shared" si="72"/>
        <v>0</v>
      </c>
      <c r="AK167" s="678">
        <f>+AK130/$E167</f>
        <v>0</v>
      </c>
      <c r="AL167" s="678">
        <f>+AL130/$E167</f>
        <v>0</v>
      </c>
      <c r="AM167" s="678">
        <f>+AM130/$E167</f>
        <v>0</v>
      </c>
      <c r="AN167" s="678">
        <f>+AN130/$E167</f>
        <v>0</v>
      </c>
    </row>
    <row r="168" spans="1:40" s="604" customFormat="1">
      <c r="A168" s="669">
        <f t="shared" si="70"/>
        <v>2014</v>
      </c>
      <c r="C168" s="684"/>
      <c r="E168" s="666">
        <f t="shared" si="69"/>
        <v>20</v>
      </c>
      <c r="F168" s="680"/>
      <c r="G168" s="680"/>
      <c r="H168" s="680"/>
      <c r="I168" s="680"/>
      <c r="J168" s="680"/>
      <c r="K168" s="680"/>
      <c r="L168" s="680"/>
      <c r="M168" s="680"/>
      <c r="N168" s="680"/>
      <c r="O168" s="680"/>
      <c r="P168" s="680"/>
      <c r="Q168" s="680"/>
      <c r="R168" s="680"/>
      <c r="S168" s="680"/>
      <c r="T168" s="680"/>
      <c r="U168" s="680"/>
      <c r="V168" s="680"/>
      <c r="W168" s="680"/>
      <c r="X168" s="680"/>
      <c r="Y168" s="680"/>
      <c r="Z168" s="680"/>
      <c r="AA168" s="680"/>
      <c r="AB168" s="680"/>
      <c r="AC168" s="681"/>
      <c r="AD168" s="678">
        <f t="shared" ref="AD168:AN173" si="73">+AD131/$E168</f>
        <v>0</v>
      </c>
      <c r="AE168" s="678">
        <f t="shared" si="73"/>
        <v>0</v>
      </c>
      <c r="AF168" s="678">
        <f t="shared" si="73"/>
        <v>0</v>
      </c>
      <c r="AG168" s="678">
        <f t="shared" si="73"/>
        <v>0</v>
      </c>
      <c r="AH168" s="678">
        <f t="shared" si="73"/>
        <v>0</v>
      </c>
      <c r="AI168" s="678">
        <f t="shared" si="73"/>
        <v>0</v>
      </c>
      <c r="AJ168" s="678">
        <f t="shared" si="73"/>
        <v>0</v>
      </c>
      <c r="AK168" s="678">
        <f t="shared" si="73"/>
        <v>0</v>
      </c>
      <c r="AL168" s="678">
        <f t="shared" si="73"/>
        <v>0</v>
      </c>
      <c r="AM168" s="678">
        <f t="shared" si="73"/>
        <v>0</v>
      </c>
      <c r="AN168" s="678">
        <f t="shared" si="73"/>
        <v>0</v>
      </c>
    </row>
    <row r="169" spans="1:40" s="604" customFormat="1">
      <c r="A169" s="669">
        <f t="shared" si="70"/>
        <v>2015</v>
      </c>
      <c r="C169" s="684"/>
      <c r="E169" s="666">
        <f t="shared" si="69"/>
        <v>20</v>
      </c>
      <c r="F169" s="680"/>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1"/>
      <c r="AE169" s="678">
        <f t="shared" si="73"/>
        <v>0</v>
      </c>
      <c r="AF169" s="678">
        <f t="shared" si="73"/>
        <v>0</v>
      </c>
      <c r="AG169" s="678">
        <f t="shared" si="73"/>
        <v>0</v>
      </c>
      <c r="AH169" s="678">
        <f t="shared" si="73"/>
        <v>0</v>
      </c>
      <c r="AI169" s="678">
        <f t="shared" si="73"/>
        <v>0</v>
      </c>
      <c r="AJ169" s="678">
        <f t="shared" si="73"/>
        <v>0</v>
      </c>
      <c r="AK169" s="678">
        <f t="shared" si="73"/>
        <v>0</v>
      </c>
      <c r="AL169" s="678">
        <f t="shared" si="73"/>
        <v>0</v>
      </c>
      <c r="AM169" s="678">
        <f t="shared" si="73"/>
        <v>0</v>
      </c>
      <c r="AN169" s="678">
        <f t="shared" si="73"/>
        <v>0</v>
      </c>
    </row>
    <row r="170" spans="1:40" s="604" customFormat="1">
      <c r="A170" s="669">
        <f t="shared" si="70"/>
        <v>2016</v>
      </c>
      <c r="C170" s="684"/>
      <c r="E170" s="666">
        <f t="shared" si="69"/>
        <v>20</v>
      </c>
      <c r="F170" s="680"/>
      <c r="G170" s="680"/>
      <c r="H170" s="680"/>
      <c r="I170" s="680"/>
      <c r="J170" s="680"/>
      <c r="K170" s="680"/>
      <c r="L170" s="680"/>
      <c r="M170" s="680"/>
      <c r="N170" s="680"/>
      <c r="O170" s="680"/>
      <c r="P170" s="680"/>
      <c r="Q170" s="680"/>
      <c r="R170" s="680"/>
      <c r="S170" s="680"/>
      <c r="T170" s="680"/>
      <c r="U170" s="680"/>
      <c r="V170" s="680"/>
      <c r="W170" s="680"/>
      <c r="X170" s="680"/>
      <c r="Y170" s="680"/>
      <c r="Z170" s="680"/>
      <c r="AA170" s="680"/>
      <c r="AB170" s="680"/>
      <c r="AC170" s="680"/>
      <c r="AD170" s="680"/>
      <c r="AE170" s="681"/>
      <c r="AF170" s="678">
        <f t="shared" si="73"/>
        <v>0</v>
      </c>
      <c r="AG170" s="678">
        <f t="shared" si="73"/>
        <v>0</v>
      </c>
      <c r="AH170" s="678">
        <f t="shared" si="73"/>
        <v>0</v>
      </c>
      <c r="AI170" s="678">
        <f t="shared" si="73"/>
        <v>0</v>
      </c>
      <c r="AJ170" s="678">
        <f t="shared" si="73"/>
        <v>0</v>
      </c>
      <c r="AK170" s="678">
        <f t="shared" si="73"/>
        <v>0</v>
      </c>
      <c r="AL170" s="678">
        <f t="shared" si="73"/>
        <v>0</v>
      </c>
      <c r="AM170" s="678">
        <f t="shared" si="73"/>
        <v>0</v>
      </c>
      <c r="AN170" s="678">
        <f t="shared" si="73"/>
        <v>0</v>
      </c>
    </row>
    <row r="171" spans="1:40" s="604" customFormat="1">
      <c r="A171" s="669">
        <f t="shared" si="70"/>
        <v>2017</v>
      </c>
      <c r="C171" s="684"/>
      <c r="E171" s="666">
        <f t="shared" si="69"/>
        <v>20</v>
      </c>
      <c r="F171" s="680"/>
      <c r="G171" s="680"/>
      <c r="H171" s="680"/>
      <c r="I171" s="680"/>
      <c r="J171" s="680"/>
      <c r="K171" s="680"/>
      <c r="L171" s="680"/>
      <c r="M171" s="680"/>
      <c r="N171" s="680"/>
      <c r="O171" s="680"/>
      <c r="P171" s="680"/>
      <c r="Q171" s="680"/>
      <c r="R171" s="680"/>
      <c r="S171" s="680"/>
      <c r="T171" s="680"/>
      <c r="U171" s="680"/>
      <c r="V171" s="680"/>
      <c r="W171" s="680"/>
      <c r="X171" s="680"/>
      <c r="Y171" s="680"/>
      <c r="Z171" s="680"/>
      <c r="AA171" s="680"/>
      <c r="AB171" s="680"/>
      <c r="AC171" s="680"/>
      <c r="AD171" s="680"/>
      <c r="AE171" s="680"/>
      <c r="AF171" s="681"/>
      <c r="AG171" s="678">
        <f t="shared" si="73"/>
        <v>0</v>
      </c>
      <c r="AH171" s="678">
        <f t="shared" si="73"/>
        <v>0</v>
      </c>
      <c r="AI171" s="678">
        <f t="shared" si="73"/>
        <v>0</v>
      </c>
      <c r="AJ171" s="678">
        <f t="shared" si="73"/>
        <v>0</v>
      </c>
      <c r="AK171" s="678">
        <f t="shared" si="73"/>
        <v>0</v>
      </c>
      <c r="AL171" s="678">
        <f t="shared" si="73"/>
        <v>0</v>
      </c>
      <c r="AM171" s="678">
        <f t="shared" si="73"/>
        <v>0</v>
      </c>
      <c r="AN171" s="678">
        <f t="shared" si="73"/>
        <v>0</v>
      </c>
    </row>
    <row r="172" spans="1:40" s="604" customFormat="1">
      <c r="A172" s="669">
        <f t="shared" si="70"/>
        <v>2018</v>
      </c>
      <c r="C172" s="684"/>
      <c r="E172" s="666">
        <f t="shared" si="69"/>
        <v>20</v>
      </c>
      <c r="F172" s="680"/>
      <c r="G172" s="680"/>
      <c r="H172" s="680"/>
      <c r="I172" s="680"/>
      <c r="J172" s="680"/>
      <c r="K172" s="680"/>
      <c r="L172" s="680"/>
      <c r="M172" s="680"/>
      <c r="N172" s="680"/>
      <c r="O172" s="680"/>
      <c r="P172" s="680"/>
      <c r="Q172" s="680"/>
      <c r="R172" s="680"/>
      <c r="S172" s="680"/>
      <c r="T172" s="680"/>
      <c r="U172" s="680"/>
      <c r="V172" s="680"/>
      <c r="W172" s="680"/>
      <c r="X172" s="680"/>
      <c r="Y172" s="680"/>
      <c r="Z172" s="680"/>
      <c r="AA172" s="680"/>
      <c r="AB172" s="680"/>
      <c r="AC172" s="680"/>
      <c r="AD172" s="680"/>
      <c r="AE172" s="680"/>
      <c r="AF172" s="680"/>
      <c r="AG172" s="681"/>
      <c r="AH172" s="678">
        <f t="shared" si="73"/>
        <v>0</v>
      </c>
      <c r="AI172" s="678">
        <f t="shared" si="73"/>
        <v>0</v>
      </c>
      <c r="AJ172" s="678">
        <f t="shared" si="73"/>
        <v>0</v>
      </c>
      <c r="AK172" s="678">
        <f t="shared" si="73"/>
        <v>0</v>
      </c>
      <c r="AL172" s="678">
        <f t="shared" si="73"/>
        <v>0</v>
      </c>
      <c r="AM172" s="678">
        <f t="shared" si="73"/>
        <v>0</v>
      </c>
      <c r="AN172" s="678">
        <f t="shared" si="73"/>
        <v>0</v>
      </c>
    </row>
    <row r="173" spans="1:40" s="604" customFormat="1">
      <c r="A173" s="669">
        <f t="shared" si="70"/>
        <v>2019</v>
      </c>
      <c r="C173" s="684"/>
      <c r="E173" s="666">
        <f t="shared" si="69"/>
        <v>20</v>
      </c>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1"/>
      <c r="AI173" s="678">
        <f t="shared" si="73"/>
        <v>0</v>
      </c>
      <c r="AJ173" s="678">
        <f t="shared" si="73"/>
        <v>0</v>
      </c>
      <c r="AK173" s="678">
        <f t="shared" si="73"/>
        <v>0</v>
      </c>
      <c r="AL173" s="678">
        <f t="shared" si="73"/>
        <v>0</v>
      </c>
      <c r="AM173" s="678">
        <f t="shared" si="73"/>
        <v>0</v>
      </c>
      <c r="AN173" s="678">
        <f t="shared" si="73"/>
        <v>0</v>
      </c>
    </row>
    <row r="174" spans="1:40" s="604" customFormat="1">
      <c r="A174" s="669">
        <f t="shared" si="70"/>
        <v>2020</v>
      </c>
      <c r="C174" s="684"/>
      <c r="E174" s="666">
        <f t="shared" si="69"/>
        <v>20</v>
      </c>
      <c r="F174" s="680"/>
      <c r="G174" s="680"/>
      <c r="H174" s="680"/>
      <c r="I174" s="680"/>
      <c r="J174" s="680"/>
      <c r="K174" s="680"/>
      <c r="L174" s="680"/>
      <c r="M174" s="680"/>
      <c r="N174" s="680"/>
      <c r="O174" s="680"/>
      <c r="P174" s="680"/>
      <c r="Q174" s="680"/>
      <c r="R174" s="680"/>
      <c r="S174" s="680"/>
      <c r="T174" s="680"/>
      <c r="U174" s="680"/>
      <c r="V174" s="680"/>
      <c r="W174" s="680"/>
      <c r="X174" s="680"/>
      <c r="Y174" s="680"/>
      <c r="Z174" s="680"/>
      <c r="AA174" s="680"/>
      <c r="AB174" s="680"/>
      <c r="AC174" s="680"/>
      <c r="AD174" s="680"/>
      <c r="AE174" s="680"/>
      <c r="AF174" s="680"/>
      <c r="AG174" s="680"/>
      <c r="AH174" s="681"/>
      <c r="AI174" s="681"/>
      <c r="AJ174" s="678">
        <f>+AJ137/$E174</f>
        <v>0</v>
      </c>
      <c r="AK174" s="678">
        <f>+AK137/$E174</f>
        <v>0</v>
      </c>
      <c r="AL174" s="678">
        <f>+AL137/$E174</f>
        <v>0</v>
      </c>
      <c r="AM174" s="678">
        <f>+AM137/$E174</f>
        <v>0</v>
      </c>
      <c r="AN174" s="678">
        <f>+AN137/$E174</f>
        <v>0</v>
      </c>
    </row>
    <row r="175" spans="1:40" s="604" customFormat="1">
      <c r="A175" s="669">
        <f t="shared" si="70"/>
        <v>2021</v>
      </c>
      <c r="C175" s="689"/>
      <c r="E175" s="666">
        <f t="shared" si="69"/>
        <v>20</v>
      </c>
      <c r="F175" s="680"/>
      <c r="G175" s="680"/>
      <c r="H175" s="680"/>
      <c r="I175" s="680"/>
      <c r="J175" s="680"/>
      <c r="K175" s="680"/>
      <c r="L175" s="680"/>
      <c r="M175" s="680"/>
      <c r="N175" s="680"/>
      <c r="O175" s="680"/>
      <c r="P175" s="680"/>
      <c r="Q175" s="680"/>
      <c r="R175" s="680"/>
      <c r="S175" s="680"/>
      <c r="T175" s="680"/>
      <c r="U175" s="680"/>
      <c r="V175" s="680"/>
      <c r="W175" s="680"/>
      <c r="X175" s="680"/>
      <c r="Y175" s="680"/>
      <c r="Z175" s="680"/>
      <c r="AA175" s="680"/>
      <c r="AB175" s="680"/>
      <c r="AC175" s="680"/>
      <c r="AD175" s="680"/>
      <c r="AE175" s="680"/>
      <c r="AF175" s="680"/>
      <c r="AG175" s="680"/>
      <c r="AH175" s="681"/>
      <c r="AI175" s="681"/>
      <c r="AJ175" s="681"/>
      <c r="AK175" s="678">
        <f>+AK138/$E175</f>
        <v>0</v>
      </c>
      <c r="AL175" s="678">
        <f>+AL138/$E175</f>
        <v>0</v>
      </c>
      <c r="AM175" s="678">
        <f>+AM138/$E175</f>
        <v>0</v>
      </c>
      <c r="AN175" s="678">
        <f>+AN138/$E175</f>
        <v>0</v>
      </c>
    </row>
    <row r="176" spans="1:40" s="604" customFormat="1">
      <c r="A176" s="669">
        <f t="shared" si="70"/>
        <v>2022</v>
      </c>
      <c r="C176" s="684"/>
      <c r="E176" s="666">
        <f t="shared" si="69"/>
        <v>20</v>
      </c>
      <c r="F176" s="680"/>
      <c r="G176" s="680"/>
      <c r="H176" s="680"/>
      <c r="I176" s="680"/>
      <c r="J176" s="680"/>
      <c r="K176" s="680"/>
      <c r="L176" s="680"/>
      <c r="M176" s="680"/>
      <c r="N176" s="680"/>
      <c r="O176" s="680"/>
      <c r="P176" s="680"/>
      <c r="Q176" s="680"/>
      <c r="R176" s="680"/>
      <c r="S176" s="680"/>
      <c r="T176" s="680"/>
      <c r="U176" s="680"/>
      <c r="V176" s="680"/>
      <c r="W176" s="680"/>
      <c r="X176" s="680"/>
      <c r="Y176" s="680"/>
      <c r="Z176" s="680"/>
      <c r="AA176" s="680"/>
      <c r="AB176" s="680"/>
      <c r="AC176" s="680"/>
      <c r="AD176" s="680"/>
      <c r="AE176" s="680"/>
      <c r="AF176" s="680"/>
      <c r="AG176" s="680"/>
      <c r="AH176" s="681"/>
      <c r="AI176" s="681"/>
      <c r="AJ176" s="681"/>
      <c r="AK176" s="681"/>
      <c r="AL176" s="678">
        <f>+AL139/$E176</f>
        <v>0</v>
      </c>
      <c r="AM176" s="678">
        <f>+AM139/$E176</f>
        <v>0</v>
      </c>
      <c r="AN176" s="678">
        <f>+AN139/$E176</f>
        <v>0</v>
      </c>
    </row>
    <row r="177" spans="1:40" s="604" customFormat="1">
      <c r="A177" s="669">
        <f t="shared" si="70"/>
        <v>2023</v>
      </c>
      <c r="C177" s="684"/>
      <c r="E177" s="666">
        <f t="shared" si="69"/>
        <v>20</v>
      </c>
      <c r="F177" s="680"/>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1"/>
      <c r="AI177" s="681"/>
      <c r="AJ177" s="681"/>
      <c r="AK177" s="681"/>
      <c r="AL177" s="681"/>
      <c r="AM177" s="678">
        <f>+AM140/$E177</f>
        <v>0</v>
      </c>
      <c r="AN177" s="678">
        <f>+AN140/$E177</f>
        <v>0</v>
      </c>
    </row>
    <row r="178" spans="1:40" s="604" customFormat="1">
      <c r="A178" s="669">
        <f t="shared" si="70"/>
        <v>2024</v>
      </c>
      <c r="C178" s="684"/>
      <c r="E178" s="666">
        <f t="shared" si="69"/>
        <v>20</v>
      </c>
      <c r="F178" s="680"/>
      <c r="G178" s="680"/>
      <c r="H178" s="680"/>
      <c r="I178" s="680"/>
      <c r="J178" s="680"/>
      <c r="K178" s="680"/>
      <c r="L178" s="680"/>
      <c r="M178" s="680"/>
      <c r="N178" s="680"/>
      <c r="O178" s="680"/>
      <c r="P178" s="680"/>
      <c r="Q178" s="680"/>
      <c r="R178" s="680"/>
      <c r="S178" s="680"/>
      <c r="T178" s="680"/>
      <c r="U178" s="680"/>
      <c r="V178" s="680"/>
      <c r="W178" s="680"/>
      <c r="X178" s="680"/>
      <c r="Y178" s="680"/>
      <c r="Z178" s="680"/>
      <c r="AA178" s="680"/>
      <c r="AB178" s="680"/>
      <c r="AC178" s="680"/>
      <c r="AD178" s="680"/>
      <c r="AE178" s="680"/>
      <c r="AF178" s="680"/>
      <c r="AG178" s="680"/>
      <c r="AH178" s="681"/>
      <c r="AI178" s="681"/>
      <c r="AJ178" s="681"/>
      <c r="AK178" s="681"/>
      <c r="AL178" s="681"/>
      <c r="AM178" s="681"/>
      <c r="AN178" s="678">
        <f>+AN141/$E178</f>
        <v>0</v>
      </c>
    </row>
    <row r="179" spans="1:40" s="604" customFormat="1" ht="11.25" customHeight="1">
      <c r="A179" s="669">
        <f t="shared" si="70"/>
        <v>2025</v>
      </c>
      <c r="E179" s="666">
        <f t="shared" si="69"/>
        <v>20</v>
      </c>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1"/>
      <c r="AI179" s="681"/>
      <c r="AJ179" s="681"/>
      <c r="AK179" s="681"/>
      <c r="AL179" s="681"/>
      <c r="AM179" s="681"/>
      <c r="AN179" s="681"/>
    </row>
    <row r="180" spans="1:40" s="604" customFormat="1" ht="11.25" customHeight="1">
      <c r="A180" s="661" t="s">
        <v>1409</v>
      </c>
      <c r="E180" s="664"/>
      <c r="F180" s="690">
        <f t="shared" ref="F180:AN180" si="74">SUM(F145:F179)</f>
        <v>0</v>
      </c>
      <c r="G180" s="690">
        <f t="shared" si="74"/>
        <v>1.4382614986619087</v>
      </c>
      <c r="H180" s="690">
        <f t="shared" si="74"/>
        <v>4.6891265298840308</v>
      </c>
      <c r="I180" s="690">
        <f t="shared" si="74"/>
        <v>8.5835971632470986</v>
      </c>
      <c r="J180" s="690">
        <f t="shared" si="74"/>
        <v>12.990325316681531</v>
      </c>
      <c r="K180" s="690">
        <f t="shared" si="74"/>
        <v>18.139170133809095</v>
      </c>
      <c r="L180" s="690">
        <f t="shared" si="74"/>
        <v>22.782324834968776</v>
      </c>
      <c r="M180" s="690">
        <f t="shared" si="74"/>
        <v>28.193865816235501</v>
      </c>
      <c r="N180" s="690">
        <f t="shared" si="74"/>
        <v>33.37554765388046</v>
      </c>
      <c r="O180" s="690">
        <f t="shared" si="74"/>
        <v>38.651530985054379</v>
      </c>
      <c r="P180" s="690">
        <f t="shared" si="74"/>
        <v>44.585543417666464</v>
      </c>
      <c r="Q180" s="690">
        <f t="shared" si="74"/>
        <v>48.652259701351646</v>
      </c>
      <c r="R180" s="690">
        <f t="shared" si="74"/>
        <v>51.483468397253873</v>
      </c>
      <c r="S180" s="690">
        <f t="shared" si="74"/>
        <v>55.596150281242451</v>
      </c>
      <c r="T180" s="690">
        <f t="shared" si="74"/>
        <v>59.997180805971865</v>
      </c>
      <c r="U180" s="690">
        <f t="shared" si="74"/>
        <v>63.819328629287668</v>
      </c>
      <c r="V180" s="690">
        <f t="shared" si="74"/>
        <v>68.99879114591694</v>
      </c>
      <c r="W180" s="690">
        <f t="shared" si="74"/>
        <v>74.908223047999996</v>
      </c>
      <c r="X180" s="690">
        <f t="shared" si="74"/>
        <v>81.018223047999996</v>
      </c>
      <c r="Y180" s="690">
        <f t="shared" si="74"/>
        <v>87.00550246369022</v>
      </c>
      <c r="Z180" s="690">
        <f t="shared" si="74"/>
        <v>91.460881622209357</v>
      </c>
      <c r="AA180" s="690">
        <f t="shared" si="74"/>
        <v>88.210016590987237</v>
      </c>
      <c r="AB180" s="690">
        <f t="shared" si="74"/>
        <v>84.315545957624167</v>
      </c>
      <c r="AC180" s="690">
        <f t="shared" si="74"/>
        <v>79.908817804189738</v>
      </c>
      <c r="AD180" s="690">
        <f t="shared" si="74"/>
        <v>74.75997298706217</v>
      </c>
      <c r="AE180" s="690">
        <f t="shared" si="74"/>
        <v>70.116818285902497</v>
      </c>
      <c r="AF180" s="690">
        <f t="shared" si="74"/>
        <v>64.705277304635771</v>
      </c>
      <c r="AG180" s="690">
        <f t="shared" si="74"/>
        <v>59.523595466990812</v>
      </c>
      <c r="AH180" s="690">
        <f t="shared" si="74"/>
        <v>54.247612135816901</v>
      </c>
      <c r="AI180" s="690">
        <f t="shared" si="74"/>
        <v>48.313599703204822</v>
      </c>
      <c r="AJ180" s="690">
        <f t="shared" si="74"/>
        <v>44.246883419519627</v>
      </c>
      <c r="AK180" s="690">
        <f t="shared" si="74"/>
        <v>41.4156747236174</v>
      </c>
      <c r="AL180" s="690">
        <f t="shared" si="74"/>
        <v>37.302992839628828</v>
      </c>
      <c r="AM180" s="690">
        <f t="shared" si="74"/>
        <v>32.901962314899407</v>
      </c>
      <c r="AN180" s="690">
        <f t="shared" si="74"/>
        <v>29.079814491583605</v>
      </c>
    </row>
    <row r="181" spans="1:40">
      <c r="A181" s="663"/>
    </row>
    <row r="182" spans="1:40" s="598" customFormat="1">
      <c r="A182" s="630" t="str">
        <f>"RAV rollforward "&amp;+E106&amp; " post vesting depn"</f>
        <v>RAV rollforward 33.3 years post vesting depn</v>
      </c>
      <c r="E182" s="616"/>
      <c r="F182" s="603"/>
      <c r="G182" s="603"/>
      <c r="H182" s="603"/>
      <c r="I182" s="603"/>
      <c r="J182" s="603"/>
      <c r="K182" s="603"/>
      <c r="L182" s="603"/>
      <c r="M182" s="603"/>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3"/>
      <c r="AL182" s="603"/>
      <c r="AM182" s="603"/>
      <c r="AN182" s="603"/>
    </row>
    <row r="183" spans="1:40" s="604" customFormat="1">
      <c r="A183" s="655" t="s">
        <v>904</v>
      </c>
      <c r="C183" s="599"/>
      <c r="E183" s="691"/>
      <c r="F183" s="678">
        <f>+F24</f>
        <v>862.95816445748858</v>
      </c>
      <c r="G183" s="678">
        <f t="shared" ref="G183:AN183" si="75">+F193</f>
        <v>874.94365234405336</v>
      </c>
      <c r="H183" s="678">
        <f t="shared" si="75"/>
        <v>881.56658795141288</v>
      </c>
      <c r="I183" s="678">
        <f t="shared" si="75"/>
        <v>899.10916411136782</v>
      </c>
      <c r="J183" s="678">
        <f t="shared" si="75"/>
        <v>924.55786927133067</v>
      </c>
      <c r="K183" s="678">
        <f t="shared" si="75"/>
        <v>962.20222412951989</v>
      </c>
      <c r="L183" s="678">
        <f t="shared" si="75"/>
        <v>986.64037737878527</v>
      </c>
      <c r="M183" s="678">
        <f t="shared" si="75"/>
        <v>1023.6575747279936</v>
      </c>
      <c r="N183" s="678">
        <f t="shared" si="75"/>
        <v>1052.827414441243</v>
      </c>
      <c r="O183" s="678">
        <f t="shared" si="75"/>
        <v>1080.771162801261</v>
      </c>
      <c r="P183" s="678">
        <f t="shared" si="75"/>
        <v>1118.7067344325803</v>
      </c>
      <c r="Q183" s="678">
        <f t="shared" si="75"/>
        <v>1115.7324116543634</v>
      </c>
      <c r="R183" s="678">
        <f t="shared" si="75"/>
        <v>1085.6054648780339</v>
      </c>
      <c r="S183" s="678">
        <f t="shared" si="75"/>
        <v>1079.407556220247</v>
      </c>
      <c r="T183" s="678">
        <f t="shared" si="75"/>
        <v>1076.506541167674</v>
      </c>
      <c r="U183" s="678">
        <f t="shared" si="75"/>
        <v>1059.3846105104149</v>
      </c>
      <c r="V183" s="678">
        <f t="shared" si="75"/>
        <v>1083.8931315278305</v>
      </c>
      <c r="W183" s="678">
        <f t="shared" si="75"/>
        <v>1160.6410541665384</v>
      </c>
      <c r="X183" s="678">
        <f t="shared" si="75"/>
        <v>1237.8511304139859</v>
      </c>
      <c r="Y183" s="678">
        <f t="shared" si="75"/>
        <v>1308.9371253055681</v>
      </c>
      <c r="Z183" s="678">
        <f t="shared" si="75"/>
        <v>1374.5543814139396</v>
      </c>
      <c r="AA183" s="678">
        <f t="shared" si="75"/>
        <v>1318.759100260263</v>
      </c>
      <c r="AB183" s="678">
        <f t="shared" si="75"/>
        <v>1262.9638191065865</v>
      </c>
      <c r="AC183" s="678">
        <f t="shared" si="75"/>
        <v>1207.1685379529099</v>
      </c>
      <c r="AD183" s="678">
        <f t="shared" si="75"/>
        <v>1151.3732567992333</v>
      </c>
      <c r="AE183" s="678">
        <f t="shared" si="75"/>
        <v>1095.5779756455568</v>
      </c>
      <c r="AF183" s="678">
        <f t="shared" si="75"/>
        <v>1039.7826944918802</v>
      </c>
      <c r="AG183" s="678">
        <f t="shared" si="75"/>
        <v>983.98741333820374</v>
      </c>
      <c r="AH183" s="678">
        <f t="shared" si="75"/>
        <v>928.19213218452728</v>
      </c>
      <c r="AI183" s="678">
        <f t="shared" si="75"/>
        <v>872.39685103085083</v>
      </c>
      <c r="AJ183" s="678">
        <f t="shared" si="75"/>
        <v>816.60156987717437</v>
      </c>
      <c r="AK183" s="678">
        <f t="shared" si="75"/>
        <v>760.80628872349791</v>
      </c>
      <c r="AL183" s="678">
        <f t="shared" si="75"/>
        <v>705.01100756982146</v>
      </c>
      <c r="AM183" s="678">
        <f t="shared" si="75"/>
        <v>649.215726416145</v>
      </c>
      <c r="AN183" s="678">
        <f t="shared" si="75"/>
        <v>594.28426598238559</v>
      </c>
    </row>
    <row r="184" spans="1:40" s="604" customFormat="1">
      <c r="A184" s="631" t="s">
        <v>1389</v>
      </c>
      <c r="C184" s="599"/>
      <c r="E184" s="691"/>
      <c r="F184" s="681"/>
      <c r="G184" s="678">
        <f t="shared" ref="G184:AN184" si="76">+G183*(G$292-F$292)/F$292</f>
        <v>0</v>
      </c>
      <c r="H184" s="678">
        <f t="shared" si="76"/>
        <v>0</v>
      </c>
      <c r="I184" s="678">
        <f t="shared" si="76"/>
        <v>0</v>
      </c>
      <c r="J184" s="678">
        <f t="shared" si="76"/>
        <v>0</v>
      </c>
      <c r="K184" s="678">
        <f t="shared" si="76"/>
        <v>0</v>
      </c>
      <c r="L184" s="678">
        <f t="shared" si="76"/>
        <v>0</v>
      </c>
      <c r="M184" s="678">
        <f t="shared" si="76"/>
        <v>0</v>
      </c>
      <c r="N184" s="678">
        <f t="shared" si="76"/>
        <v>0</v>
      </c>
      <c r="O184" s="678">
        <f t="shared" si="76"/>
        <v>0</v>
      </c>
      <c r="P184" s="678">
        <f t="shared" si="76"/>
        <v>0</v>
      </c>
      <c r="Q184" s="678">
        <f t="shared" si="76"/>
        <v>0</v>
      </c>
      <c r="R184" s="678">
        <f t="shared" si="76"/>
        <v>0</v>
      </c>
      <c r="S184" s="678">
        <f t="shared" si="76"/>
        <v>0</v>
      </c>
      <c r="T184" s="678">
        <f t="shared" si="76"/>
        <v>0</v>
      </c>
      <c r="U184" s="678">
        <f t="shared" si="76"/>
        <v>0</v>
      </c>
      <c r="V184" s="678">
        <f t="shared" si="76"/>
        <v>0</v>
      </c>
      <c r="W184" s="678">
        <f t="shared" si="76"/>
        <v>0</v>
      </c>
      <c r="X184" s="678">
        <f t="shared" si="76"/>
        <v>0</v>
      </c>
      <c r="Y184" s="678">
        <f t="shared" si="76"/>
        <v>0</v>
      </c>
      <c r="Z184" s="678">
        <f t="shared" si="76"/>
        <v>0</v>
      </c>
      <c r="AA184" s="678">
        <f t="shared" si="76"/>
        <v>0</v>
      </c>
      <c r="AB184" s="678">
        <f t="shared" si="76"/>
        <v>0</v>
      </c>
      <c r="AC184" s="678">
        <f t="shared" si="76"/>
        <v>0</v>
      </c>
      <c r="AD184" s="678">
        <f t="shared" si="76"/>
        <v>0</v>
      </c>
      <c r="AE184" s="678">
        <f t="shared" si="76"/>
        <v>0</v>
      </c>
      <c r="AF184" s="678">
        <f t="shared" si="76"/>
        <v>0</v>
      </c>
      <c r="AG184" s="678">
        <f t="shared" si="76"/>
        <v>0</v>
      </c>
      <c r="AH184" s="678">
        <f t="shared" si="76"/>
        <v>0</v>
      </c>
      <c r="AI184" s="678">
        <f t="shared" si="76"/>
        <v>0</v>
      </c>
      <c r="AJ184" s="678">
        <f t="shared" si="76"/>
        <v>0</v>
      </c>
      <c r="AK184" s="678">
        <f t="shared" si="76"/>
        <v>0</v>
      </c>
      <c r="AL184" s="678">
        <f t="shared" si="76"/>
        <v>0</v>
      </c>
      <c r="AM184" s="678">
        <f t="shared" si="76"/>
        <v>0</v>
      </c>
      <c r="AN184" s="678">
        <f t="shared" si="76"/>
        <v>0</v>
      </c>
    </row>
    <row r="185" spans="1:40" s="656" customFormat="1">
      <c r="A185" s="653"/>
      <c r="C185" s="692"/>
      <c r="E185" s="693"/>
      <c r="F185" s="690">
        <f t="shared" ref="F185:AN185" si="77">SUM(F183:F184)</f>
        <v>862.95816445748858</v>
      </c>
      <c r="G185" s="690">
        <f t="shared" si="77"/>
        <v>874.94365234405336</v>
      </c>
      <c r="H185" s="690">
        <f t="shared" si="77"/>
        <v>881.56658795141288</v>
      </c>
      <c r="I185" s="690">
        <f t="shared" si="77"/>
        <v>899.10916411136782</v>
      </c>
      <c r="J185" s="690">
        <f t="shared" si="77"/>
        <v>924.55786927133067</v>
      </c>
      <c r="K185" s="690">
        <f t="shared" si="77"/>
        <v>962.20222412951989</v>
      </c>
      <c r="L185" s="690">
        <f t="shared" si="77"/>
        <v>986.64037737878527</v>
      </c>
      <c r="M185" s="690">
        <f t="shared" si="77"/>
        <v>1023.6575747279936</v>
      </c>
      <c r="N185" s="690">
        <f t="shared" si="77"/>
        <v>1052.827414441243</v>
      </c>
      <c r="O185" s="690">
        <f t="shared" si="77"/>
        <v>1080.771162801261</v>
      </c>
      <c r="P185" s="690">
        <f t="shared" si="77"/>
        <v>1118.7067344325803</v>
      </c>
      <c r="Q185" s="690">
        <f t="shared" si="77"/>
        <v>1115.7324116543634</v>
      </c>
      <c r="R185" s="690">
        <f t="shared" si="77"/>
        <v>1085.6054648780339</v>
      </c>
      <c r="S185" s="690">
        <f t="shared" si="77"/>
        <v>1079.407556220247</v>
      </c>
      <c r="T185" s="690">
        <f t="shared" si="77"/>
        <v>1076.506541167674</v>
      </c>
      <c r="U185" s="690">
        <f t="shared" si="77"/>
        <v>1059.3846105104149</v>
      </c>
      <c r="V185" s="690">
        <f t="shared" si="77"/>
        <v>1083.8931315278305</v>
      </c>
      <c r="W185" s="690">
        <f t="shared" si="77"/>
        <v>1160.6410541665384</v>
      </c>
      <c r="X185" s="690">
        <f t="shared" si="77"/>
        <v>1237.8511304139859</v>
      </c>
      <c r="Y185" s="690">
        <f t="shared" si="77"/>
        <v>1308.9371253055681</v>
      </c>
      <c r="Z185" s="690">
        <f t="shared" si="77"/>
        <v>1374.5543814139396</v>
      </c>
      <c r="AA185" s="690">
        <f t="shared" si="77"/>
        <v>1318.759100260263</v>
      </c>
      <c r="AB185" s="690">
        <f t="shared" si="77"/>
        <v>1262.9638191065865</v>
      </c>
      <c r="AC185" s="690">
        <f t="shared" si="77"/>
        <v>1207.1685379529099</v>
      </c>
      <c r="AD185" s="690">
        <f t="shared" si="77"/>
        <v>1151.3732567992333</v>
      </c>
      <c r="AE185" s="690">
        <f t="shared" si="77"/>
        <v>1095.5779756455568</v>
      </c>
      <c r="AF185" s="690">
        <f t="shared" si="77"/>
        <v>1039.7826944918802</v>
      </c>
      <c r="AG185" s="690">
        <f t="shared" si="77"/>
        <v>983.98741333820374</v>
      </c>
      <c r="AH185" s="690">
        <f t="shared" si="77"/>
        <v>928.19213218452728</v>
      </c>
      <c r="AI185" s="690">
        <f t="shared" si="77"/>
        <v>872.39685103085083</v>
      </c>
      <c r="AJ185" s="690">
        <f t="shared" si="77"/>
        <v>816.60156987717437</v>
      </c>
      <c r="AK185" s="690">
        <f t="shared" si="77"/>
        <v>760.80628872349791</v>
      </c>
      <c r="AL185" s="690">
        <f t="shared" si="77"/>
        <v>705.01100756982146</v>
      </c>
      <c r="AM185" s="690">
        <f t="shared" si="77"/>
        <v>649.215726416145</v>
      </c>
      <c r="AN185" s="690">
        <f t="shared" si="77"/>
        <v>594.28426598238559</v>
      </c>
    </row>
    <row r="186" spans="1:40" s="604" customFormat="1">
      <c r="A186" s="658"/>
      <c r="C186" s="599"/>
      <c r="E186" s="691"/>
      <c r="F186" s="659"/>
      <c r="G186" s="659"/>
      <c r="H186" s="659"/>
      <c r="I186" s="659"/>
      <c r="J186" s="659"/>
      <c r="K186" s="659"/>
      <c r="L186" s="659"/>
      <c r="M186" s="659"/>
      <c r="N186" s="659"/>
      <c r="O186" s="659"/>
      <c r="P186" s="659"/>
      <c r="Q186" s="659"/>
      <c r="R186" s="659"/>
      <c r="S186" s="659"/>
      <c r="T186" s="659"/>
      <c r="U186" s="659"/>
      <c r="V186" s="659"/>
      <c r="W186" s="659"/>
      <c r="X186" s="659"/>
      <c r="Y186" s="659"/>
      <c r="Z186" s="659"/>
      <c r="AA186" s="659"/>
      <c r="AB186" s="659"/>
      <c r="AC186" s="659"/>
      <c r="AD186" s="659"/>
      <c r="AE186" s="659"/>
      <c r="AF186" s="659"/>
      <c r="AG186" s="659"/>
      <c r="AH186" s="659"/>
      <c r="AI186" s="659"/>
      <c r="AJ186" s="659"/>
      <c r="AK186" s="659"/>
      <c r="AL186" s="659"/>
      <c r="AM186" s="659"/>
      <c r="AN186" s="659"/>
    </row>
    <row r="187" spans="1:40" s="604" customFormat="1">
      <c r="A187" s="631" t="s">
        <v>1390</v>
      </c>
      <c r="C187" s="599"/>
      <c r="E187" s="691"/>
      <c r="F187" s="678">
        <f t="shared" ref="F187:AI187" si="78">+F10</f>
        <v>28.765229973238174</v>
      </c>
      <c r="G187" s="678">
        <f t="shared" si="78"/>
        <v>65.017300624442441</v>
      </c>
      <c r="H187" s="678">
        <f t="shared" si="78"/>
        <v>77.889412667261368</v>
      </c>
      <c r="I187" s="678">
        <f t="shared" si="78"/>
        <v>88.134563068688649</v>
      </c>
      <c r="J187" s="678">
        <f t="shared" si="78"/>
        <v>102.97689634255129</v>
      </c>
      <c r="K187" s="678">
        <f t="shared" si="78"/>
        <v>92.863094023193582</v>
      </c>
      <c r="L187" s="678">
        <f t="shared" si="78"/>
        <v>108.2308196253345</v>
      </c>
      <c r="M187" s="678">
        <f t="shared" si="78"/>
        <v>103.63363675289918</v>
      </c>
      <c r="N187" s="678">
        <f t="shared" si="78"/>
        <v>105.51966662347833</v>
      </c>
      <c r="O187" s="678">
        <f t="shared" si="78"/>
        <v>118.68024865224176</v>
      </c>
      <c r="P187" s="678">
        <f t="shared" si="78"/>
        <v>81.334325673703674</v>
      </c>
      <c r="Q187" s="678">
        <f t="shared" si="78"/>
        <v>56.624173918044583</v>
      </c>
      <c r="R187" s="678">
        <f t="shared" si="78"/>
        <v>82.253637679771515</v>
      </c>
      <c r="S187" s="678">
        <f t="shared" si="78"/>
        <v>88.020610494588297</v>
      </c>
      <c r="T187" s="678">
        <f t="shared" si="78"/>
        <v>76.442956466316105</v>
      </c>
      <c r="U187" s="678">
        <f t="shared" si="78"/>
        <v>103.58925033258539</v>
      </c>
      <c r="V187" s="678">
        <f t="shared" si="78"/>
        <v>118.18863804166105</v>
      </c>
      <c r="W187" s="678">
        <f t="shared" si="78"/>
        <v>122.19999999999999</v>
      </c>
      <c r="X187" s="678">
        <f t="shared" si="78"/>
        <v>119.74558831380462</v>
      </c>
      <c r="Y187" s="678">
        <f t="shared" si="78"/>
        <v>117.87281314362104</v>
      </c>
      <c r="Z187" s="678">
        <f t="shared" si="78"/>
        <v>0</v>
      </c>
      <c r="AA187" s="678">
        <f t="shared" si="78"/>
        <v>0</v>
      </c>
      <c r="AB187" s="678">
        <f t="shared" si="78"/>
        <v>0</v>
      </c>
      <c r="AC187" s="678">
        <f t="shared" si="78"/>
        <v>0</v>
      </c>
      <c r="AD187" s="678">
        <f t="shared" si="78"/>
        <v>0</v>
      </c>
      <c r="AE187" s="678">
        <f t="shared" si="78"/>
        <v>0</v>
      </c>
      <c r="AF187" s="678">
        <f t="shared" si="78"/>
        <v>0</v>
      </c>
      <c r="AG187" s="678">
        <f t="shared" si="78"/>
        <v>0</v>
      </c>
      <c r="AH187" s="678">
        <f t="shared" si="78"/>
        <v>0</v>
      </c>
      <c r="AI187" s="678">
        <f t="shared" si="78"/>
        <v>0</v>
      </c>
      <c r="AJ187" s="678">
        <f>+AJ10</f>
        <v>0</v>
      </c>
      <c r="AK187" s="678">
        <f>+AK10</f>
        <v>0</v>
      </c>
      <c r="AL187" s="678">
        <f>+AL10</f>
        <v>0</v>
      </c>
      <c r="AM187" s="678">
        <f>+AM10</f>
        <v>0</v>
      </c>
      <c r="AN187" s="678">
        <f>+AN10</f>
        <v>0</v>
      </c>
    </row>
    <row r="188" spans="1:40" s="604" customFormat="1">
      <c r="A188" s="658"/>
      <c r="C188" s="599"/>
      <c r="E188" s="691"/>
      <c r="F188" s="659"/>
      <c r="G188" s="659"/>
      <c r="H188" s="659"/>
      <c r="I188" s="659"/>
      <c r="J188" s="659"/>
      <c r="K188" s="659"/>
      <c r="L188" s="659"/>
      <c r="M188" s="659"/>
      <c r="N188" s="659"/>
      <c r="O188" s="659"/>
      <c r="P188" s="659"/>
      <c r="Q188" s="659"/>
      <c r="R188" s="659"/>
      <c r="S188" s="659"/>
      <c r="T188" s="659"/>
      <c r="U188" s="659"/>
      <c r="V188" s="659"/>
      <c r="W188" s="659"/>
      <c r="X188" s="659"/>
      <c r="Y188" s="659"/>
      <c r="Z188" s="659"/>
      <c r="AA188" s="659"/>
      <c r="AB188" s="659"/>
      <c r="AC188" s="659"/>
      <c r="AD188" s="659"/>
      <c r="AE188" s="659"/>
      <c r="AF188" s="659"/>
      <c r="AG188" s="659"/>
      <c r="AH188" s="659"/>
      <c r="AI188" s="659"/>
      <c r="AJ188" s="659"/>
      <c r="AK188" s="659"/>
      <c r="AL188" s="659"/>
      <c r="AM188" s="659"/>
      <c r="AN188" s="659"/>
    </row>
    <row r="189" spans="1:40" s="604" customFormat="1">
      <c r="A189" s="631" t="s">
        <v>1391</v>
      </c>
      <c r="C189" s="599"/>
      <c r="E189" s="691"/>
      <c r="F189" s="678">
        <f t="shared" ref="F189:AI189" si="79">-F31</f>
        <v>-16.779742086673391</v>
      </c>
      <c r="G189" s="678">
        <f t="shared" si="79"/>
        <v>-57.530544297165903</v>
      </c>
      <c r="H189" s="678">
        <f t="shared" si="79"/>
        <v>-57.530544297165903</v>
      </c>
      <c r="I189" s="678">
        <f t="shared" si="79"/>
        <v>-57.530544297165903</v>
      </c>
      <c r="J189" s="678">
        <f t="shared" si="79"/>
        <v>-57.530544297165903</v>
      </c>
      <c r="K189" s="678">
        <f t="shared" si="79"/>
        <v>-57.530544297165903</v>
      </c>
      <c r="L189" s="678">
        <f t="shared" si="79"/>
        <v>-57.530544297165903</v>
      </c>
      <c r="M189" s="678">
        <f t="shared" si="79"/>
        <v>-57.530544297165903</v>
      </c>
      <c r="N189" s="678">
        <f t="shared" si="79"/>
        <v>-57.530544297165903</v>
      </c>
      <c r="O189" s="678">
        <f t="shared" si="79"/>
        <v>-57.530544297165903</v>
      </c>
      <c r="P189" s="678">
        <f t="shared" si="79"/>
        <v>-57.530544297165903</v>
      </c>
      <c r="Q189" s="678">
        <f t="shared" si="79"/>
        <v>-57.530544297165903</v>
      </c>
      <c r="R189" s="678">
        <f t="shared" si="79"/>
        <v>-57.530544297165903</v>
      </c>
      <c r="S189" s="678">
        <f t="shared" si="79"/>
        <v>-57.530544297165903</v>
      </c>
      <c r="T189" s="678">
        <f t="shared" si="79"/>
        <v>-57.530544297165903</v>
      </c>
      <c r="U189" s="678">
        <f t="shared" si="79"/>
        <v>-40.750802210492516</v>
      </c>
      <c r="V189" s="678">
        <f t="shared" si="79"/>
        <v>0</v>
      </c>
      <c r="W189" s="678">
        <f t="shared" si="79"/>
        <v>0</v>
      </c>
      <c r="X189" s="678">
        <f t="shared" si="79"/>
        <v>0</v>
      </c>
      <c r="Y189" s="678">
        <f t="shared" si="79"/>
        <v>0</v>
      </c>
      <c r="Z189" s="678">
        <f t="shared" si="79"/>
        <v>0</v>
      </c>
      <c r="AA189" s="678">
        <f t="shared" si="79"/>
        <v>0</v>
      </c>
      <c r="AB189" s="678">
        <f t="shared" si="79"/>
        <v>0</v>
      </c>
      <c r="AC189" s="678">
        <f t="shared" si="79"/>
        <v>0</v>
      </c>
      <c r="AD189" s="678">
        <f t="shared" si="79"/>
        <v>0</v>
      </c>
      <c r="AE189" s="678">
        <f t="shared" si="79"/>
        <v>0</v>
      </c>
      <c r="AF189" s="678">
        <f t="shared" si="79"/>
        <v>0</v>
      </c>
      <c r="AG189" s="678">
        <f t="shared" si="79"/>
        <v>0</v>
      </c>
      <c r="AH189" s="678">
        <f t="shared" si="79"/>
        <v>0</v>
      </c>
      <c r="AI189" s="678">
        <f t="shared" si="79"/>
        <v>0</v>
      </c>
      <c r="AJ189" s="678">
        <f>-AJ31</f>
        <v>0</v>
      </c>
      <c r="AK189" s="678">
        <f>-AK31</f>
        <v>0</v>
      </c>
      <c r="AL189" s="678">
        <f>-AL31</f>
        <v>0</v>
      </c>
      <c r="AM189" s="678">
        <f>-AM31</f>
        <v>0</v>
      </c>
      <c r="AN189" s="678">
        <f>-AN31</f>
        <v>0</v>
      </c>
    </row>
    <row r="190" spans="1:40" s="604" customFormat="1">
      <c r="A190" s="631" t="s">
        <v>1410</v>
      </c>
      <c r="C190" s="599"/>
      <c r="E190" s="691"/>
      <c r="F190" s="678">
        <f t="shared" ref="F190:AN190" si="80">-F106</f>
        <v>0</v>
      </c>
      <c r="G190" s="678">
        <f t="shared" si="80"/>
        <v>-0.86382071991706233</v>
      </c>
      <c r="H190" s="678">
        <f t="shared" si="80"/>
        <v>-2.8162922101405594</v>
      </c>
      <c r="I190" s="678">
        <f t="shared" si="80"/>
        <v>-5.1553136115598193</v>
      </c>
      <c r="J190" s="678">
        <f t="shared" si="80"/>
        <v>-7.8019971871961147</v>
      </c>
      <c r="K190" s="678">
        <f t="shared" si="80"/>
        <v>-10.894396476762219</v>
      </c>
      <c r="L190" s="678">
        <f t="shared" si="80"/>
        <v>-13.683077978960226</v>
      </c>
      <c r="M190" s="678">
        <f t="shared" si="80"/>
        <v>-16.933252742483784</v>
      </c>
      <c r="N190" s="678">
        <f t="shared" si="80"/>
        <v>-20.045373966294569</v>
      </c>
      <c r="O190" s="678">
        <f t="shared" si="80"/>
        <v>-23.214132723756382</v>
      </c>
      <c r="P190" s="678">
        <f t="shared" si="80"/>
        <v>-26.778104154754633</v>
      </c>
      <c r="Q190" s="678">
        <f t="shared" si="80"/>
        <v>-29.220576397208198</v>
      </c>
      <c r="R190" s="678">
        <f t="shared" si="80"/>
        <v>-30.921002040392722</v>
      </c>
      <c r="S190" s="678">
        <f t="shared" si="80"/>
        <v>-33.391081249995473</v>
      </c>
      <c r="T190" s="678">
        <f t="shared" si="80"/>
        <v>-36.034342826409535</v>
      </c>
      <c r="U190" s="678">
        <f t="shared" si="80"/>
        <v>-38.329927104677289</v>
      </c>
      <c r="V190" s="678">
        <f t="shared" si="80"/>
        <v>-41.440715402953124</v>
      </c>
      <c r="W190" s="678">
        <f t="shared" si="80"/>
        <v>-44.989923752552556</v>
      </c>
      <c r="X190" s="678">
        <f t="shared" si="80"/>
        <v>-48.65959342222223</v>
      </c>
      <c r="Y190" s="678">
        <f t="shared" si="80"/>
        <v>-52.255557035249396</v>
      </c>
      <c r="Z190" s="678">
        <f t="shared" si="80"/>
        <v>-55.795281153676456</v>
      </c>
      <c r="AA190" s="678">
        <f t="shared" si="80"/>
        <v>-55.795281153676456</v>
      </c>
      <c r="AB190" s="678">
        <f t="shared" si="80"/>
        <v>-55.795281153676456</v>
      </c>
      <c r="AC190" s="678">
        <f t="shared" si="80"/>
        <v>-55.795281153676456</v>
      </c>
      <c r="AD190" s="678">
        <f t="shared" si="80"/>
        <v>-55.795281153676456</v>
      </c>
      <c r="AE190" s="678">
        <f t="shared" si="80"/>
        <v>-55.795281153676456</v>
      </c>
      <c r="AF190" s="678">
        <f t="shared" si="80"/>
        <v>-55.795281153676456</v>
      </c>
      <c r="AG190" s="678">
        <f t="shared" si="80"/>
        <v>-55.795281153676456</v>
      </c>
      <c r="AH190" s="678">
        <f t="shared" si="80"/>
        <v>-55.795281153676456</v>
      </c>
      <c r="AI190" s="678">
        <f t="shared" si="80"/>
        <v>-55.795281153676456</v>
      </c>
      <c r="AJ190" s="678">
        <f t="shared" si="80"/>
        <v>-55.795281153676456</v>
      </c>
      <c r="AK190" s="678">
        <f t="shared" si="80"/>
        <v>-55.795281153676456</v>
      </c>
      <c r="AL190" s="678">
        <f t="shared" si="80"/>
        <v>-55.795281153676456</v>
      </c>
      <c r="AM190" s="678">
        <f t="shared" si="80"/>
        <v>-54.931460433759383</v>
      </c>
      <c r="AN190" s="678">
        <f t="shared" si="80"/>
        <v>-52.978988943535896</v>
      </c>
    </row>
    <row r="191" spans="1:40" s="656" customFormat="1">
      <c r="A191" s="661" t="s">
        <v>1393</v>
      </c>
      <c r="C191" s="692"/>
      <c r="E191" s="693"/>
      <c r="F191" s="690">
        <f t="shared" ref="F191:AN191" si="81">SUM(F189:F190)</f>
        <v>-16.779742086673391</v>
      </c>
      <c r="G191" s="690">
        <f t="shared" si="81"/>
        <v>-58.394365017082968</v>
      </c>
      <c r="H191" s="690">
        <f t="shared" si="81"/>
        <v>-60.346836507306463</v>
      </c>
      <c r="I191" s="690">
        <f t="shared" si="81"/>
        <v>-62.685857908725723</v>
      </c>
      <c r="J191" s="690">
        <f t="shared" si="81"/>
        <v>-65.332541484362025</v>
      </c>
      <c r="K191" s="690">
        <f t="shared" si="81"/>
        <v>-68.424940773928128</v>
      </c>
      <c r="L191" s="690">
        <f t="shared" si="81"/>
        <v>-71.213622276126131</v>
      </c>
      <c r="M191" s="690">
        <f t="shared" si="81"/>
        <v>-74.463797039649691</v>
      </c>
      <c r="N191" s="690">
        <f t="shared" si="81"/>
        <v>-77.575918263460466</v>
      </c>
      <c r="O191" s="690">
        <f t="shared" si="81"/>
        <v>-80.744677020922282</v>
      </c>
      <c r="P191" s="690">
        <f t="shared" si="81"/>
        <v>-84.308648451920533</v>
      </c>
      <c r="Q191" s="690">
        <f t="shared" si="81"/>
        <v>-86.751120694374094</v>
      </c>
      <c r="R191" s="690">
        <f t="shared" si="81"/>
        <v>-88.451546337558625</v>
      </c>
      <c r="S191" s="690">
        <f t="shared" si="81"/>
        <v>-90.921625547161369</v>
      </c>
      <c r="T191" s="690">
        <f t="shared" si="81"/>
        <v>-93.564887123575431</v>
      </c>
      <c r="U191" s="690">
        <f t="shared" si="81"/>
        <v>-79.080729315169805</v>
      </c>
      <c r="V191" s="690">
        <f t="shared" si="81"/>
        <v>-41.440715402953124</v>
      </c>
      <c r="W191" s="690">
        <f t="shared" si="81"/>
        <v>-44.989923752552556</v>
      </c>
      <c r="X191" s="690">
        <f t="shared" si="81"/>
        <v>-48.65959342222223</v>
      </c>
      <c r="Y191" s="690">
        <f t="shared" si="81"/>
        <v>-52.255557035249396</v>
      </c>
      <c r="Z191" s="690">
        <f t="shared" si="81"/>
        <v>-55.795281153676456</v>
      </c>
      <c r="AA191" s="690">
        <f t="shared" si="81"/>
        <v>-55.795281153676456</v>
      </c>
      <c r="AB191" s="690">
        <f t="shared" si="81"/>
        <v>-55.795281153676456</v>
      </c>
      <c r="AC191" s="690">
        <f t="shared" si="81"/>
        <v>-55.795281153676456</v>
      </c>
      <c r="AD191" s="690">
        <f t="shared" si="81"/>
        <v>-55.795281153676456</v>
      </c>
      <c r="AE191" s="690">
        <f t="shared" si="81"/>
        <v>-55.795281153676456</v>
      </c>
      <c r="AF191" s="690">
        <f t="shared" si="81"/>
        <v>-55.795281153676456</v>
      </c>
      <c r="AG191" s="690">
        <f t="shared" si="81"/>
        <v>-55.795281153676456</v>
      </c>
      <c r="AH191" s="690">
        <f t="shared" si="81"/>
        <v>-55.795281153676456</v>
      </c>
      <c r="AI191" s="690">
        <f t="shared" si="81"/>
        <v>-55.795281153676456</v>
      </c>
      <c r="AJ191" s="690">
        <f t="shared" si="81"/>
        <v>-55.795281153676456</v>
      </c>
      <c r="AK191" s="690">
        <f t="shared" si="81"/>
        <v>-55.795281153676456</v>
      </c>
      <c r="AL191" s="690">
        <f t="shared" si="81"/>
        <v>-55.795281153676456</v>
      </c>
      <c r="AM191" s="690">
        <f t="shared" si="81"/>
        <v>-54.931460433759383</v>
      </c>
      <c r="AN191" s="690">
        <f t="shared" si="81"/>
        <v>-52.978988943535896</v>
      </c>
    </row>
    <row r="192" spans="1:40" s="604" customFormat="1">
      <c r="A192" s="631"/>
      <c r="C192" s="599"/>
      <c r="E192" s="691"/>
      <c r="F192" s="659"/>
      <c r="G192" s="659"/>
      <c r="H192" s="659"/>
      <c r="I192" s="659"/>
      <c r="J192" s="659"/>
      <c r="K192" s="659"/>
      <c r="L192" s="659"/>
      <c r="M192" s="659"/>
      <c r="N192" s="659"/>
      <c r="O192" s="659"/>
      <c r="P192" s="659"/>
      <c r="Q192" s="659"/>
      <c r="R192" s="659"/>
      <c r="S192" s="659"/>
      <c r="T192" s="659"/>
      <c r="U192" s="659"/>
      <c r="V192" s="659"/>
      <c r="W192" s="659"/>
      <c r="X192" s="659"/>
      <c r="Y192" s="659"/>
      <c r="Z192" s="659"/>
      <c r="AA192" s="659"/>
      <c r="AB192" s="659"/>
      <c r="AC192" s="659"/>
      <c r="AD192" s="659"/>
      <c r="AE192" s="659"/>
      <c r="AF192" s="659"/>
      <c r="AG192" s="659"/>
      <c r="AH192" s="659"/>
      <c r="AI192" s="659"/>
      <c r="AJ192" s="659"/>
      <c r="AK192" s="659"/>
      <c r="AL192" s="659"/>
      <c r="AM192" s="659"/>
      <c r="AN192" s="659"/>
    </row>
    <row r="193" spans="1:40" s="656" customFormat="1">
      <c r="A193" s="661" t="s">
        <v>1348</v>
      </c>
      <c r="C193" s="692"/>
      <c r="E193" s="693"/>
      <c r="F193" s="690">
        <f t="shared" ref="F193:AN193" si="82">+F185+F187+F191</f>
        <v>874.94365234405336</v>
      </c>
      <c r="G193" s="690">
        <f t="shared" si="82"/>
        <v>881.56658795141288</v>
      </c>
      <c r="H193" s="690">
        <f t="shared" si="82"/>
        <v>899.10916411136782</v>
      </c>
      <c r="I193" s="690">
        <f t="shared" si="82"/>
        <v>924.55786927133067</v>
      </c>
      <c r="J193" s="690">
        <f t="shared" si="82"/>
        <v>962.20222412951989</v>
      </c>
      <c r="K193" s="690">
        <f t="shared" si="82"/>
        <v>986.64037737878527</v>
      </c>
      <c r="L193" s="690">
        <f t="shared" si="82"/>
        <v>1023.6575747279936</v>
      </c>
      <c r="M193" s="690">
        <f t="shared" si="82"/>
        <v>1052.827414441243</v>
      </c>
      <c r="N193" s="690">
        <f t="shared" si="82"/>
        <v>1080.771162801261</v>
      </c>
      <c r="O193" s="690">
        <f t="shared" si="82"/>
        <v>1118.7067344325803</v>
      </c>
      <c r="P193" s="690">
        <f t="shared" si="82"/>
        <v>1115.7324116543634</v>
      </c>
      <c r="Q193" s="690">
        <f t="shared" si="82"/>
        <v>1085.6054648780339</v>
      </c>
      <c r="R193" s="690">
        <f t="shared" si="82"/>
        <v>1079.407556220247</v>
      </c>
      <c r="S193" s="690">
        <f t="shared" si="82"/>
        <v>1076.506541167674</v>
      </c>
      <c r="T193" s="690">
        <f t="shared" si="82"/>
        <v>1059.3846105104149</v>
      </c>
      <c r="U193" s="690">
        <f t="shared" si="82"/>
        <v>1083.8931315278305</v>
      </c>
      <c r="V193" s="690">
        <f t="shared" si="82"/>
        <v>1160.6410541665384</v>
      </c>
      <c r="W193" s="690">
        <f t="shared" si="82"/>
        <v>1237.8511304139859</v>
      </c>
      <c r="X193" s="690">
        <f t="shared" si="82"/>
        <v>1308.9371253055681</v>
      </c>
      <c r="Y193" s="690">
        <f t="shared" si="82"/>
        <v>1374.5543814139396</v>
      </c>
      <c r="Z193" s="690">
        <f t="shared" si="82"/>
        <v>1318.759100260263</v>
      </c>
      <c r="AA193" s="690">
        <f t="shared" si="82"/>
        <v>1262.9638191065865</v>
      </c>
      <c r="AB193" s="690">
        <f t="shared" si="82"/>
        <v>1207.1685379529099</v>
      </c>
      <c r="AC193" s="690">
        <f t="shared" si="82"/>
        <v>1151.3732567992333</v>
      </c>
      <c r="AD193" s="690">
        <f t="shared" si="82"/>
        <v>1095.5779756455568</v>
      </c>
      <c r="AE193" s="690">
        <f t="shared" si="82"/>
        <v>1039.7826944918802</v>
      </c>
      <c r="AF193" s="690">
        <f t="shared" si="82"/>
        <v>983.98741333820374</v>
      </c>
      <c r="AG193" s="690">
        <f t="shared" si="82"/>
        <v>928.19213218452728</v>
      </c>
      <c r="AH193" s="690">
        <f t="shared" si="82"/>
        <v>872.39685103085083</v>
      </c>
      <c r="AI193" s="690">
        <f t="shared" si="82"/>
        <v>816.60156987717437</v>
      </c>
      <c r="AJ193" s="690">
        <f t="shared" si="82"/>
        <v>760.80628872349791</v>
      </c>
      <c r="AK193" s="690">
        <f t="shared" si="82"/>
        <v>705.01100756982146</v>
      </c>
      <c r="AL193" s="690">
        <f t="shared" si="82"/>
        <v>649.215726416145</v>
      </c>
      <c r="AM193" s="690">
        <f t="shared" si="82"/>
        <v>594.28426598238559</v>
      </c>
      <c r="AN193" s="690">
        <f t="shared" si="82"/>
        <v>541.30527703884968</v>
      </c>
    </row>
    <row r="194" spans="1:40" s="598" customFormat="1">
      <c r="A194" s="658"/>
      <c r="E194" s="616"/>
      <c r="F194" s="616"/>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c r="AK194" s="607"/>
      <c r="AL194" s="607"/>
      <c r="AM194" s="607"/>
      <c r="AN194" s="607"/>
    </row>
    <row r="195" spans="1:40" s="604" customFormat="1">
      <c r="A195" s="665" t="s">
        <v>1425</v>
      </c>
      <c r="E195" s="664"/>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09"/>
      <c r="AL195" s="609"/>
      <c r="AM195" s="609"/>
      <c r="AN195" s="609"/>
    </row>
    <row r="196" spans="1:40" s="604" customFormat="1">
      <c r="A196" s="631" t="s">
        <v>904</v>
      </c>
      <c r="C196" s="599"/>
      <c r="E196" s="691"/>
      <c r="F196" s="678">
        <f>+F24</f>
        <v>862.95816445748858</v>
      </c>
      <c r="G196" s="678">
        <f t="shared" ref="G196:AN196" si="83">+F206</f>
        <v>874.94365234405336</v>
      </c>
      <c r="H196" s="678">
        <f t="shared" si="83"/>
        <v>880.99214717266796</v>
      </c>
      <c r="I196" s="678">
        <f t="shared" si="83"/>
        <v>896.66188901287933</v>
      </c>
      <c r="J196" s="678">
        <f t="shared" si="83"/>
        <v>918.68231062115501</v>
      </c>
      <c r="K196" s="678">
        <f t="shared" si="83"/>
        <v>951.13833734985883</v>
      </c>
      <c r="L196" s="678">
        <f t="shared" si="83"/>
        <v>968.33171694207738</v>
      </c>
      <c r="M196" s="678">
        <f t="shared" si="83"/>
        <v>996.24966743527716</v>
      </c>
      <c r="N196" s="678">
        <f t="shared" si="83"/>
        <v>1014.1588940747748</v>
      </c>
      <c r="O196" s="678">
        <f t="shared" si="83"/>
        <v>1028.7724687472069</v>
      </c>
      <c r="P196" s="678">
        <f t="shared" si="83"/>
        <v>1051.2706421172284</v>
      </c>
      <c r="Q196" s="678">
        <f t="shared" si="83"/>
        <v>1030.4888800760996</v>
      </c>
      <c r="R196" s="678">
        <f t="shared" si="83"/>
        <v>980.93024999562658</v>
      </c>
      <c r="S196" s="678">
        <f t="shared" si="83"/>
        <v>954.16987498097842</v>
      </c>
      <c r="T196" s="678">
        <f t="shared" si="83"/>
        <v>929.06379089715836</v>
      </c>
      <c r="U196" s="678">
        <f t="shared" si="83"/>
        <v>887.97902226033671</v>
      </c>
      <c r="V196" s="678">
        <f t="shared" si="83"/>
        <v>886.99814175314191</v>
      </c>
      <c r="W196" s="678">
        <f t="shared" si="83"/>
        <v>936.18798864888606</v>
      </c>
      <c r="X196" s="678">
        <f t="shared" si="83"/>
        <v>983.47976560088603</v>
      </c>
      <c r="Y196" s="678">
        <f t="shared" si="83"/>
        <v>1022.2071308666907</v>
      </c>
      <c r="Z196" s="678">
        <f t="shared" si="83"/>
        <v>1053.0744415466215</v>
      </c>
      <c r="AA196" s="678">
        <f t="shared" si="83"/>
        <v>961.61355992441213</v>
      </c>
      <c r="AB196" s="678">
        <f t="shared" si="83"/>
        <v>873.40354333342486</v>
      </c>
      <c r="AC196" s="678">
        <f t="shared" si="83"/>
        <v>789.08799737580068</v>
      </c>
      <c r="AD196" s="678">
        <f t="shared" si="83"/>
        <v>709.17917957161092</v>
      </c>
      <c r="AE196" s="678">
        <f t="shared" si="83"/>
        <v>634.41920658454876</v>
      </c>
      <c r="AF196" s="678">
        <f t="shared" si="83"/>
        <v>564.30238829864629</v>
      </c>
      <c r="AG196" s="678">
        <f t="shared" si="83"/>
        <v>499.59711099401051</v>
      </c>
      <c r="AH196" s="678">
        <f t="shared" si="83"/>
        <v>440.07351552701971</v>
      </c>
      <c r="AI196" s="678">
        <f t="shared" si="83"/>
        <v>385.82590339120281</v>
      </c>
      <c r="AJ196" s="678">
        <f t="shared" si="83"/>
        <v>337.51230368799798</v>
      </c>
      <c r="AK196" s="678">
        <f t="shared" si="83"/>
        <v>293.26542026847835</v>
      </c>
      <c r="AL196" s="678">
        <f t="shared" si="83"/>
        <v>251.84974554486095</v>
      </c>
      <c r="AM196" s="678">
        <f t="shared" si="83"/>
        <v>214.54675270523211</v>
      </c>
      <c r="AN196" s="678">
        <f t="shared" si="83"/>
        <v>181.6447903903327</v>
      </c>
    </row>
    <row r="197" spans="1:40" s="604" customFormat="1">
      <c r="A197" s="631" t="s">
        <v>1389</v>
      </c>
      <c r="C197" s="599"/>
      <c r="E197" s="691"/>
      <c r="F197" s="681"/>
      <c r="G197" s="678">
        <f t="shared" ref="G197:AN197" si="84">+G196*(G$292-F$292)/F$292</f>
        <v>0</v>
      </c>
      <c r="H197" s="678">
        <f t="shared" si="84"/>
        <v>0</v>
      </c>
      <c r="I197" s="678">
        <f t="shared" si="84"/>
        <v>0</v>
      </c>
      <c r="J197" s="678">
        <f t="shared" si="84"/>
        <v>0</v>
      </c>
      <c r="K197" s="678">
        <f t="shared" si="84"/>
        <v>0</v>
      </c>
      <c r="L197" s="678">
        <f t="shared" si="84"/>
        <v>0</v>
      </c>
      <c r="M197" s="678">
        <f t="shared" si="84"/>
        <v>0</v>
      </c>
      <c r="N197" s="678">
        <f t="shared" si="84"/>
        <v>0</v>
      </c>
      <c r="O197" s="678">
        <f t="shared" si="84"/>
        <v>0</v>
      </c>
      <c r="P197" s="678">
        <f t="shared" si="84"/>
        <v>0</v>
      </c>
      <c r="Q197" s="678">
        <f t="shared" si="84"/>
        <v>0</v>
      </c>
      <c r="R197" s="678">
        <f t="shared" si="84"/>
        <v>0</v>
      </c>
      <c r="S197" s="678">
        <f t="shared" si="84"/>
        <v>0</v>
      </c>
      <c r="T197" s="678">
        <f t="shared" si="84"/>
        <v>0</v>
      </c>
      <c r="U197" s="678">
        <f t="shared" si="84"/>
        <v>0</v>
      </c>
      <c r="V197" s="678">
        <f t="shared" si="84"/>
        <v>0</v>
      </c>
      <c r="W197" s="678">
        <f t="shared" si="84"/>
        <v>0</v>
      </c>
      <c r="X197" s="678">
        <f t="shared" si="84"/>
        <v>0</v>
      </c>
      <c r="Y197" s="678">
        <f t="shared" si="84"/>
        <v>0</v>
      </c>
      <c r="Z197" s="678">
        <f t="shared" si="84"/>
        <v>0</v>
      </c>
      <c r="AA197" s="678">
        <f t="shared" si="84"/>
        <v>0</v>
      </c>
      <c r="AB197" s="678">
        <f t="shared" si="84"/>
        <v>0</v>
      </c>
      <c r="AC197" s="678">
        <f t="shared" si="84"/>
        <v>0</v>
      </c>
      <c r="AD197" s="678">
        <f t="shared" si="84"/>
        <v>0</v>
      </c>
      <c r="AE197" s="678">
        <f t="shared" si="84"/>
        <v>0</v>
      </c>
      <c r="AF197" s="678">
        <f t="shared" si="84"/>
        <v>0</v>
      </c>
      <c r="AG197" s="678">
        <f t="shared" si="84"/>
        <v>0</v>
      </c>
      <c r="AH197" s="678">
        <f t="shared" si="84"/>
        <v>0</v>
      </c>
      <c r="AI197" s="678">
        <f t="shared" si="84"/>
        <v>0</v>
      </c>
      <c r="AJ197" s="678">
        <f t="shared" si="84"/>
        <v>0</v>
      </c>
      <c r="AK197" s="678">
        <f t="shared" si="84"/>
        <v>0</v>
      </c>
      <c r="AL197" s="678">
        <f t="shared" si="84"/>
        <v>0</v>
      </c>
      <c r="AM197" s="678">
        <f t="shared" si="84"/>
        <v>0</v>
      </c>
      <c r="AN197" s="678">
        <f t="shared" si="84"/>
        <v>0</v>
      </c>
    </row>
    <row r="198" spans="1:40" s="604" customFormat="1">
      <c r="A198" s="658"/>
      <c r="C198" s="599"/>
      <c r="E198" s="691"/>
      <c r="F198" s="690">
        <f t="shared" ref="F198:AN198" si="85">SUM(F196:F197)</f>
        <v>862.95816445748858</v>
      </c>
      <c r="G198" s="690">
        <f t="shared" si="85"/>
        <v>874.94365234405336</v>
      </c>
      <c r="H198" s="690">
        <f t="shared" si="85"/>
        <v>880.99214717266796</v>
      </c>
      <c r="I198" s="690">
        <f t="shared" si="85"/>
        <v>896.66188901287933</v>
      </c>
      <c r="J198" s="690">
        <f t="shared" si="85"/>
        <v>918.68231062115501</v>
      </c>
      <c r="K198" s="690">
        <f t="shared" si="85"/>
        <v>951.13833734985883</v>
      </c>
      <c r="L198" s="690">
        <f t="shared" si="85"/>
        <v>968.33171694207738</v>
      </c>
      <c r="M198" s="690">
        <f t="shared" si="85"/>
        <v>996.24966743527716</v>
      </c>
      <c r="N198" s="690">
        <f t="shared" si="85"/>
        <v>1014.1588940747748</v>
      </c>
      <c r="O198" s="690">
        <f t="shared" si="85"/>
        <v>1028.7724687472069</v>
      </c>
      <c r="P198" s="690">
        <f t="shared" si="85"/>
        <v>1051.2706421172284</v>
      </c>
      <c r="Q198" s="690">
        <f t="shared" si="85"/>
        <v>1030.4888800760996</v>
      </c>
      <c r="R198" s="690">
        <f t="shared" si="85"/>
        <v>980.93024999562658</v>
      </c>
      <c r="S198" s="690">
        <f t="shared" si="85"/>
        <v>954.16987498097842</v>
      </c>
      <c r="T198" s="690">
        <f t="shared" si="85"/>
        <v>929.06379089715836</v>
      </c>
      <c r="U198" s="690">
        <f t="shared" si="85"/>
        <v>887.97902226033671</v>
      </c>
      <c r="V198" s="690">
        <f t="shared" si="85"/>
        <v>886.99814175314191</v>
      </c>
      <c r="W198" s="690">
        <f t="shared" si="85"/>
        <v>936.18798864888606</v>
      </c>
      <c r="X198" s="690">
        <f t="shared" si="85"/>
        <v>983.47976560088603</v>
      </c>
      <c r="Y198" s="690">
        <f t="shared" si="85"/>
        <v>1022.2071308666907</v>
      </c>
      <c r="Z198" s="690">
        <f t="shared" si="85"/>
        <v>1053.0744415466215</v>
      </c>
      <c r="AA198" s="690">
        <f t="shared" si="85"/>
        <v>961.61355992441213</v>
      </c>
      <c r="AB198" s="690">
        <f t="shared" si="85"/>
        <v>873.40354333342486</v>
      </c>
      <c r="AC198" s="690">
        <f t="shared" si="85"/>
        <v>789.08799737580068</v>
      </c>
      <c r="AD198" s="690">
        <f t="shared" si="85"/>
        <v>709.17917957161092</v>
      </c>
      <c r="AE198" s="690">
        <f t="shared" si="85"/>
        <v>634.41920658454876</v>
      </c>
      <c r="AF198" s="690">
        <f t="shared" si="85"/>
        <v>564.30238829864629</v>
      </c>
      <c r="AG198" s="690">
        <f t="shared" si="85"/>
        <v>499.59711099401051</v>
      </c>
      <c r="AH198" s="690">
        <f t="shared" si="85"/>
        <v>440.07351552701971</v>
      </c>
      <c r="AI198" s="690">
        <f t="shared" si="85"/>
        <v>385.82590339120281</v>
      </c>
      <c r="AJ198" s="690">
        <f t="shared" si="85"/>
        <v>337.51230368799798</v>
      </c>
      <c r="AK198" s="690">
        <f t="shared" si="85"/>
        <v>293.26542026847835</v>
      </c>
      <c r="AL198" s="690">
        <f t="shared" si="85"/>
        <v>251.84974554486095</v>
      </c>
      <c r="AM198" s="690">
        <f t="shared" si="85"/>
        <v>214.54675270523211</v>
      </c>
      <c r="AN198" s="690">
        <f t="shared" si="85"/>
        <v>181.6447903903327</v>
      </c>
    </row>
    <row r="199" spans="1:40" s="604" customFormat="1">
      <c r="A199" s="658"/>
      <c r="C199" s="599"/>
      <c r="E199" s="691"/>
      <c r="F199" s="659"/>
      <c r="G199" s="659"/>
      <c r="H199" s="659"/>
      <c r="I199" s="659"/>
      <c r="J199" s="659"/>
      <c r="K199" s="659"/>
      <c r="L199" s="659"/>
      <c r="M199" s="659"/>
      <c r="N199" s="659"/>
      <c r="O199" s="659"/>
      <c r="P199" s="659"/>
      <c r="Q199" s="659"/>
      <c r="R199" s="659"/>
      <c r="S199" s="659"/>
      <c r="T199" s="659"/>
      <c r="U199" s="659"/>
      <c r="V199" s="659"/>
      <c r="W199" s="659"/>
      <c r="X199" s="659"/>
      <c r="Y199" s="659"/>
      <c r="Z199" s="659"/>
      <c r="AA199" s="659"/>
      <c r="AB199" s="659"/>
      <c r="AC199" s="659"/>
      <c r="AD199" s="659"/>
      <c r="AE199" s="659"/>
      <c r="AF199" s="659"/>
      <c r="AG199" s="659"/>
      <c r="AH199" s="659"/>
      <c r="AI199" s="659"/>
      <c r="AJ199" s="659"/>
      <c r="AK199" s="659"/>
      <c r="AL199" s="659"/>
      <c r="AM199" s="659"/>
      <c r="AN199" s="659"/>
    </row>
    <row r="200" spans="1:40" s="604" customFormat="1">
      <c r="A200" s="631" t="s">
        <v>1390</v>
      </c>
      <c r="C200" s="599"/>
      <c r="E200" s="691"/>
      <c r="F200" s="678">
        <f t="shared" ref="F200:AI200" si="86">+F10</f>
        <v>28.765229973238174</v>
      </c>
      <c r="G200" s="678">
        <f t="shared" si="86"/>
        <v>65.017300624442441</v>
      </c>
      <c r="H200" s="678">
        <f t="shared" si="86"/>
        <v>77.889412667261368</v>
      </c>
      <c r="I200" s="678">
        <f t="shared" si="86"/>
        <v>88.134563068688649</v>
      </c>
      <c r="J200" s="678">
        <f t="shared" si="86"/>
        <v>102.97689634255129</v>
      </c>
      <c r="K200" s="678">
        <f t="shared" si="86"/>
        <v>92.863094023193582</v>
      </c>
      <c r="L200" s="678">
        <f t="shared" si="86"/>
        <v>108.2308196253345</v>
      </c>
      <c r="M200" s="678">
        <f t="shared" si="86"/>
        <v>103.63363675289918</v>
      </c>
      <c r="N200" s="678">
        <f t="shared" si="86"/>
        <v>105.51966662347833</v>
      </c>
      <c r="O200" s="678">
        <f t="shared" si="86"/>
        <v>118.68024865224176</v>
      </c>
      <c r="P200" s="678">
        <f t="shared" si="86"/>
        <v>81.334325673703674</v>
      </c>
      <c r="Q200" s="678">
        <f t="shared" si="86"/>
        <v>56.624173918044583</v>
      </c>
      <c r="R200" s="678">
        <f t="shared" si="86"/>
        <v>82.253637679771515</v>
      </c>
      <c r="S200" s="678">
        <f t="shared" si="86"/>
        <v>88.020610494588297</v>
      </c>
      <c r="T200" s="678">
        <f t="shared" si="86"/>
        <v>76.442956466316105</v>
      </c>
      <c r="U200" s="678">
        <f t="shared" si="86"/>
        <v>103.58925033258539</v>
      </c>
      <c r="V200" s="678">
        <f t="shared" si="86"/>
        <v>118.18863804166105</v>
      </c>
      <c r="W200" s="678">
        <f t="shared" si="86"/>
        <v>122.19999999999999</v>
      </c>
      <c r="X200" s="678">
        <f t="shared" si="86"/>
        <v>119.74558831380462</v>
      </c>
      <c r="Y200" s="678">
        <f t="shared" si="86"/>
        <v>117.87281314362104</v>
      </c>
      <c r="Z200" s="678">
        <f t="shared" si="86"/>
        <v>0</v>
      </c>
      <c r="AA200" s="678">
        <f t="shared" si="86"/>
        <v>0</v>
      </c>
      <c r="AB200" s="678">
        <f t="shared" si="86"/>
        <v>0</v>
      </c>
      <c r="AC200" s="678">
        <f t="shared" si="86"/>
        <v>0</v>
      </c>
      <c r="AD200" s="678">
        <f t="shared" si="86"/>
        <v>0</v>
      </c>
      <c r="AE200" s="678">
        <f t="shared" si="86"/>
        <v>0</v>
      </c>
      <c r="AF200" s="678">
        <f t="shared" si="86"/>
        <v>0</v>
      </c>
      <c r="AG200" s="678">
        <f t="shared" si="86"/>
        <v>0</v>
      </c>
      <c r="AH200" s="678">
        <f t="shared" si="86"/>
        <v>0</v>
      </c>
      <c r="AI200" s="678">
        <f t="shared" si="86"/>
        <v>0</v>
      </c>
      <c r="AJ200" s="678">
        <f>+AJ10</f>
        <v>0</v>
      </c>
      <c r="AK200" s="678">
        <f>+AK10</f>
        <v>0</v>
      </c>
      <c r="AL200" s="678">
        <f>+AL10</f>
        <v>0</v>
      </c>
      <c r="AM200" s="678">
        <f>+AM10</f>
        <v>0</v>
      </c>
      <c r="AN200" s="678">
        <f>+AN10</f>
        <v>0</v>
      </c>
    </row>
    <row r="201" spans="1:40" s="604" customFormat="1">
      <c r="A201" s="658"/>
      <c r="C201" s="599"/>
      <c r="E201" s="691"/>
      <c r="F201" s="659"/>
      <c r="G201" s="659"/>
      <c r="H201" s="659"/>
      <c r="I201" s="659"/>
      <c r="J201" s="659"/>
      <c r="K201" s="659"/>
      <c r="L201" s="659"/>
      <c r="M201" s="659"/>
      <c r="N201" s="659"/>
      <c r="O201" s="659"/>
      <c r="P201" s="659"/>
      <c r="Q201" s="659"/>
      <c r="R201" s="659"/>
      <c r="S201" s="659"/>
      <c r="T201" s="659"/>
      <c r="U201" s="659"/>
      <c r="V201" s="659"/>
      <c r="W201" s="659"/>
      <c r="X201" s="659"/>
      <c r="Y201" s="659"/>
      <c r="Z201" s="659"/>
      <c r="AA201" s="659"/>
      <c r="AB201" s="659"/>
      <c r="AC201" s="659"/>
      <c r="AD201" s="659"/>
      <c r="AE201" s="659"/>
      <c r="AF201" s="659"/>
      <c r="AG201" s="659"/>
      <c r="AH201" s="659"/>
      <c r="AI201" s="659"/>
      <c r="AJ201" s="659"/>
      <c r="AK201" s="659"/>
      <c r="AL201" s="659"/>
      <c r="AM201" s="659"/>
      <c r="AN201" s="659"/>
    </row>
    <row r="202" spans="1:40" s="604" customFormat="1">
      <c r="A202" s="631" t="s">
        <v>1391</v>
      </c>
      <c r="C202" s="599"/>
      <c r="E202" s="691"/>
      <c r="F202" s="678">
        <f t="shared" ref="F202:AI202" si="87">-F31</f>
        <v>-16.779742086673391</v>
      </c>
      <c r="G202" s="678">
        <f t="shared" si="87"/>
        <v>-57.530544297165903</v>
      </c>
      <c r="H202" s="678">
        <f t="shared" si="87"/>
        <v>-57.530544297165903</v>
      </c>
      <c r="I202" s="678">
        <f t="shared" si="87"/>
        <v>-57.530544297165903</v>
      </c>
      <c r="J202" s="678">
        <f t="shared" si="87"/>
        <v>-57.530544297165903</v>
      </c>
      <c r="K202" s="678">
        <f t="shared" si="87"/>
        <v>-57.530544297165903</v>
      </c>
      <c r="L202" s="678">
        <f t="shared" si="87"/>
        <v>-57.530544297165903</v>
      </c>
      <c r="M202" s="678">
        <f t="shared" si="87"/>
        <v>-57.530544297165903</v>
      </c>
      <c r="N202" s="678">
        <f t="shared" si="87"/>
        <v>-57.530544297165903</v>
      </c>
      <c r="O202" s="678">
        <f t="shared" si="87"/>
        <v>-57.530544297165903</v>
      </c>
      <c r="P202" s="678">
        <f t="shared" si="87"/>
        <v>-57.530544297165903</v>
      </c>
      <c r="Q202" s="678">
        <f t="shared" si="87"/>
        <v>-57.530544297165903</v>
      </c>
      <c r="R202" s="678">
        <f t="shared" si="87"/>
        <v>-57.530544297165903</v>
      </c>
      <c r="S202" s="678">
        <f t="shared" si="87"/>
        <v>-57.530544297165903</v>
      </c>
      <c r="T202" s="678">
        <f t="shared" si="87"/>
        <v>-57.530544297165903</v>
      </c>
      <c r="U202" s="678">
        <f t="shared" si="87"/>
        <v>-40.750802210492516</v>
      </c>
      <c r="V202" s="678">
        <f t="shared" si="87"/>
        <v>0</v>
      </c>
      <c r="W202" s="678">
        <f t="shared" si="87"/>
        <v>0</v>
      </c>
      <c r="X202" s="678">
        <f t="shared" si="87"/>
        <v>0</v>
      </c>
      <c r="Y202" s="678">
        <f t="shared" si="87"/>
        <v>0</v>
      </c>
      <c r="Z202" s="678">
        <f t="shared" si="87"/>
        <v>0</v>
      </c>
      <c r="AA202" s="678">
        <f t="shared" si="87"/>
        <v>0</v>
      </c>
      <c r="AB202" s="678">
        <f t="shared" si="87"/>
        <v>0</v>
      </c>
      <c r="AC202" s="678">
        <f t="shared" si="87"/>
        <v>0</v>
      </c>
      <c r="AD202" s="678">
        <f t="shared" si="87"/>
        <v>0</v>
      </c>
      <c r="AE202" s="678">
        <f t="shared" si="87"/>
        <v>0</v>
      </c>
      <c r="AF202" s="678">
        <f t="shared" si="87"/>
        <v>0</v>
      </c>
      <c r="AG202" s="678">
        <f t="shared" si="87"/>
        <v>0</v>
      </c>
      <c r="AH202" s="678">
        <f t="shared" si="87"/>
        <v>0</v>
      </c>
      <c r="AI202" s="678">
        <f t="shared" si="87"/>
        <v>0</v>
      </c>
      <c r="AJ202" s="678">
        <f>-AJ31</f>
        <v>0</v>
      </c>
      <c r="AK202" s="678">
        <f>-AK31</f>
        <v>0</v>
      </c>
      <c r="AL202" s="678">
        <f>-AL31</f>
        <v>0</v>
      </c>
      <c r="AM202" s="678">
        <f>-AM31</f>
        <v>0</v>
      </c>
      <c r="AN202" s="678">
        <f>-AN31</f>
        <v>0</v>
      </c>
    </row>
    <row r="203" spans="1:40" s="604" customFormat="1">
      <c r="A203" s="631" t="s">
        <v>1410</v>
      </c>
      <c r="C203" s="599"/>
      <c r="E203" s="691"/>
      <c r="F203" s="678">
        <f t="shared" ref="F203:AN203" si="88">-F180</f>
        <v>0</v>
      </c>
      <c r="G203" s="678">
        <f t="shared" si="88"/>
        <v>-1.4382614986619087</v>
      </c>
      <c r="H203" s="678">
        <f t="shared" si="88"/>
        <v>-4.6891265298840308</v>
      </c>
      <c r="I203" s="678">
        <f t="shared" si="88"/>
        <v>-8.5835971632470986</v>
      </c>
      <c r="J203" s="678">
        <f t="shared" si="88"/>
        <v>-12.990325316681531</v>
      </c>
      <c r="K203" s="678">
        <f t="shared" si="88"/>
        <v>-18.139170133809095</v>
      </c>
      <c r="L203" s="678">
        <f t="shared" si="88"/>
        <v>-22.782324834968776</v>
      </c>
      <c r="M203" s="678">
        <f t="shared" si="88"/>
        <v>-28.193865816235501</v>
      </c>
      <c r="N203" s="678">
        <f t="shared" si="88"/>
        <v>-33.37554765388046</v>
      </c>
      <c r="O203" s="678">
        <f t="shared" si="88"/>
        <v>-38.651530985054379</v>
      </c>
      <c r="P203" s="678">
        <f t="shared" si="88"/>
        <v>-44.585543417666464</v>
      </c>
      <c r="Q203" s="678">
        <f t="shared" si="88"/>
        <v>-48.652259701351646</v>
      </c>
      <c r="R203" s="678">
        <f t="shared" si="88"/>
        <v>-51.483468397253873</v>
      </c>
      <c r="S203" s="678">
        <f t="shared" si="88"/>
        <v>-55.596150281242451</v>
      </c>
      <c r="T203" s="678">
        <f t="shared" si="88"/>
        <v>-59.997180805971865</v>
      </c>
      <c r="U203" s="678">
        <f t="shared" si="88"/>
        <v>-63.819328629287668</v>
      </c>
      <c r="V203" s="678">
        <f t="shared" si="88"/>
        <v>-68.99879114591694</v>
      </c>
      <c r="W203" s="678">
        <f t="shared" si="88"/>
        <v>-74.908223047999996</v>
      </c>
      <c r="X203" s="678">
        <f t="shared" si="88"/>
        <v>-81.018223047999996</v>
      </c>
      <c r="Y203" s="678">
        <f t="shared" si="88"/>
        <v>-87.00550246369022</v>
      </c>
      <c r="Z203" s="678">
        <f t="shared" si="88"/>
        <v>-91.460881622209357</v>
      </c>
      <c r="AA203" s="678">
        <f t="shared" si="88"/>
        <v>-88.210016590987237</v>
      </c>
      <c r="AB203" s="678">
        <f t="shared" si="88"/>
        <v>-84.315545957624167</v>
      </c>
      <c r="AC203" s="678">
        <f t="shared" si="88"/>
        <v>-79.908817804189738</v>
      </c>
      <c r="AD203" s="678">
        <f t="shared" si="88"/>
        <v>-74.75997298706217</v>
      </c>
      <c r="AE203" s="678">
        <f t="shared" si="88"/>
        <v>-70.116818285902497</v>
      </c>
      <c r="AF203" s="678">
        <f t="shared" si="88"/>
        <v>-64.705277304635771</v>
      </c>
      <c r="AG203" s="678">
        <f t="shared" si="88"/>
        <v>-59.523595466990812</v>
      </c>
      <c r="AH203" s="678">
        <f t="shared" si="88"/>
        <v>-54.247612135816901</v>
      </c>
      <c r="AI203" s="678">
        <f t="shared" si="88"/>
        <v>-48.313599703204822</v>
      </c>
      <c r="AJ203" s="678">
        <f t="shared" si="88"/>
        <v>-44.246883419519627</v>
      </c>
      <c r="AK203" s="678">
        <f t="shared" si="88"/>
        <v>-41.4156747236174</v>
      </c>
      <c r="AL203" s="678">
        <f t="shared" si="88"/>
        <v>-37.302992839628828</v>
      </c>
      <c r="AM203" s="678">
        <f t="shared" si="88"/>
        <v>-32.901962314899407</v>
      </c>
      <c r="AN203" s="678">
        <f t="shared" si="88"/>
        <v>-29.079814491583605</v>
      </c>
    </row>
    <row r="204" spans="1:40" s="604" customFormat="1">
      <c r="A204" s="631" t="s">
        <v>1393</v>
      </c>
      <c r="C204" s="599"/>
      <c r="E204" s="691"/>
      <c r="F204" s="690">
        <f t="shared" ref="F204:AN204" si="89">SUM(F202:F203)</f>
        <v>-16.779742086673391</v>
      </c>
      <c r="G204" s="690">
        <f t="shared" si="89"/>
        <v>-58.968805795827812</v>
      </c>
      <c r="H204" s="690">
        <f t="shared" si="89"/>
        <v>-62.219670827049931</v>
      </c>
      <c r="I204" s="690">
        <f t="shared" si="89"/>
        <v>-66.114141460413009</v>
      </c>
      <c r="J204" s="690">
        <f t="shared" si="89"/>
        <v>-70.520869613847438</v>
      </c>
      <c r="K204" s="690">
        <f t="shared" si="89"/>
        <v>-75.669714430975006</v>
      </c>
      <c r="L204" s="690">
        <f t="shared" si="89"/>
        <v>-80.312869132134679</v>
      </c>
      <c r="M204" s="690">
        <f t="shared" si="89"/>
        <v>-85.724410113401404</v>
      </c>
      <c r="N204" s="690">
        <f t="shared" si="89"/>
        <v>-90.906091951046363</v>
      </c>
      <c r="O204" s="690">
        <f t="shared" si="89"/>
        <v>-96.182075282220282</v>
      </c>
      <c r="P204" s="690">
        <f t="shared" si="89"/>
        <v>-102.11608771483236</v>
      </c>
      <c r="Q204" s="690">
        <f t="shared" si="89"/>
        <v>-106.18280399851756</v>
      </c>
      <c r="R204" s="690">
        <f t="shared" si="89"/>
        <v>-109.01401269441978</v>
      </c>
      <c r="S204" s="690">
        <f t="shared" si="89"/>
        <v>-113.12669457840835</v>
      </c>
      <c r="T204" s="690">
        <f t="shared" si="89"/>
        <v>-117.52772510313777</v>
      </c>
      <c r="U204" s="690">
        <f t="shared" si="89"/>
        <v>-104.57013083978018</v>
      </c>
      <c r="V204" s="690">
        <f t="shared" si="89"/>
        <v>-68.99879114591694</v>
      </c>
      <c r="W204" s="690">
        <f t="shared" si="89"/>
        <v>-74.908223047999996</v>
      </c>
      <c r="X204" s="690">
        <f t="shared" si="89"/>
        <v>-81.018223047999996</v>
      </c>
      <c r="Y204" s="690">
        <f t="shared" si="89"/>
        <v>-87.00550246369022</v>
      </c>
      <c r="Z204" s="690">
        <f t="shared" si="89"/>
        <v>-91.460881622209357</v>
      </c>
      <c r="AA204" s="690">
        <f t="shared" si="89"/>
        <v>-88.210016590987237</v>
      </c>
      <c r="AB204" s="690">
        <f t="shared" si="89"/>
        <v>-84.315545957624167</v>
      </c>
      <c r="AC204" s="690">
        <f t="shared" si="89"/>
        <v>-79.908817804189738</v>
      </c>
      <c r="AD204" s="690">
        <f t="shared" si="89"/>
        <v>-74.75997298706217</v>
      </c>
      <c r="AE204" s="690">
        <f t="shared" si="89"/>
        <v>-70.116818285902497</v>
      </c>
      <c r="AF204" s="690">
        <f t="shared" si="89"/>
        <v>-64.705277304635771</v>
      </c>
      <c r="AG204" s="690">
        <f t="shared" si="89"/>
        <v>-59.523595466990812</v>
      </c>
      <c r="AH204" s="690">
        <f t="shared" si="89"/>
        <v>-54.247612135816901</v>
      </c>
      <c r="AI204" s="690">
        <f t="shared" si="89"/>
        <v>-48.313599703204822</v>
      </c>
      <c r="AJ204" s="690">
        <f t="shared" si="89"/>
        <v>-44.246883419519627</v>
      </c>
      <c r="AK204" s="690">
        <f t="shared" si="89"/>
        <v>-41.4156747236174</v>
      </c>
      <c r="AL204" s="690">
        <f t="shared" si="89"/>
        <v>-37.302992839628828</v>
      </c>
      <c r="AM204" s="690">
        <f t="shared" si="89"/>
        <v>-32.901962314899407</v>
      </c>
      <c r="AN204" s="690">
        <f t="shared" si="89"/>
        <v>-29.079814491583605</v>
      </c>
    </row>
    <row r="205" spans="1:40" s="604" customFormat="1">
      <c r="A205" s="658"/>
      <c r="C205" s="599"/>
      <c r="E205" s="691"/>
      <c r="F205" s="659"/>
      <c r="G205" s="659"/>
      <c r="H205" s="659"/>
      <c r="I205" s="659"/>
      <c r="J205" s="659"/>
      <c r="K205" s="659"/>
      <c r="L205" s="659"/>
      <c r="M205" s="659"/>
      <c r="N205" s="659"/>
      <c r="O205" s="659"/>
      <c r="P205" s="659"/>
      <c r="Q205" s="659"/>
      <c r="R205" s="659"/>
      <c r="S205" s="659"/>
      <c r="T205" s="659"/>
      <c r="U205" s="659"/>
      <c r="V205" s="659"/>
      <c r="W205" s="659"/>
      <c r="X205" s="659"/>
      <c r="Y205" s="659"/>
      <c r="Z205" s="659"/>
      <c r="AA205" s="659"/>
      <c r="AB205" s="659"/>
      <c r="AC205" s="659"/>
      <c r="AD205" s="659"/>
      <c r="AE205" s="659"/>
      <c r="AF205" s="659"/>
      <c r="AG205" s="659"/>
      <c r="AH205" s="659"/>
      <c r="AI205" s="659"/>
      <c r="AJ205" s="659"/>
      <c r="AK205" s="659"/>
      <c r="AL205" s="659"/>
      <c r="AM205" s="659"/>
      <c r="AN205" s="659"/>
    </row>
    <row r="206" spans="1:40" s="604" customFormat="1">
      <c r="A206" s="661" t="s">
        <v>1348</v>
      </c>
      <c r="C206" s="599"/>
      <c r="E206" s="691"/>
      <c r="F206" s="690">
        <f t="shared" ref="F206:AN206" si="90">+F198+F200+F204</f>
        <v>874.94365234405336</v>
      </c>
      <c r="G206" s="690">
        <f t="shared" si="90"/>
        <v>880.99214717266796</v>
      </c>
      <c r="H206" s="690">
        <f t="shared" si="90"/>
        <v>896.66188901287933</v>
      </c>
      <c r="I206" s="690">
        <f t="shared" si="90"/>
        <v>918.68231062115501</v>
      </c>
      <c r="J206" s="690">
        <f t="shared" si="90"/>
        <v>951.13833734985883</v>
      </c>
      <c r="K206" s="690">
        <f t="shared" si="90"/>
        <v>968.33171694207738</v>
      </c>
      <c r="L206" s="690">
        <f t="shared" si="90"/>
        <v>996.24966743527716</v>
      </c>
      <c r="M206" s="690">
        <f t="shared" si="90"/>
        <v>1014.1588940747748</v>
      </c>
      <c r="N206" s="690">
        <f t="shared" si="90"/>
        <v>1028.7724687472069</v>
      </c>
      <c r="O206" s="690">
        <f t="shared" si="90"/>
        <v>1051.2706421172284</v>
      </c>
      <c r="P206" s="690">
        <f t="shared" si="90"/>
        <v>1030.4888800760996</v>
      </c>
      <c r="Q206" s="690">
        <f t="shared" si="90"/>
        <v>980.93024999562658</v>
      </c>
      <c r="R206" s="690">
        <f t="shared" si="90"/>
        <v>954.16987498097842</v>
      </c>
      <c r="S206" s="690">
        <f t="shared" si="90"/>
        <v>929.06379089715836</v>
      </c>
      <c r="T206" s="690">
        <f t="shared" si="90"/>
        <v>887.97902226033671</v>
      </c>
      <c r="U206" s="690">
        <f t="shared" si="90"/>
        <v>886.99814175314191</v>
      </c>
      <c r="V206" s="690">
        <f t="shared" si="90"/>
        <v>936.18798864888606</v>
      </c>
      <c r="W206" s="690">
        <f t="shared" si="90"/>
        <v>983.47976560088603</v>
      </c>
      <c r="X206" s="690">
        <f t="shared" si="90"/>
        <v>1022.2071308666907</v>
      </c>
      <c r="Y206" s="690">
        <f t="shared" si="90"/>
        <v>1053.0744415466215</v>
      </c>
      <c r="Z206" s="690">
        <f t="shared" si="90"/>
        <v>961.61355992441213</v>
      </c>
      <c r="AA206" s="690">
        <f t="shared" si="90"/>
        <v>873.40354333342486</v>
      </c>
      <c r="AB206" s="690">
        <f t="shared" si="90"/>
        <v>789.08799737580068</v>
      </c>
      <c r="AC206" s="690">
        <f t="shared" si="90"/>
        <v>709.17917957161092</v>
      </c>
      <c r="AD206" s="690">
        <f t="shared" si="90"/>
        <v>634.41920658454876</v>
      </c>
      <c r="AE206" s="690">
        <f t="shared" si="90"/>
        <v>564.30238829864629</v>
      </c>
      <c r="AF206" s="690">
        <f t="shared" si="90"/>
        <v>499.59711099401051</v>
      </c>
      <c r="AG206" s="690">
        <f t="shared" si="90"/>
        <v>440.07351552701971</v>
      </c>
      <c r="AH206" s="690">
        <f t="shared" si="90"/>
        <v>385.82590339120281</v>
      </c>
      <c r="AI206" s="690">
        <f t="shared" si="90"/>
        <v>337.51230368799798</v>
      </c>
      <c r="AJ206" s="690">
        <f t="shared" si="90"/>
        <v>293.26542026847835</v>
      </c>
      <c r="AK206" s="690">
        <f t="shared" si="90"/>
        <v>251.84974554486095</v>
      </c>
      <c r="AL206" s="690">
        <f t="shared" si="90"/>
        <v>214.54675270523211</v>
      </c>
      <c r="AM206" s="690">
        <f t="shared" si="90"/>
        <v>181.6447903903327</v>
      </c>
      <c r="AN206" s="690">
        <f t="shared" si="90"/>
        <v>152.56497589874908</v>
      </c>
    </row>
    <row r="207" spans="1:40" s="604" customFormat="1" ht="14.25" customHeight="1">
      <c r="A207" s="663"/>
      <c r="E207" s="664"/>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09"/>
      <c r="AL207" s="609"/>
      <c r="AM207" s="609"/>
      <c r="AN207" s="609"/>
    </row>
    <row r="208" spans="1:40" s="604" customFormat="1">
      <c r="A208" s="665" t="s">
        <v>1380</v>
      </c>
      <c r="E208" s="664"/>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09"/>
      <c r="AL208" s="609"/>
      <c r="AM208" s="609"/>
      <c r="AN208" s="609"/>
    </row>
    <row r="209" spans="1:40" s="604" customFormat="1">
      <c r="A209" s="631" t="s">
        <v>1411</v>
      </c>
      <c r="C209" s="598"/>
      <c r="E209" s="616"/>
      <c r="F209" s="678">
        <f t="shared" ref="F209:AI209" si="91">IF(F31&gt;0,0,1)</f>
        <v>0</v>
      </c>
      <c r="G209" s="678">
        <f t="shared" si="91"/>
        <v>0</v>
      </c>
      <c r="H209" s="678">
        <f t="shared" si="91"/>
        <v>0</v>
      </c>
      <c r="I209" s="678">
        <f t="shared" si="91"/>
        <v>0</v>
      </c>
      <c r="J209" s="678">
        <f t="shared" si="91"/>
        <v>0</v>
      </c>
      <c r="K209" s="678">
        <f t="shared" si="91"/>
        <v>0</v>
      </c>
      <c r="L209" s="678">
        <f t="shared" si="91"/>
        <v>0</v>
      </c>
      <c r="M209" s="678">
        <f t="shared" si="91"/>
        <v>0</v>
      </c>
      <c r="N209" s="678">
        <f t="shared" si="91"/>
        <v>0</v>
      </c>
      <c r="O209" s="678">
        <f t="shared" si="91"/>
        <v>0</v>
      </c>
      <c r="P209" s="678">
        <f t="shared" si="91"/>
        <v>0</v>
      </c>
      <c r="Q209" s="678">
        <f t="shared" si="91"/>
        <v>0</v>
      </c>
      <c r="R209" s="678">
        <f t="shared" si="91"/>
        <v>0</v>
      </c>
      <c r="S209" s="678">
        <f t="shared" si="91"/>
        <v>0</v>
      </c>
      <c r="T209" s="678">
        <f t="shared" si="91"/>
        <v>0</v>
      </c>
      <c r="U209" s="678">
        <f t="shared" si="91"/>
        <v>0</v>
      </c>
      <c r="V209" s="678">
        <f t="shared" si="91"/>
        <v>1</v>
      </c>
      <c r="W209" s="678">
        <f t="shared" si="91"/>
        <v>1</v>
      </c>
      <c r="X209" s="678">
        <f t="shared" si="91"/>
        <v>1</v>
      </c>
      <c r="Y209" s="678">
        <f t="shared" si="91"/>
        <v>1</v>
      </c>
      <c r="Z209" s="678">
        <f t="shared" si="91"/>
        <v>1</v>
      </c>
      <c r="AA209" s="678">
        <f t="shared" si="91"/>
        <v>1</v>
      </c>
      <c r="AB209" s="678">
        <f t="shared" si="91"/>
        <v>1</v>
      </c>
      <c r="AC209" s="678">
        <f t="shared" si="91"/>
        <v>1</v>
      </c>
      <c r="AD209" s="678">
        <f t="shared" si="91"/>
        <v>1</v>
      </c>
      <c r="AE209" s="678">
        <f t="shared" si="91"/>
        <v>1</v>
      </c>
      <c r="AF209" s="678">
        <f t="shared" si="91"/>
        <v>1</v>
      </c>
      <c r="AG209" s="678">
        <f t="shared" si="91"/>
        <v>1</v>
      </c>
      <c r="AH209" s="678">
        <f t="shared" si="91"/>
        <v>1</v>
      </c>
      <c r="AI209" s="678">
        <f t="shared" si="91"/>
        <v>1</v>
      </c>
      <c r="AJ209" s="678">
        <f>IF(AJ31&gt;0,0,1)</f>
        <v>1</v>
      </c>
      <c r="AK209" s="678">
        <f>IF(AK31&gt;0,0,1)</f>
        <v>1</v>
      </c>
      <c r="AL209" s="678">
        <f>IF(AL31&gt;0,0,1)</f>
        <v>1</v>
      </c>
      <c r="AM209" s="678">
        <f>IF(AM31&gt;0,0,1)</f>
        <v>1</v>
      </c>
      <c r="AN209" s="678">
        <f>IF(AN31&gt;0,0,1)</f>
        <v>1</v>
      </c>
    </row>
    <row r="210" spans="1:40" s="604" customFormat="1">
      <c r="A210" s="631" t="s">
        <v>1412</v>
      </c>
      <c r="C210" s="598"/>
      <c r="E210" s="616"/>
      <c r="F210" s="678">
        <f>IF(SUM($F$209:F209)=1,1,0)</f>
        <v>0</v>
      </c>
      <c r="G210" s="678">
        <f>IF(SUM($F$209:G209)=1,1,0)</f>
        <v>0</v>
      </c>
      <c r="H210" s="678">
        <f>IF(SUM($F$209:H209)=1,1,0)</f>
        <v>0</v>
      </c>
      <c r="I210" s="678">
        <f>IF(SUM($F$209:I209)=1,1,0)</f>
        <v>0</v>
      </c>
      <c r="J210" s="678">
        <f>IF(SUM($F$209:J209)=1,1,0)</f>
        <v>0</v>
      </c>
      <c r="K210" s="678">
        <f>IF(SUM($F$209:K209)=1,1,0)</f>
        <v>0</v>
      </c>
      <c r="L210" s="678">
        <f>IF(SUM($F$209:L209)=1,1,0)</f>
        <v>0</v>
      </c>
      <c r="M210" s="678">
        <f>IF(SUM($F$209:M209)=1,1,0)</f>
        <v>0</v>
      </c>
      <c r="N210" s="678">
        <f>IF(SUM($F$209:N209)=1,1,0)</f>
        <v>0</v>
      </c>
      <c r="O210" s="678">
        <f>IF(SUM($F$209:O209)=1,1,0)</f>
        <v>0</v>
      </c>
      <c r="P210" s="678">
        <f>IF(SUM($F$209:P209)=1,1,0)</f>
        <v>0</v>
      </c>
      <c r="Q210" s="678">
        <f>IF(SUM($F$209:Q209)=1,1,0)</f>
        <v>0</v>
      </c>
      <c r="R210" s="678">
        <f>IF(SUM($F$209:R209)=1,1,0)</f>
        <v>0</v>
      </c>
      <c r="S210" s="678">
        <f>IF(SUM($F$209:S209)=1,1,0)</f>
        <v>0</v>
      </c>
      <c r="T210" s="678">
        <f>IF(SUM($F$209:T209)=1,1,0)</f>
        <v>0</v>
      </c>
      <c r="U210" s="678">
        <f>IF(SUM($F$209:U209)=1,1,0)</f>
        <v>0</v>
      </c>
      <c r="V210" s="678">
        <f>IF(SUM($F$209:V209)=1,1,0)</f>
        <v>1</v>
      </c>
      <c r="W210" s="678">
        <f>IF(SUM($F$209:W209)=1,1,0)</f>
        <v>0</v>
      </c>
      <c r="X210" s="678">
        <f>IF(SUM($F$209:X209)=1,1,0)</f>
        <v>0</v>
      </c>
      <c r="Y210" s="678">
        <f>IF(SUM($F$209:Y209)=1,1,0)</f>
        <v>0</v>
      </c>
      <c r="Z210" s="678">
        <f>IF(SUM($F$209:Z209)=1,1,0)</f>
        <v>0</v>
      </c>
      <c r="AA210" s="678">
        <f>IF(SUM($F$209:AA209)=1,1,0)</f>
        <v>0</v>
      </c>
      <c r="AB210" s="678">
        <f>IF(SUM($F$209:AB209)=1,1,0)</f>
        <v>0</v>
      </c>
      <c r="AC210" s="678">
        <f>IF(SUM($F$209:AC209)=1,1,0)</f>
        <v>0</v>
      </c>
      <c r="AD210" s="678">
        <f>IF(SUM($F$209:AD209)=1,1,0)</f>
        <v>0</v>
      </c>
      <c r="AE210" s="678">
        <f>IF(SUM($F$209:AE209)=1,1,0)</f>
        <v>0</v>
      </c>
      <c r="AF210" s="678">
        <f>IF(SUM($F$209:AF209)=1,1,0)</f>
        <v>0</v>
      </c>
      <c r="AG210" s="678">
        <f>IF(SUM($F$209:AG209)=1,1,0)</f>
        <v>0</v>
      </c>
      <c r="AH210" s="678">
        <f>IF(SUM($F$209:AH209)=1,1,0)</f>
        <v>0</v>
      </c>
      <c r="AI210" s="678">
        <f>IF(SUM($F$209:AI209)=1,1,0)</f>
        <v>0</v>
      </c>
      <c r="AJ210" s="678">
        <f>IF(SUM($F$209:AJ209)=1,1,0)</f>
        <v>0</v>
      </c>
      <c r="AK210" s="678">
        <f>IF(SUM($F$209:AK209)=1,1,0)</f>
        <v>0</v>
      </c>
      <c r="AL210" s="678">
        <f>IF(SUM($F$209:AL209)=1,1,0)</f>
        <v>0</v>
      </c>
      <c r="AM210" s="678">
        <f>IF(SUM($F$209:AM209)=1,1,0)</f>
        <v>0</v>
      </c>
      <c r="AN210" s="678">
        <f>IF(SUM($F$209:AN209)=1,1,0)</f>
        <v>0</v>
      </c>
    </row>
    <row r="211" spans="1:40" s="604" customFormat="1">
      <c r="A211" s="658"/>
      <c r="C211" s="598"/>
      <c r="E211" s="616"/>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07"/>
      <c r="AL211" s="607"/>
      <c r="AM211" s="607"/>
      <c r="AN211" s="607"/>
    </row>
    <row r="212" spans="1:40" s="656" customFormat="1">
      <c r="A212" s="661" t="s">
        <v>1426</v>
      </c>
      <c r="C212" s="674"/>
      <c r="E212" s="689"/>
      <c r="F212" s="690">
        <f t="shared" ref="F212:AN212" si="92">+F185-F198</f>
        <v>0</v>
      </c>
      <c r="G212" s="690">
        <f t="shared" si="92"/>
        <v>0</v>
      </c>
      <c r="H212" s="690">
        <f t="shared" si="92"/>
        <v>0.57444077874492905</v>
      </c>
      <c r="I212" s="690">
        <f t="shared" si="92"/>
        <v>2.4472750984884897</v>
      </c>
      <c r="J212" s="690">
        <f t="shared" si="92"/>
        <v>5.8755586501756625</v>
      </c>
      <c r="K212" s="690">
        <f t="shared" si="92"/>
        <v>11.063886779661061</v>
      </c>
      <c r="L212" s="690">
        <f t="shared" si="92"/>
        <v>18.308660436707896</v>
      </c>
      <c r="M212" s="690">
        <f t="shared" si="92"/>
        <v>27.407907292716459</v>
      </c>
      <c r="N212" s="690">
        <f t="shared" si="92"/>
        <v>38.668520366468215</v>
      </c>
      <c r="O212" s="690">
        <f t="shared" si="92"/>
        <v>51.998694054054113</v>
      </c>
      <c r="P212" s="690">
        <f t="shared" si="92"/>
        <v>67.436092315351971</v>
      </c>
      <c r="Q212" s="690">
        <f t="shared" si="92"/>
        <v>85.243531578263855</v>
      </c>
      <c r="R212" s="690">
        <f t="shared" si="92"/>
        <v>104.67521488240732</v>
      </c>
      <c r="S212" s="690">
        <f t="shared" si="92"/>
        <v>125.23768123926857</v>
      </c>
      <c r="T212" s="690">
        <f t="shared" si="92"/>
        <v>147.4427502705156</v>
      </c>
      <c r="U212" s="690">
        <f t="shared" si="92"/>
        <v>171.40558825007815</v>
      </c>
      <c r="V212" s="690">
        <f t="shared" si="92"/>
        <v>196.89498977468861</v>
      </c>
      <c r="W212" s="690">
        <f t="shared" si="92"/>
        <v>224.45306551765236</v>
      </c>
      <c r="X212" s="690">
        <f t="shared" si="92"/>
        <v>254.37136481309983</v>
      </c>
      <c r="Y212" s="690">
        <f t="shared" si="92"/>
        <v>286.72999443887738</v>
      </c>
      <c r="Z212" s="690">
        <f t="shared" si="92"/>
        <v>321.47993986731808</v>
      </c>
      <c r="AA212" s="690">
        <f t="shared" si="92"/>
        <v>357.14554033585091</v>
      </c>
      <c r="AB212" s="690">
        <f t="shared" si="92"/>
        <v>389.56027577316161</v>
      </c>
      <c r="AC212" s="690">
        <f t="shared" si="92"/>
        <v>418.08054057710922</v>
      </c>
      <c r="AD212" s="690">
        <f t="shared" si="92"/>
        <v>442.19407722762242</v>
      </c>
      <c r="AE212" s="690">
        <f t="shared" si="92"/>
        <v>461.158769061008</v>
      </c>
      <c r="AF212" s="690">
        <f t="shared" si="92"/>
        <v>475.4803061932339</v>
      </c>
      <c r="AG212" s="690">
        <f t="shared" si="92"/>
        <v>484.39030234419323</v>
      </c>
      <c r="AH212" s="690">
        <f t="shared" si="92"/>
        <v>488.11861665750757</v>
      </c>
      <c r="AI212" s="690">
        <f t="shared" si="92"/>
        <v>486.57094763964801</v>
      </c>
      <c r="AJ212" s="690">
        <f t="shared" si="92"/>
        <v>479.08926618917639</v>
      </c>
      <c r="AK212" s="690">
        <f t="shared" si="92"/>
        <v>467.54086845501956</v>
      </c>
      <c r="AL212" s="690">
        <f t="shared" si="92"/>
        <v>453.16126202496048</v>
      </c>
      <c r="AM212" s="690">
        <f t="shared" si="92"/>
        <v>434.66897371091289</v>
      </c>
      <c r="AN212" s="690">
        <f t="shared" si="92"/>
        <v>412.63947559205292</v>
      </c>
    </row>
    <row r="213" spans="1:40" s="604" customFormat="1">
      <c r="A213" s="658"/>
      <c r="C213" s="598"/>
      <c r="E213" s="616"/>
      <c r="F213" s="607"/>
      <c r="G213" s="607"/>
      <c r="H213" s="607"/>
      <c r="I213" s="607"/>
      <c r="J213" s="607"/>
      <c r="K213" s="607"/>
      <c r="L213" s="607"/>
      <c r="M213" s="607"/>
      <c r="N213" s="607"/>
      <c r="O213" s="607"/>
      <c r="P213" s="607"/>
      <c r="Q213" s="607"/>
      <c r="R213" s="607"/>
      <c r="S213" s="607"/>
      <c r="T213" s="607"/>
      <c r="U213" s="607"/>
      <c r="V213" s="607"/>
      <c r="W213" s="607"/>
      <c r="X213" s="607"/>
      <c r="Y213" s="607"/>
      <c r="Z213" s="607"/>
      <c r="AA213" s="607"/>
      <c r="AB213" s="607"/>
      <c r="AC213" s="607"/>
      <c r="AD213" s="607"/>
      <c r="AE213" s="607"/>
      <c r="AF213" s="607"/>
      <c r="AG213" s="607"/>
      <c r="AH213" s="607"/>
      <c r="AI213" s="607"/>
      <c r="AJ213" s="607"/>
      <c r="AK213" s="607"/>
      <c r="AL213" s="607"/>
      <c r="AM213" s="607"/>
      <c r="AN213" s="607"/>
    </row>
    <row r="214" spans="1:40" s="656" customFormat="1">
      <c r="A214" s="661" t="s">
        <v>1413</v>
      </c>
      <c r="C214" s="674"/>
      <c r="E214" s="689"/>
      <c r="F214" s="690">
        <f t="shared" ref="F214:AN214" si="93">+F212*F210</f>
        <v>0</v>
      </c>
      <c r="G214" s="690">
        <f t="shared" si="93"/>
        <v>0</v>
      </c>
      <c r="H214" s="690">
        <f t="shared" si="93"/>
        <v>0</v>
      </c>
      <c r="I214" s="690">
        <f t="shared" si="93"/>
        <v>0</v>
      </c>
      <c r="J214" s="690">
        <f t="shared" si="93"/>
        <v>0</v>
      </c>
      <c r="K214" s="690">
        <f t="shared" si="93"/>
        <v>0</v>
      </c>
      <c r="L214" s="690">
        <f t="shared" si="93"/>
        <v>0</v>
      </c>
      <c r="M214" s="690">
        <f t="shared" si="93"/>
        <v>0</v>
      </c>
      <c r="N214" s="690">
        <f t="shared" si="93"/>
        <v>0</v>
      </c>
      <c r="O214" s="690">
        <f t="shared" si="93"/>
        <v>0</v>
      </c>
      <c r="P214" s="690">
        <f t="shared" si="93"/>
        <v>0</v>
      </c>
      <c r="Q214" s="690">
        <f t="shared" si="93"/>
        <v>0</v>
      </c>
      <c r="R214" s="690">
        <f t="shared" si="93"/>
        <v>0</v>
      </c>
      <c r="S214" s="690">
        <f t="shared" si="93"/>
        <v>0</v>
      </c>
      <c r="T214" s="690">
        <f t="shared" si="93"/>
        <v>0</v>
      </c>
      <c r="U214" s="690">
        <f t="shared" si="93"/>
        <v>0</v>
      </c>
      <c r="V214" s="690">
        <f t="shared" si="93"/>
        <v>196.89498977468861</v>
      </c>
      <c r="W214" s="690">
        <f t="shared" si="93"/>
        <v>0</v>
      </c>
      <c r="X214" s="690">
        <f t="shared" si="93"/>
        <v>0</v>
      </c>
      <c r="Y214" s="690">
        <f t="shared" si="93"/>
        <v>0</v>
      </c>
      <c r="Z214" s="690">
        <f t="shared" si="93"/>
        <v>0</v>
      </c>
      <c r="AA214" s="690">
        <f t="shared" si="93"/>
        <v>0</v>
      </c>
      <c r="AB214" s="690">
        <f t="shared" si="93"/>
        <v>0</v>
      </c>
      <c r="AC214" s="690">
        <f t="shared" si="93"/>
        <v>0</v>
      </c>
      <c r="AD214" s="690">
        <f t="shared" si="93"/>
        <v>0</v>
      </c>
      <c r="AE214" s="690">
        <f t="shared" si="93"/>
        <v>0</v>
      </c>
      <c r="AF214" s="690">
        <f t="shared" si="93"/>
        <v>0</v>
      </c>
      <c r="AG214" s="690">
        <f t="shared" si="93"/>
        <v>0</v>
      </c>
      <c r="AH214" s="690">
        <f t="shared" si="93"/>
        <v>0</v>
      </c>
      <c r="AI214" s="690">
        <f t="shared" si="93"/>
        <v>0</v>
      </c>
      <c r="AJ214" s="690">
        <f t="shared" si="93"/>
        <v>0</v>
      </c>
      <c r="AK214" s="690">
        <f t="shared" si="93"/>
        <v>0</v>
      </c>
      <c r="AL214" s="690">
        <f t="shared" si="93"/>
        <v>0</v>
      </c>
      <c r="AM214" s="690">
        <f t="shared" si="93"/>
        <v>0</v>
      </c>
      <c r="AN214" s="690">
        <f t="shared" si="93"/>
        <v>0</v>
      </c>
    </row>
    <row r="215" spans="1:40" s="604" customFormat="1">
      <c r="A215" s="658"/>
      <c r="C215" s="598"/>
      <c r="E215" s="616"/>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07"/>
      <c r="AL215" s="607"/>
      <c r="AM215" s="607"/>
      <c r="AN215" s="607"/>
    </row>
    <row r="216" spans="1:40" s="604" customFormat="1">
      <c r="A216" s="653" t="str">
        <f>"Difference  to be spread over "&amp;E217&amp;" yrs"</f>
        <v>Difference  to be spread over 15 yrs</v>
      </c>
      <c r="C216" s="598"/>
      <c r="E216" s="664"/>
      <c r="F216" s="607"/>
      <c r="G216" s="607"/>
      <c r="H216" s="607"/>
      <c r="I216" s="607"/>
      <c r="J216" s="607"/>
      <c r="K216" s="607"/>
      <c r="L216" s="607"/>
      <c r="M216" s="607"/>
      <c r="N216" s="607"/>
      <c r="O216" s="607"/>
      <c r="P216" s="607"/>
      <c r="Q216" s="607"/>
      <c r="R216" s="607"/>
      <c r="S216" s="607"/>
      <c r="T216" s="607"/>
      <c r="U216" s="607"/>
      <c r="V216" s="607"/>
      <c r="W216" s="607"/>
      <c r="X216" s="607"/>
      <c r="Y216" s="607"/>
      <c r="Z216" s="607"/>
      <c r="AA216" s="607"/>
      <c r="AB216" s="607"/>
      <c r="AC216" s="607"/>
      <c r="AD216" s="607"/>
      <c r="AE216" s="607"/>
      <c r="AF216" s="607"/>
      <c r="AG216" s="607"/>
      <c r="AH216" s="607"/>
      <c r="AI216" s="607"/>
      <c r="AJ216" s="607"/>
      <c r="AK216" s="607"/>
      <c r="AL216" s="607"/>
      <c r="AM216" s="607"/>
      <c r="AN216" s="607"/>
    </row>
    <row r="217" spans="1:40" s="604" customFormat="1">
      <c r="A217" s="669">
        <v>1991</v>
      </c>
      <c r="C217" s="598"/>
      <c r="E217" s="694">
        <f>'F22 Historic RAV lookup data'!G60</f>
        <v>15</v>
      </c>
      <c r="F217" s="678">
        <f>+F$214</f>
        <v>0</v>
      </c>
      <c r="G217" s="678">
        <f t="shared" ref="G217:AN225" si="94">IF(G$2-$A217&gt;$E217-1,0,+F217*(1+G$293))</f>
        <v>0</v>
      </c>
      <c r="H217" s="678">
        <f t="shared" si="94"/>
        <v>0</v>
      </c>
      <c r="I217" s="678">
        <f t="shared" si="94"/>
        <v>0</v>
      </c>
      <c r="J217" s="678">
        <f t="shared" si="94"/>
        <v>0</v>
      </c>
      <c r="K217" s="678">
        <f t="shared" si="94"/>
        <v>0</v>
      </c>
      <c r="L217" s="678">
        <f t="shared" si="94"/>
        <v>0</v>
      </c>
      <c r="M217" s="678">
        <f t="shared" si="94"/>
        <v>0</v>
      </c>
      <c r="N217" s="678">
        <f t="shared" si="94"/>
        <v>0</v>
      </c>
      <c r="O217" s="678">
        <f t="shared" si="94"/>
        <v>0</v>
      </c>
      <c r="P217" s="678">
        <f t="shared" si="94"/>
        <v>0</v>
      </c>
      <c r="Q217" s="678">
        <f t="shared" si="94"/>
        <v>0</v>
      </c>
      <c r="R217" s="678">
        <f t="shared" si="94"/>
        <v>0</v>
      </c>
      <c r="S217" s="678">
        <f t="shared" si="94"/>
        <v>0</v>
      </c>
      <c r="T217" s="678">
        <f t="shared" si="94"/>
        <v>0</v>
      </c>
      <c r="U217" s="678">
        <f t="shared" si="94"/>
        <v>0</v>
      </c>
      <c r="V217" s="678">
        <f t="shared" si="94"/>
        <v>0</v>
      </c>
      <c r="W217" s="678">
        <f t="shared" si="94"/>
        <v>0</v>
      </c>
      <c r="X217" s="678">
        <f t="shared" si="94"/>
        <v>0</v>
      </c>
      <c r="Y217" s="678">
        <f t="shared" si="94"/>
        <v>0</v>
      </c>
      <c r="Z217" s="678">
        <f t="shared" si="94"/>
        <v>0</v>
      </c>
      <c r="AA217" s="678">
        <f t="shared" si="94"/>
        <v>0</v>
      </c>
      <c r="AB217" s="678">
        <f t="shared" si="94"/>
        <v>0</v>
      </c>
      <c r="AC217" s="678">
        <f t="shared" si="94"/>
        <v>0</v>
      </c>
      <c r="AD217" s="678">
        <f t="shared" si="94"/>
        <v>0</v>
      </c>
      <c r="AE217" s="678">
        <f t="shared" si="94"/>
        <v>0</v>
      </c>
      <c r="AF217" s="678">
        <f t="shared" si="94"/>
        <v>0</v>
      </c>
      <c r="AG217" s="678">
        <f t="shared" si="94"/>
        <v>0</v>
      </c>
      <c r="AH217" s="678">
        <f t="shared" si="94"/>
        <v>0</v>
      </c>
      <c r="AI217" s="678">
        <f t="shared" si="94"/>
        <v>0</v>
      </c>
      <c r="AJ217" s="678">
        <f t="shared" si="94"/>
        <v>0</v>
      </c>
      <c r="AK217" s="678">
        <f t="shared" si="94"/>
        <v>0</v>
      </c>
      <c r="AL217" s="678">
        <f t="shared" si="94"/>
        <v>0</v>
      </c>
      <c r="AM217" s="678">
        <f t="shared" si="94"/>
        <v>0</v>
      </c>
      <c r="AN217" s="678">
        <f t="shared" si="94"/>
        <v>0</v>
      </c>
    </row>
    <row r="218" spans="1:40" s="604" customFormat="1">
      <c r="A218" s="669">
        <f t="shared" ref="A218:A251" si="95">+A217+1</f>
        <v>1992</v>
      </c>
      <c r="C218" s="598"/>
      <c r="E218" s="694">
        <f>'F22 Historic RAV lookup data'!G61</f>
        <v>15</v>
      </c>
      <c r="F218" s="680"/>
      <c r="G218" s="678">
        <f>+G$214</f>
        <v>0</v>
      </c>
      <c r="H218" s="678">
        <f t="shared" si="94"/>
        <v>0</v>
      </c>
      <c r="I218" s="678">
        <f t="shared" si="94"/>
        <v>0</v>
      </c>
      <c r="J218" s="678">
        <f t="shared" si="94"/>
        <v>0</v>
      </c>
      <c r="K218" s="678">
        <f t="shared" si="94"/>
        <v>0</v>
      </c>
      <c r="L218" s="678">
        <f t="shared" si="94"/>
        <v>0</v>
      </c>
      <c r="M218" s="678">
        <f t="shared" si="94"/>
        <v>0</v>
      </c>
      <c r="N218" s="678">
        <f t="shared" si="94"/>
        <v>0</v>
      </c>
      <c r="O218" s="678">
        <f t="shared" si="94"/>
        <v>0</v>
      </c>
      <c r="P218" s="678">
        <f t="shared" si="94"/>
        <v>0</v>
      </c>
      <c r="Q218" s="678">
        <f t="shared" si="94"/>
        <v>0</v>
      </c>
      <c r="R218" s="678">
        <f t="shared" si="94"/>
        <v>0</v>
      </c>
      <c r="S218" s="678">
        <f t="shared" si="94"/>
        <v>0</v>
      </c>
      <c r="T218" s="678">
        <f t="shared" si="94"/>
        <v>0</v>
      </c>
      <c r="U218" s="678">
        <f t="shared" si="94"/>
        <v>0</v>
      </c>
      <c r="V218" s="678">
        <f t="shared" si="94"/>
        <v>0</v>
      </c>
      <c r="W218" s="678">
        <f t="shared" si="94"/>
        <v>0</v>
      </c>
      <c r="X218" s="678">
        <f t="shared" si="94"/>
        <v>0</v>
      </c>
      <c r="Y218" s="678">
        <f t="shared" si="94"/>
        <v>0</v>
      </c>
      <c r="Z218" s="678">
        <f t="shared" si="94"/>
        <v>0</v>
      </c>
      <c r="AA218" s="678">
        <f t="shared" si="94"/>
        <v>0</v>
      </c>
      <c r="AB218" s="678">
        <f t="shared" si="94"/>
        <v>0</v>
      </c>
      <c r="AC218" s="678">
        <f t="shared" si="94"/>
        <v>0</v>
      </c>
      <c r="AD218" s="678">
        <f t="shared" si="94"/>
        <v>0</v>
      </c>
      <c r="AE218" s="678">
        <f t="shared" si="94"/>
        <v>0</v>
      </c>
      <c r="AF218" s="678">
        <f t="shared" si="94"/>
        <v>0</v>
      </c>
      <c r="AG218" s="678">
        <f t="shared" si="94"/>
        <v>0</v>
      </c>
      <c r="AH218" s="678">
        <f t="shared" si="94"/>
        <v>0</v>
      </c>
      <c r="AI218" s="678">
        <f t="shared" si="94"/>
        <v>0</v>
      </c>
      <c r="AJ218" s="678">
        <f t="shared" si="94"/>
        <v>0</v>
      </c>
      <c r="AK218" s="678">
        <f t="shared" si="94"/>
        <v>0</v>
      </c>
      <c r="AL218" s="678">
        <f t="shared" si="94"/>
        <v>0</v>
      </c>
      <c r="AM218" s="678">
        <f t="shared" si="94"/>
        <v>0</v>
      </c>
      <c r="AN218" s="678">
        <f t="shared" si="94"/>
        <v>0</v>
      </c>
    </row>
    <row r="219" spans="1:40" s="604" customFormat="1">
      <c r="A219" s="669">
        <f t="shared" si="95"/>
        <v>1993</v>
      </c>
      <c r="C219" s="598"/>
      <c r="E219" s="694">
        <f>'F22 Historic RAV lookup data'!G62</f>
        <v>15</v>
      </c>
      <c r="F219" s="680"/>
      <c r="G219" s="680"/>
      <c r="H219" s="678">
        <f>+H$214</f>
        <v>0</v>
      </c>
      <c r="I219" s="678">
        <f t="shared" si="94"/>
        <v>0</v>
      </c>
      <c r="J219" s="678">
        <f t="shared" si="94"/>
        <v>0</v>
      </c>
      <c r="K219" s="678">
        <f t="shared" si="94"/>
        <v>0</v>
      </c>
      <c r="L219" s="678">
        <f t="shared" si="94"/>
        <v>0</v>
      </c>
      <c r="M219" s="678">
        <f t="shared" si="94"/>
        <v>0</v>
      </c>
      <c r="N219" s="678">
        <f t="shared" si="94"/>
        <v>0</v>
      </c>
      <c r="O219" s="678">
        <f t="shared" si="94"/>
        <v>0</v>
      </c>
      <c r="P219" s="678">
        <f t="shared" si="94"/>
        <v>0</v>
      </c>
      <c r="Q219" s="678">
        <f t="shared" si="94"/>
        <v>0</v>
      </c>
      <c r="R219" s="678">
        <f t="shared" si="94"/>
        <v>0</v>
      </c>
      <c r="S219" s="678">
        <f t="shared" si="94"/>
        <v>0</v>
      </c>
      <c r="T219" s="678">
        <f t="shared" si="94"/>
        <v>0</v>
      </c>
      <c r="U219" s="678">
        <f t="shared" si="94"/>
        <v>0</v>
      </c>
      <c r="V219" s="678">
        <f t="shared" si="94"/>
        <v>0</v>
      </c>
      <c r="W219" s="678">
        <f t="shared" si="94"/>
        <v>0</v>
      </c>
      <c r="X219" s="678">
        <f t="shared" si="94"/>
        <v>0</v>
      </c>
      <c r="Y219" s="678">
        <f t="shared" si="94"/>
        <v>0</v>
      </c>
      <c r="Z219" s="678">
        <f t="shared" si="94"/>
        <v>0</v>
      </c>
      <c r="AA219" s="678">
        <f t="shared" si="94"/>
        <v>0</v>
      </c>
      <c r="AB219" s="678">
        <f t="shared" si="94"/>
        <v>0</v>
      </c>
      <c r="AC219" s="678">
        <f t="shared" si="94"/>
        <v>0</v>
      </c>
      <c r="AD219" s="678">
        <f t="shared" si="94"/>
        <v>0</v>
      </c>
      <c r="AE219" s="678">
        <f t="shared" si="94"/>
        <v>0</v>
      </c>
      <c r="AF219" s="678">
        <f t="shared" si="94"/>
        <v>0</v>
      </c>
      <c r="AG219" s="678">
        <f t="shared" si="94"/>
        <v>0</v>
      </c>
      <c r="AH219" s="678">
        <f t="shared" si="94"/>
        <v>0</v>
      </c>
      <c r="AI219" s="678">
        <f t="shared" si="94"/>
        <v>0</v>
      </c>
      <c r="AJ219" s="678">
        <f t="shared" si="94"/>
        <v>0</v>
      </c>
      <c r="AK219" s="678">
        <f t="shared" si="94"/>
        <v>0</v>
      </c>
      <c r="AL219" s="678">
        <f t="shared" si="94"/>
        <v>0</v>
      </c>
      <c r="AM219" s="678">
        <f t="shared" si="94"/>
        <v>0</v>
      </c>
      <c r="AN219" s="678">
        <f t="shared" si="94"/>
        <v>0</v>
      </c>
    </row>
    <row r="220" spans="1:40" s="604" customFormat="1">
      <c r="A220" s="669">
        <f t="shared" si="95"/>
        <v>1994</v>
      </c>
      <c r="C220" s="598"/>
      <c r="E220" s="694">
        <f>'F22 Historic RAV lookup data'!G63</f>
        <v>15</v>
      </c>
      <c r="F220" s="680"/>
      <c r="G220" s="680"/>
      <c r="H220" s="680"/>
      <c r="I220" s="678">
        <f>+I$214</f>
        <v>0</v>
      </c>
      <c r="J220" s="678">
        <f t="shared" si="94"/>
        <v>0</v>
      </c>
      <c r="K220" s="678">
        <f t="shared" si="94"/>
        <v>0</v>
      </c>
      <c r="L220" s="678">
        <f t="shared" si="94"/>
        <v>0</v>
      </c>
      <c r="M220" s="678">
        <f t="shared" si="94"/>
        <v>0</v>
      </c>
      <c r="N220" s="678">
        <f t="shared" si="94"/>
        <v>0</v>
      </c>
      <c r="O220" s="678">
        <f t="shared" si="94"/>
        <v>0</v>
      </c>
      <c r="P220" s="678">
        <f t="shared" si="94"/>
        <v>0</v>
      </c>
      <c r="Q220" s="678">
        <f t="shared" si="94"/>
        <v>0</v>
      </c>
      <c r="R220" s="678">
        <f t="shared" si="94"/>
        <v>0</v>
      </c>
      <c r="S220" s="678">
        <f t="shared" si="94"/>
        <v>0</v>
      </c>
      <c r="T220" s="678">
        <f t="shared" si="94"/>
        <v>0</v>
      </c>
      <c r="U220" s="678">
        <f t="shared" si="94"/>
        <v>0</v>
      </c>
      <c r="V220" s="678">
        <f t="shared" si="94"/>
        <v>0</v>
      </c>
      <c r="W220" s="678">
        <f t="shared" si="94"/>
        <v>0</v>
      </c>
      <c r="X220" s="678">
        <f t="shared" si="94"/>
        <v>0</v>
      </c>
      <c r="Y220" s="678">
        <f t="shared" si="94"/>
        <v>0</v>
      </c>
      <c r="Z220" s="678">
        <f t="shared" si="94"/>
        <v>0</v>
      </c>
      <c r="AA220" s="678">
        <f t="shared" si="94"/>
        <v>0</v>
      </c>
      <c r="AB220" s="678">
        <f t="shared" si="94"/>
        <v>0</v>
      </c>
      <c r="AC220" s="678">
        <f t="shared" si="94"/>
        <v>0</v>
      </c>
      <c r="AD220" s="678">
        <f t="shared" si="94"/>
        <v>0</v>
      </c>
      <c r="AE220" s="678">
        <f t="shared" si="94"/>
        <v>0</v>
      </c>
      <c r="AF220" s="678">
        <f t="shared" si="94"/>
        <v>0</v>
      </c>
      <c r="AG220" s="678">
        <f t="shared" si="94"/>
        <v>0</v>
      </c>
      <c r="AH220" s="678">
        <f t="shared" si="94"/>
        <v>0</v>
      </c>
      <c r="AI220" s="678">
        <f t="shared" si="94"/>
        <v>0</v>
      </c>
      <c r="AJ220" s="678">
        <f t="shared" si="94"/>
        <v>0</v>
      </c>
      <c r="AK220" s="678">
        <f t="shared" si="94"/>
        <v>0</v>
      </c>
      <c r="AL220" s="678">
        <f t="shared" si="94"/>
        <v>0</v>
      </c>
      <c r="AM220" s="678">
        <f t="shared" si="94"/>
        <v>0</v>
      </c>
      <c r="AN220" s="678">
        <f t="shared" si="94"/>
        <v>0</v>
      </c>
    </row>
    <row r="221" spans="1:40" s="604" customFormat="1">
      <c r="A221" s="669">
        <f t="shared" si="95"/>
        <v>1995</v>
      </c>
      <c r="C221" s="598"/>
      <c r="E221" s="694">
        <f>'F22 Historic RAV lookup data'!G64</f>
        <v>15</v>
      </c>
      <c r="F221" s="680"/>
      <c r="G221" s="680"/>
      <c r="H221" s="680"/>
      <c r="I221" s="680"/>
      <c r="J221" s="678">
        <f>+J$214</f>
        <v>0</v>
      </c>
      <c r="K221" s="678">
        <f t="shared" si="94"/>
        <v>0</v>
      </c>
      <c r="L221" s="678">
        <f t="shared" si="94"/>
        <v>0</v>
      </c>
      <c r="M221" s="678">
        <f t="shared" si="94"/>
        <v>0</v>
      </c>
      <c r="N221" s="678">
        <f t="shared" si="94"/>
        <v>0</v>
      </c>
      <c r="O221" s="678">
        <f t="shared" si="94"/>
        <v>0</v>
      </c>
      <c r="P221" s="678">
        <f t="shared" si="94"/>
        <v>0</v>
      </c>
      <c r="Q221" s="678">
        <f t="shared" si="94"/>
        <v>0</v>
      </c>
      <c r="R221" s="678">
        <f t="shared" si="94"/>
        <v>0</v>
      </c>
      <c r="S221" s="678">
        <f t="shared" si="94"/>
        <v>0</v>
      </c>
      <c r="T221" s="678">
        <f t="shared" si="94"/>
        <v>0</v>
      </c>
      <c r="U221" s="678">
        <f t="shared" si="94"/>
        <v>0</v>
      </c>
      <c r="V221" s="678">
        <f t="shared" si="94"/>
        <v>0</v>
      </c>
      <c r="W221" s="678">
        <f t="shared" si="94"/>
        <v>0</v>
      </c>
      <c r="X221" s="678">
        <f t="shared" si="94"/>
        <v>0</v>
      </c>
      <c r="Y221" s="678">
        <f t="shared" si="94"/>
        <v>0</v>
      </c>
      <c r="Z221" s="678">
        <f t="shared" si="94"/>
        <v>0</v>
      </c>
      <c r="AA221" s="678">
        <f t="shared" si="94"/>
        <v>0</v>
      </c>
      <c r="AB221" s="678">
        <f t="shared" si="94"/>
        <v>0</v>
      </c>
      <c r="AC221" s="678">
        <f t="shared" si="94"/>
        <v>0</v>
      </c>
      <c r="AD221" s="678">
        <f t="shared" si="94"/>
        <v>0</v>
      </c>
      <c r="AE221" s="678">
        <f t="shared" si="94"/>
        <v>0</v>
      </c>
      <c r="AF221" s="678">
        <f t="shared" si="94"/>
        <v>0</v>
      </c>
      <c r="AG221" s="678">
        <f t="shared" si="94"/>
        <v>0</v>
      </c>
      <c r="AH221" s="678">
        <f t="shared" si="94"/>
        <v>0</v>
      </c>
      <c r="AI221" s="678">
        <f t="shared" si="94"/>
        <v>0</v>
      </c>
      <c r="AJ221" s="678">
        <f t="shared" si="94"/>
        <v>0</v>
      </c>
      <c r="AK221" s="678">
        <f t="shared" si="94"/>
        <v>0</v>
      </c>
      <c r="AL221" s="678">
        <f t="shared" si="94"/>
        <v>0</v>
      </c>
      <c r="AM221" s="678">
        <f t="shared" si="94"/>
        <v>0</v>
      </c>
      <c r="AN221" s="678">
        <f t="shared" si="94"/>
        <v>0</v>
      </c>
    </row>
    <row r="222" spans="1:40" s="604" customFormat="1">
      <c r="A222" s="669">
        <f t="shared" si="95"/>
        <v>1996</v>
      </c>
      <c r="C222" s="598"/>
      <c r="E222" s="694">
        <f>'F22 Historic RAV lookup data'!G65</f>
        <v>15</v>
      </c>
      <c r="F222" s="680"/>
      <c r="G222" s="680"/>
      <c r="H222" s="680"/>
      <c r="I222" s="680"/>
      <c r="J222" s="680"/>
      <c r="K222" s="678">
        <f>+K$214</f>
        <v>0</v>
      </c>
      <c r="L222" s="678">
        <f t="shared" si="94"/>
        <v>0</v>
      </c>
      <c r="M222" s="678">
        <f t="shared" si="94"/>
        <v>0</v>
      </c>
      <c r="N222" s="678">
        <f t="shared" si="94"/>
        <v>0</v>
      </c>
      <c r="O222" s="678">
        <f t="shared" si="94"/>
        <v>0</v>
      </c>
      <c r="P222" s="678">
        <f t="shared" si="94"/>
        <v>0</v>
      </c>
      <c r="Q222" s="678">
        <f t="shared" si="94"/>
        <v>0</v>
      </c>
      <c r="R222" s="678">
        <f t="shared" si="94"/>
        <v>0</v>
      </c>
      <c r="S222" s="678">
        <f t="shared" si="94"/>
        <v>0</v>
      </c>
      <c r="T222" s="678">
        <f t="shared" si="94"/>
        <v>0</v>
      </c>
      <c r="U222" s="678">
        <f t="shared" si="94"/>
        <v>0</v>
      </c>
      <c r="V222" s="678">
        <f t="shared" si="94"/>
        <v>0</v>
      </c>
      <c r="W222" s="678">
        <f t="shared" si="94"/>
        <v>0</v>
      </c>
      <c r="X222" s="678">
        <f t="shared" si="94"/>
        <v>0</v>
      </c>
      <c r="Y222" s="678">
        <f t="shared" si="94"/>
        <v>0</v>
      </c>
      <c r="Z222" s="678">
        <f t="shared" si="94"/>
        <v>0</v>
      </c>
      <c r="AA222" s="678">
        <f t="shared" si="94"/>
        <v>0</v>
      </c>
      <c r="AB222" s="678">
        <f t="shared" si="94"/>
        <v>0</v>
      </c>
      <c r="AC222" s="678">
        <f t="shared" si="94"/>
        <v>0</v>
      </c>
      <c r="AD222" s="678">
        <f t="shared" si="94"/>
        <v>0</v>
      </c>
      <c r="AE222" s="678">
        <f t="shared" si="94"/>
        <v>0</v>
      </c>
      <c r="AF222" s="678">
        <f t="shared" si="94"/>
        <v>0</v>
      </c>
      <c r="AG222" s="678">
        <f t="shared" si="94"/>
        <v>0</v>
      </c>
      <c r="AH222" s="678">
        <f t="shared" si="94"/>
        <v>0</v>
      </c>
      <c r="AI222" s="678">
        <f t="shared" si="94"/>
        <v>0</v>
      </c>
      <c r="AJ222" s="678">
        <f t="shared" si="94"/>
        <v>0</v>
      </c>
      <c r="AK222" s="678">
        <f t="shared" si="94"/>
        <v>0</v>
      </c>
      <c r="AL222" s="678">
        <f t="shared" si="94"/>
        <v>0</v>
      </c>
      <c r="AM222" s="678">
        <f t="shared" si="94"/>
        <v>0</v>
      </c>
      <c r="AN222" s="678">
        <f t="shared" si="94"/>
        <v>0</v>
      </c>
    </row>
    <row r="223" spans="1:40" s="604" customFormat="1">
      <c r="A223" s="669">
        <f t="shared" si="95"/>
        <v>1997</v>
      </c>
      <c r="C223" s="598"/>
      <c r="E223" s="694">
        <f>'F22 Historic RAV lookup data'!G66</f>
        <v>15</v>
      </c>
      <c r="F223" s="680"/>
      <c r="G223" s="680"/>
      <c r="H223" s="680"/>
      <c r="I223" s="680"/>
      <c r="J223" s="680"/>
      <c r="K223" s="680"/>
      <c r="L223" s="678">
        <f>+L$214</f>
        <v>0</v>
      </c>
      <c r="M223" s="678">
        <f t="shared" si="94"/>
        <v>0</v>
      </c>
      <c r="N223" s="678">
        <f t="shared" si="94"/>
        <v>0</v>
      </c>
      <c r="O223" s="678">
        <f t="shared" si="94"/>
        <v>0</v>
      </c>
      <c r="P223" s="678">
        <f t="shared" si="94"/>
        <v>0</v>
      </c>
      <c r="Q223" s="678">
        <f t="shared" si="94"/>
        <v>0</v>
      </c>
      <c r="R223" s="678">
        <f t="shared" si="94"/>
        <v>0</v>
      </c>
      <c r="S223" s="678">
        <f t="shared" si="94"/>
        <v>0</v>
      </c>
      <c r="T223" s="678">
        <f t="shared" si="94"/>
        <v>0</v>
      </c>
      <c r="U223" s="678">
        <f t="shared" si="94"/>
        <v>0</v>
      </c>
      <c r="V223" s="678">
        <f t="shared" si="94"/>
        <v>0</v>
      </c>
      <c r="W223" s="678">
        <f t="shared" si="94"/>
        <v>0</v>
      </c>
      <c r="X223" s="678">
        <f t="shared" si="94"/>
        <v>0</v>
      </c>
      <c r="Y223" s="678">
        <f t="shared" si="94"/>
        <v>0</v>
      </c>
      <c r="Z223" s="678">
        <f t="shared" si="94"/>
        <v>0</v>
      </c>
      <c r="AA223" s="678">
        <f t="shared" si="94"/>
        <v>0</v>
      </c>
      <c r="AB223" s="678">
        <f t="shared" si="94"/>
        <v>0</v>
      </c>
      <c r="AC223" s="678">
        <f t="shared" si="94"/>
        <v>0</v>
      </c>
      <c r="AD223" s="678">
        <f t="shared" si="94"/>
        <v>0</v>
      </c>
      <c r="AE223" s="678">
        <f t="shared" si="94"/>
        <v>0</v>
      </c>
      <c r="AF223" s="678">
        <f t="shared" si="94"/>
        <v>0</v>
      </c>
      <c r="AG223" s="678">
        <f t="shared" si="94"/>
        <v>0</v>
      </c>
      <c r="AH223" s="678">
        <f t="shared" si="94"/>
        <v>0</v>
      </c>
      <c r="AI223" s="678">
        <f t="shared" si="94"/>
        <v>0</v>
      </c>
      <c r="AJ223" s="678">
        <f t="shared" si="94"/>
        <v>0</v>
      </c>
      <c r="AK223" s="678">
        <f t="shared" si="94"/>
        <v>0</v>
      </c>
      <c r="AL223" s="678">
        <f t="shared" si="94"/>
        <v>0</v>
      </c>
      <c r="AM223" s="678">
        <f t="shared" si="94"/>
        <v>0</v>
      </c>
      <c r="AN223" s="678">
        <f t="shared" si="94"/>
        <v>0</v>
      </c>
    </row>
    <row r="224" spans="1:40" s="604" customFormat="1">
      <c r="A224" s="669">
        <f t="shared" si="95"/>
        <v>1998</v>
      </c>
      <c r="C224" s="598"/>
      <c r="E224" s="694">
        <f>'F22 Historic RAV lookup data'!G67</f>
        <v>15</v>
      </c>
      <c r="F224" s="680"/>
      <c r="G224" s="680"/>
      <c r="H224" s="680"/>
      <c r="I224" s="680"/>
      <c r="J224" s="680"/>
      <c r="K224" s="680"/>
      <c r="L224" s="681"/>
      <c r="M224" s="678">
        <f>+M$214</f>
        <v>0</v>
      </c>
      <c r="N224" s="678">
        <f t="shared" si="94"/>
        <v>0</v>
      </c>
      <c r="O224" s="678">
        <f t="shared" si="94"/>
        <v>0</v>
      </c>
      <c r="P224" s="678">
        <f t="shared" si="94"/>
        <v>0</v>
      </c>
      <c r="Q224" s="678">
        <f t="shared" si="94"/>
        <v>0</v>
      </c>
      <c r="R224" s="678">
        <f t="shared" si="94"/>
        <v>0</v>
      </c>
      <c r="S224" s="678">
        <f t="shared" si="94"/>
        <v>0</v>
      </c>
      <c r="T224" s="678">
        <f t="shared" si="94"/>
        <v>0</v>
      </c>
      <c r="U224" s="678">
        <f t="shared" si="94"/>
        <v>0</v>
      </c>
      <c r="V224" s="678">
        <f t="shared" si="94"/>
        <v>0</v>
      </c>
      <c r="W224" s="678">
        <f t="shared" si="94"/>
        <v>0</v>
      </c>
      <c r="X224" s="678">
        <f t="shared" si="94"/>
        <v>0</v>
      </c>
      <c r="Y224" s="678">
        <f t="shared" si="94"/>
        <v>0</v>
      </c>
      <c r="Z224" s="678">
        <f t="shared" si="94"/>
        <v>0</v>
      </c>
      <c r="AA224" s="678">
        <f t="shared" si="94"/>
        <v>0</v>
      </c>
      <c r="AB224" s="678">
        <f t="shared" si="94"/>
        <v>0</v>
      </c>
      <c r="AC224" s="678">
        <f t="shared" si="94"/>
        <v>0</v>
      </c>
      <c r="AD224" s="678">
        <f t="shared" si="94"/>
        <v>0</v>
      </c>
      <c r="AE224" s="678">
        <f t="shared" si="94"/>
        <v>0</v>
      </c>
      <c r="AF224" s="678">
        <f t="shared" si="94"/>
        <v>0</v>
      </c>
      <c r="AG224" s="678">
        <f t="shared" si="94"/>
        <v>0</v>
      </c>
      <c r="AH224" s="678">
        <f t="shared" si="94"/>
        <v>0</v>
      </c>
      <c r="AI224" s="678">
        <f t="shared" si="94"/>
        <v>0</v>
      </c>
      <c r="AJ224" s="678">
        <f t="shared" si="94"/>
        <v>0</v>
      </c>
      <c r="AK224" s="678">
        <f t="shared" si="94"/>
        <v>0</v>
      </c>
      <c r="AL224" s="678">
        <f t="shared" si="94"/>
        <v>0</v>
      </c>
      <c r="AM224" s="678">
        <f t="shared" si="94"/>
        <v>0</v>
      </c>
      <c r="AN224" s="678">
        <f t="shared" si="94"/>
        <v>0</v>
      </c>
    </row>
    <row r="225" spans="1:40" s="604" customFormat="1">
      <c r="A225" s="669">
        <f t="shared" si="95"/>
        <v>1999</v>
      </c>
      <c r="C225" s="598"/>
      <c r="E225" s="694">
        <f>'F22 Historic RAV lookup data'!G68</f>
        <v>15</v>
      </c>
      <c r="F225" s="680"/>
      <c r="G225" s="680"/>
      <c r="H225" s="680"/>
      <c r="I225" s="680"/>
      <c r="J225" s="680"/>
      <c r="K225" s="680"/>
      <c r="L225" s="680"/>
      <c r="M225" s="680"/>
      <c r="N225" s="678">
        <f>+N$214</f>
        <v>0</v>
      </c>
      <c r="O225" s="678">
        <f t="shared" si="94"/>
        <v>0</v>
      </c>
      <c r="P225" s="678">
        <f t="shared" si="94"/>
        <v>0</v>
      </c>
      <c r="Q225" s="678">
        <f t="shared" si="94"/>
        <v>0</v>
      </c>
      <c r="R225" s="678">
        <f t="shared" si="94"/>
        <v>0</v>
      </c>
      <c r="S225" s="678">
        <f t="shared" si="94"/>
        <v>0</v>
      </c>
      <c r="T225" s="678">
        <f t="shared" si="94"/>
        <v>0</v>
      </c>
      <c r="U225" s="678">
        <f t="shared" si="94"/>
        <v>0</v>
      </c>
      <c r="V225" s="678">
        <f t="shared" si="94"/>
        <v>0</v>
      </c>
      <c r="W225" s="678">
        <f t="shared" si="94"/>
        <v>0</v>
      </c>
      <c r="X225" s="678">
        <f t="shared" si="94"/>
        <v>0</v>
      </c>
      <c r="Y225" s="678">
        <f t="shared" si="94"/>
        <v>0</v>
      </c>
      <c r="Z225" s="678">
        <f t="shared" ref="Z225:AN225" si="96">IF(Z$2-$A225&gt;$E225-1,0,+Y225*(1+Z$293))</f>
        <v>0</v>
      </c>
      <c r="AA225" s="678">
        <f t="shared" si="96"/>
        <v>0</v>
      </c>
      <c r="AB225" s="678">
        <f t="shared" si="96"/>
        <v>0</v>
      </c>
      <c r="AC225" s="678">
        <f t="shared" si="96"/>
        <v>0</v>
      </c>
      <c r="AD225" s="678">
        <f t="shared" si="96"/>
        <v>0</v>
      </c>
      <c r="AE225" s="678">
        <f t="shared" si="96"/>
        <v>0</v>
      </c>
      <c r="AF225" s="678">
        <f t="shared" si="96"/>
        <v>0</v>
      </c>
      <c r="AG225" s="678">
        <f t="shared" si="96"/>
        <v>0</v>
      </c>
      <c r="AH225" s="678">
        <f t="shared" si="96"/>
        <v>0</v>
      </c>
      <c r="AI225" s="678">
        <f t="shared" si="96"/>
        <v>0</v>
      </c>
      <c r="AJ225" s="678">
        <f t="shared" si="96"/>
        <v>0</v>
      </c>
      <c r="AK225" s="678">
        <f t="shared" si="96"/>
        <v>0</v>
      </c>
      <c r="AL225" s="678">
        <f t="shared" si="96"/>
        <v>0</v>
      </c>
      <c r="AM225" s="678">
        <f t="shared" si="96"/>
        <v>0</v>
      </c>
      <c r="AN225" s="678">
        <f t="shared" si="96"/>
        <v>0</v>
      </c>
    </row>
    <row r="226" spans="1:40" s="604" customFormat="1">
      <c r="A226" s="669">
        <f t="shared" si="95"/>
        <v>2000</v>
      </c>
      <c r="C226" s="598"/>
      <c r="E226" s="694">
        <f>'F22 Historic RAV lookup data'!G69</f>
        <v>15</v>
      </c>
      <c r="F226" s="680"/>
      <c r="G226" s="680"/>
      <c r="H226" s="680"/>
      <c r="I226" s="680"/>
      <c r="J226" s="680"/>
      <c r="K226" s="680"/>
      <c r="L226" s="680"/>
      <c r="M226" s="680"/>
      <c r="N226" s="680"/>
      <c r="O226" s="678">
        <f>+O$214</f>
        <v>0</v>
      </c>
      <c r="P226" s="678">
        <f t="shared" ref="P226:AN239" si="97">IF(P$2-$A226&gt;$E226-1,0,+O226*(1+P$293))</f>
        <v>0</v>
      </c>
      <c r="Q226" s="678">
        <f t="shared" si="97"/>
        <v>0</v>
      </c>
      <c r="R226" s="678">
        <f t="shared" si="97"/>
        <v>0</v>
      </c>
      <c r="S226" s="678">
        <f t="shared" si="97"/>
        <v>0</v>
      </c>
      <c r="T226" s="678">
        <f t="shared" si="97"/>
        <v>0</v>
      </c>
      <c r="U226" s="678">
        <f t="shared" si="97"/>
        <v>0</v>
      </c>
      <c r="V226" s="678">
        <f t="shared" si="97"/>
        <v>0</v>
      </c>
      <c r="W226" s="678">
        <f t="shared" si="97"/>
        <v>0</v>
      </c>
      <c r="X226" s="678">
        <f t="shared" si="97"/>
        <v>0</v>
      </c>
      <c r="Y226" s="678">
        <f t="shared" si="97"/>
        <v>0</v>
      </c>
      <c r="Z226" s="678">
        <f t="shared" si="97"/>
        <v>0</v>
      </c>
      <c r="AA226" s="678">
        <f t="shared" si="97"/>
        <v>0</v>
      </c>
      <c r="AB226" s="678">
        <f t="shared" si="97"/>
        <v>0</v>
      </c>
      <c r="AC226" s="678">
        <f t="shared" si="97"/>
        <v>0</v>
      </c>
      <c r="AD226" s="678">
        <f t="shared" si="97"/>
        <v>0</v>
      </c>
      <c r="AE226" s="678">
        <f t="shared" si="97"/>
        <v>0</v>
      </c>
      <c r="AF226" s="678">
        <f t="shared" si="97"/>
        <v>0</v>
      </c>
      <c r="AG226" s="678">
        <f t="shared" si="97"/>
        <v>0</v>
      </c>
      <c r="AH226" s="678">
        <f t="shared" si="97"/>
        <v>0</v>
      </c>
      <c r="AI226" s="678">
        <f t="shared" si="97"/>
        <v>0</v>
      </c>
      <c r="AJ226" s="678">
        <f t="shared" si="97"/>
        <v>0</v>
      </c>
      <c r="AK226" s="678">
        <f t="shared" si="97"/>
        <v>0</v>
      </c>
      <c r="AL226" s="678">
        <f t="shared" si="97"/>
        <v>0</v>
      </c>
      <c r="AM226" s="678">
        <f t="shared" si="97"/>
        <v>0</v>
      </c>
      <c r="AN226" s="678">
        <f t="shared" si="97"/>
        <v>0</v>
      </c>
    </row>
    <row r="227" spans="1:40" s="604" customFormat="1">
      <c r="A227" s="669">
        <f t="shared" si="95"/>
        <v>2001</v>
      </c>
      <c r="C227" s="598"/>
      <c r="E227" s="694">
        <f>'F22 Historic RAV lookup data'!G70</f>
        <v>15</v>
      </c>
      <c r="F227" s="680"/>
      <c r="G227" s="680"/>
      <c r="H227" s="680"/>
      <c r="I227" s="680"/>
      <c r="J227" s="680"/>
      <c r="K227" s="680"/>
      <c r="L227" s="680"/>
      <c r="M227" s="680"/>
      <c r="N227" s="680"/>
      <c r="O227" s="680"/>
      <c r="P227" s="678">
        <f>+P$214</f>
        <v>0</v>
      </c>
      <c r="Q227" s="678">
        <f t="shared" si="97"/>
        <v>0</v>
      </c>
      <c r="R227" s="678">
        <f t="shared" si="97"/>
        <v>0</v>
      </c>
      <c r="S227" s="678">
        <f t="shared" si="97"/>
        <v>0</v>
      </c>
      <c r="T227" s="678">
        <f t="shared" si="97"/>
        <v>0</v>
      </c>
      <c r="U227" s="678">
        <f t="shared" si="97"/>
        <v>0</v>
      </c>
      <c r="V227" s="678">
        <f t="shared" si="97"/>
        <v>0</v>
      </c>
      <c r="W227" s="678">
        <f t="shared" si="97"/>
        <v>0</v>
      </c>
      <c r="X227" s="678">
        <f t="shared" si="97"/>
        <v>0</v>
      </c>
      <c r="Y227" s="678">
        <f t="shared" si="97"/>
        <v>0</v>
      </c>
      <c r="Z227" s="678">
        <f t="shared" si="97"/>
        <v>0</v>
      </c>
      <c r="AA227" s="678">
        <f t="shared" si="97"/>
        <v>0</v>
      </c>
      <c r="AB227" s="678">
        <f t="shared" si="97"/>
        <v>0</v>
      </c>
      <c r="AC227" s="678">
        <f t="shared" si="97"/>
        <v>0</v>
      </c>
      <c r="AD227" s="678">
        <f t="shared" si="97"/>
        <v>0</v>
      </c>
      <c r="AE227" s="678">
        <f t="shared" si="97"/>
        <v>0</v>
      </c>
      <c r="AF227" s="678">
        <f t="shared" si="97"/>
        <v>0</v>
      </c>
      <c r="AG227" s="678">
        <f t="shared" si="97"/>
        <v>0</v>
      </c>
      <c r="AH227" s="678">
        <f t="shared" si="97"/>
        <v>0</v>
      </c>
      <c r="AI227" s="678">
        <f t="shared" si="97"/>
        <v>0</v>
      </c>
      <c r="AJ227" s="678">
        <f t="shared" si="97"/>
        <v>0</v>
      </c>
      <c r="AK227" s="678">
        <f t="shared" si="97"/>
        <v>0</v>
      </c>
      <c r="AL227" s="678">
        <f t="shared" si="97"/>
        <v>0</v>
      </c>
      <c r="AM227" s="678">
        <f t="shared" si="97"/>
        <v>0</v>
      </c>
      <c r="AN227" s="678">
        <f t="shared" si="97"/>
        <v>0</v>
      </c>
    </row>
    <row r="228" spans="1:40" s="604" customFormat="1">
      <c r="A228" s="669">
        <f t="shared" si="95"/>
        <v>2002</v>
      </c>
      <c r="C228" s="598"/>
      <c r="E228" s="694">
        <f>'F22 Historic RAV lookup data'!G71</f>
        <v>15</v>
      </c>
      <c r="F228" s="680"/>
      <c r="G228" s="680"/>
      <c r="H228" s="680"/>
      <c r="I228" s="680"/>
      <c r="J228" s="680"/>
      <c r="K228" s="680"/>
      <c r="L228" s="680"/>
      <c r="M228" s="680"/>
      <c r="N228" s="680"/>
      <c r="O228" s="680"/>
      <c r="P228" s="680"/>
      <c r="Q228" s="678">
        <f>+Q$214</f>
        <v>0</v>
      </c>
      <c r="R228" s="678">
        <f t="shared" si="97"/>
        <v>0</v>
      </c>
      <c r="S228" s="678">
        <f t="shared" si="97"/>
        <v>0</v>
      </c>
      <c r="T228" s="678">
        <f t="shared" si="97"/>
        <v>0</v>
      </c>
      <c r="U228" s="678">
        <f t="shared" si="97"/>
        <v>0</v>
      </c>
      <c r="V228" s="678">
        <f t="shared" si="97"/>
        <v>0</v>
      </c>
      <c r="W228" s="678">
        <f t="shared" si="97"/>
        <v>0</v>
      </c>
      <c r="X228" s="678">
        <f t="shared" si="97"/>
        <v>0</v>
      </c>
      <c r="Y228" s="678">
        <f t="shared" si="97"/>
        <v>0</v>
      </c>
      <c r="Z228" s="678">
        <f t="shared" si="97"/>
        <v>0</v>
      </c>
      <c r="AA228" s="678">
        <f t="shared" si="97"/>
        <v>0</v>
      </c>
      <c r="AB228" s="678">
        <f t="shared" si="97"/>
        <v>0</v>
      </c>
      <c r="AC228" s="678">
        <f t="shared" si="97"/>
        <v>0</v>
      </c>
      <c r="AD228" s="678">
        <f t="shared" si="97"/>
        <v>0</v>
      </c>
      <c r="AE228" s="678">
        <f t="shared" si="97"/>
        <v>0</v>
      </c>
      <c r="AF228" s="678">
        <f t="shared" si="97"/>
        <v>0</v>
      </c>
      <c r="AG228" s="678">
        <f t="shared" si="97"/>
        <v>0</v>
      </c>
      <c r="AH228" s="678">
        <f t="shared" si="97"/>
        <v>0</v>
      </c>
      <c r="AI228" s="678">
        <f t="shared" si="97"/>
        <v>0</v>
      </c>
      <c r="AJ228" s="678">
        <f t="shared" si="97"/>
        <v>0</v>
      </c>
      <c r="AK228" s="678">
        <f t="shared" si="97"/>
        <v>0</v>
      </c>
      <c r="AL228" s="678">
        <f t="shared" si="97"/>
        <v>0</v>
      </c>
      <c r="AM228" s="678">
        <f t="shared" si="97"/>
        <v>0</v>
      </c>
      <c r="AN228" s="678">
        <f t="shared" si="97"/>
        <v>0</v>
      </c>
    </row>
    <row r="229" spans="1:40" s="604" customFormat="1">
      <c r="A229" s="669">
        <f t="shared" si="95"/>
        <v>2003</v>
      </c>
      <c r="C229" s="598"/>
      <c r="E229" s="694">
        <f>'F22 Historic RAV lookup data'!G72</f>
        <v>15</v>
      </c>
      <c r="F229" s="680"/>
      <c r="G229" s="680"/>
      <c r="H229" s="680"/>
      <c r="I229" s="680"/>
      <c r="J229" s="680"/>
      <c r="K229" s="680"/>
      <c r="L229" s="680"/>
      <c r="M229" s="680"/>
      <c r="N229" s="680"/>
      <c r="O229" s="680"/>
      <c r="P229" s="680"/>
      <c r="Q229" s="680"/>
      <c r="R229" s="678">
        <f>+R$214</f>
        <v>0</v>
      </c>
      <c r="S229" s="678">
        <f t="shared" si="97"/>
        <v>0</v>
      </c>
      <c r="T229" s="678">
        <f t="shared" si="97"/>
        <v>0</v>
      </c>
      <c r="U229" s="678">
        <f t="shared" si="97"/>
        <v>0</v>
      </c>
      <c r="V229" s="678">
        <f t="shared" si="97"/>
        <v>0</v>
      </c>
      <c r="W229" s="678">
        <f t="shared" si="97"/>
        <v>0</v>
      </c>
      <c r="X229" s="678">
        <f t="shared" si="97"/>
        <v>0</v>
      </c>
      <c r="Y229" s="678">
        <f t="shared" si="97"/>
        <v>0</v>
      </c>
      <c r="Z229" s="678">
        <f t="shared" si="97"/>
        <v>0</v>
      </c>
      <c r="AA229" s="678">
        <f t="shared" si="97"/>
        <v>0</v>
      </c>
      <c r="AB229" s="678">
        <f t="shared" si="97"/>
        <v>0</v>
      </c>
      <c r="AC229" s="678">
        <f t="shared" si="97"/>
        <v>0</v>
      </c>
      <c r="AD229" s="678">
        <f t="shared" si="97"/>
        <v>0</v>
      </c>
      <c r="AE229" s="678">
        <f t="shared" si="97"/>
        <v>0</v>
      </c>
      <c r="AF229" s="678">
        <f t="shared" si="97"/>
        <v>0</v>
      </c>
      <c r="AG229" s="678">
        <f t="shared" si="97"/>
        <v>0</v>
      </c>
      <c r="AH229" s="678">
        <f t="shared" si="97"/>
        <v>0</v>
      </c>
      <c r="AI229" s="678">
        <f t="shared" si="97"/>
        <v>0</v>
      </c>
      <c r="AJ229" s="678">
        <f t="shared" si="97"/>
        <v>0</v>
      </c>
      <c r="AK229" s="678">
        <f t="shared" si="97"/>
        <v>0</v>
      </c>
      <c r="AL229" s="678">
        <f t="shared" si="97"/>
        <v>0</v>
      </c>
      <c r="AM229" s="678">
        <f t="shared" si="97"/>
        <v>0</v>
      </c>
      <c r="AN229" s="678">
        <f t="shared" si="97"/>
        <v>0</v>
      </c>
    </row>
    <row r="230" spans="1:40" s="604" customFormat="1">
      <c r="A230" s="669">
        <f t="shared" si="95"/>
        <v>2004</v>
      </c>
      <c r="C230" s="598"/>
      <c r="E230" s="694">
        <f>'F22 Historic RAV lookup data'!G73</f>
        <v>15</v>
      </c>
      <c r="F230" s="680"/>
      <c r="G230" s="680"/>
      <c r="H230" s="680"/>
      <c r="I230" s="680"/>
      <c r="J230" s="680"/>
      <c r="K230" s="680"/>
      <c r="L230" s="680"/>
      <c r="M230" s="680"/>
      <c r="N230" s="680"/>
      <c r="O230" s="680"/>
      <c r="P230" s="680"/>
      <c r="Q230" s="680"/>
      <c r="R230" s="680"/>
      <c r="S230" s="678">
        <f>+S$214</f>
        <v>0</v>
      </c>
      <c r="T230" s="678">
        <f t="shared" si="97"/>
        <v>0</v>
      </c>
      <c r="U230" s="678">
        <f t="shared" si="97"/>
        <v>0</v>
      </c>
      <c r="V230" s="678">
        <f t="shared" si="97"/>
        <v>0</v>
      </c>
      <c r="W230" s="678">
        <f t="shared" si="97"/>
        <v>0</v>
      </c>
      <c r="X230" s="678">
        <f t="shared" si="97"/>
        <v>0</v>
      </c>
      <c r="Y230" s="678">
        <f t="shared" si="97"/>
        <v>0</v>
      </c>
      <c r="Z230" s="678">
        <f t="shared" si="97"/>
        <v>0</v>
      </c>
      <c r="AA230" s="678">
        <f t="shared" si="97"/>
        <v>0</v>
      </c>
      <c r="AB230" s="678">
        <f t="shared" si="97"/>
        <v>0</v>
      </c>
      <c r="AC230" s="678">
        <f t="shared" si="97"/>
        <v>0</v>
      </c>
      <c r="AD230" s="678">
        <f t="shared" si="97"/>
        <v>0</v>
      </c>
      <c r="AE230" s="678">
        <f t="shared" si="97"/>
        <v>0</v>
      </c>
      <c r="AF230" s="678">
        <f t="shared" si="97"/>
        <v>0</v>
      </c>
      <c r="AG230" s="678">
        <f t="shared" si="97"/>
        <v>0</v>
      </c>
      <c r="AH230" s="678">
        <f t="shared" si="97"/>
        <v>0</v>
      </c>
      <c r="AI230" s="678">
        <f t="shared" si="97"/>
        <v>0</v>
      </c>
      <c r="AJ230" s="678">
        <f t="shared" si="97"/>
        <v>0</v>
      </c>
      <c r="AK230" s="678">
        <f t="shared" si="97"/>
        <v>0</v>
      </c>
      <c r="AL230" s="678">
        <f t="shared" si="97"/>
        <v>0</v>
      </c>
      <c r="AM230" s="678">
        <f t="shared" si="97"/>
        <v>0</v>
      </c>
      <c r="AN230" s="678">
        <f t="shared" si="97"/>
        <v>0</v>
      </c>
    </row>
    <row r="231" spans="1:40" s="604" customFormat="1">
      <c r="A231" s="669">
        <f t="shared" si="95"/>
        <v>2005</v>
      </c>
      <c r="C231" s="598"/>
      <c r="E231" s="694">
        <f>'F22 Historic RAV lookup data'!G74</f>
        <v>15</v>
      </c>
      <c r="F231" s="680"/>
      <c r="G231" s="680"/>
      <c r="H231" s="680"/>
      <c r="I231" s="680"/>
      <c r="J231" s="680"/>
      <c r="K231" s="680"/>
      <c r="L231" s="680"/>
      <c r="M231" s="680"/>
      <c r="N231" s="680"/>
      <c r="O231" s="680"/>
      <c r="P231" s="680"/>
      <c r="Q231" s="680"/>
      <c r="R231" s="680"/>
      <c r="S231" s="680"/>
      <c r="T231" s="678">
        <f>+T$214</f>
        <v>0</v>
      </c>
      <c r="U231" s="678">
        <f t="shared" si="97"/>
        <v>0</v>
      </c>
      <c r="V231" s="678">
        <f t="shared" si="97"/>
        <v>0</v>
      </c>
      <c r="W231" s="678">
        <f t="shared" si="97"/>
        <v>0</v>
      </c>
      <c r="X231" s="678">
        <f t="shared" si="97"/>
        <v>0</v>
      </c>
      <c r="Y231" s="678">
        <f t="shared" si="97"/>
        <v>0</v>
      </c>
      <c r="Z231" s="678">
        <f t="shared" si="97"/>
        <v>0</v>
      </c>
      <c r="AA231" s="678">
        <f t="shared" si="97"/>
        <v>0</v>
      </c>
      <c r="AB231" s="678">
        <f t="shared" si="97"/>
        <v>0</v>
      </c>
      <c r="AC231" s="678">
        <f t="shared" si="97"/>
        <v>0</v>
      </c>
      <c r="AD231" s="678">
        <f t="shared" si="97"/>
        <v>0</v>
      </c>
      <c r="AE231" s="678">
        <f t="shared" si="97"/>
        <v>0</v>
      </c>
      <c r="AF231" s="678">
        <f t="shared" si="97"/>
        <v>0</v>
      </c>
      <c r="AG231" s="678">
        <f t="shared" si="97"/>
        <v>0</v>
      </c>
      <c r="AH231" s="678">
        <f t="shared" si="97"/>
        <v>0</v>
      </c>
      <c r="AI231" s="678">
        <f t="shared" si="97"/>
        <v>0</v>
      </c>
      <c r="AJ231" s="678">
        <f t="shared" si="97"/>
        <v>0</v>
      </c>
      <c r="AK231" s="678">
        <f t="shared" si="97"/>
        <v>0</v>
      </c>
      <c r="AL231" s="678">
        <f t="shared" si="97"/>
        <v>0</v>
      </c>
      <c r="AM231" s="678">
        <f t="shared" si="97"/>
        <v>0</v>
      </c>
      <c r="AN231" s="678">
        <f t="shared" si="97"/>
        <v>0</v>
      </c>
    </row>
    <row r="232" spans="1:40" s="604" customFormat="1">
      <c r="A232" s="669">
        <f t="shared" si="95"/>
        <v>2006</v>
      </c>
      <c r="C232" s="598"/>
      <c r="E232" s="694">
        <f>'F22 Historic RAV lookup data'!G75</f>
        <v>15</v>
      </c>
      <c r="F232" s="680"/>
      <c r="G232" s="680"/>
      <c r="H232" s="680"/>
      <c r="I232" s="680"/>
      <c r="J232" s="680"/>
      <c r="K232" s="680"/>
      <c r="L232" s="680"/>
      <c r="M232" s="680"/>
      <c r="N232" s="680"/>
      <c r="O232" s="680"/>
      <c r="P232" s="680"/>
      <c r="Q232" s="680"/>
      <c r="R232" s="680"/>
      <c r="S232" s="680"/>
      <c r="T232" s="680"/>
      <c r="U232" s="678">
        <f>+U$214</f>
        <v>0</v>
      </c>
      <c r="V232" s="678">
        <f t="shared" si="97"/>
        <v>0</v>
      </c>
      <c r="W232" s="678">
        <f t="shared" si="97"/>
        <v>0</v>
      </c>
      <c r="X232" s="678">
        <f t="shared" si="97"/>
        <v>0</v>
      </c>
      <c r="Y232" s="678">
        <f t="shared" si="97"/>
        <v>0</v>
      </c>
      <c r="Z232" s="678">
        <f t="shared" si="97"/>
        <v>0</v>
      </c>
      <c r="AA232" s="678">
        <f t="shared" si="97"/>
        <v>0</v>
      </c>
      <c r="AB232" s="678">
        <f t="shared" si="97"/>
        <v>0</v>
      </c>
      <c r="AC232" s="678">
        <f t="shared" si="97"/>
        <v>0</v>
      </c>
      <c r="AD232" s="678">
        <f t="shared" si="97"/>
        <v>0</v>
      </c>
      <c r="AE232" s="678">
        <f t="shared" si="97"/>
        <v>0</v>
      </c>
      <c r="AF232" s="678">
        <f t="shared" si="97"/>
        <v>0</v>
      </c>
      <c r="AG232" s="678">
        <f t="shared" si="97"/>
        <v>0</v>
      </c>
      <c r="AH232" s="678">
        <f t="shared" si="97"/>
        <v>0</v>
      </c>
      <c r="AI232" s="678">
        <f t="shared" si="97"/>
        <v>0</v>
      </c>
      <c r="AJ232" s="678">
        <f t="shared" si="97"/>
        <v>0</v>
      </c>
      <c r="AK232" s="678">
        <f t="shared" si="97"/>
        <v>0</v>
      </c>
      <c r="AL232" s="678">
        <f t="shared" si="97"/>
        <v>0</v>
      </c>
      <c r="AM232" s="678">
        <f t="shared" si="97"/>
        <v>0</v>
      </c>
      <c r="AN232" s="678">
        <f t="shared" si="97"/>
        <v>0</v>
      </c>
    </row>
    <row r="233" spans="1:40" s="604" customFormat="1">
      <c r="A233" s="669">
        <f t="shared" si="95"/>
        <v>2007</v>
      </c>
      <c r="C233" s="598"/>
      <c r="E233" s="694">
        <f>'F22 Historic RAV lookup data'!G76</f>
        <v>15</v>
      </c>
      <c r="F233" s="680"/>
      <c r="G233" s="680"/>
      <c r="H233" s="680"/>
      <c r="I233" s="680"/>
      <c r="J233" s="680"/>
      <c r="K233" s="680"/>
      <c r="L233" s="680"/>
      <c r="M233" s="680"/>
      <c r="N233" s="680"/>
      <c r="O233" s="680"/>
      <c r="P233" s="680"/>
      <c r="Q233" s="680"/>
      <c r="R233" s="680"/>
      <c r="S233" s="680"/>
      <c r="T233" s="680"/>
      <c r="U233" s="680"/>
      <c r="V233" s="678">
        <f>+V$214</f>
        <v>196.89498977468861</v>
      </c>
      <c r="W233" s="678">
        <f t="shared" si="97"/>
        <v>196.89498977468861</v>
      </c>
      <c r="X233" s="678">
        <f t="shared" si="97"/>
        <v>196.89498977468861</v>
      </c>
      <c r="Y233" s="678">
        <f t="shared" si="97"/>
        <v>196.89498977468861</v>
      </c>
      <c r="Z233" s="678">
        <f t="shared" si="97"/>
        <v>196.89498977468861</v>
      </c>
      <c r="AA233" s="678">
        <f t="shared" si="97"/>
        <v>196.89498977468861</v>
      </c>
      <c r="AB233" s="678">
        <f t="shared" si="97"/>
        <v>196.89498977468861</v>
      </c>
      <c r="AC233" s="678">
        <f t="shared" si="97"/>
        <v>196.89498977468861</v>
      </c>
      <c r="AD233" s="678">
        <f t="shared" si="97"/>
        <v>196.89498977468861</v>
      </c>
      <c r="AE233" s="678">
        <f t="shared" si="97"/>
        <v>196.89498977468861</v>
      </c>
      <c r="AF233" s="678">
        <f t="shared" si="97"/>
        <v>196.89498977468861</v>
      </c>
      <c r="AG233" s="678">
        <f t="shared" si="97"/>
        <v>196.89498977468861</v>
      </c>
      <c r="AH233" s="678">
        <f t="shared" si="97"/>
        <v>196.89498977468861</v>
      </c>
      <c r="AI233" s="678">
        <f t="shared" si="97"/>
        <v>196.89498977468861</v>
      </c>
      <c r="AJ233" s="678">
        <f t="shared" si="97"/>
        <v>196.89498977468861</v>
      </c>
      <c r="AK233" s="678">
        <f t="shared" si="97"/>
        <v>0</v>
      </c>
      <c r="AL233" s="678">
        <f t="shared" si="97"/>
        <v>0</v>
      </c>
      <c r="AM233" s="678">
        <f t="shared" si="97"/>
        <v>0</v>
      </c>
      <c r="AN233" s="678">
        <f t="shared" si="97"/>
        <v>0</v>
      </c>
    </row>
    <row r="234" spans="1:40" s="604" customFormat="1">
      <c r="A234" s="669">
        <f t="shared" si="95"/>
        <v>2008</v>
      </c>
      <c r="C234" s="598"/>
      <c r="E234" s="694">
        <f>'F22 Historic RAV lookup data'!G77</f>
        <v>15</v>
      </c>
      <c r="F234" s="680"/>
      <c r="G234" s="680"/>
      <c r="H234" s="680"/>
      <c r="I234" s="680"/>
      <c r="J234" s="680"/>
      <c r="K234" s="680"/>
      <c r="L234" s="680"/>
      <c r="M234" s="680"/>
      <c r="N234" s="680"/>
      <c r="O234" s="680"/>
      <c r="P234" s="680"/>
      <c r="Q234" s="680"/>
      <c r="R234" s="680"/>
      <c r="S234" s="680"/>
      <c r="T234" s="680"/>
      <c r="U234" s="680"/>
      <c r="V234" s="680"/>
      <c r="W234" s="678">
        <f>+W$214</f>
        <v>0</v>
      </c>
      <c r="X234" s="678">
        <f t="shared" si="97"/>
        <v>0</v>
      </c>
      <c r="Y234" s="678">
        <f t="shared" si="97"/>
        <v>0</v>
      </c>
      <c r="Z234" s="678">
        <f t="shared" si="97"/>
        <v>0</v>
      </c>
      <c r="AA234" s="678">
        <f t="shared" si="97"/>
        <v>0</v>
      </c>
      <c r="AB234" s="678">
        <f t="shared" si="97"/>
        <v>0</v>
      </c>
      <c r="AC234" s="678">
        <f t="shared" si="97"/>
        <v>0</v>
      </c>
      <c r="AD234" s="678">
        <f t="shared" si="97"/>
        <v>0</v>
      </c>
      <c r="AE234" s="678">
        <f t="shared" si="97"/>
        <v>0</v>
      </c>
      <c r="AF234" s="678">
        <f t="shared" si="97"/>
        <v>0</v>
      </c>
      <c r="AG234" s="678">
        <f t="shared" si="97"/>
        <v>0</v>
      </c>
      <c r="AH234" s="678">
        <f t="shared" si="97"/>
        <v>0</v>
      </c>
      <c r="AI234" s="678">
        <f t="shared" si="97"/>
        <v>0</v>
      </c>
      <c r="AJ234" s="678">
        <f t="shared" si="97"/>
        <v>0</v>
      </c>
      <c r="AK234" s="678">
        <f t="shared" si="97"/>
        <v>0</v>
      </c>
      <c r="AL234" s="678">
        <f t="shared" si="97"/>
        <v>0</v>
      </c>
      <c r="AM234" s="678">
        <f t="shared" si="97"/>
        <v>0</v>
      </c>
      <c r="AN234" s="678">
        <f t="shared" si="97"/>
        <v>0</v>
      </c>
    </row>
    <row r="235" spans="1:40" s="604" customFormat="1">
      <c r="A235" s="669">
        <f t="shared" si="95"/>
        <v>2009</v>
      </c>
      <c r="C235" s="598"/>
      <c r="E235" s="714">
        <f>'F22 Historic RAV lookup data'!G78</f>
        <v>15</v>
      </c>
      <c r="F235" s="680"/>
      <c r="G235" s="680"/>
      <c r="H235" s="680"/>
      <c r="I235" s="680"/>
      <c r="J235" s="680"/>
      <c r="K235" s="680"/>
      <c r="L235" s="680"/>
      <c r="M235" s="680"/>
      <c r="N235" s="680"/>
      <c r="O235" s="680"/>
      <c r="P235" s="680"/>
      <c r="Q235" s="680"/>
      <c r="R235" s="680"/>
      <c r="S235" s="680"/>
      <c r="T235" s="680"/>
      <c r="U235" s="680"/>
      <c r="V235" s="680"/>
      <c r="W235" s="680"/>
      <c r="X235" s="678">
        <f>+X$214</f>
        <v>0</v>
      </c>
      <c r="Y235" s="678">
        <f t="shared" si="97"/>
        <v>0</v>
      </c>
      <c r="Z235" s="678">
        <f t="shared" si="97"/>
        <v>0</v>
      </c>
      <c r="AA235" s="678">
        <f t="shared" si="97"/>
        <v>0</v>
      </c>
      <c r="AB235" s="678">
        <f t="shared" si="97"/>
        <v>0</v>
      </c>
      <c r="AC235" s="678">
        <f t="shared" si="97"/>
        <v>0</v>
      </c>
      <c r="AD235" s="678">
        <f t="shared" si="97"/>
        <v>0</v>
      </c>
      <c r="AE235" s="678">
        <f t="shared" si="97"/>
        <v>0</v>
      </c>
      <c r="AF235" s="678">
        <f t="shared" si="97"/>
        <v>0</v>
      </c>
      <c r="AG235" s="678">
        <f t="shared" si="97"/>
        <v>0</v>
      </c>
      <c r="AH235" s="678">
        <f t="shared" si="97"/>
        <v>0</v>
      </c>
      <c r="AI235" s="678">
        <f t="shared" si="97"/>
        <v>0</v>
      </c>
      <c r="AJ235" s="678">
        <f t="shared" si="97"/>
        <v>0</v>
      </c>
      <c r="AK235" s="678">
        <f t="shared" si="97"/>
        <v>0</v>
      </c>
      <c r="AL235" s="678">
        <f t="shared" si="97"/>
        <v>0</v>
      </c>
      <c r="AM235" s="678">
        <f t="shared" si="97"/>
        <v>0</v>
      </c>
      <c r="AN235" s="678">
        <f t="shared" si="97"/>
        <v>0</v>
      </c>
    </row>
    <row r="236" spans="1:40" s="604" customFormat="1">
      <c r="A236" s="669">
        <f t="shared" si="95"/>
        <v>2010</v>
      </c>
      <c r="C236" s="598"/>
      <c r="E236" s="714">
        <f>'F22 Historic RAV lookup data'!G79</f>
        <v>15</v>
      </c>
      <c r="F236" s="680"/>
      <c r="G236" s="680"/>
      <c r="H236" s="680"/>
      <c r="I236" s="680"/>
      <c r="J236" s="680"/>
      <c r="K236" s="680"/>
      <c r="L236" s="680"/>
      <c r="M236" s="680"/>
      <c r="N236" s="680"/>
      <c r="O236" s="680"/>
      <c r="P236" s="680"/>
      <c r="Q236" s="680"/>
      <c r="R236" s="680"/>
      <c r="S236" s="680"/>
      <c r="T236" s="680"/>
      <c r="U236" s="680"/>
      <c r="V236" s="680"/>
      <c r="W236" s="680"/>
      <c r="X236" s="680"/>
      <c r="Y236" s="678">
        <f>+Y$214</f>
        <v>0</v>
      </c>
      <c r="Z236" s="678">
        <f t="shared" si="97"/>
        <v>0</v>
      </c>
      <c r="AA236" s="678">
        <f t="shared" si="97"/>
        <v>0</v>
      </c>
      <c r="AB236" s="678">
        <f t="shared" si="97"/>
        <v>0</v>
      </c>
      <c r="AC236" s="678">
        <f t="shared" si="97"/>
        <v>0</v>
      </c>
      <c r="AD236" s="678">
        <f t="shared" si="97"/>
        <v>0</v>
      </c>
      <c r="AE236" s="678">
        <f t="shared" si="97"/>
        <v>0</v>
      </c>
      <c r="AF236" s="678">
        <f t="shared" si="97"/>
        <v>0</v>
      </c>
      <c r="AG236" s="678">
        <f t="shared" si="97"/>
        <v>0</v>
      </c>
      <c r="AH236" s="678">
        <f t="shared" si="97"/>
        <v>0</v>
      </c>
      <c r="AI236" s="678">
        <f t="shared" si="97"/>
        <v>0</v>
      </c>
      <c r="AJ236" s="678">
        <f t="shared" si="97"/>
        <v>0</v>
      </c>
      <c r="AK236" s="678">
        <f t="shared" si="97"/>
        <v>0</v>
      </c>
      <c r="AL236" s="678">
        <f t="shared" si="97"/>
        <v>0</v>
      </c>
      <c r="AM236" s="678">
        <f t="shared" si="97"/>
        <v>0</v>
      </c>
      <c r="AN236" s="678">
        <f t="shared" si="97"/>
        <v>0</v>
      </c>
    </row>
    <row r="237" spans="1:40" s="604" customFormat="1">
      <c r="A237" s="669">
        <f t="shared" si="95"/>
        <v>2011</v>
      </c>
      <c r="C237" s="598"/>
      <c r="E237" s="714">
        <f>'F22 Historic RAV lookup data'!G80</f>
        <v>15</v>
      </c>
      <c r="F237" s="680"/>
      <c r="G237" s="680"/>
      <c r="H237" s="680"/>
      <c r="I237" s="680"/>
      <c r="J237" s="680"/>
      <c r="K237" s="680"/>
      <c r="L237" s="680"/>
      <c r="M237" s="680"/>
      <c r="N237" s="680"/>
      <c r="O237" s="680"/>
      <c r="P237" s="680"/>
      <c r="Q237" s="680"/>
      <c r="R237" s="680"/>
      <c r="S237" s="680"/>
      <c r="T237" s="680"/>
      <c r="U237" s="680"/>
      <c r="V237" s="680"/>
      <c r="W237" s="680"/>
      <c r="X237" s="680"/>
      <c r="Y237" s="680"/>
      <c r="Z237" s="678">
        <f>+Z$214</f>
        <v>0</v>
      </c>
      <c r="AA237" s="678">
        <f t="shared" si="97"/>
        <v>0</v>
      </c>
      <c r="AB237" s="678">
        <f t="shared" si="97"/>
        <v>0</v>
      </c>
      <c r="AC237" s="678">
        <f t="shared" si="97"/>
        <v>0</v>
      </c>
      <c r="AD237" s="678">
        <f t="shared" si="97"/>
        <v>0</v>
      </c>
      <c r="AE237" s="678">
        <f t="shared" si="97"/>
        <v>0</v>
      </c>
      <c r="AF237" s="678">
        <f t="shared" si="97"/>
        <v>0</v>
      </c>
      <c r="AG237" s="678">
        <f t="shared" si="97"/>
        <v>0</v>
      </c>
      <c r="AH237" s="678">
        <f t="shared" si="97"/>
        <v>0</v>
      </c>
      <c r="AI237" s="678">
        <f t="shared" si="97"/>
        <v>0</v>
      </c>
      <c r="AJ237" s="678">
        <f t="shared" si="97"/>
        <v>0</v>
      </c>
      <c r="AK237" s="678">
        <f t="shared" si="97"/>
        <v>0</v>
      </c>
      <c r="AL237" s="678">
        <f t="shared" si="97"/>
        <v>0</v>
      </c>
      <c r="AM237" s="678">
        <f t="shared" si="97"/>
        <v>0</v>
      </c>
      <c r="AN237" s="678">
        <f t="shared" si="97"/>
        <v>0</v>
      </c>
    </row>
    <row r="238" spans="1:40" s="604" customFormat="1">
      <c r="A238" s="669">
        <f t="shared" si="95"/>
        <v>2012</v>
      </c>
      <c r="C238" s="598"/>
      <c r="E238" s="714">
        <f>'F22 Historic RAV lookup data'!G81</f>
        <v>15</v>
      </c>
      <c r="F238" s="680"/>
      <c r="G238" s="680"/>
      <c r="H238" s="680"/>
      <c r="I238" s="680"/>
      <c r="J238" s="680"/>
      <c r="K238" s="680"/>
      <c r="L238" s="680"/>
      <c r="M238" s="680"/>
      <c r="N238" s="680"/>
      <c r="O238" s="680"/>
      <c r="P238" s="680"/>
      <c r="Q238" s="680"/>
      <c r="R238" s="680"/>
      <c r="S238" s="680"/>
      <c r="T238" s="680"/>
      <c r="U238" s="680"/>
      <c r="V238" s="680"/>
      <c r="W238" s="680"/>
      <c r="X238" s="680"/>
      <c r="Y238" s="680"/>
      <c r="Z238" s="680"/>
      <c r="AA238" s="678">
        <f>+AA$214</f>
        <v>0</v>
      </c>
      <c r="AB238" s="678">
        <f t="shared" si="97"/>
        <v>0</v>
      </c>
      <c r="AC238" s="678">
        <f t="shared" si="97"/>
        <v>0</v>
      </c>
      <c r="AD238" s="678">
        <f t="shared" si="97"/>
        <v>0</v>
      </c>
      <c r="AE238" s="678">
        <f t="shared" si="97"/>
        <v>0</v>
      </c>
      <c r="AF238" s="678">
        <f t="shared" si="97"/>
        <v>0</v>
      </c>
      <c r="AG238" s="678">
        <f t="shared" si="97"/>
        <v>0</v>
      </c>
      <c r="AH238" s="678">
        <f t="shared" si="97"/>
        <v>0</v>
      </c>
      <c r="AI238" s="678">
        <f t="shared" si="97"/>
        <v>0</v>
      </c>
      <c r="AJ238" s="678">
        <f t="shared" si="97"/>
        <v>0</v>
      </c>
      <c r="AK238" s="678">
        <f t="shared" si="97"/>
        <v>0</v>
      </c>
      <c r="AL238" s="678">
        <f t="shared" si="97"/>
        <v>0</v>
      </c>
      <c r="AM238" s="678">
        <f t="shared" si="97"/>
        <v>0</v>
      </c>
      <c r="AN238" s="678">
        <f t="shared" si="97"/>
        <v>0</v>
      </c>
    </row>
    <row r="239" spans="1:40" s="604" customFormat="1">
      <c r="A239" s="669">
        <f t="shared" si="95"/>
        <v>2013</v>
      </c>
      <c r="C239" s="598"/>
      <c r="E239" s="714">
        <f>'F22 Historic RAV lookup data'!G82</f>
        <v>15</v>
      </c>
      <c r="F239" s="680"/>
      <c r="G239" s="680"/>
      <c r="H239" s="680"/>
      <c r="I239" s="680"/>
      <c r="J239" s="680"/>
      <c r="K239" s="680"/>
      <c r="L239" s="680"/>
      <c r="M239" s="680"/>
      <c r="N239" s="680"/>
      <c r="O239" s="680"/>
      <c r="P239" s="680"/>
      <c r="Q239" s="680"/>
      <c r="R239" s="680"/>
      <c r="S239" s="680"/>
      <c r="T239" s="680"/>
      <c r="U239" s="680"/>
      <c r="V239" s="680"/>
      <c r="W239" s="680"/>
      <c r="X239" s="680"/>
      <c r="Y239" s="680"/>
      <c r="Z239" s="680"/>
      <c r="AA239" s="680"/>
      <c r="AB239" s="678">
        <f>+AB$214</f>
        <v>0</v>
      </c>
      <c r="AC239" s="678">
        <f t="shared" si="97"/>
        <v>0</v>
      </c>
      <c r="AD239" s="678">
        <f t="shared" si="97"/>
        <v>0</v>
      </c>
      <c r="AE239" s="678">
        <f t="shared" si="97"/>
        <v>0</v>
      </c>
      <c r="AF239" s="678">
        <f t="shared" si="97"/>
        <v>0</v>
      </c>
      <c r="AG239" s="678">
        <f t="shared" si="97"/>
        <v>0</v>
      </c>
      <c r="AH239" s="678">
        <f t="shared" si="97"/>
        <v>0</v>
      </c>
      <c r="AI239" s="678">
        <f t="shared" si="97"/>
        <v>0</v>
      </c>
      <c r="AJ239" s="678">
        <f t="shared" si="97"/>
        <v>0</v>
      </c>
      <c r="AK239" s="678">
        <f>IF(AK$2-$A239&gt;$E239-1,0,+AJ239*(1+AK$293))</f>
        <v>0</v>
      </c>
      <c r="AL239" s="678">
        <f>IF(AL$2-$A239&gt;$E239-1,0,+AK239*(1+AL$293))</f>
        <v>0</v>
      </c>
      <c r="AM239" s="678">
        <f>IF(AM$2-$A239&gt;$E239-1,0,+AL239*(1+AM$293))</f>
        <v>0</v>
      </c>
      <c r="AN239" s="678">
        <f>IF(AN$2-$A239&gt;$E239-1,0,+AM239*(1+AN$293))</f>
        <v>0</v>
      </c>
    </row>
    <row r="240" spans="1:40" s="604" customFormat="1">
      <c r="A240" s="669">
        <f t="shared" si="95"/>
        <v>2014</v>
      </c>
      <c r="C240" s="598"/>
      <c r="E240" s="714">
        <f>'F22 Historic RAV lookup data'!G83</f>
        <v>15</v>
      </c>
      <c r="F240" s="680"/>
      <c r="G240" s="680"/>
      <c r="H240" s="680"/>
      <c r="I240" s="680"/>
      <c r="J240" s="680"/>
      <c r="K240" s="680"/>
      <c r="L240" s="680"/>
      <c r="M240" s="680"/>
      <c r="N240" s="680"/>
      <c r="O240" s="680"/>
      <c r="P240" s="680"/>
      <c r="Q240" s="680"/>
      <c r="R240" s="680"/>
      <c r="S240" s="680"/>
      <c r="T240" s="680"/>
      <c r="U240" s="680"/>
      <c r="V240" s="680"/>
      <c r="W240" s="680"/>
      <c r="X240" s="680"/>
      <c r="Y240" s="680"/>
      <c r="Z240" s="680"/>
      <c r="AA240" s="680"/>
      <c r="AB240" s="680"/>
      <c r="AC240" s="678">
        <f>+AC$214</f>
        <v>0</v>
      </c>
      <c r="AD240" s="678">
        <f t="shared" ref="AD240:AN245" si="98">IF(AD$2-$A240&gt;$E240-1,0,+AC240*(1+AD$293))</f>
        <v>0</v>
      </c>
      <c r="AE240" s="678">
        <f t="shared" si="98"/>
        <v>0</v>
      </c>
      <c r="AF240" s="678">
        <f t="shared" si="98"/>
        <v>0</v>
      </c>
      <c r="AG240" s="678">
        <f t="shared" si="98"/>
        <v>0</v>
      </c>
      <c r="AH240" s="678">
        <f t="shared" si="98"/>
        <v>0</v>
      </c>
      <c r="AI240" s="678">
        <f t="shared" si="98"/>
        <v>0</v>
      </c>
      <c r="AJ240" s="678">
        <f t="shared" si="98"/>
        <v>0</v>
      </c>
      <c r="AK240" s="678">
        <f t="shared" si="98"/>
        <v>0</v>
      </c>
      <c r="AL240" s="678">
        <f t="shared" si="98"/>
        <v>0</v>
      </c>
      <c r="AM240" s="678">
        <f t="shared" si="98"/>
        <v>0</v>
      </c>
      <c r="AN240" s="678">
        <f t="shared" si="98"/>
        <v>0</v>
      </c>
    </row>
    <row r="241" spans="1:40" s="604" customFormat="1">
      <c r="A241" s="669">
        <f t="shared" si="95"/>
        <v>2015</v>
      </c>
      <c r="C241" s="598"/>
      <c r="E241" s="714">
        <f>'F22 Historic RAV lookup data'!G84</f>
        <v>15</v>
      </c>
      <c r="F241" s="680"/>
      <c r="G241" s="680"/>
      <c r="H241" s="680"/>
      <c r="I241" s="680"/>
      <c r="J241" s="680"/>
      <c r="K241" s="680"/>
      <c r="L241" s="680"/>
      <c r="M241" s="680"/>
      <c r="N241" s="680"/>
      <c r="O241" s="680"/>
      <c r="P241" s="680"/>
      <c r="Q241" s="680"/>
      <c r="R241" s="680"/>
      <c r="S241" s="680"/>
      <c r="T241" s="680"/>
      <c r="U241" s="680"/>
      <c r="V241" s="680"/>
      <c r="W241" s="680"/>
      <c r="X241" s="680"/>
      <c r="Y241" s="680"/>
      <c r="Z241" s="680"/>
      <c r="AA241" s="680"/>
      <c r="AB241" s="680"/>
      <c r="AC241" s="680"/>
      <c r="AD241" s="678">
        <f>+AD$214</f>
        <v>0</v>
      </c>
      <c r="AE241" s="678">
        <f t="shared" si="98"/>
        <v>0</v>
      </c>
      <c r="AF241" s="678">
        <f t="shared" si="98"/>
        <v>0</v>
      </c>
      <c r="AG241" s="678">
        <f t="shared" si="98"/>
        <v>0</v>
      </c>
      <c r="AH241" s="678">
        <f t="shared" si="98"/>
        <v>0</v>
      </c>
      <c r="AI241" s="678">
        <f t="shared" si="98"/>
        <v>0</v>
      </c>
      <c r="AJ241" s="678">
        <f t="shared" si="98"/>
        <v>0</v>
      </c>
      <c r="AK241" s="678">
        <f t="shared" si="98"/>
        <v>0</v>
      </c>
      <c r="AL241" s="678">
        <f t="shared" si="98"/>
        <v>0</v>
      </c>
      <c r="AM241" s="678">
        <f t="shared" si="98"/>
        <v>0</v>
      </c>
      <c r="AN241" s="678">
        <f t="shared" si="98"/>
        <v>0</v>
      </c>
    </row>
    <row r="242" spans="1:40" s="604" customFormat="1">
      <c r="A242" s="669">
        <f t="shared" si="95"/>
        <v>2016</v>
      </c>
      <c r="C242" s="598"/>
      <c r="E242" s="714">
        <f>'F22 Historic RAV lookup data'!G85</f>
        <v>15</v>
      </c>
      <c r="F242" s="680"/>
      <c r="G242" s="680"/>
      <c r="H242" s="680"/>
      <c r="I242" s="680"/>
      <c r="J242" s="680"/>
      <c r="K242" s="680"/>
      <c r="L242" s="680"/>
      <c r="M242" s="680"/>
      <c r="N242" s="680"/>
      <c r="O242" s="680"/>
      <c r="P242" s="680"/>
      <c r="Q242" s="680"/>
      <c r="R242" s="680"/>
      <c r="S242" s="680"/>
      <c r="T242" s="680"/>
      <c r="U242" s="680"/>
      <c r="V242" s="680"/>
      <c r="W242" s="680"/>
      <c r="X242" s="680"/>
      <c r="Y242" s="680"/>
      <c r="Z242" s="680"/>
      <c r="AA242" s="680"/>
      <c r="AB242" s="680"/>
      <c r="AC242" s="680"/>
      <c r="AD242" s="680"/>
      <c r="AE242" s="678">
        <f>+AE$214</f>
        <v>0</v>
      </c>
      <c r="AF242" s="678">
        <f t="shared" si="98"/>
        <v>0</v>
      </c>
      <c r="AG242" s="678">
        <f t="shared" si="98"/>
        <v>0</v>
      </c>
      <c r="AH242" s="678">
        <f t="shared" si="98"/>
        <v>0</v>
      </c>
      <c r="AI242" s="678">
        <f t="shared" si="98"/>
        <v>0</v>
      </c>
      <c r="AJ242" s="678">
        <f t="shared" si="98"/>
        <v>0</v>
      </c>
      <c r="AK242" s="678">
        <f t="shared" si="98"/>
        <v>0</v>
      </c>
      <c r="AL242" s="678">
        <f t="shared" si="98"/>
        <v>0</v>
      </c>
      <c r="AM242" s="678">
        <f t="shared" si="98"/>
        <v>0</v>
      </c>
      <c r="AN242" s="678">
        <f t="shared" si="98"/>
        <v>0</v>
      </c>
    </row>
    <row r="243" spans="1:40" s="604" customFormat="1">
      <c r="A243" s="669">
        <f t="shared" si="95"/>
        <v>2017</v>
      </c>
      <c r="C243" s="598"/>
      <c r="E243" s="714">
        <f>'F22 Historic RAV lookup data'!G86</f>
        <v>15</v>
      </c>
      <c r="F243" s="680"/>
      <c r="G243" s="680"/>
      <c r="H243" s="680"/>
      <c r="I243" s="680"/>
      <c r="J243" s="680"/>
      <c r="K243" s="680"/>
      <c r="L243" s="680"/>
      <c r="M243" s="680"/>
      <c r="N243" s="680"/>
      <c r="O243" s="680"/>
      <c r="P243" s="680"/>
      <c r="Q243" s="680"/>
      <c r="R243" s="680"/>
      <c r="S243" s="680"/>
      <c r="T243" s="680"/>
      <c r="U243" s="680"/>
      <c r="V243" s="680"/>
      <c r="W243" s="680"/>
      <c r="X243" s="680"/>
      <c r="Y243" s="680"/>
      <c r="Z243" s="680"/>
      <c r="AA243" s="680"/>
      <c r="AB243" s="680"/>
      <c r="AC243" s="680"/>
      <c r="AD243" s="680"/>
      <c r="AE243" s="680"/>
      <c r="AF243" s="678">
        <f>+AF$214</f>
        <v>0</v>
      </c>
      <c r="AG243" s="678">
        <f t="shared" si="98"/>
        <v>0</v>
      </c>
      <c r="AH243" s="678">
        <f t="shared" si="98"/>
        <v>0</v>
      </c>
      <c r="AI243" s="678">
        <f t="shared" si="98"/>
        <v>0</v>
      </c>
      <c r="AJ243" s="678">
        <f t="shared" si="98"/>
        <v>0</v>
      </c>
      <c r="AK243" s="678">
        <f t="shared" si="98"/>
        <v>0</v>
      </c>
      <c r="AL243" s="678">
        <f t="shared" si="98"/>
        <v>0</v>
      </c>
      <c r="AM243" s="678">
        <f t="shared" si="98"/>
        <v>0</v>
      </c>
      <c r="AN243" s="678">
        <f t="shared" si="98"/>
        <v>0</v>
      </c>
    </row>
    <row r="244" spans="1:40" s="604" customFormat="1">
      <c r="A244" s="669">
        <f t="shared" si="95"/>
        <v>2018</v>
      </c>
      <c r="C244" s="598"/>
      <c r="E244" s="714">
        <f>'F22 Historic RAV lookup data'!G87</f>
        <v>15</v>
      </c>
      <c r="F244" s="680"/>
      <c r="G244" s="680"/>
      <c r="H244" s="680"/>
      <c r="I244" s="680"/>
      <c r="J244" s="680"/>
      <c r="K244" s="680"/>
      <c r="L244" s="680"/>
      <c r="M244" s="680"/>
      <c r="N244" s="680"/>
      <c r="O244" s="680"/>
      <c r="P244" s="680"/>
      <c r="Q244" s="680"/>
      <c r="R244" s="680"/>
      <c r="S244" s="680"/>
      <c r="T244" s="680"/>
      <c r="U244" s="680"/>
      <c r="V244" s="680"/>
      <c r="W244" s="680"/>
      <c r="X244" s="680"/>
      <c r="Y244" s="680"/>
      <c r="Z244" s="680"/>
      <c r="AA244" s="680"/>
      <c r="AB244" s="680"/>
      <c r="AC244" s="680"/>
      <c r="AD244" s="680"/>
      <c r="AE244" s="680"/>
      <c r="AF244" s="680"/>
      <c r="AG244" s="678">
        <f>+AG$214</f>
        <v>0</v>
      </c>
      <c r="AH244" s="678">
        <f t="shared" si="98"/>
        <v>0</v>
      </c>
      <c r="AI244" s="678">
        <f t="shared" si="98"/>
        <v>0</v>
      </c>
      <c r="AJ244" s="678">
        <f t="shared" si="98"/>
        <v>0</v>
      </c>
      <c r="AK244" s="678">
        <f t="shared" si="98"/>
        <v>0</v>
      </c>
      <c r="AL244" s="678">
        <f t="shared" si="98"/>
        <v>0</v>
      </c>
      <c r="AM244" s="678">
        <f t="shared" si="98"/>
        <v>0</v>
      </c>
      <c r="AN244" s="678">
        <f t="shared" si="98"/>
        <v>0</v>
      </c>
    </row>
    <row r="245" spans="1:40" s="604" customFormat="1">
      <c r="A245" s="669">
        <f t="shared" si="95"/>
        <v>2019</v>
      </c>
      <c r="C245" s="598"/>
      <c r="E245" s="714">
        <f>'F22 Historic RAV lookup data'!G88</f>
        <v>15</v>
      </c>
      <c r="F245" s="680"/>
      <c r="G245" s="680"/>
      <c r="H245" s="680"/>
      <c r="I245" s="680"/>
      <c r="J245" s="680"/>
      <c r="K245" s="680"/>
      <c r="L245" s="680"/>
      <c r="M245" s="680"/>
      <c r="N245" s="680"/>
      <c r="O245" s="680"/>
      <c r="P245" s="680"/>
      <c r="Q245" s="680"/>
      <c r="R245" s="680"/>
      <c r="S245" s="680"/>
      <c r="T245" s="680"/>
      <c r="U245" s="680"/>
      <c r="V245" s="680"/>
      <c r="W245" s="680"/>
      <c r="X245" s="680"/>
      <c r="Y245" s="680"/>
      <c r="Z245" s="680"/>
      <c r="AA245" s="680"/>
      <c r="AB245" s="680"/>
      <c r="AC245" s="680"/>
      <c r="AD245" s="680"/>
      <c r="AE245" s="680"/>
      <c r="AF245" s="680"/>
      <c r="AG245" s="680"/>
      <c r="AH245" s="678">
        <f>+AH$214</f>
        <v>0</v>
      </c>
      <c r="AI245" s="678">
        <f t="shared" si="98"/>
        <v>0</v>
      </c>
      <c r="AJ245" s="678">
        <f t="shared" si="98"/>
        <v>0</v>
      </c>
      <c r="AK245" s="678">
        <f t="shared" si="98"/>
        <v>0</v>
      </c>
      <c r="AL245" s="678">
        <f t="shared" si="98"/>
        <v>0</v>
      </c>
      <c r="AM245" s="678">
        <f t="shared" si="98"/>
        <v>0</v>
      </c>
      <c r="AN245" s="678">
        <f t="shared" si="98"/>
        <v>0</v>
      </c>
    </row>
    <row r="246" spans="1:40" s="604" customFormat="1">
      <c r="A246" s="669">
        <f t="shared" si="95"/>
        <v>2020</v>
      </c>
      <c r="C246" s="598"/>
      <c r="E246" s="714">
        <f>'F22 Historic RAV lookup data'!G89</f>
        <v>15</v>
      </c>
      <c r="F246" s="680"/>
      <c r="G246" s="680"/>
      <c r="H246" s="680"/>
      <c r="I246" s="680"/>
      <c r="J246" s="680"/>
      <c r="K246" s="680"/>
      <c r="L246" s="680"/>
      <c r="M246" s="680"/>
      <c r="N246" s="680"/>
      <c r="O246" s="680"/>
      <c r="P246" s="680"/>
      <c r="Q246" s="680"/>
      <c r="R246" s="680"/>
      <c r="S246" s="680"/>
      <c r="T246" s="680"/>
      <c r="U246" s="680"/>
      <c r="V246" s="680"/>
      <c r="W246" s="680"/>
      <c r="X246" s="680"/>
      <c r="Y246" s="680"/>
      <c r="Z246" s="680"/>
      <c r="AA246" s="680"/>
      <c r="AB246" s="680"/>
      <c r="AC246" s="680"/>
      <c r="AD246" s="680"/>
      <c r="AE246" s="680"/>
      <c r="AF246" s="680"/>
      <c r="AG246" s="680"/>
      <c r="AH246" s="680"/>
      <c r="AI246" s="678">
        <f>+AI$214</f>
        <v>0</v>
      </c>
      <c r="AJ246" s="678">
        <f>IF(AJ$2-$A246&gt;$E246-1,0,+AI246*(1+AJ$293))</f>
        <v>0</v>
      </c>
      <c r="AK246" s="678">
        <f>IF(AK$2-$A246&gt;$E246-1,0,+AJ246*(1+AK$293))</f>
        <v>0</v>
      </c>
      <c r="AL246" s="678">
        <f>IF(AL$2-$A246&gt;$E246-1,0,+AK246*(1+AL$293))</f>
        <v>0</v>
      </c>
      <c r="AM246" s="678">
        <f>IF(AM$2-$A246&gt;$E246-1,0,+AL246*(1+AM$293))</f>
        <v>0</v>
      </c>
      <c r="AN246" s="678">
        <f>IF(AN$2-$A246&gt;$E246-1,0,+AM246*(1+AN$293))</f>
        <v>0</v>
      </c>
    </row>
    <row r="247" spans="1:40" s="604" customFormat="1">
      <c r="A247" s="669">
        <f t="shared" si="95"/>
        <v>2021</v>
      </c>
      <c r="C247" s="598"/>
      <c r="E247" s="714">
        <f>'F22 Historic RAV lookup data'!G90</f>
        <v>15</v>
      </c>
      <c r="F247" s="680"/>
      <c r="G247" s="680"/>
      <c r="H247" s="680"/>
      <c r="I247" s="680"/>
      <c r="J247" s="680"/>
      <c r="K247" s="680"/>
      <c r="L247" s="680"/>
      <c r="M247" s="680"/>
      <c r="N247" s="680"/>
      <c r="O247" s="680"/>
      <c r="P247" s="680"/>
      <c r="Q247" s="680"/>
      <c r="R247" s="680"/>
      <c r="S247" s="680"/>
      <c r="T247" s="680"/>
      <c r="U247" s="680"/>
      <c r="V247" s="680"/>
      <c r="W247" s="680"/>
      <c r="X247" s="680"/>
      <c r="Y247" s="680"/>
      <c r="Z247" s="680"/>
      <c r="AA247" s="680"/>
      <c r="AB247" s="680"/>
      <c r="AC247" s="680"/>
      <c r="AD247" s="680"/>
      <c r="AE247" s="680"/>
      <c r="AF247" s="680"/>
      <c r="AG247" s="680"/>
      <c r="AH247" s="680"/>
      <c r="AI247" s="680"/>
      <c r="AJ247" s="678">
        <f>+AJ$214</f>
        <v>0</v>
      </c>
      <c r="AK247" s="678">
        <f>IF(AK$2-$A247&gt;$E247-1,0,+AJ247*(1+AK$293))</f>
        <v>0</v>
      </c>
      <c r="AL247" s="678">
        <f>IF(AL$2-$A247&gt;$E247-1,0,+AK247*(1+AL$293))</f>
        <v>0</v>
      </c>
      <c r="AM247" s="678">
        <f>IF(AM$2-$A247&gt;$E247-1,0,+AL247*(1+AM$293))</f>
        <v>0</v>
      </c>
      <c r="AN247" s="678">
        <f>IF(AN$2-$A247&gt;$E247-1,0,+AM247*(1+AN$293))</f>
        <v>0</v>
      </c>
    </row>
    <row r="248" spans="1:40" s="604" customFormat="1">
      <c r="A248" s="669">
        <f t="shared" si="95"/>
        <v>2022</v>
      </c>
      <c r="C248" s="598"/>
      <c r="E248" s="714">
        <f>'F22 Historic RAV lookup data'!G91</f>
        <v>15</v>
      </c>
      <c r="F248" s="680"/>
      <c r="G248" s="680"/>
      <c r="H248" s="680"/>
      <c r="I248" s="680"/>
      <c r="J248" s="680"/>
      <c r="K248" s="680"/>
      <c r="L248" s="680"/>
      <c r="M248" s="680"/>
      <c r="N248" s="680"/>
      <c r="O248" s="680"/>
      <c r="P248" s="680"/>
      <c r="Q248" s="680"/>
      <c r="R248" s="680"/>
      <c r="S248" s="680"/>
      <c r="T248" s="680"/>
      <c r="U248" s="680"/>
      <c r="V248" s="680"/>
      <c r="W248" s="680"/>
      <c r="X248" s="680"/>
      <c r="Y248" s="680"/>
      <c r="Z248" s="680"/>
      <c r="AA248" s="680"/>
      <c r="AB248" s="680"/>
      <c r="AC248" s="680"/>
      <c r="AD248" s="680"/>
      <c r="AE248" s="680"/>
      <c r="AF248" s="680"/>
      <c r="AG248" s="680"/>
      <c r="AH248" s="680"/>
      <c r="AI248" s="680"/>
      <c r="AJ248" s="680"/>
      <c r="AK248" s="678">
        <f>+AK$214</f>
        <v>0</v>
      </c>
      <c r="AL248" s="678">
        <f>IF(AL$2-$A248&gt;$E248-1,0,+AK248*(1+AL$293))</f>
        <v>0</v>
      </c>
      <c r="AM248" s="678">
        <f>IF(AM$2-$A248&gt;$E248-1,0,+AL248*(1+AM$293))</f>
        <v>0</v>
      </c>
      <c r="AN248" s="678">
        <f>IF(AN$2-$A248&gt;$E248-1,0,+AM248*(1+AN$293))</f>
        <v>0</v>
      </c>
    </row>
    <row r="249" spans="1:40" s="604" customFormat="1">
      <c r="A249" s="669">
        <f t="shared" si="95"/>
        <v>2023</v>
      </c>
      <c r="C249" s="598"/>
      <c r="E249" s="714">
        <f>'F22 Historic RAV lookup data'!G92</f>
        <v>15</v>
      </c>
      <c r="F249" s="680"/>
      <c r="G249" s="680"/>
      <c r="H249" s="680"/>
      <c r="I249" s="680"/>
      <c r="J249" s="680"/>
      <c r="K249" s="680"/>
      <c r="L249" s="680"/>
      <c r="M249" s="680"/>
      <c r="N249" s="680"/>
      <c r="O249" s="680"/>
      <c r="P249" s="680"/>
      <c r="Q249" s="680"/>
      <c r="R249" s="680"/>
      <c r="S249" s="680"/>
      <c r="T249" s="680"/>
      <c r="U249" s="680"/>
      <c r="V249" s="680"/>
      <c r="W249" s="680"/>
      <c r="X249" s="680"/>
      <c r="Y249" s="680"/>
      <c r="Z249" s="680"/>
      <c r="AA249" s="680"/>
      <c r="AB249" s="680"/>
      <c r="AC249" s="680"/>
      <c r="AD249" s="680"/>
      <c r="AE249" s="680"/>
      <c r="AF249" s="680"/>
      <c r="AG249" s="680"/>
      <c r="AH249" s="680"/>
      <c r="AI249" s="680"/>
      <c r="AJ249" s="680"/>
      <c r="AK249" s="680"/>
      <c r="AL249" s="678">
        <f>+AL$214</f>
        <v>0</v>
      </c>
      <c r="AM249" s="678">
        <f>IF(AM$2-$A249&gt;$E249-1,0,+AL249*(1+AM$293))</f>
        <v>0</v>
      </c>
      <c r="AN249" s="678">
        <f>IF(AN$2-$A249&gt;$E249-1,0,+AM249*(1+AN$293))</f>
        <v>0</v>
      </c>
    </row>
    <row r="250" spans="1:40" s="604" customFormat="1">
      <c r="A250" s="669">
        <f t="shared" si="95"/>
        <v>2024</v>
      </c>
      <c r="C250" s="598"/>
      <c r="E250" s="714">
        <f>'F22 Historic RAV lookup data'!G93</f>
        <v>15</v>
      </c>
      <c r="F250" s="680"/>
      <c r="G250" s="680"/>
      <c r="H250" s="680"/>
      <c r="I250" s="680"/>
      <c r="J250" s="680"/>
      <c r="K250" s="680"/>
      <c r="L250" s="680"/>
      <c r="M250" s="680"/>
      <c r="N250" s="680"/>
      <c r="O250" s="680"/>
      <c r="P250" s="680"/>
      <c r="Q250" s="680"/>
      <c r="R250" s="680"/>
      <c r="S250" s="680"/>
      <c r="T250" s="680"/>
      <c r="U250" s="680"/>
      <c r="V250" s="680"/>
      <c r="W250" s="680"/>
      <c r="X250" s="680"/>
      <c r="Y250" s="680"/>
      <c r="Z250" s="680"/>
      <c r="AA250" s="680"/>
      <c r="AB250" s="680"/>
      <c r="AC250" s="680"/>
      <c r="AD250" s="680"/>
      <c r="AE250" s="680"/>
      <c r="AF250" s="680"/>
      <c r="AG250" s="680"/>
      <c r="AH250" s="680"/>
      <c r="AI250" s="680"/>
      <c r="AJ250" s="680"/>
      <c r="AK250" s="680"/>
      <c r="AL250" s="680"/>
      <c r="AM250" s="678">
        <f>+AM$214</f>
        <v>0</v>
      </c>
      <c r="AN250" s="678">
        <f>IF(AN$2-$A250&gt;$E250-1,0,+AM250*(1+AN$293))</f>
        <v>0</v>
      </c>
    </row>
    <row r="251" spans="1:40" s="604" customFormat="1">
      <c r="A251" s="669">
        <f t="shared" si="95"/>
        <v>2025</v>
      </c>
      <c r="C251" s="598"/>
      <c r="E251" s="714">
        <f>'F22 Historic RAV lookup data'!G94</f>
        <v>15</v>
      </c>
      <c r="F251" s="680"/>
      <c r="G251" s="680"/>
      <c r="H251" s="680"/>
      <c r="I251" s="680"/>
      <c r="J251" s="680"/>
      <c r="K251" s="680"/>
      <c r="L251" s="680"/>
      <c r="M251" s="680"/>
      <c r="N251" s="680"/>
      <c r="O251" s="680"/>
      <c r="P251" s="680"/>
      <c r="Q251" s="680"/>
      <c r="R251" s="680"/>
      <c r="S251" s="680"/>
      <c r="T251" s="680"/>
      <c r="U251" s="680"/>
      <c r="V251" s="680"/>
      <c r="W251" s="680"/>
      <c r="X251" s="680"/>
      <c r="Y251" s="680"/>
      <c r="Z251" s="680"/>
      <c r="AA251" s="680"/>
      <c r="AB251" s="680"/>
      <c r="AC251" s="680"/>
      <c r="AD251" s="680"/>
      <c r="AE251" s="680"/>
      <c r="AF251" s="680"/>
      <c r="AG251" s="680"/>
      <c r="AH251" s="680"/>
      <c r="AI251" s="680"/>
      <c r="AJ251" s="680"/>
      <c r="AK251" s="680"/>
      <c r="AL251" s="680"/>
      <c r="AM251" s="680"/>
      <c r="AN251" s="678">
        <f>+AN$214</f>
        <v>0</v>
      </c>
    </row>
    <row r="252" spans="1:40" s="604" customFormat="1">
      <c r="A252" s="676"/>
      <c r="C252" s="598"/>
      <c r="E252" s="688"/>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7"/>
      <c r="AL252" s="607"/>
      <c r="AM252" s="607"/>
      <c r="AN252" s="607"/>
    </row>
    <row r="253" spans="1:40" s="604" customFormat="1">
      <c r="A253" s="653" t="s">
        <v>1405</v>
      </c>
      <c r="C253" s="598"/>
      <c r="E253" s="688"/>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7"/>
      <c r="AL253" s="607"/>
      <c r="AM253" s="607"/>
      <c r="AN253" s="607"/>
    </row>
    <row r="254" spans="1:40" s="604" customFormat="1">
      <c r="A254" s="669">
        <v>1991</v>
      </c>
      <c r="C254" s="598"/>
      <c r="E254" s="695">
        <f>+E217</f>
        <v>15</v>
      </c>
      <c r="F254" s="678">
        <f t="shared" ref="F254:AN262" si="99">+F217/$E254</f>
        <v>0</v>
      </c>
      <c r="G254" s="678">
        <f t="shared" si="99"/>
        <v>0</v>
      </c>
      <c r="H254" s="678">
        <f t="shared" si="99"/>
        <v>0</v>
      </c>
      <c r="I254" s="678">
        <f t="shared" si="99"/>
        <v>0</v>
      </c>
      <c r="J254" s="678">
        <f t="shared" si="99"/>
        <v>0</v>
      </c>
      <c r="K254" s="678">
        <f t="shared" si="99"/>
        <v>0</v>
      </c>
      <c r="L254" s="678">
        <f t="shared" si="99"/>
        <v>0</v>
      </c>
      <c r="M254" s="678">
        <f t="shared" si="99"/>
        <v>0</v>
      </c>
      <c r="N254" s="678">
        <f t="shared" si="99"/>
        <v>0</v>
      </c>
      <c r="O254" s="678">
        <f t="shared" si="99"/>
        <v>0</v>
      </c>
      <c r="P254" s="678">
        <f t="shared" si="99"/>
        <v>0</v>
      </c>
      <c r="Q254" s="678">
        <f t="shared" si="99"/>
        <v>0</v>
      </c>
      <c r="R254" s="678">
        <f t="shared" si="99"/>
        <v>0</v>
      </c>
      <c r="S254" s="678">
        <f t="shared" si="99"/>
        <v>0</v>
      </c>
      <c r="T254" s="678">
        <f t="shared" si="99"/>
        <v>0</v>
      </c>
      <c r="U254" s="678">
        <f t="shared" si="99"/>
        <v>0</v>
      </c>
      <c r="V254" s="678">
        <f t="shared" si="99"/>
        <v>0</v>
      </c>
      <c r="W254" s="678">
        <f t="shared" si="99"/>
        <v>0</v>
      </c>
      <c r="X254" s="678">
        <f t="shared" si="99"/>
        <v>0</v>
      </c>
      <c r="Y254" s="678">
        <f t="shared" si="99"/>
        <v>0</v>
      </c>
      <c r="Z254" s="678">
        <f t="shared" si="99"/>
        <v>0</v>
      </c>
      <c r="AA254" s="678">
        <f t="shared" si="99"/>
        <v>0</v>
      </c>
      <c r="AB254" s="678">
        <f t="shared" si="99"/>
        <v>0</v>
      </c>
      <c r="AC254" s="678">
        <f t="shared" si="99"/>
        <v>0</v>
      </c>
      <c r="AD254" s="678">
        <f t="shared" si="99"/>
        <v>0</v>
      </c>
      <c r="AE254" s="678">
        <f t="shared" si="99"/>
        <v>0</v>
      </c>
      <c r="AF254" s="678">
        <f t="shared" si="99"/>
        <v>0</v>
      </c>
      <c r="AG254" s="678">
        <f t="shared" si="99"/>
        <v>0</v>
      </c>
      <c r="AH254" s="678">
        <f t="shared" si="99"/>
        <v>0</v>
      </c>
      <c r="AI254" s="678">
        <f t="shared" si="99"/>
        <v>0</v>
      </c>
      <c r="AJ254" s="678">
        <f t="shared" si="99"/>
        <v>0</v>
      </c>
      <c r="AK254" s="678">
        <f t="shared" si="99"/>
        <v>0</v>
      </c>
      <c r="AL254" s="678">
        <f t="shared" si="99"/>
        <v>0</v>
      </c>
      <c r="AM254" s="678">
        <f t="shared" si="99"/>
        <v>0</v>
      </c>
      <c r="AN254" s="678">
        <f t="shared" si="99"/>
        <v>0</v>
      </c>
    </row>
    <row r="255" spans="1:40" s="604" customFormat="1">
      <c r="A255" s="669">
        <f>A254+1</f>
        <v>1992</v>
      </c>
      <c r="C255" s="598"/>
      <c r="E255" s="695">
        <f t="shared" ref="E255:E288" si="100">+E254</f>
        <v>15</v>
      </c>
      <c r="F255" s="680"/>
      <c r="G255" s="678">
        <f t="shared" si="99"/>
        <v>0</v>
      </c>
      <c r="H255" s="678">
        <f t="shared" si="99"/>
        <v>0</v>
      </c>
      <c r="I255" s="678">
        <f t="shared" si="99"/>
        <v>0</v>
      </c>
      <c r="J255" s="678">
        <f t="shared" si="99"/>
        <v>0</v>
      </c>
      <c r="K255" s="678">
        <f t="shared" si="99"/>
        <v>0</v>
      </c>
      <c r="L255" s="678">
        <f t="shared" si="99"/>
        <v>0</v>
      </c>
      <c r="M255" s="678">
        <f t="shared" si="99"/>
        <v>0</v>
      </c>
      <c r="N255" s="678">
        <f t="shared" si="99"/>
        <v>0</v>
      </c>
      <c r="O255" s="678">
        <f t="shared" si="99"/>
        <v>0</v>
      </c>
      <c r="P255" s="678">
        <f t="shared" si="99"/>
        <v>0</v>
      </c>
      <c r="Q255" s="678">
        <f t="shared" si="99"/>
        <v>0</v>
      </c>
      <c r="R255" s="678">
        <f t="shared" si="99"/>
        <v>0</v>
      </c>
      <c r="S255" s="678">
        <f t="shared" si="99"/>
        <v>0</v>
      </c>
      <c r="T255" s="678">
        <f t="shared" si="99"/>
        <v>0</v>
      </c>
      <c r="U255" s="678">
        <f t="shared" si="99"/>
        <v>0</v>
      </c>
      <c r="V255" s="678">
        <f t="shared" si="99"/>
        <v>0</v>
      </c>
      <c r="W255" s="678">
        <f t="shared" si="99"/>
        <v>0</v>
      </c>
      <c r="X255" s="678">
        <f t="shared" si="99"/>
        <v>0</v>
      </c>
      <c r="Y255" s="678">
        <f t="shared" si="99"/>
        <v>0</v>
      </c>
      <c r="Z255" s="678">
        <f t="shared" si="99"/>
        <v>0</v>
      </c>
      <c r="AA255" s="678">
        <f t="shared" si="99"/>
        <v>0</v>
      </c>
      <c r="AB255" s="678">
        <f t="shared" si="99"/>
        <v>0</v>
      </c>
      <c r="AC255" s="678">
        <f t="shared" si="99"/>
        <v>0</v>
      </c>
      <c r="AD255" s="678">
        <f t="shared" si="99"/>
        <v>0</v>
      </c>
      <c r="AE255" s="678">
        <f t="shared" si="99"/>
        <v>0</v>
      </c>
      <c r="AF255" s="678">
        <f t="shared" si="99"/>
        <v>0</v>
      </c>
      <c r="AG255" s="678">
        <f t="shared" si="99"/>
        <v>0</v>
      </c>
      <c r="AH255" s="678">
        <f t="shared" si="99"/>
        <v>0</v>
      </c>
      <c r="AI255" s="678">
        <f t="shared" si="99"/>
        <v>0</v>
      </c>
      <c r="AJ255" s="678">
        <f t="shared" si="99"/>
        <v>0</v>
      </c>
      <c r="AK255" s="678">
        <f t="shared" si="99"/>
        <v>0</v>
      </c>
      <c r="AL255" s="678">
        <f t="shared" si="99"/>
        <v>0</v>
      </c>
      <c r="AM255" s="678">
        <f t="shared" si="99"/>
        <v>0</v>
      </c>
      <c r="AN255" s="678">
        <f t="shared" si="99"/>
        <v>0</v>
      </c>
    </row>
    <row r="256" spans="1:40" s="604" customFormat="1">
      <c r="A256" s="669">
        <f t="shared" ref="A256:A288" si="101">+A255+1</f>
        <v>1993</v>
      </c>
      <c r="C256" s="598"/>
      <c r="E256" s="695">
        <f t="shared" si="100"/>
        <v>15</v>
      </c>
      <c r="F256" s="680"/>
      <c r="G256" s="680"/>
      <c r="H256" s="678">
        <f t="shared" si="99"/>
        <v>0</v>
      </c>
      <c r="I256" s="678">
        <f t="shared" si="99"/>
        <v>0</v>
      </c>
      <c r="J256" s="678">
        <f t="shared" si="99"/>
        <v>0</v>
      </c>
      <c r="K256" s="678">
        <f t="shared" si="99"/>
        <v>0</v>
      </c>
      <c r="L256" s="678">
        <f t="shared" si="99"/>
        <v>0</v>
      </c>
      <c r="M256" s="678">
        <f t="shared" si="99"/>
        <v>0</v>
      </c>
      <c r="N256" s="678">
        <f t="shared" si="99"/>
        <v>0</v>
      </c>
      <c r="O256" s="678">
        <f t="shared" si="99"/>
        <v>0</v>
      </c>
      <c r="P256" s="678">
        <f t="shared" si="99"/>
        <v>0</v>
      </c>
      <c r="Q256" s="678">
        <f t="shared" si="99"/>
        <v>0</v>
      </c>
      <c r="R256" s="678">
        <f t="shared" si="99"/>
        <v>0</v>
      </c>
      <c r="S256" s="678">
        <f t="shared" si="99"/>
        <v>0</v>
      </c>
      <c r="T256" s="678">
        <f t="shared" si="99"/>
        <v>0</v>
      </c>
      <c r="U256" s="678">
        <f t="shared" si="99"/>
        <v>0</v>
      </c>
      <c r="V256" s="678">
        <f t="shared" si="99"/>
        <v>0</v>
      </c>
      <c r="W256" s="678">
        <f t="shared" si="99"/>
        <v>0</v>
      </c>
      <c r="X256" s="678">
        <f t="shared" si="99"/>
        <v>0</v>
      </c>
      <c r="Y256" s="678">
        <f t="shared" si="99"/>
        <v>0</v>
      </c>
      <c r="Z256" s="678">
        <f t="shared" si="99"/>
        <v>0</v>
      </c>
      <c r="AA256" s="678">
        <f t="shared" si="99"/>
        <v>0</v>
      </c>
      <c r="AB256" s="678">
        <f t="shared" si="99"/>
        <v>0</v>
      </c>
      <c r="AC256" s="678">
        <f t="shared" si="99"/>
        <v>0</v>
      </c>
      <c r="AD256" s="678">
        <f t="shared" si="99"/>
        <v>0</v>
      </c>
      <c r="AE256" s="678">
        <f t="shared" si="99"/>
        <v>0</v>
      </c>
      <c r="AF256" s="678">
        <f t="shared" si="99"/>
        <v>0</v>
      </c>
      <c r="AG256" s="678">
        <f t="shared" si="99"/>
        <v>0</v>
      </c>
      <c r="AH256" s="678">
        <f t="shared" si="99"/>
        <v>0</v>
      </c>
      <c r="AI256" s="678">
        <f t="shared" si="99"/>
        <v>0</v>
      </c>
      <c r="AJ256" s="678">
        <f t="shared" si="99"/>
        <v>0</v>
      </c>
      <c r="AK256" s="678">
        <f t="shared" si="99"/>
        <v>0</v>
      </c>
      <c r="AL256" s="678">
        <f t="shared" si="99"/>
        <v>0</v>
      </c>
      <c r="AM256" s="678">
        <f t="shared" si="99"/>
        <v>0</v>
      </c>
      <c r="AN256" s="678">
        <f t="shared" si="99"/>
        <v>0</v>
      </c>
    </row>
    <row r="257" spans="1:40" s="604" customFormat="1">
      <c r="A257" s="669">
        <f t="shared" si="101"/>
        <v>1994</v>
      </c>
      <c r="C257" s="598"/>
      <c r="E257" s="695">
        <f t="shared" si="100"/>
        <v>15</v>
      </c>
      <c r="F257" s="680"/>
      <c r="G257" s="680"/>
      <c r="H257" s="680"/>
      <c r="I257" s="678">
        <f t="shared" si="99"/>
        <v>0</v>
      </c>
      <c r="J257" s="678">
        <f t="shared" si="99"/>
        <v>0</v>
      </c>
      <c r="K257" s="678">
        <f t="shared" si="99"/>
        <v>0</v>
      </c>
      <c r="L257" s="678">
        <f t="shared" si="99"/>
        <v>0</v>
      </c>
      <c r="M257" s="678">
        <f t="shared" si="99"/>
        <v>0</v>
      </c>
      <c r="N257" s="678">
        <f t="shared" si="99"/>
        <v>0</v>
      </c>
      <c r="O257" s="678">
        <f t="shared" si="99"/>
        <v>0</v>
      </c>
      <c r="P257" s="678">
        <f t="shared" si="99"/>
        <v>0</v>
      </c>
      <c r="Q257" s="678">
        <f t="shared" si="99"/>
        <v>0</v>
      </c>
      <c r="R257" s="678">
        <f t="shared" si="99"/>
        <v>0</v>
      </c>
      <c r="S257" s="678">
        <f t="shared" si="99"/>
        <v>0</v>
      </c>
      <c r="T257" s="678">
        <f t="shared" si="99"/>
        <v>0</v>
      </c>
      <c r="U257" s="678">
        <f t="shared" si="99"/>
        <v>0</v>
      </c>
      <c r="V257" s="678">
        <f t="shared" si="99"/>
        <v>0</v>
      </c>
      <c r="W257" s="678">
        <f t="shared" si="99"/>
        <v>0</v>
      </c>
      <c r="X257" s="678">
        <f t="shared" si="99"/>
        <v>0</v>
      </c>
      <c r="Y257" s="678">
        <f t="shared" si="99"/>
        <v>0</v>
      </c>
      <c r="Z257" s="678">
        <f t="shared" si="99"/>
        <v>0</v>
      </c>
      <c r="AA257" s="678">
        <f t="shared" si="99"/>
        <v>0</v>
      </c>
      <c r="AB257" s="678">
        <f t="shared" si="99"/>
        <v>0</v>
      </c>
      <c r="AC257" s="678">
        <f t="shared" si="99"/>
        <v>0</v>
      </c>
      <c r="AD257" s="678">
        <f t="shared" si="99"/>
        <v>0</v>
      </c>
      <c r="AE257" s="678">
        <f t="shared" si="99"/>
        <v>0</v>
      </c>
      <c r="AF257" s="678">
        <f t="shared" si="99"/>
        <v>0</v>
      </c>
      <c r="AG257" s="678">
        <f t="shared" si="99"/>
        <v>0</v>
      </c>
      <c r="AH257" s="678">
        <f t="shared" si="99"/>
        <v>0</v>
      </c>
      <c r="AI257" s="678">
        <f t="shared" si="99"/>
        <v>0</v>
      </c>
      <c r="AJ257" s="678">
        <f t="shared" si="99"/>
        <v>0</v>
      </c>
      <c r="AK257" s="678">
        <f t="shared" si="99"/>
        <v>0</v>
      </c>
      <c r="AL257" s="678">
        <f t="shared" si="99"/>
        <v>0</v>
      </c>
      <c r="AM257" s="678">
        <f t="shared" si="99"/>
        <v>0</v>
      </c>
      <c r="AN257" s="678">
        <f t="shared" si="99"/>
        <v>0</v>
      </c>
    </row>
    <row r="258" spans="1:40" s="604" customFormat="1">
      <c r="A258" s="669">
        <f t="shared" si="101"/>
        <v>1995</v>
      </c>
      <c r="C258" s="598"/>
      <c r="E258" s="695">
        <f t="shared" si="100"/>
        <v>15</v>
      </c>
      <c r="F258" s="680"/>
      <c r="G258" s="680"/>
      <c r="H258" s="680"/>
      <c r="I258" s="680"/>
      <c r="J258" s="678">
        <f t="shared" si="99"/>
        <v>0</v>
      </c>
      <c r="K258" s="678">
        <f t="shared" si="99"/>
        <v>0</v>
      </c>
      <c r="L258" s="678">
        <f t="shared" si="99"/>
        <v>0</v>
      </c>
      <c r="M258" s="678">
        <f t="shared" si="99"/>
        <v>0</v>
      </c>
      <c r="N258" s="678">
        <f t="shared" si="99"/>
        <v>0</v>
      </c>
      <c r="O258" s="678">
        <f t="shared" si="99"/>
        <v>0</v>
      </c>
      <c r="P258" s="678">
        <f t="shared" si="99"/>
        <v>0</v>
      </c>
      <c r="Q258" s="678">
        <f t="shared" si="99"/>
        <v>0</v>
      </c>
      <c r="R258" s="678">
        <f t="shared" si="99"/>
        <v>0</v>
      </c>
      <c r="S258" s="678">
        <f t="shared" si="99"/>
        <v>0</v>
      </c>
      <c r="T258" s="678">
        <f t="shared" si="99"/>
        <v>0</v>
      </c>
      <c r="U258" s="678">
        <f t="shared" si="99"/>
        <v>0</v>
      </c>
      <c r="V258" s="678">
        <f t="shared" si="99"/>
        <v>0</v>
      </c>
      <c r="W258" s="678">
        <f t="shared" si="99"/>
        <v>0</v>
      </c>
      <c r="X258" s="678">
        <f t="shared" si="99"/>
        <v>0</v>
      </c>
      <c r="Y258" s="678">
        <f t="shared" si="99"/>
        <v>0</v>
      </c>
      <c r="Z258" s="678">
        <f t="shared" si="99"/>
        <v>0</v>
      </c>
      <c r="AA258" s="678">
        <f t="shared" si="99"/>
        <v>0</v>
      </c>
      <c r="AB258" s="678">
        <f t="shared" si="99"/>
        <v>0</v>
      </c>
      <c r="AC258" s="678">
        <f t="shared" si="99"/>
        <v>0</v>
      </c>
      <c r="AD258" s="678">
        <f t="shared" si="99"/>
        <v>0</v>
      </c>
      <c r="AE258" s="678">
        <f t="shared" si="99"/>
        <v>0</v>
      </c>
      <c r="AF258" s="678">
        <f t="shared" si="99"/>
        <v>0</v>
      </c>
      <c r="AG258" s="678">
        <f t="shared" si="99"/>
        <v>0</v>
      </c>
      <c r="AH258" s="678">
        <f t="shared" si="99"/>
        <v>0</v>
      </c>
      <c r="AI258" s="678">
        <f t="shared" si="99"/>
        <v>0</v>
      </c>
      <c r="AJ258" s="678">
        <f t="shared" si="99"/>
        <v>0</v>
      </c>
      <c r="AK258" s="678">
        <f t="shared" si="99"/>
        <v>0</v>
      </c>
      <c r="AL258" s="678">
        <f t="shared" si="99"/>
        <v>0</v>
      </c>
      <c r="AM258" s="678">
        <f t="shared" si="99"/>
        <v>0</v>
      </c>
      <c r="AN258" s="678">
        <f t="shared" si="99"/>
        <v>0</v>
      </c>
    </row>
    <row r="259" spans="1:40" s="604" customFormat="1">
      <c r="A259" s="669">
        <f t="shared" si="101"/>
        <v>1996</v>
      </c>
      <c r="C259" s="598"/>
      <c r="E259" s="695">
        <f t="shared" si="100"/>
        <v>15</v>
      </c>
      <c r="F259" s="680"/>
      <c r="G259" s="680"/>
      <c r="H259" s="680"/>
      <c r="I259" s="680"/>
      <c r="J259" s="680"/>
      <c r="K259" s="678">
        <f t="shared" si="99"/>
        <v>0</v>
      </c>
      <c r="L259" s="678">
        <f t="shared" si="99"/>
        <v>0</v>
      </c>
      <c r="M259" s="678">
        <f t="shared" si="99"/>
        <v>0</v>
      </c>
      <c r="N259" s="678">
        <f t="shared" si="99"/>
        <v>0</v>
      </c>
      <c r="O259" s="678">
        <f t="shared" si="99"/>
        <v>0</v>
      </c>
      <c r="P259" s="678">
        <f t="shared" si="99"/>
        <v>0</v>
      </c>
      <c r="Q259" s="678">
        <f t="shared" si="99"/>
        <v>0</v>
      </c>
      <c r="R259" s="678">
        <f t="shared" si="99"/>
        <v>0</v>
      </c>
      <c r="S259" s="678">
        <f t="shared" si="99"/>
        <v>0</v>
      </c>
      <c r="T259" s="678">
        <f t="shared" si="99"/>
        <v>0</v>
      </c>
      <c r="U259" s="678">
        <f t="shared" si="99"/>
        <v>0</v>
      </c>
      <c r="V259" s="678">
        <f t="shared" si="99"/>
        <v>0</v>
      </c>
      <c r="W259" s="678">
        <f t="shared" si="99"/>
        <v>0</v>
      </c>
      <c r="X259" s="678">
        <f t="shared" si="99"/>
        <v>0</v>
      </c>
      <c r="Y259" s="678">
        <f t="shared" si="99"/>
        <v>0</v>
      </c>
      <c r="Z259" s="678">
        <f t="shared" si="99"/>
        <v>0</v>
      </c>
      <c r="AA259" s="678">
        <f t="shared" si="99"/>
        <v>0</v>
      </c>
      <c r="AB259" s="678">
        <f t="shared" si="99"/>
        <v>0</v>
      </c>
      <c r="AC259" s="678">
        <f t="shared" si="99"/>
        <v>0</v>
      </c>
      <c r="AD259" s="678">
        <f t="shared" si="99"/>
        <v>0</v>
      </c>
      <c r="AE259" s="678">
        <f t="shared" si="99"/>
        <v>0</v>
      </c>
      <c r="AF259" s="678">
        <f t="shared" si="99"/>
        <v>0</v>
      </c>
      <c r="AG259" s="678">
        <f t="shared" si="99"/>
        <v>0</v>
      </c>
      <c r="AH259" s="678">
        <f t="shared" si="99"/>
        <v>0</v>
      </c>
      <c r="AI259" s="678">
        <f t="shared" si="99"/>
        <v>0</v>
      </c>
      <c r="AJ259" s="678">
        <f t="shared" si="99"/>
        <v>0</v>
      </c>
      <c r="AK259" s="678">
        <f t="shared" si="99"/>
        <v>0</v>
      </c>
      <c r="AL259" s="678">
        <f t="shared" si="99"/>
        <v>0</v>
      </c>
      <c r="AM259" s="678">
        <f t="shared" si="99"/>
        <v>0</v>
      </c>
      <c r="AN259" s="678">
        <f t="shared" si="99"/>
        <v>0</v>
      </c>
    </row>
    <row r="260" spans="1:40" s="604" customFormat="1">
      <c r="A260" s="669">
        <f t="shared" si="101"/>
        <v>1997</v>
      </c>
      <c r="C260" s="598"/>
      <c r="E260" s="695">
        <f t="shared" si="100"/>
        <v>15</v>
      </c>
      <c r="F260" s="680"/>
      <c r="G260" s="680"/>
      <c r="H260" s="680"/>
      <c r="I260" s="680"/>
      <c r="J260" s="680"/>
      <c r="K260" s="680"/>
      <c r="L260" s="678">
        <f t="shared" si="99"/>
        <v>0</v>
      </c>
      <c r="M260" s="678">
        <f t="shared" si="99"/>
        <v>0</v>
      </c>
      <c r="N260" s="678">
        <f t="shared" si="99"/>
        <v>0</v>
      </c>
      <c r="O260" s="678">
        <f t="shared" si="99"/>
        <v>0</v>
      </c>
      <c r="P260" s="678">
        <f t="shared" si="99"/>
        <v>0</v>
      </c>
      <c r="Q260" s="678">
        <f t="shared" si="99"/>
        <v>0</v>
      </c>
      <c r="R260" s="678">
        <f t="shared" si="99"/>
        <v>0</v>
      </c>
      <c r="S260" s="678">
        <f t="shared" si="99"/>
        <v>0</v>
      </c>
      <c r="T260" s="678">
        <f t="shared" si="99"/>
        <v>0</v>
      </c>
      <c r="U260" s="678">
        <f t="shared" si="99"/>
        <v>0</v>
      </c>
      <c r="V260" s="678">
        <f t="shared" si="99"/>
        <v>0</v>
      </c>
      <c r="W260" s="678">
        <f t="shared" si="99"/>
        <v>0</v>
      </c>
      <c r="X260" s="678">
        <f t="shared" si="99"/>
        <v>0</v>
      </c>
      <c r="Y260" s="678">
        <f t="shared" si="99"/>
        <v>0</v>
      </c>
      <c r="Z260" s="678">
        <f t="shared" si="99"/>
        <v>0</v>
      </c>
      <c r="AA260" s="678">
        <f t="shared" si="99"/>
        <v>0</v>
      </c>
      <c r="AB260" s="678">
        <f t="shared" si="99"/>
        <v>0</v>
      </c>
      <c r="AC260" s="678">
        <f t="shared" si="99"/>
        <v>0</v>
      </c>
      <c r="AD260" s="678">
        <f t="shared" si="99"/>
        <v>0</v>
      </c>
      <c r="AE260" s="678">
        <f t="shared" si="99"/>
        <v>0</v>
      </c>
      <c r="AF260" s="678">
        <f t="shared" si="99"/>
        <v>0</v>
      </c>
      <c r="AG260" s="678">
        <f t="shared" si="99"/>
        <v>0</v>
      </c>
      <c r="AH260" s="678">
        <f t="shared" si="99"/>
        <v>0</v>
      </c>
      <c r="AI260" s="678">
        <f t="shared" si="99"/>
        <v>0</v>
      </c>
      <c r="AJ260" s="678">
        <f t="shared" si="99"/>
        <v>0</v>
      </c>
      <c r="AK260" s="678">
        <f t="shared" si="99"/>
        <v>0</v>
      </c>
      <c r="AL260" s="678">
        <f t="shared" si="99"/>
        <v>0</v>
      </c>
      <c r="AM260" s="678">
        <f t="shared" si="99"/>
        <v>0</v>
      </c>
      <c r="AN260" s="678">
        <f t="shared" si="99"/>
        <v>0</v>
      </c>
    </row>
    <row r="261" spans="1:40" s="604" customFormat="1">
      <c r="A261" s="669">
        <f t="shared" si="101"/>
        <v>1998</v>
      </c>
      <c r="C261" s="598"/>
      <c r="E261" s="695">
        <f t="shared" si="100"/>
        <v>15</v>
      </c>
      <c r="F261" s="680"/>
      <c r="G261" s="680"/>
      <c r="H261" s="680"/>
      <c r="I261" s="680"/>
      <c r="J261" s="680"/>
      <c r="K261" s="680"/>
      <c r="L261" s="681"/>
      <c r="M261" s="678">
        <f t="shared" si="99"/>
        <v>0</v>
      </c>
      <c r="N261" s="678">
        <f t="shared" si="99"/>
        <v>0</v>
      </c>
      <c r="O261" s="678">
        <f t="shared" si="99"/>
        <v>0</v>
      </c>
      <c r="P261" s="678">
        <f t="shared" si="99"/>
        <v>0</v>
      </c>
      <c r="Q261" s="678">
        <f t="shared" si="99"/>
        <v>0</v>
      </c>
      <c r="R261" s="678">
        <f t="shared" si="99"/>
        <v>0</v>
      </c>
      <c r="S261" s="678">
        <f t="shared" si="99"/>
        <v>0</v>
      </c>
      <c r="T261" s="678">
        <f t="shared" si="99"/>
        <v>0</v>
      </c>
      <c r="U261" s="678">
        <f t="shared" si="99"/>
        <v>0</v>
      </c>
      <c r="V261" s="678">
        <f t="shared" si="99"/>
        <v>0</v>
      </c>
      <c r="W261" s="678">
        <f t="shared" si="99"/>
        <v>0</v>
      </c>
      <c r="X261" s="678">
        <f t="shared" si="99"/>
        <v>0</v>
      </c>
      <c r="Y261" s="678">
        <f t="shared" si="99"/>
        <v>0</v>
      </c>
      <c r="Z261" s="678">
        <f t="shared" si="99"/>
        <v>0</v>
      </c>
      <c r="AA261" s="678">
        <f t="shared" si="99"/>
        <v>0</v>
      </c>
      <c r="AB261" s="678">
        <f t="shared" si="99"/>
        <v>0</v>
      </c>
      <c r="AC261" s="678">
        <f t="shared" si="99"/>
        <v>0</v>
      </c>
      <c r="AD261" s="678">
        <f t="shared" si="99"/>
        <v>0</v>
      </c>
      <c r="AE261" s="678">
        <f t="shared" si="99"/>
        <v>0</v>
      </c>
      <c r="AF261" s="678">
        <f t="shared" si="99"/>
        <v>0</v>
      </c>
      <c r="AG261" s="678">
        <f t="shared" si="99"/>
        <v>0</v>
      </c>
      <c r="AH261" s="678">
        <f t="shared" si="99"/>
        <v>0</v>
      </c>
      <c r="AI261" s="678">
        <f t="shared" si="99"/>
        <v>0</v>
      </c>
      <c r="AJ261" s="678">
        <f t="shared" si="99"/>
        <v>0</v>
      </c>
      <c r="AK261" s="678">
        <f t="shared" si="99"/>
        <v>0</v>
      </c>
      <c r="AL261" s="678">
        <f t="shared" si="99"/>
        <v>0</v>
      </c>
      <c r="AM261" s="678">
        <f t="shared" si="99"/>
        <v>0</v>
      </c>
      <c r="AN261" s="678">
        <f t="shared" si="99"/>
        <v>0</v>
      </c>
    </row>
    <row r="262" spans="1:40" s="604" customFormat="1">
      <c r="A262" s="669">
        <f t="shared" si="101"/>
        <v>1999</v>
      </c>
      <c r="C262" s="598"/>
      <c r="E262" s="695">
        <f t="shared" si="100"/>
        <v>15</v>
      </c>
      <c r="F262" s="680"/>
      <c r="G262" s="680"/>
      <c r="H262" s="680"/>
      <c r="I262" s="680"/>
      <c r="J262" s="680"/>
      <c r="K262" s="680"/>
      <c r="L262" s="680"/>
      <c r="M262" s="680"/>
      <c r="N262" s="678">
        <f t="shared" si="99"/>
        <v>0</v>
      </c>
      <c r="O262" s="678">
        <f t="shared" si="99"/>
        <v>0</v>
      </c>
      <c r="P262" s="678">
        <f t="shared" si="99"/>
        <v>0</v>
      </c>
      <c r="Q262" s="678">
        <f t="shared" ref="Q262:AN262" si="102">+Q225/$E262</f>
        <v>0</v>
      </c>
      <c r="R262" s="678">
        <f t="shared" si="102"/>
        <v>0</v>
      </c>
      <c r="S262" s="678">
        <f t="shared" si="102"/>
        <v>0</v>
      </c>
      <c r="T262" s="678">
        <f t="shared" si="102"/>
        <v>0</v>
      </c>
      <c r="U262" s="678">
        <f t="shared" si="102"/>
        <v>0</v>
      </c>
      <c r="V262" s="678">
        <f t="shared" si="102"/>
        <v>0</v>
      </c>
      <c r="W262" s="678">
        <f t="shared" si="102"/>
        <v>0</v>
      </c>
      <c r="X262" s="678">
        <f t="shared" si="102"/>
        <v>0</v>
      </c>
      <c r="Y262" s="678">
        <f t="shared" si="102"/>
        <v>0</v>
      </c>
      <c r="Z262" s="678">
        <f t="shared" si="102"/>
        <v>0</v>
      </c>
      <c r="AA262" s="678">
        <f t="shared" si="102"/>
        <v>0</v>
      </c>
      <c r="AB262" s="678">
        <f t="shared" si="102"/>
        <v>0</v>
      </c>
      <c r="AC262" s="678">
        <f t="shared" si="102"/>
        <v>0</v>
      </c>
      <c r="AD262" s="678">
        <f t="shared" si="102"/>
        <v>0</v>
      </c>
      <c r="AE262" s="678">
        <f t="shared" si="102"/>
        <v>0</v>
      </c>
      <c r="AF262" s="678">
        <f t="shared" si="102"/>
        <v>0</v>
      </c>
      <c r="AG262" s="678">
        <f t="shared" si="102"/>
        <v>0</v>
      </c>
      <c r="AH262" s="678">
        <f t="shared" si="102"/>
        <v>0</v>
      </c>
      <c r="AI262" s="678">
        <f t="shared" si="102"/>
        <v>0</v>
      </c>
      <c r="AJ262" s="678">
        <f t="shared" si="102"/>
        <v>0</v>
      </c>
      <c r="AK262" s="678">
        <f t="shared" si="102"/>
        <v>0</v>
      </c>
      <c r="AL262" s="678">
        <f t="shared" si="102"/>
        <v>0</v>
      </c>
      <c r="AM262" s="678">
        <f t="shared" si="102"/>
        <v>0</v>
      </c>
      <c r="AN262" s="678">
        <f t="shared" si="102"/>
        <v>0</v>
      </c>
    </row>
    <row r="263" spans="1:40" s="604" customFormat="1">
      <c r="A263" s="669">
        <f t="shared" si="101"/>
        <v>2000</v>
      </c>
      <c r="C263" s="598"/>
      <c r="E263" s="695">
        <f t="shared" si="100"/>
        <v>15</v>
      </c>
      <c r="F263" s="680"/>
      <c r="G263" s="680"/>
      <c r="H263" s="680"/>
      <c r="I263" s="680"/>
      <c r="J263" s="680"/>
      <c r="K263" s="680"/>
      <c r="L263" s="680"/>
      <c r="M263" s="680"/>
      <c r="N263" s="680"/>
      <c r="O263" s="678">
        <f t="shared" ref="O263:AN275" si="103">+O226/$E263</f>
        <v>0</v>
      </c>
      <c r="P263" s="678">
        <f t="shared" si="103"/>
        <v>0</v>
      </c>
      <c r="Q263" s="678">
        <f t="shared" si="103"/>
        <v>0</v>
      </c>
      <c r="R263" s="678">
        <f t="shared" si="103"/>
        <v>0</v>
      </c>
      <c r="S263" s="678">
        <f t="shared" si="103"/>
        <v>0</v>
      </c>
      <c r="T263" s="678">
        <f t="shared" si="103"/>
        <v>0</v>
      </c>
      <c r="U263" s="678">
        <f t="shared" si="103"/>
        <v>0</v>
      </c>
      <c r="V263" s="678">
        <f t="shared" si="103"/>
        <v>0</v>
      </c>
      <c r="W263" s="678">
        <f t="shared" si="103"/>
        <v>0</v>
      </c>
      <c r="X263" s="678">
        <f t="shared" si="103"/>
        <v>0</v>
      </c>
      <c r="Y263" s="678">
        <f t="shared" si="103"/>
        <v>0</v>
      </c>
      <c r="Z263" s="678">
        <f t="shared" si="103"/>
        <v>0</v>
      </c>
      <c r="AA263" s="678">
        <f t="shared" si="103"/>
        <v>0</v>
      </c>
      <c r="AB263" s="678">
        <f t="shared" si="103"/>
        <v>0</v>
      </c>
      <c r="AC263" s="678">
        <f t="shared" si="103"/>
        <v>0</v>
      </c>
      <c r="AD263" s="678">
        <f t="shared" si="103"/>
        <v>0</v>
      </c>
      <c r="AE263" s="678">
        <f t="shared" si="103"/>
        <v>0</v>
      </c>
      <c r="AF263" s="678">
        <f t="shared" si="103"/>
        <v>0</v>
      </c>
      <c r="AG263" s="678">
        <f t="shared" si="103"/>
        <v>0</v>
      </c>
      <c r="AH263" s="678">
        <f t="shared" si="103"/>
        <v>0</v>
      </c>
      <c r="AI263" s="678">
        <f t="shared" si="103"/>
        <v>0</v>
      </c>
      <c r="AJ263" s="678">
        <f t="shared" si="103"/>
        <v>0</v>
      </c>
      <c r="AK263" s="678">
        <f t="shared" si="103"/>
        <v>0</v>
      </c>
      <c r="AL263" s="678">
        <f t="shared" si="103"/>
        <v>0</v>
      </c>
      <c r="AM263" s="678">
        <f t="shared" si="103"/>
        <v>0</v>
      </c>
      <c r="AN263" s="678">
        <f t="shared" si="103"/>
        <v>0</v>
      </c>
    </row>
    <row r="264" spans="1:40" s="604" customFormat="1">
      <c r="A264" s="669">
        <f t="shared" si="101"/>
        <v>2001</v>
      </c>
      <c r="C264" s="598"/>
      <c r="E264" s="695">
        <f t="shared" si="100"/>
        <v>15</v>
      </c>
      <c r="F264" s="680"/>
      <c r="G264" s="680"/>
      <c r="H264" s="680"/>
      <c r="I264" s="680"/>
      <c r="J264" s="680"/>
      <c r="K264" s="680"/>
      <c r="L264" s="680"/>
      <c r="M264" s="680"/>
      <c r="N264" s="680"/>
      <c r="O264" s="680"/>
      <c r="P264" s="678">
        <f t="shared" si="103"/>
        <v>0</v>
      </c>
      <c r="Q264" s="678">
        <f t="shared" si="103"/>
        <v>0</v>
      </c>
      <c r="R264" s="678">
        <f t="shared" si="103"/>
        <v>0</v>
      </c>
      <c r="S264" s="678">
        <f t="shared" si="103"/>
        <v>0</v>
      </c>
      <c r="T264" s="678">
        <f t="shared" si="103"/>
        <v>0</v>
      </c>
      <c r="U264" s="678">
        <f t="shared" si="103"/>
        <v>0</v>
      </c>
      <c r="V264" s="678">
        <f t="shared" si="103"/>
        <v>0</v>
      </c>
      <c r="W264" s="678">
        <f t="shared" si="103"/>
        <v>0</v>
      </c>
      <c r="X264" s="678">
        <f t="shared" si="103"/>
        <v>0</v>
      </c>
      <c r="Y264" s="678">
        <f t="shared" si="103"/>
        <v>0</v>
      </c>
      <c r="Z264" s="678">
        <f t="shared" si="103"/>
        <v>0</v>
      </c>
      <c r="AA264" s="678">
        <f t="shared" si="103"/>
        <v>0</v>
      </c>
      <c r="AB264" s="678">
        <f t="shared" si="103"/>
        <v>0</v>
      </c>
      <c r="AC264" s="678">
        <f t="shared" si="103"/>
        <v>0</v>
      </c>
      <c r="AD264" s="678">
        <f t="shared" si="103"/>
        <v>0</v>
      </c>
      <c r="AE264" s="678">
        <f t="shared" si="103"/>
        <v>0</v>
      </c>
      <c r="AF264" s="678">
        <f t="shared" si="103"/>
        <v>0</v>
      </c>
      <c r="AG264" s="678">
        <f t="shared" si="103"/>
        <v>0</v>
      </c>
      <c r="AH264" s="678">
        <f t="shared" si="103"/>
        <v>0</v>
      </c>
      <c r="AI264" s="678">
        <f t="shared" si="103"/>
        <v>0</v>
      </c>
      <c r="AJ264" s="678">
        <f t="shared" si="103"/>
        <v>0</v>
      </c>
      <c r="AK264" s="678">
        <f t="shared" si="103"/>
        <v>0</v>
      </c>
      <c r="AL264" s="678">
        <f t="shared" si="103"/>
        <v>0</v>
      </c>
      <c r="AM264" s="678">
        <f t="shared" si="103"/>
        <v>0</v>
      </c>
      <c r="AN264" s="678">
        <f t="shared" si="103"/>
        <v>0</v>
      </c>
    </row>
    <row r="265" spans="1:40" s="604" customFormat="1">
      <c r="A265" s="669">
        <f t="shared" si="101"/>
        <v>2002</v>
      </c>
      <c r="C265" s="598"/>
      <c r="E265" s="695">
        <f t="shared" si="100"/>
        <v>15</v>
      </c>
      <c r="F265" s="680"/>
      <c r="G265" s="680"/>
      <c r="H265" s="680"/>
      <c r="I265" s="680"/>
      <c r="J265" s="680"/>
      <c r="K265" s="680"/>
      <c r="L265" s="680"/>
      <c r="M265" s="680"/>
      <c r="N265" s="680"/>
      <c r="O265" s="680"/>
      <c r="P265" s="680"/>
      <c r="Q265" s="678">
        <f t="shared" si="103"/>
        <v>0</v>
      </c>
      <c r="R265" s="678">
        <f t="shared" si="103"/>
        <v>0</v>
      </c>
      <c r="S265" s="678">
        <f t="shared" si="103"/>
        <v>0</v>
      </c>
      <c r="T265" s="678">
        <f t="shared" si="103"/>
        <v>0</v>
      </c>
      <c r="U265" s="678">
        <f t="shared" si="103"/>
        <v>0</v>
      </c>
      <c r="V265" s="678">
        <f t="shared" si="103"/>
        <v>0</v>
      </c>
      <c r="W265" s="678">
        <f t="shared" si="103"/>
        <v>0</v>
      </c>
      <c r="X265" s="678">
        <f t="shared" si="103"/>
        <v>0</v>
      </c>
      <c r="Y265" s="678">
        <f t="shared" si="103"/>
        <v>0</v>
      </c>
      <c r="Z265" s="678">
        <f t="shared" si="103"/>
        <v>0</v>
      </c>
      <c r="AA265" s="678">
        <f t="shared" si="103"/>
        <v>0</v>
      </c>
      <c r="AB265" s="678">
        <f t="shared" si="103"/>
        <v>0</v>
      </c>
      <c r="AC265" s="678">
        <f t="shared" si="103"/>
        <v>0</v>
      </c>
      <c r="AD265" s="678">
        <f t="shared" si="103"/>
        <v>0</v>
      </c>
      <c r="AE265" s="678">
        <f t="shared" si="103"/>
        <v>0</v>
      </c>
      <c r="AF265" s="678">
        <f t="shared" si="103"/>
        <v>0</v>
      </c>
      <c r="AG265" s="678">
        <f t="shared" si="103"/>
        <v>0</v>
      </c>
      <c r="AH265" s="678">
        <f t="shared" si="103"/>
        <v>0</v>
      </c>
      <c r="AI265" s="678">
        <f t="shared" si="103"/>
        <v>0</v>
      </c>
      <c r="AJ265" s="678">
        <f t="shared" si="103"/>
        <v>0</v>
      </c>
      <c r="AK265" s="678">
        <f t="shared" si="103"/>
        <v>0</v>
      </c>
      <c r="AL265" s="678">
        <f t="shared" si="103"/>
        <v>0</v>
      </c>
      <c r="AM265" s="678">
        <f t="shared" si="103"/>
        <v>0</v>
      </c>
      <c r="AN265" s="678">
        <f t="shared" si="103"/>
        <v>0</v>
      </c>
    </row>
    <row r="266" spans="1:40" s="604" customFormat="1">
      <c r="A266" s="669">
        <f t="shared" si="101"/>
        <v>2003</v>
      </c>
      <c r="C266" s="598"/>
      <c r="E266" s="695">
        <f t="shared" si="100"/>
        <v>15</v>
      </c>
      <c r="F266" s="680"/>
      <c r="G266" s="680"/>
      <c r="H266" s="680"/>
      <c r="I266" s="680"/>
      <c r="J266" s="680"/>
      <c r="K266" s="680"/>
      <c r="L266" s="680"/>
      <c r="M266" s="680"/>
      <c r="N266" s="680"/>
      <c r="O266" s="680"/>
      <c r="P266" s="680"/>
      <c r="Q266" s="680"/>
      <c r="R266" s="678">
        <f t="shared" si="103"/>
        <v>0</v>
      </c>
      <c r="S266" s="678">
        <f t="shared" si="103"/>
        <v>0</v>
      </c>
      <c r="T266" s="678">
        <f t="shared" si="103"/>
        <v>0</v>
      </c>
      <c r="U266" s="678">
        <f t="shared" si="103"/>
        <v>0</v>
      </c>
      <c r="V266" s="678">
        <f t="shared" si="103"/>
        <v>0</v>
      </c>
      <c r="W266" s="678">
        <f t="shared" si="103"/>
        <v>0</v>
      </c>
      <c r="X266" s="678">
        <f t="shared" si="103"/>
        <v>0</v>
      </c>
      <c r="Y266" s="678">
        <f t="shared" si="103"/>
        <v>0</v>
      </c>
      <c r="Z266" s="678">
        <f t="shared" si="103"/>
        <v>0</v>
      </c>
      <c r="AA266" s="678">
        <f t="shared" si="103"/>
        <v>0</v>
      </c>
      <c r="AB266" s="678">
        <f t="shared" si="103"/>
        <v>0</v>
      </c>
      <c r="AC266" s="678">
        <f t="shared" si="103"/>
        <v>0</v>
      </c>
      <c r="AD266" s="678">
        <f t="shared" si="103"/>
        <v>0</v>
      </c>
      <c r="AE266" s="678">
        <f t="shared" si="103"/>
        <v>0</v>
      </c>
      <c r="AF266" s="678">
        <f t="shared" si="103"/>
        <v>0</v>
      </c>
      <c r="AG266" s="678">
        <f t="shared" si="103"/>
        <v>0</v>
      </c>
      <c r="AH266" s="678">
        <f t="shared" si="103"/>
        <v>0</v>
      </c>
      <c r="AI266" s="678">
        <f t="shared" si="103"/>
        <v>0</v>
      </c>
      <c r="AJ266" s="678">
        <f t="shared" si="103"/>
        <v>0</v>
      </c>
      <c r="AK266" s="678">
        <f t="shared" si="103"/>
        <v>0</v>
      </c>
      <c r="AL266" s="678">
        <f t="shared" si="103"/>
        <v>0</v>
      </c>
      <c r="AM266" s="678">
        <f t="shared" si="103"/>
        <v>0</v>
      </c>
      <c r="AN266" s="678">
        <f t="shared" si="103"/>
        <v>0</v>
      </c>
    </row>
    <row r="267" spans="1:40" s="604" customFormat="1">
      <c r="A267" s="669">
        <f t="shared" si="101"/>
        <v>2004</v>
      </c>
      <c r="C267" s="598"/>
      <c r="E267" s="695">
        <f t="shared" si="100"/>
        <v>15</v>
      </c>
      <c r="F267" s="680"/>
      <c r="G267" s="680"/>
      <c r="H267" s="680"/>
      <c r="I267" s="680"/>
      <c r="J267" s="680"/>
      <c r="K267" s="680"/>
      <c r="L267" s="680"/>
      <c r="M267" s="680"/>
      <c r="N267" s="680"/>
      <c r="O267" s="680"/>
      <c r="P267" s="680"/>
      <c r="Q267" s="680"/>
      <c r="R267" s="680"/>
      <c r="S267" s="678">
        <f t="shared" si="103"/>
        <v>0</v>
      </c>
      <c r="T267" s="678">
        <f t="shared" si="103"/>
        <v>0</v>
      </c>
      <c r="U267" s="678">
        <f t="shared" si="103"/>
        <v>0</v>
      </c>
      <c r="V267" s="678">
        <f t="shared" si="103"/>
        <v>0</v>
      </c>
      <c r="W267" s="678">
        <f t="shared" si="103"/>
        <v>0</v>
      </c>
      <c r="X267" s="678">
        <f t="shared" si="103"/>
        <v>0</v>
      </c>
      <c r="Y267" s="678">
        <f t="shared" si="103"/>
        <v>0</v>
      </c>
      <c r="Z267" s="678">
        <f t="shared" si="103"/>
        <v>0</v>
      </c>
      <c r="AA267" s="678">
        <f t="shared" si="103"/>
        <v>0</v>
      </c>
      <c r="AB267" s="678">
        <f t="shared" si="103"/>
        <v>0</v>
      </c>
      <c r="AC267" s="678">
        <f t="shared" si="103"/>
        <v>0</v>
      </c>
      <c r="AD267" s="678">
        <f t="shared" si="103"/>
        <v>0</v>
      </c>
      <c r="AE267" s="678">
        <f t="shared" si="103"/>
        <v>0</v>
      </c>
      <c r="AF267" s="678">
        <f t="shared" si="103"/>
        <v>0</v>
      </c>
      <c r="AG267" s="678">
        <f t="shared" si="103"/>
        <v>0</v>
      </c>
      <c r="AH267" s="678">
        <f t="shared" si="103"/>
        <v>0</v>
      </c>
      <c r="AI267" s="678">
        <f t="shared" si="103"/>
        <v>0</v>
      </c>
      <c r="AJ267" s="678">
        <f t="shared" si="103"/>
        <v>0</v>
      </c>
      <c r="AK267" s="678">
        <f t="shared" si="103"/>
        <v>0</v>
      </c>
      <c r="AL267" s="678">
        <f t="shared" si="103"/>
        <v>0</v>
      </c>
      <c r="AM267" s="678">
        <f t="shared" si="103"/>
        <v>0</v>
      </c>
      <c r="AN267" s="678">
        <f t="shared" si="103"/>
        <v>0</v>
      </c>
    </row>
    <row r="268" spans="1:40" s="604" customFormat="1">
      <c r="A268" s="669">
        <f t="shared" si="101"/>
        <v>2005</v>
      </c>
      <c r="C268" s="598"/>
      <c r="E268" s="695">
        <f t="shared" si="100"/>
        <v>15</v>
      </c>
      <c r="F268" s="680"/>
      <c r="G268" s="680"/>
      <c r="H268" s="680"/>
      <c r="I268" s="680"/>
      <c r="J268" s="680"/>
      <c r="K268" s="680"/>
      <c r="L268" s="680"/>
      <c r="M268" s="680"/>
      <c r="N268" s="680"/>
      <c r="O268" s="680"/>
      <c r="P268" s="680"/>
      <c r="Q268" s="680"/>
      <c r="R268" s="680"/>
      <c r="S268" s="680"/>
      <c r="T268" s="678">
        <f t="shared" si="103"/>
        <v>0</v>
      </c>
      <c r="U268" s="678">
        <f t="shared" si="103"/>
        <v>0</v>
      </c>
      <c r="V268" s="678">
        <f t="shared" si="103"/>
        <v>0</v>
      </c>
      <c r="W268" s="678">
        <f t="shared" si="103"/>
        <v>0</v>
      </c>
      <c r="X268" s="678">
        <f t="shared" si="103"/>
        <v>0</v>
      </c>
      <c r="Y268" s="678">
        <f t="shared" si="103"/>
        <v>0</v>
      </c>
      <c r="Z268" s="678">
        <f t="shared" si="103"/>
        <v>0</v>
      </c>
      <c r="AA268" s="678">
        <f t="shared" si="103"/>
        <v>0</v>
      </c>
      <c r="AB268" s="678">
        <f t="shared" si="103"/>
        <v>0</v>
      </c>
      <c r="AC268" s="678">
        <f t="shared" si="103"/>
        <v>0</v>
      </c>
      <c r="AD268" s="678">
        <f t="shared" si="103"/>
        <v>0</v>
      </c>
      <c r="AE268" s="678">
        <f t="shared" si="103"/>
        <v>0</v>
      </c>
      <c r="AF268" s="678">
        <f t="shared" si="103"/>
        <v>0</v>
      </c>
      <c r="AG268" s="678">
        <f t="shared" si="103"/>
        <v>0</v>
      </c>
      <c r="AH268" s="678">
        <f t="shared" si="103"/>
        <v>0</v>
      </c>
      <c r="AI268" s="678">
        <f t="shared" si="103"/>
        <v>0</v>
      </c>
      <c r="AJ268" s="678">
        <f t="shared" si="103"/>
        <v>0</v>
      </c>
      <c r="AK268" s="678">
        <f t="shared" si="103"/>
        <v>0</v>
      </c>
      <c r="AL268" s="678">
        <f t="shared" si="103"/>
        <v>0</v>
      </c>
      <c r="AM268" s="678">
        <f t="shared" si="103"/>
        <v>0</v>
      </c>
      <c r="AN268" s="678">
        <f t="shared" si="103"/>
        <v>0</v>
      </c>
    </row>
    <row r="269" spans="1:40" s="604" customFormat="1">
      <c r="A269" s="669">
        <f t="shared" si="101"/>
        <v>2006</v>
      </c>
      <c r="C269" s="598"/>
      <c r="E269" s="695">
        <f t="shared" si="100"/>
        <v>15</v>
      </c>
      <c r="F269" s="680"/>
      <c r="G269" s="680"/>
      <c r="H269" s="680"/>
      <c r="I269" s="680"/>
      <c r="J269" s="680"/>
      <c r="K269" s="680"/>
      <c r="L269" s="680"/>
      <c r="M269" s="680"/>
      <c r="N269" s="680"/>
      <c r="O269" s="680"/>
      <c r="P269" s="680"/>
      <c r="Q269" s="680"/>
      <c r="R269" s="680"/>
      <c r="S269" s="680"/>
      <c r="T269" s="680"/>
      <c r="U269" s="678">
        <f t="shared" si="103"/>
        <v>0</v>
      </c>
      <c r="V269" s="678">
        <f t="shared" si="103"/>
        <v>0</v>
      </c>
      <c r="W269" s="678">
        <f t="shared" si="103"/>
        <v>0</v>
      </c>
      <c r="X269" s="678">
        <f t="shared" si="103"/>
        <v>0</v>
      </c>
      <c r="Y269" s="678">
        <f t="shared" si="103"/>
        <v>0</v>
      </c>
      <c r="Z269" s="678">
        <f t="shared" si="103"/>
        <v>0</v>
      </c>
      <c r="AA269" s="678">
        <f t="shared" si="103"/>
        <v>0</v>
      </c>
      <c r="AB269" s="678">
        <f t="shared" si="103"/>
        <v>0</v>
      </c>
      <c r="AC269" s="678">
        <f t="shared" si="103"/>
        <v>0</v>
      </c>
      <c r="AD269" s="678">
        <f t="shared" si="103"/>
        <v>0</v>
      </c>
      <c r="AE269" s="678">
        <f t="shared" si="103"/>
        <v>0</v>
      </c>
      <c r="AF269" s="678">
        <f t="shared" si="103"/>
        <v>0</v>
      </c>
      <c r="AG269" s="678">
        <f t="shared" si="103"/>
        <v>0</v>
      </c>
      <c r="AH269" s="678">
        <f t="shared" si="103"/>
        <v>0</v>
      </c>
      <c r="AI269" s="678">
        <f t="shared" si="103"/>
        <v>0</v>
      </c>
      <c r="AJ269" s="678">
        <f t="shared" si="103"/>
        <v>0</v>
      </c>
      <c r="AK269" s="678">
        <f t="shared" si="103"/>
        <v>0</v>
      </c>
      <c r="AL269" s="678">
        <f t="shared" si="103"/>
        <v>0</v>
      </c>
      <c r="AM269" s="678">
        <f t="shared" si="103"/>
        <v>0</v>
      </c>
      <c r="AN269" s="678">
        <f t="shared" si="103"/>
        <v>0</v>
      </c>
    </row>
    <row r="270" spans="1:40" s="604" customFormat="1">
      <c r="A270" s="669">
        <f t="shared" si="101"/>
        <v>2007</v>
      </c>
      <c r="C270" s="598"/>
      <c r="E270" s="695">
        <f t="shared" si="100"/>
        <v>15</v>
      </c>
      <c r="F270" s="680"/>
      <c r="G270" s="680"/>
      <c r="H270" s="680"/>
      <c r="I270" s="680"/>
      <c r="J270" s="680"/>
      <c r="K270" s="680"/>
      <c r="L270" s="680"/>
      <c r="M270" s="680"/>
      <c r="N270" s="680"/>
      <c r="O270" s="680"/>
      <c r="P270" s="680"/>
      <c r="Q270" s="680"/>
      <c r="R270" s="680"/>
      <c r="S270" s="680"/>
      <c r="T270" s="680"/>
      <c r="U270" s="680"/>
      <c r="V270" s="678">
        <f t="shared" si="103"/>
        <v>13.126332651645907</v>
      </c>
      <c r="W270" s="678">
        <f t="shared" si="103"/>
        <v>13.126332651645907</v>
      </c>
      <c r="X270" s="678">
        <f t="shared" si="103"/>
        <v>13.126332651645907</v>
      </c>
      <c r="Y270" s="678">
        <f t="shared" si="103"/>
        <v>13.126332651645907</v>
      </c>
      <c r="Z270" s="678">
        <f t="shared" si="103"/>
        <v>13.126332651645907</v>
      </c>
      <c r="AA270" s="678">
        <f t="shared" si="103"/>
        <v>13.126332651645907</v>
      </c>
      <c r="AB270" s="678">
        <f t="shared" si="103"/>
        <v>13.126332651645907</v>
      </c>
      <c r="AC270" s="678">
        <f t="shared" si="103"/>
        <v>13.126332651645907</v>
      </c>
      <c r="AD270" s="678">
        <f t="shared" si="103"/>
        <v>13.126332651645907</v>
      </c>
      <c r="AE270" s="678">
        <f t="shared" si="103"/>
        <v>13.126332651645907</v>
      </c>
      <c r="AF270" s="678">
        <f t="shared" si="103"/>
        <v>13.126332651645907</v>
      </c>
      <c r="AG270" s="678">
        <f t="shared" si="103"/>
        <v>13.126332651645907</v>
      </c>
      <c r="AH270" s="678">
        <f t="shared" si="103"/>
        <v>13.126332651645907</v>
      </c>
      <c r="AI270" s="678">
        <f t="shared" si="103"/>
        <v>13.126332651645907</v>
      </c>
      <c r="AJ270" s="678">
        <f t="shared" si="103"/>
        <v>13.126332651645907</v>
      </c>
      <c r="AK270" s="678">
        <f t="shared" si="103"/>
        <v>0</v>
      </c>
      <c r="AL270" s="678">
        <f t="shared" si="103"/>
        <v>0</v>
      </c>
      <c r="AM270" s="678">
        <f t="shared" si="103"/>
        <v>0</v>
      </c>
      <c r="AN270" s="678">
        <f t="shared" si="103"/>
        <v>0</v>
      </c>
    </row>
    <row r="271" spans="1:40" s="604" customFormat="1">
      <c r="A271" s="669">
        <f t="shared" si="101"/>
        <v>2008</v>
      </c>
      <c r="C271" s="598"/>
      <c r="E271" s="695">
        <f t="shared" si="100"/>
        <v>15</v>
      </c>
      <c r="F271" s="680"/>
      <c r="G271" s="680"/>
      <c r="H271" s="680"/>
      <c r="I271" s="680"/>
      <c r="J271" s="680"/>
      <c r="K271" s="680"/>
      <c r="L271" s="680"/>
      <c r="M271" s="680"/>
      <c r="N271" s="680"/>
      <c r="O271" s="680"/>
      <c r="P271" s="680"/>
      <c r="Q271" s="680"/>
      <c r="R271" s="680"/>
      <c r="S271" s="680"/>
      <c r="T271" s="680"/>
      <c r="U271" s="680"/>
      <c r="V271" s="680"/>
      <c r="W271" s="678">
        <f t="shared" si="103"/>
        <v>0</v>
      </c>
      <c r="X271" s="678">
        <f t="shared" si="103"/>
        <v>0</v>
      </c>
      <c r="Y271" s="678">
        <f t="shared" si="103"/>
        <v>0</v>
      </c>
      <c r="Z271" s="678">
        <f t="shared" si="103"/>
        <v>0</v>
      </c>
      <c r="AA271" s="678">
        <f t="shared" si="103"/>
        <v>0</v>
      </c>
      <c r="AB271" s="678">
        <f t="shared" si="103"/>
        <v>0</v>
      </c>
      <c r="AC271" s="678">
        <f t="shared" si="103"/>
        <v>0</v>
      </c>
      <c r="AD271" s="678">
        <f t="shared" si="103"/>
        <v>0</v>
      </c>
      <c r="AE271" s="678">
        <f t="shared" si="103"/>
        <v>0</v>
      </c>
      <c r="AF271" s="678">
        <f t="shared" si="103"/>
        <v>0</v>
      </c>
      <c r="AG271" s="678">
        <f t="shared" si="103"/>
        <v>0</v>
      </c>
      <c r="AH271" s="678">
        <f t="shared" si="103"/>
        <v>0</v>
      </c>
      <c r="AI271" s="678">
        <f t="shared" si="103"/>
        <v>0</v>
      </c>
      <c r="AJ271" s="678">
        <f t="shared" si="103"/>
        <v>0</v>
      </c>
      <c r="AK271" s="678">
        <f t="shared" si="103"/>
        <v>0</v>
      </c>
      <c r="AL271" s="678">
        <f t="shared" si="103"/>
        <v>0</v>
      </c>
      <c r="AM271" s="678">
        <f t="shared" si="103"/>
        <v>0</v>
      </c>
      <c r="AN271" s="678">
        <f t="shared" si="103"/>
        <v>0</v>
      </c>
    </row>
    <row r="272" spans="1:40" s="604" customFormat="1">
      <c r="A272" s="669">
        <f t="shared" si="101"/>
        <v>2009</v>
      </c>
      <c r="C272" s="598"/>
      <c r="E272" s="695">
        <f t="shared" si="100"/>
        <v>15</v>
      </c>
      <c r="F272" s="680"/>
      <c r="G272" s="680"/>
      <c r="H272" s="680"/>
      <c r="I272" s="680"/>
      <c r="J272" s="680"/>
      <c r="K272" s="680"/>
      <c r="L272" s="680"/>
      <c r="M272" s="680"/>
      <c r="N272" s="680"/>
      <c r="O272" s="680"/>
      <c r="P272" s="680"/>
      <c r="Q272" s="680"/>
      <c r="R272" s="680"/>
      <c r="S272" s="680"/>
      <c r="T272" s="680"/>
      <c r="U272" s="680"/>
      <c r="V272" s="680"/>
      <c r="W272" s="680"/>
      <c r="X272" s="678">
        <f t="shared" si="103"/>
        <v>0</v>
      </c>
      <c r="Y272" s="678">
        <f t="shared" si="103"/>
        <v>0</v>
      </c>
      <c r="Z272" s="678">
        <f t="shared" si="103"/>
        <v>0</v>
      </c>
      <c r="AA272" s="678">
        <f t="shared" si="103"/>
        <v>0</v>
      </c>
      <c r="AB272" s="678">
        <f t="shared" si="103"/>
        <v>0</v>
      </c>
      <c r="AC272" s="678">
        <f t="shared" si="103"/>
        <v>0</v>
      </c>
      <c r="AD272" s="678">
        <f t="shared" si="103"/>
        <v>0</v>
      </c>
      <c r="AE272" s="678">
        <f t="shared" si="103"/>
        <v>0</v>
      </c>
      <c r="AF272" s="678">
        <f t="shared" si="103"/>
        <v>0</v>
      </c>
      <c r="AG272" s="678">
        <f t="shared" si="103"/>
        <v>0</v>
      </c>
      <c r="AH272" s="678">
        <f t="shared" si="103"/>
        <v>0</v>
      </c>
      <c r="AI272" s="678">
        <f t="shared" si="103"/>
        <v>0</v>
      </c>
      <c r="AJ272" s="678">
        <f t="shared" si="103"/>
        <v>0</v>
      </c>
      <c r="AK272" s="678">
        <f t="shared" si="103"/>
        <v>0</v>
      </c>
      <c r="AL272" s="678">
        <f t="shared" si="103"/>
        <v>0</v>
      </c>
      <c r="AM272" s="678">
        <f t="shared" si="103"/>
        <v>0</v>
      </c>
      <c r="AN272" s="678">
        <f t="shared" si="103"/>
        <v>0</v>
      </c>
    </row>
    <row r="273" spans="1:40" s="604" customFormat="1">
      <c r="A273" s="669">
        <f t="shared" si="101"/>
        <v>2010</v>
      </c>
      <c r="C273" s="598"/>
      <c r="E273" s="695">
        <f t="shared" si="100"/>
        <v>15</v>
      </c>
      <c r="F273" s="680"/>
      <c r="G273" s="680"/>
      <c r="H273" s="680"/>
      <c r="I273" s="680"/>
      <c r="J273" s="680"/>
      <c r="K273" s="680"/>
      <c r="L273" s="680"/>
      <c r="M273" s="680"/>
      <c r="N273" s="680"/>
      <c r="O273" s="680"/>
      <c r="P273" s="680"/>
      <c r="Q273" s="680"/>
      <c r="R273" s="680"/>
      <c r="S273" s="680"/>
      <c r="T273" s="680"/>
      <c r="U273" s="680"/>
      <c r="V273" s="680"/>
      <c r="W273" s="680"/>
      <c r="X273" s="680"/>
      <c r="Y273" s="678">
        <f t="shared" si="103"/>
        <v>0</v>
      </c>
      <c r="Z273" s="678">
        <f t="shared" si="103"/>
        <v>0</v>
      </c>
      <c r="AA273" s="678">
        <f t="shared" si="103"/>
        <v>0</v>
      </c>
      <c r="AB273" s="678">
        <f t="shared" si="103"/>
        <v>0</v>
      </c>
      <c r="AC273" s="678">
        <f t="shared" si="103"/>
        <v>0</v>
      </c>
      <c r="AD273" s="678">
        <f t="shared" si="103"/>
        <v>0</v>
      </c>
      <c r="AE273" s="678">
        <f t="shared" si="103"/>
        <v>0</v>
      </c>
      <c r="AF273" s="678">
        <f t="shared" si="103"/>
        <v>0</v>
      </c>
      <c r="AG273" s="678">
        <f t="shared" si="103"/>
        <v>0</v>
      </c>
      <c r="AH273" s="678">
        <f t="shared" si="103"/>
        <v>0</v>
      </c>
      <c r="AI273" s="678">
        <f t="shared" si="103"/>
        <v>0</v>
      </c>
      <c r="AJ273" s="678">
        <f t="shared" si="103"/>
        <v>0</v>
      </c>
      <c r="AK273" s="678">
        <f t="shared" si="103"/>
        <v>0</v>
      </c>
      <c r="AL273" s="678">
        <f t="shared" si="103"/>
        <v>0</v>
      </c>
      <c r="AM273" s="678">
        <f t="shared" si="103"/>
        <v>0</v>
      </c>
      <c r="AN273" s="678">
        <f t="shared" si="103"/>
        <v>0</v>
      </c>
    </row>
    <row r="274" spans="1:40" s="604" customFormat="1">
      <c r="A274" s="669">
        <f t="shared" si="101"/>
        <v>2011</v>
      </c>
      <c r="C274" s="598"/>
      <c r="E274" s="695">
        <f t="shared" si="100"/>
        <v>15</v>
      </c>
      <c r="F274" s="680"/>
      <c r="G274" s="680"/>
      <c r="H274" s="680"/>
      <c r="I274" s="680"/>
      <c r="J274" s="680"/>
      <c r="K274" s="680"/>
      <c r="L274" s="680"/>
      <c r="M274" s="680"/>
      <c r="N274" s="680"/>
      <c r="O274" s="680"/>
      <c r="P274" s="680"/>
      <c r="Q274" s="680"/>
      <c r="R274" s="680"/>
      <c r="S274" s="680"/>
      <c r="T274" s="680"/>
      <c r="U274" s="680"/>
      <c r="V274" s="680"/>
      <c r="W274" s="680"/>
      <c r="X274" s="680"/>
      <c r="Y274" s="680"/>
      <c r="Z274" s="678">
        <f t="shared" si="103"/>
        <v>0</v>
      </c>
      <c r="AA274" s="678">
        <f t="shared" si="103"/>
        <v>0</v>
      </c>
      <c r="AB274" s="678">
        <f t="shared" si="103"/>
        <v>0</v>
      </c>
      <c r="AC274" s="678">
        <f t="shared" si="103"/>
        <v>0</v>
      </c>
      <c r="AD274" s="678">
        <f t="shared" si="103"/>
        <v>0</v>
      </c>
      <c r="AE274" s="678">
        <f t="shared" si="103"/>
        <v>0</v>
      </c>
      <c r="AF274" s="678">
        <f t="shared" si="103"/>
        <v>0</v>
      </c>
      <c r="AG274" s="678">
        <f t="shared" si="103"/>
        <v>0</v>
      </c>
      <c r="AH274" s="678">
        <f t="shared" si="103"/>
        <v>0</v>
      </c>
      <c r="AI274" s="678">
        <f t="shared" si="103"/>
        <v>0</v>
      </c>
      <c r="AJ274" s="678">
        <f t="shared" si="103"/>
        <v>0</v>
      </c>
      <c r="AK274" s="678">
        <f t="shared" si="103"/>
        <v>0</v>
      </c>
      <c r="AL274" s="678">
        <f t="shared" si="103"/>
        <v>0</v>
      </c>
      <c r="AM274" s="678">
        <f t="shared" si="103"/>
        <v>0</v>
      </c>
      <c r="AN274" s="678">
        <f t="shared" si="103"/>
        <v>0</v>
      </c>
    </row>
    <row r="275" spans="1:40" s="604" customFormat="1">
      <c r="A275" s="669">
        <f t="shared" si="101"/>
        <v>2012</v>
      </c>
      <c r="C275" s="598"/>
      <c r="E275" s="695">
        <f t="shared" si="100"/>
        <v>15</v>
      </c>
      <c r="F275" s="680"/>
      <c r="G275" s="680"/>
      <c r="H275" s="680"/>
      <c r="I275" s="680"/>
      <c r="J275" s="680"/>
      <c r="K275" s="680"/>
      <c r="L275" s="680"/>
      <c r="M275" s="680"/>
      <c r="N275" s="680"/>
      <c r="O275" s="680"/>
      <c r="P275" s="680"/>
      <c r="Q275" s="680"/>
      <c r="R275" s="680"/>
      <c r="S275" s="680"/>
      <c r="T275" s="680"/>
      <c r="U275" s="680"/>
      <c r="V275" s="680"/>
      <c r="W275" s="680"/>
      <c r="X275" s="680"/>
      <c r="Y275" s="680"/>
      <c r="Z275" s="680"/>
      <c r="AA275" s="678">
        <f t="shared" si="103"/>
        <v>0</v>
      </c>
      <c r="AB275" s="678">
        <f t="shared" si="103"/>
        <v>0</v>
      </c>
      <c r="AC275" s="678">
        <f t="shared" si="103"/>
        <v>0</v>
      </c>
      <c r="AD275" s="678">
        <f t="shared" si="103"/>
        <v>0</v>
      </c>
      <c r="AE275" s="678">
        <f t="shared" si="103"/>
        <v>0</v>
      </c>
      <c r="AF275" s="678">
        <f t="shared" si="103"/>
        <v>0</v>
      </c>
      <c r="AG275" s="678">
        <f t="shared" si="103"/>
        <v>0</v>
      </c>
      <c r="AH275" s="678">
        <f t="shared" si="103"/>
        <v>0</v>
      </c>
      <c r="AI275" s="678">
        <f t="shared" si="103"/>
        <v>0</v>
      </c>
      <c r="AJ275" s="678">
        <f>+AJ238/$E275</f>
        <v>0</v>
      </c>
      <c r="AK275" s="678">
        <f>+AK238/$E275</f>
        <v>0</v>
      </c>
      <c r="AL275" s="678">
        <f>+AL238/$E275</f>
        <v>0</v>
      </c>
      <c r="AM275" s="678">
        <f>+AM238/$E275</f>
        <v>0</v>
      </c>
      <c r="AN275" s="678">
        <f>+AN238/$E275</f>
        <v>0</v>
      </c>
    </row>
    <row r="276" spans="1:40" s="604" customFormat="1">
      <c r="A276" s="669">
        <f t="shared" si="101"/>
        <v>2013</v>
      </c>
      <c r="C276" s="598"/>
      <c r="E276" s="695">
        <f t="shared" si="100"/>
        <v>15</v>
      </c>
      <c r="F276" s="680"/>
      <c r="G276" s="680"/>
      <c r="H276" s="680"/>
      <c r="I276" s="680"/>
      <c r="J276" s="680"/>
      <c r="K276" s="680"/>
      <c r="L276" s="680"/>
      <c r="M276" s="680"/>
      <c r="N276" s="680"/>
      <c r="O276" s="680"/>
      <c r="P276" s="680"/>
      <c r="Q276" s="680"/>
      <c r="R276" s="680"/>
      <c r="S276" s="680"/>
      <c r="T276" s="680"/>
      <c r="U276" s="680"/>
      <c r="V276" s="680"/>
      <c r="W276" s="680"/>
      <c r="X276" s="680"/>
      <c r="Y276" s="680"/>
      <c r="Z276" s="680"/>
      <c r="AA276" s="680"/>
      <c r="AB276" s="678">
        <f t="shared" ref="AB276:AN283" si="104">+AB239/$E276</f>
        <v>0</v>
      </c>
      <c r="AC276" s="678">
        <f t="shared" si="104"/>
        <v>0</v>
      </c>
      <c r="AD276" s="678">
        <f t="shared" si="104"/>
        <v>0</v>
      </c>
      <c r="AE276" s="678">
        <f t="shared" si="104"/>
        <v>0</v>
      </c>
      <c r="AF276" s="678">
        <f t="shared" si="104"/>
        <v>0</v>
      </c>
      <c r="AG276" s="678">
        <f t="shared" si="104"/>
        <v>0</v>
      </c>
      <c r="AH276" s="678">
        <f t="shared" si="104"/>
        <v>0</v>
      </c>
      <c r="AI276" s="678">
        <f t="shared" si="104"/>
        <v>0</v>
      </c>
      <c r="AJ276" s="678">
        <f t="shared" si="104"/>
        <v>0</v>
      </c>
      <c r="AK276" s="678">
        <f t="shared" si="104"/>
        <v>0</v>
      </c>
      <c r="AL276" s="678">
        <f t="shared" si="104"/>
        <v>0</v>
      </c>
      <c r="AM276" s="678">
        <f t="shared" si="104"/>
        <v>0</v>
      </c>
      <c r="AN276" s="678">
        <f t="shared" si="104"/>
        <v>0</v>
      </c>
    </row>
    <row r="277" spans="1:40" s="604" customFormat="1">
      <c r="A277" s="669">
        <f t="shared" si="101"/>
        <v>2014</v>
      </c>
      <c r="C277" s="598"/>
      <c r="E277" s="695">
        <f t="shared" si="100"/>
        <v>15</v>
      </c>
      <c r="F277" s="680"/>
      <c r="G277" s="680"/>
      <c r="H277" s="680"/>
      <c r="I277" s="680"/>
      <c r="J277" s="680"/>
      <c r="K277" s="680"/>
      <c r="L277" s="680"/>
      <c r="M277" s="680"/>
      <c r="N277" s="680"/>
      <c r="O277" s="680"/>
      <c r="P277" s="680"/>
      <c r="Q277" s="680"/>
      <c r="R277" s="680"/>
      <c r="S277" s="680"/>
      <c r="T277" s="680"/>
      <c r="U277" s="680"/>
      <c r="V277" s="680"/>
      <c r="W277" s="680"/>
      <c r="X277" s="680"/>
      <c r="Y277" s="680"/>
      <c r="Z277" s="680"/>
      <c r="AA277" s="680"/>
      <c r="AB277" s="680"/>
      <c r="AC277" s="678">
        <f t="shared" si="104"/>
        <v>0</v>
      </c>
      <c r="AD277" s="678">
        <f t="shared" si="104"/>
        <v>0</v>
      </c>
      <c r="AE277" s="678">
        <f t="shared" si="104"/>
        <v>0</v>
      </c>
      <c r="AF277" s="678">
        <f t="shared" si="104"/>
        <v>0</v>
      </c>
      <c r="AG277" s="678">
        <f t="shared" si="104"/>
        <v>0</v>
      </c>
      <c r="AH277" s="678">
        <f t="shared" si="104"/>
        <v>0</v>
      </c>
      <c r="AI277" s="678">
        <f t="shared" si="104"/>
        <v>0</v>
      </c>
      <c r="AJ277" s="678">
        <f t="shared" si="104"/>
        <v>0</v>
      </c>
      <c r="AK277" s="678">
        <f t="shared" si="104"/>
        <v>0</v>
      </c>
      <c r="AL277" s="678">
        <f t="shared" si="104"/>
        <v>0</v>
      </c>
      <c r="AM277" s="678">
        <f t="shared" si="104"/>
        <v>0</v>
      </c>
      <c r="AN277" s="678">
        <f t="shared" si="104"/>
        <v>0</v>
      </c>
    </row>
    <row r="278" spans="1:40" s="604" customFormat="1">
      <c r="A278" s="669">
        <f t="shared" si="101"/>
        <v>2015</v>
      </c>
      <c r="C278" s="598"/>
      <c r="E278" s="695">
        <f t="shared" si="100"/>
        <v>15</v>
      </c>
      <c r="F278" s="680"/>
      <c r="G278" s="680"/>
      <c r="H278" s="680"/>
      <c r="I278" s="680"/>
      <c r="J278" s="680"/>
      <c r="K278" s="680"/>
      <c r="L278" s="680"/>
      <c r="M278" s="680"/>
      <c r="N278" s="680"/>
      <c r="O278" s="680"/>
      <c r="P278" s="680"/>
      <c r="Q278" s="680"/>
      <c r="R278" s="680"/>
      <c r="S278" s="680"/>
      <c r="T278" s="680"/>
      <c r="U278" s="680"/>
      <c r="V278" s="680"/>
      <c r="W278" s="680"/>
      <c r="X278" s="680"/>
      <c r="Y278" s="680"/>
      <c r="Z278" s="680"/>
      <c r="AA278" s="680"/>
      <c r="AB278" s="680"/>
      <c r="AC278" s="680"/>
      <c r="AD278" s="678">
        <f t="shared" si="104"/>
        <v>0</v>
      </c>
      <c r="AE278" s="678">
        <f t="shared" si="104"/>
        <v>0</v>
      </c>
      <c r="AF278" s="678">
        <f t="shared" si="104"/>
        <v>0</v>
      </c>
      <c r="AG278" s="678">
        <f t="shared" si="104"/>
        <v>0</v>
      </c>
      <c r="AH278" s="678">
        <f t="shared" si="104"/>
        <v>0</v>
      </c>
      <c r="AI278" s="678">
        <f t="shared" si="104"/>
        <v>0</v>
      </c>
      <c r="AJ278" s="678">
        <f t="shared" si="104"/>
        <v>0</v>
      </c>
      <c r="AK278" s="678">
        <f t="shared" si="104"/>
        <v>0</v>
      </c>
      <c r="AL278" s="678">
        <f t="shared" si="104"/>
        <v>0</v>
      </c>
      <c r="AM278" s="678">
        <f t="shared" si="104"/>
        <v>0</v>
      </c>
      <c r="AN278" s="678">
        <f t="shared" si="104"/>
        <v>0</v>
      </c>
    </row>
    <row r="279" spans="1:40" s="604" customFormat="1">
      <c r="A279" s="669">
        <f t="shared" si="101"/>
        <v>2016</v>
      </c>
      <c r="C279" s="598"/>
      <c r="E279" s="695">
        <f t="shared" si="100"/>
        <v>15</v>
      </c>
      <c r="F279" s="680"/>
      <c r="G279" s="680"/>
      <c r="H279" s="680"/>
      <c r="I279" s="680"/>
      <c r="J279" s="680"/>
      <c r="K279" s="680"/>
      <c r="L279" s="680"/>
      <c r="M279" s="680"/>
      <c r="N279" s="680"/>
      <c r="O279" s="680"/>
      <c r="P279" s="680"/>
      <c r="Q279" s="680"/>
      <c r="R279" s="680"/>
      <c r="S279" s="680"/>
      <c r="T279" s="680"/>
      <c r="U279" s="680"/>
      <c r="V279" s="680"/>
      <c r="W279" s="680"/>
      <c r="X279" s="680"/>
      <c r="Y279" s="680"/>
      <c r="Z279" s="680"/>
      <c r="AA279" s="680"/>
      <c r="AB279" s="680"/>
      <c r="AC279" s="680"/>
      <c r="AD279" s="680"/>
      <c r="AE279" s="678">
        <f t="shared" si="104"/>
        <v>0</v>
      </c>
      <c r="AF279" s="678">
        <f t="shared" si="104"/>
        <v>0</v>
      </c>
      <c r="AG279" s="678">
        <f t="shared" si="104"/>
        <v>0</v>
      </c>
      <c r="AH279" s="678">
        <f t="shared" si="104"/>
        <v>0</v>
      </c>
      <c r="AI279" s="678">
        <f t="shared" si="104"/>
        <v>0</v>
      </c>
      <c r="AJ279" s="678">
        <f t="shared" si="104"/>
        <v>0</v>
      </c>
      <c r="AK279" s="678">
        <f t="shared" si="104"/>
        <v>0</v>
      </c>
      <c r="AL279" s="678">
        <f t="shared" si="104"/>
        <v>0</v>
      </c>
      <c r="AM279" s="678">
        <f t="shared" si="104"/>
        <v>0</v>
      </c>
      <c r="AN279" s="678">
        <f t="shared" si="104"/>
        <v>0</v>
      </c>
    </row>
    <row r="280" spans="1:40" s="604" customFormat="1">
      <c r="A280" s="669">
        <f t="shared" si="101"/>
        <v>2017</v>
      </c>
      <c r="C280" s="598"/>
      <c r="E280" s="695">
        <f t="shared" si="100"/>
        <v>15</v>
      </c>
      <c r="F280" s="680"/>
      <c r="G280" s="680"/>
      <c r="H280" s="680"/>
      <c r="I280" s="680"/>
      <c r="J280" s="680"/>
      <c r="K280" s="680"/>
      <c r="L280" s="680"/>
      <c r="M280" s="680"/>
      <c r="N280" s="680"/>
      <c r="O280" s="680"/>
      <c r="P280" s="680"/>
      <c r="Q280" s="680"/>
      <c r="R280" s="680"/>
      <c r="S280" s="680"/>
      <c r="T280" s="680"/>
      <c r="U280" s="680"/>
      <c r="V280" s="680"/>
      <c r="W280" s="680"/>
      <c r="X280" s="680"/>
      <c r="Y280" s="680"/>
      <c r="Z280" s="680"/>
      <c r="AA280" s="680"/>
      <c r="AB280" s="680"/>
      <c r="AC280" s="680"/>
      <c r="AD280" s="680"/>
      <c r="AE280" s="680"/>
      <c r="AF280" s="678">
        <f t="shared" si="104"/>
        <v>0</v>
      </c>
      <c r="AG280" s="678">
        <f t="shared" si="104"/>
        <v>0</v>
      </c>
      <c r="AH280" s="678">
        <f t="shared" si="104"/>
        <v>0</v>
      </c>
      <c r="AI280" s="678">
        <f t="shared" si="104"/>
        <v>0</v>
      </c>
      <c r="AJ280" s="678">
        <f t="shared" si="104"/>
        <v>0</v>
      </c>
      <c r="AK280" s="678">
        <f t="shared" si="104"/>
        <v>0</v>
      </c>
      <c r="AL280" s="678">
        <f t="shared" si="104"/>
        <v>0</v>
      </c>
      <c r="AM280" s="678">
        <f t="shared" si="104"/>
        <v>0</v>
      </c>
      <c r="AN280" s="678">
        <f t="shared" si="104"/>
        <v>0</v>
      </c>
    </row>
    <row r="281" spans="1:40" s="604" customFormat="1">
      <c r="A281" s="669">
        <f t="shared" si="101"/>
        <v>2018</v>
      </c>
      <c r="C281" s="598"/>
      <c r="E281" s="695">
        <f t="shared" si="100"/>
        <v>15</v>
      </c>
      <c r="F281" s="680"/>
      <c r="G281" s="680"/>
      <c r="H281" s="680"/>
      <c r="I281" s="680"/>
      <c r="J281" s="680"/>
      <c r="K281" s="680"/>
      <c r="L281" s="680"/>
      <c r="M281" s="680"/>
      <c r="N281" s="680"/>
      <c r="O281" s="680"/>
      <c r="P281" s="680"/>
      <c r="Q281" s="680"/>
      <c r="R281" s="680"/>
      <c r="S281" s="680"/>
      <c r="T281" s="680"/>
      <c r="U281" s="680"/>
      <c r="V281" s="680"/>
      <c r="W281" s="680"/>
      <c r="X281" s="680"/>
      <c r="Y281" s="680"/>
      <c r="Z281" s="680"/>
      <c r="AA281" s="680"/>
      <c r="AB281" s="680"/>
      <c r="AC281" s="680"/>
      <c r="AD281" s="680"/>
      <c r="AE281" s="680"/>
      <c r="AF281" s="680"/>
      <c r="AG281" s="678">
        <f t="shared" si="104"/>
        <v>0</v>
      </c>
      <c r="AH281" s="678">
        <f t="shared" si="104"/>
        <v>0</v>
      </c>
      <c r="AI281" s="678">
        <f t="shared" si="104"/>
        <v>0</v>
      </c>
      <c r="AJ281" s="678">
        <f t="shared" si="104"/>
        <v>0</v>
      </c>
      <c r="AK281" s="678">
        <f t="shared" si="104"/>
        <v>0</v>
      </c>
      <c r="AL281" s="678">
        <f t="shared" si="104"/>
        <v>0</v>
      </c>
      <c r="AM281" s="678">
        <f t="shared" si="104"/>
        <v>0</v>
      </c>
      <c r="AN281" s="678">
        <f t="shared" si="104"/>
        <v>0</v>
      </c>
    </row>
    <row r="282" spans="1:40" s="604" customFormat="1">
      <c r="A282" s="669">
        <f t="shared" si="101"/>
        <v>2019</v>
      </c>
      <c r="C282" s="598"/>
      <c r="E282" s="695">
        <f t="shared" si="100"/>
        <v>15</v>
      </c>
      <c r="F282" s="680"/>
      <c r="G282" s="680"/>
      <c r="H282" s="680"/>
      <c r="I282" s="680"/>
      <c r="J282" s="680"/>
      <c r="K282" s="680"/>
      <c r="L282" s="680"/>
      <c r="M282" s="680"/>
      <c r="N282" s="680"/>
      <c r="O282" s="680"/>
      <c r="P282" s="680"/>
      <c r="Q282" s="680"/>
      <c r="R282" s="680"/>
      <c r="S282" s="680"/>
      <c r="T282" s="680"/>
      <c r="U282" s="680"/>
      <c r="V282" s="680"/>
      <c r="W282" s="680"/>
      <c r="X282" s="680"/>
      <c r="Y282" s="680"/>
      <c r="Z282" s="680"/>
      <c r="AA282" s="680"/>
      <c r="AB282" s="680"/>
      <c r="AC282" s="680"/>
      <c r="AD282" s="680"/>
      <c r="AE282" s="680"/>
      <c r="AF282" s="680"/>
      <c r="AG282" s="680"/>
      <c r="AH282" s="678">
        <f t="shared" si="104"/>
        <v>0</v>
      </c>
      <c r="AI282" s="678">
        <f t="shared" si="104"/>
        <v>0</v>
      </c>
      <c r="AJ282" s="678">
        <f t="shared" si="104"/>
        <v>0</v>
      </c>
      <c r="AK282" s="678">
        <f t="shared" si="104"/>
        <v>0</v>
      </c>
      <c r="AL282" s="678">
        <f t="shared" si="104"/>
        <v>0</v>
      </c>
      <c r="AM282" s="678">
        <f t="shared" si="104"/>
        <v>0</v>
      </c>
      <c r="AN282" s="678">
        <f t="shared" si="104"/>
        <v>0</v>
      </c>
    </row>
    <row r="283" spans="1:40" s="598" customFormat="1">
      <c r="A283" s="669">
        <f t="shared" si="101"/>
        <v>2020</v>
      </c>
      <c r="E283" s="695">
        <f t="shared" si="100"/>
        <v>15</v>
      </c>
      <c r="F283" s="680"/>
      <c r="G283" s="680"/>
      <c r="H283" s="680"/>
      <c r="I283" s="680"/>
      <c r="J283" s="680"/>
      <c r="K283" s="680"/>
      <c r="L283" s="680"/>
      <c r="M283" s="680"/>
      <c r="N283" s="680"/>
      <c r="O283" s="680"/>
      <c r="P283" s="680"/>
      <c r="Q283" s="680"/>
      <c r="R283" s="680"/>
      <c r="S283" s="680"/>
      <c r="T283" s="680"/>
      <c r="U283" s="680"/>
      <c r="V283" s="680"/>
      <c r="W283" s="680"/>
      <c r="X283" s="680"/>
      <c r="Y283" s="680"/>
      <c r="Z283" s="680"/>
      <c r="AA283" s="680"/>
      <c r="AB283" s="680"/>
      <c r="AC283" s="680"/>
      <c r="AD283" s="680"/>
      <c r="AE283" s="680"/>
      <c r="AF283" s="680"/>
      <c r="AG283" s="680"/>
      <c r="AH283" s="680"/>
      <c r="AI283" s="678">
        <f t="shared" si="104"/>
        <v>0</v>
      </c>
      <c r="AJ283" s="678">
        <f t="shared" si="104"/>
        <v>0</v>
      </c>
      <c r="AK283" s="678">
        <f t="shared" si="104"/>
        <v>0</v>
      </c>
      <c r="AL283" s="678">
        <f t="shared" si="104"/>
        <v>0</v>
      </c>
      <c r="AM283" s="678">
        <f t="shared" si="104"/>
        <v>0</v>
      </c>
      <c r="AN283" s="678">
        <f t="shared" si="104"/>
        <v>0</v>
      </c>
    </row>
    <row r="284" spans="1:40" s="598" customFormat="1">
      <c r="A284" s="669">
        <f t="shared" si="101"/>
        <v>2021</v>
      </c>
      <c r="E284" s="695">
        <f t="shared" si="100"/>
        <v>15</v>
      </c>
      <c r="F284" s="680"/>
      <c r="G284" s="680"/>
      <c r="H284" s="680"/>
      <c r="I284" s="680"/>
      <c r="J284" s="680"/>
      <c r="K284" s="680"/>
      <c r="L284" s="680"/>
      <c r="M284" s="680"/>
      <c r="N284" s="680"/>
      <c r="O284" s="680"/>
      <c r="P284" s="680"/>
      <c r="Q284" s="680"/>
      <c r="R284" s="680"/>
      <c r="S284" s="680"/>
      <c r="T284" s="680"/>
      <c r="U284" s="680"/>
      <c r="V284" s="680"/>
      <c r="W284" s="680"/>
      <c r="X284" s="680"/>
      <c r="Y284" s="680"/>
      <c r="Z284" s="680"/>
      <c r="AA284" s="680"/>
      <c r="AB284" s="680"/>
      <c r="AC284" s="680"/>
      <c r="AD284" s="680"/>
      <c r="AE284" s="680"/>
      <c r="AF284" s="680"/>
      <c r="AG284" s="680"/>
      <c r="AH284" s="680"/>
      <c r="AI284" s="680"/>
      <c r="AJ284" s="678">
        <f>+AJ247/$E284</f>
        <v>0</v>
      </c>
      <c r="AK284" s="678">
        <f>+AK247/$E284</f>
        <v>0</v>
      </c>
      <c r="AL284" s="678">
        <f>+AL247/$E284</f>
        <v>0</v>
      </c>
      <c r="AM284" s="678">
        <f>+AM247/$E284</f>
        <v>0</v>
      </c>
      <c r="AN284" s="678">
        <f>+AN247/$E284</f>
        <v>0</v>
      </c>
    </row>
    <row r="285" spans="1:40" s="598" customFormat="1">
      <c r="A285" s="669">
        <f t="shared" si="101"/>
        <v>2022</v>
      </c>
      <c r="E285" s="695">
        <f t="shared" si="100"/>
        <v>15</v>
      </c>
      <c r="F285" s="680"/>
      <c r="G285" s="680"/>
      <c r="H285" s="680"/>
      <c r="I285" s="680"/>
      <c r="J285" s="680"/>
      <c r="K285" s="680"/>
      <c r="L285" s="680"/>
      <c r="M285" s="680"/>
      <c r="N285" s="680"/>
      <c r="O285" s="680"/>
      <c r="P285" s="680"/>
      <c r="Q285" s="680"/>
      <c r="R285" s="680"/>
      <c r="S285" s="680"/>
      <c r="T285" s="680"/>
      <c r="U285" s="680"/>
      <c r="V285" s="680"/>
      <c r="W285" s="680"/>
      <c r="X285" s="680"/>
      <c r="Y285" s="680"/>
      <c r="Z285" s="680"/>
      <c r="AA285" s="680"/>
      <c r="AB285" s="680"/>
      <c r="AC285" s="680"/>
      <c r="AD285" s="680"/>
      <c r="AE285" s="680"/>
      <c r="AF285" s="680"/>
      <c r="AG285" s="680"/>
      <c r="AH285" s="680"/>
      <c r="AI285" s="680"/>
      <c r="AJ285" s="680"/>
      <c r="AK285" s="678">
        <f>+AK248/$E285</f>
        <v>0</v>
      </c>
      <c r="AL285" s="678">
        <f>+AL248/$E285</f>
        <v>0</v>
      </c>
      <c r="AM285" s="678">
        <f>+AM248/$E285</f>
        <v>0</v>
      </c>
      <c r="AN285" s="678">
        <f>+AN248/$E285</f>
        <v>0</v>
      </c>
    </row>
    <row r="286" spans="1:40" s="598" customFormat="1">
      <c r="A286" s="669">
        <f t="shared" si="101"/>
        <v>2023</v>
      </c>
      <c r="E286" s="695">
        <f t="shared" si="100"/>
        <v>15</v>
      </c>
      <c r="F286" s="680"/>
      <c r="G286" s="680"/>
      <c r="H286" s="680"/>
      <c r="I286" s="680"/>
      <c r="J286" s="680"/>
      <c r="K286" s="680"/>
      <c r="L286" s="680"/>
      <c r="M286" s="680"/>
      <c r="N286" s="680"/>
      <c r="O286" s="680"/>
      <c r="P286" s="680"/>
      <c r="Q286" s="680"/>
      <c r="R286" s="680"/>
      <c r="S286" s="680"/>
      <c r="T286" s="680"/>
      <c r="U286" s="680"/>
      <c r="V286" s="680"/>
      <c r="W286" s="680"/>
      <c r="X286" s="680"/>
      <c r="Y286" s="680"/>
      <c r="Z286" s="680"/>
      <c r="AA286" s="680"/>
      <c r="AB286" s="680"/>
      <c r="AC286" s="680"/>
      <c r="AD286" s="680"/>
      <c r="AE286" s="680"/>
      <c r="AF286" s="680"/>
      <c r="AG286" s="680"/>
      <c r="AH286" s="680"/>
      <c r="AI286" s="680"/>
      <c r="AJ286" s="680"/>
      <c r="AK286" s="680"/>
      <c r="AL286" s="678">
        <f>+AL249/$E286</f>
        <v>0</v>
      </c>
      <c r="AM286" s="678">
        <f>+AM249/$E286</f>
        <v>0</v>
      </c>
      <c r="AN286" s="678">
        <f>+AN249/$E286</f>
        <v>0</v>
      </c>
    </row>
    <row r="287" spans="1:40" s="598" customFormat="1">
      <c r="A287" s="669">
        <f t="shared" si="101"/>
        <v>2024</v>
      </c>
      <c r="E287" s="695">
        <f t="shared" si="100"/>
        <v>15</v>
      </c>
      <c r="F287" s="680"/>
      <c r="G287" s="680"/>
      <c r="H287" s="680"/>
      <c r="I287" s="680"/>
      <c r="J287" s="680"/>
      <c r="K287" s="680"/>
      <c r="L287" s="680"/>
      <c r="M287" s="680"/>
      <c r="N287" s="680"/>
      <c r="O287" s="680"/>
      <c r="P287" s="680"/>
      <c r="Q287" s="680"/>
      <c r="R287" s="680"/>
      <c r="S287" s="680"/>
      <c r="T287" s="680"/>
      <c r="U287" s="680"/>
      <c r="V287" s="680"/>
      <c r="W287" s="680"/>
      <c r="X287" s="680"/>
      <c r="Y287" s="680"/>
      <c r="Z287" s="680"/>
      <c r="AA287" s="680"/>
      <c r="AB287" s="680"/>
      <c r="AC287" s="680"/>
      <c r="AD287" s="680"/>
      <c r="AE287" s="680"/>
      <c r="AF287" s="680"/>
      <c r="AG287" s="680"/>
      <c r="AH287" s="680"/>
      <c r="AI287" s="680"/>
      <c r="AJ287" s="680"/>
      <c r="AK287" s="680"/>
      <c r="AL287" s="680"/>
      <c r="AM287" s="678">
        <f>+AM250/$E287</f>
        <v>0</v>
      </c>
      <c r="AN287" s="678">
        <f>+AN250/$E287</f>
        <v>0</v>
      </c>
    </row>
    <row r="288" spans="1:40" s="598" customFormat="1">
      <c r="A288" s="669">
        <f t="shared" si="101"/>
        <v>2025</v>
      </c>
      <c r="E288" s="695">
        <f t="shared" si="100"/>
        <v>15</v>
      </c>
      <c r="F288" s="680"/>
      <c r="G288" s="680"/>
      <c r="H288" s="680"/>
      <c r="I288" s="680"/>
      <c r="J288" s="680"/>
      <c r="K288" s="680"/>
      <c r="L288" s="680"/>
      <c r="M288" s="680"/>
      <c r="N288" s="680"/>
      <c r="O288" s="680"/>
      <c r="P288" s="680"/>
      <c r="Q288" s="680"/>
      <c r="R288" s="680"/>
      <c r="S288" s="680"/>
      <c r="T288" s="680"/>
      <c r="U288" s="680"/>
      <c r="V288" s="680"/>
      <c r="W288" s="680"/>
      <c r="X288" s="680"/>
      <c r="Y288" s="680"/>
      <c r="Z288" s="680"/>
      <c r="AA288" s="680"/>
      <c r="AB288" s="680"/>
      <c r="AC288" s="680"/>
      <c r="AD288" s="680"/>
      <c r="AE288" s="680"/>
      <c r="AF288" s="680"/>
      <c r="AG288" s="680"/>
      <c r="AH288" s="680"/>
      <c r="AI288" s="680"/>
      <c r="AJ288" s="680"/>
      <c r="AK288" s="680"/>
      <c r="AL288" s="680"/>
      <c r="AM288" s="680"/>
      <c r="AN288" s="678">
        <f>+AN251/$E288</f>
        <v>0</v>
      </c>
    </row>
    <row r="289" spans="1:42" s="656" customFormat="1">
      <c r="A289" s="661" t="s">
        <v>1414</v>
      </c>
      <c r="C289" s="674"/>
      <c r="E289" s="664"/>
      <c r="F289" s="675">
        <f t="shared" ref="F289:AN289" si="105">SUM(F254:F288)</f>
        <v>0</v>
      </c>
      <c r="G289" s="675">
        <f t="shared" si="105"/>
        <v>0</v>
      </c>
      <c r="H289" s="675">
        <f t="shared" si="105"/>
        <v>0</v>
      </c>
      <c r="I289" s="675">
        <f t="shared" si="105"/>
        <v>0</v>
      </c>
      <c r="J289" s="675">
        <f t="shared" si="105"/>
        <v>0</v>
      </c>
      <c r="K289" s="675">
        <f t="shared" si="105"/>
        <v>0</v>
      </c>
      <c r="L289" s="675">
        <f t="shared" si="105"/>
        <v>0</v>
      </c>
      <c r="M289" s="675">
        <f t="shared" si="105"/>
        <v>0</v>
      </c>
      <c r="N289" s="675">
        <f t="shared" si="105"/>
        <v>0</v>
      </c>
      <c r="O289" s="675">
        <f t="shared" si="105"/>
        <v>0</v>
      </c>
      <c r="P289" s="675">
        <f t="shared" si="105"/>
        <v>0</v>
      </c>
      <c r="Q289" s="675">
        <f t="shared" si="105"/>
        <v>0</v>
      </c>
      <c r="R289" s="675">
        <f t="shared" si="105"/>
        <v>0</v>
      </c>
      <c r="S289" s="675">
        <f t="shared" si="105"/>
        <v>0</v>
      </c>
      <c r="T289" s="675">
        <f t="shared" si="105"/>
        <v>0</v>
      </c>
      <c r="U289" s="675">
        <f t="shared" si="105"/>
        <v>0</v>
      </c>
      <c r="V289" s="675">
        <f t="shared" si="105"/>
        <v>13.126332651645907</v>
      </c>
      <c r="W289" s="675">
        <f t="shared" si="105"/>
        <v>13.126332651645907</v>
      </c>
      <c r="X289" s="675">
        <f t="shared" si="105"/>
        <v>13.126332651645907</v>
      </c>
      <c r="Y289" s="675">
        <f t="shared" si="105"/>
        <v>13.126332651645907</v>
      </c>
      <c r="Z289" s="675">
        <f t="shared" si="105"/>
        <v>13.126332651645907</v>
      </c>
      <c r="AA289" s="675">
        <f t="shared" si="105"/>
        <v>13.126332651645907</v>
      </c>
      <c r="AB289" s="675">
        <f t="shared" si="105"/>
        <v>13.126332651645907</v>
      </c>
      <c r="AC289" s="675">
        <f t="shared" si="105"/>
        <v>13.126332651645907</v>
      </c>
      <c r="AD289" s="675">
        <f t="shared" si="105"/>
        <v>13.126332651645907</v>
      </c>
      <c r="AE289" s="675">
        <f t="shared" si="105"/>
        <v>13.126332651645907</v>
      </c>
      <c r="AF289" s="675">
        <f t="shared" si="105"/>
        <v>13.126332651645907</v>
      </c>
      <c r="AG289" s="675">
        <f t="shared" si="105"/>
        <v>13.126332651645907</v>
      </c>
      <c r="AH289" s="675">
        <f t="shared" si="105"/>
        <v>13.126332651645907</v>
      </c>
      <c r="AI289" s="675">
        <f t="shared" si="105"/>
        <v>13.126332651645907</v>
      </c>
      <c r="AJ289" s="675">
        <f t="shared" si="105"/>
        <v>13.126332651645907</v>
      </c>
      <c r="AK289" s="675">
        <f t="shared" si="105"/>
        <v>0</v>
      </c>
      <c r="AL289" s="675">
        <f t="shared" si="105"/>
        <v>0</v>
      </c>
      <c r="AM289" s="675">
        <f t="shared" si="105"/>
        <v>0</v>
      </c>
      <c r="AN289" s="675">
        <f t="shared" si="105"/>
        <v>0</v>
      </c>
    </row>
    <row r="290" spans="1:42" s="604" customFormat="1">
      <c r="A290" s="663"/>
      <c r="E290" s="664"/>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09"/>
      <c r="AL290" s="609"/>
      <c r="AM290" s="609"/>
      <c r="AN290" s="609"/>
    </row>
    <row r="291" spans="1:42" s="604" customFormat="1">
      <c r="A291" s="665" t="s">
        <v>1415</v>
      </c>
      <c r="E291" s="664"/>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09"/>
      <c r="AL291" s="609"/>
      <c r="AM291" s="609"/>
      <c r="AN291" s="609"/>
    </row>
    <row r="292" spans="1:42" s="604" customFormat="1">
      <c r="A292" s="631" t="s">
        <v>1416</v>
      </c>
      <c r="C292" s="684"/>
      <c r="E292" s="696" t="s">
        <v>1417</v>
      </c>
      <c r="F292" s="697">
        <f>'F22 Historic RAV lookup data'!F97</f>
        <v>208.5917</v>
      </c>
      <c r="G292" s="697">
        <f>'F22 Historic RAV lookup data'!G97</f>
        <v>208.5917</v>
      </c>
      <c r="H292" s="697">
        <f>'F22 Historic RAV lookup data'!H97</f>
        <v>208.5917</v>
      </c>
      <c r="I292" s="697">
        <f>'F22 Historic RAV lookup data'!I97</f>
        <v>208.5917</v>
      </c>
      <c r="J292" s="697">
        <f>'F22 Historic RAV lookup data'!J97</f>
        <v>208.5917</v>
      </c>
      <c r="K292" s="697">
        <f>'F22 Historic RAV lookup data'!K97</f>
        <v>208.5917</v>
      </c>
      <c r="L292" s="697">
        <f>'F22 Historic RAV lookup data'!L97</f>
        <v>208.5917</v>
      </c>
      <c r="M292" s="697">
        <f>'F22 Historic RAV lookup data'!M97</f>
        <v>208.5917</v>
      </c>
      <c r="N292" s="697">
        <f>'F22 Historic RAV lookup data'!N97</f>
        <v>208.5917</v>
      </c>
      <c r="O292" s="697">
        <f>'F22 Historic RAV lookup data'!O97</f>
        <v>208.5917</v>
      </c>
      <c r="P292" s="697">
        <f>'F22 Historic RAV lookup data'!P97</f>
        <v>208.5917</v>
      </c>
      <c r="Q292" s="697">
        <f>'F22 Historic RAV lookup data'!Q97</f>
        <v>208.5917</v>
      </c>
      <c r="R292" s="697">
        <f>'F22 Historic RAV lookup data'!R97</f>
        <v>208.5917</v>
      </c>
      <c r="S292" s="697">
        <f>'F22 Historic RAV lookup data'!S97</f>
        <v>208.5917</v>
      </c>
      <c r="T292" s="697">
        <f>'F22 Historic RAV lookup data'!T97</f>
        <v>208.5917</v>
      </c>
      <c r="U292" s="697">
        <f>'F22 Historic RAV lookup data'!U97</f>
        <v>208.5917</v>
      </c>
      <c r="V292" s="697">
        <f>'F22 Historic RAV lookup data'!V97</f>
        <v>208.5917</v>
      </c>
      <c r="W292" s="697">
        <f>'F22 Historic RAV lookup data'!W97</f>
        <v>208.5917</v>
      </c>
      <c r="X292" s="697">
        <f>'F22 Historic RAV lookup data'!X97</f>
        <v>208.5917</v>
      </c>
      <c r="Y292" s="697">
        <f>'F22 Historic RAV lookup data'!Y97</f>
        <v>208.5917</v>
      </c>
      <c r="Z292" s="697">
        <f>'F22 Historic RAV lookup data'!Z97</f>
        <v>208.5917</v>
      </c>
      <c r="AA292" s="697">
        <f>'F22 Historic RAV lookup data'!AA97</f>
        <v>208.5917</v>
      </c>
      <c r="AB292" s="697">
        <f>'F22 Historic RAV lookup data'!AB97</f>
        <v>208.5917</v>
      </c>
      <c r="AC292" s="697">
        <f>'F22 Historic RAV lookup data'!AC97</f>
        <v>208.5917</v>
      </c>
      <c r="AD292" s="697">
        <f>'F22 Historic RAV lookup data'!AD97</f>
        <v>208.5917</v>
      </c>
      <c r="AE292" s="697">
        <f t="shared" ref="AE292:AN292" si="106">+AD292</f>
        <v>208.5917</v>
      </c>
      <c r="AF292" s="697">
        <f t="shared" si="106"/>
        <v>208.5917</v>
      </c>
      <c r="AG292" s="697">
        <f t="shared" si="106"/>
        <v>208.5917</v>
      </c>
      <c r="AH292" s="697">
        <f t="shared" si="106"/>
        <v>208.5917</v>
      </c>
      <c r="AI292" s="697">
        <f t="shared" si="106"/>
        <v>208.5917</v>
      </c>
      <c r="AJ292" s="697">
        <f t="shared" si="106"/>
        <v>208.5917</v>
      </c>
      <c r="AK292" s="697">
        <f t="shared" si="106"/>
        <v>208.5917</v>
      </c>
      <c r="AL292" s="697">
        <f t="shared" si="106"/>
        <v>208.5917</v>
      </c>
      <c r="AM292" s="697">
        <f t="shared" si="106"/>
        <v>208.5917</v>
      </c>
      <c r="AN292" s="697">
        <f t="shared" si="106"/>
        <v>208.5917</v>
      </c>
    </row>
    <row r="293" spans="1:42" s="604" customFormat="1">
      <c r="A293" s="631" t="s">
        <v>1418</v>
      </c>
      <c r="C293" s="603"/>
      <c r="E293" s="691"/>
      <c r="F293" s="697"/>
      <c r="G293" s="697">
        <f t="shared" ref="G293:AN293" si="107">+G292/F292-1</f>
        <v>0</v>
      </c>
      <c r="H293" s="697">
        <f t="shared" si="107"/>
        <v>0</v>
      </c>
      <c r="I293" s="697">
        <f t="shared" si="107"/>
        <v>0</v>
      </c>
      <c r="J293" s="697">
        <f t="shared" si="107"/>
        <v>0</v>
      </c>
      <c r="K293" s="697">
        <f t="shared" si="107"/>
        <v>0</v>
      </c>
      <c r="L293" s="697">
        <f t="shared" si="107"/>
        <v>0</v>
      </c>
      <c r="M293" s="697">
        <f t="shared" si="107"/>
        <v>0</v>
      </c>
      <c r="N293" s="697">
        <f t="shared" si="107"/>
        <v>0</v>
      </c>
      <c r="O293" s="697">
        <f t="shared" si="107"/>
        <v>0</v>
      </c>
      <c r="P293" s="697">
        <f t="shared" si="107"/>
        <v>0</v>
      </c>
      <c r="Q293" s="697">
        <f t="shared" si="107"/>
        <v>0</v>
      </c>
      <c r="R293" s="697">
        <f t="shared" si="107"/>
        <v>0</v>
      </c>
      <c r="S293" s="697">
        <f t="shared" si="107"/>
        <v>0</v>
      </c>
      <c r="T293" s="697">
        <f t="shared" si="107"/>
        <v>0</v>
      </c>
      <c r="U293" s="697">
        <f t="shared" si="107"/>
        <v>0</v>
      </c>
      <c r="V293" s="697">
        <f t="shared" si="107"/>
        <v>0</v>
      </c>
      <c r="W293" s="697">
        <f t="shared" si="107"/>
        <v>0</v>
      </c>
      <c r="X293" s="697">
        <f t="shared" si="107"/>
        <v>0</v>
      </c>
      <c r="Y293" s="697">
        <f t="shared" si="107"/>
        <v>0</v>
      </c>
      <c r="Z293" s="697">
        <f t="shared" si="107"/>
        <v>0</v>
      </c>
      <c r="AA293" s="697">
        <f t="shared" si="107"/>
        <v>0</v>
      </c>
      <c r="AB293" s="697">
        <f t="shared" si="107"/>
        <v>0</v>
      </c>
      <c r="AC293" s="697">
        <f t="shared" si="107"/>
        <v>0</v>
      </c>
      <c r="AD293" s="697">
        <f t="shared" si="107"/>
        <v>0</v>
      </c>
      <c r="AE293" s="697">
        <f t="shared" si="107"/>
        <v>0</v>
      </c>
      <c r="AF293" s="697">
        <f t="shared" si="107"/>
        <v>0</v>
      </c>
      <c r="AG293" s="697">
        <f t="shared" si="107"/>
        <v>0</v>
      </c>
      <c r="AH293" s="697">
        <f t="shared" si="107"/>
        <v>0</v>
      </c>
      <c r="AI293" s="697">
        <f t="shared" si="107"/>
        <v>0</v>
      </c>
      <c r="AJ293" s="697">
        <f t="shared" si="107"/>
        <v>0</v>
      </c>
      <c r="AK293" s="697">
        <f t="shared" si="107"/>
        <v>0</v>
      </c>
      <c r="AL293" s="697">
        <f t="shared" si="107"/>
        <v>0</v>
      </c>
      <c r="AM293" s="697">
        <f t="shared" si="107"/>
        <v>0</v>
      </c>
      <c r="AN293" s="697">
        <f t="shared" si="107"/>
        <v>0</v>
      </c>
    </row>
    <row r="294" spans="1:42">
      <c r="A294" s="631" t="s">
        <v>1416</v>
      </c>
      <c r="U294" s="697">
        <f>+'F22 Historic RAV lookup data'!U99</f>
        <v>193.10830000000001</v>
      </c>
      <c r="V294" s="697">
        <f>+'F22 Historic RAV lookup data'!V99</f>
        <v>200.3167</v>
      </c>
      <c r="W294" s="697">
        <f>+'F22 Historic RAV lookup data'!W99</f>
        <v>208.5917</v>
      </c>
      <c r="X294" s="697">
        <f>+'F22 Historic RAV lookup data'!X99</f>
        <v>214.7833</v>
      </c>
      <c r="Y294" s="697">
        <f>+'F22 Historic RAV lookup data'!Y99</f>
        <v>215.767</v>
      </c>
      <c r="Z294" s="697">
        <f>+'F22 Historic RAV lookup data'!Z99</f>
        <v>226.47499999999999</v>
      </c>
      <c r="AA294" s="697">
        <f>+'F22 Historic RAV lookup data'!AA99</f>
        <v>0</v>
      </c>
      <c r="AB294" s="697">
        <f>+'F22 Historic RAV lookup data'!AB99</f>
        <v>0</v>
      </c>
      <c r="AC294" s="697">
        <f>+'F22 Historic RAV lookup data'!AC99</f>
        <v>0</v>
      </c>
      <c r="AD294" s="697">
        <f>+'F22 Historic RAV lookup data'!AD99</f>
        <v>0</v>
      </c>
    </row>
    <row r="295" spans="1:42" s="604" customFormat="1">
      <c r="A295" s="665" t="s">
        <v>1419</v>
      </c>
      <c r="E295" s="664"/>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09"/>
      <c r="AL295" s="609"/>
      <c r="AM295" s="609"/>
      <c r="AN295" s="609"/>
      <c r="AO295" s="243"/>
      <c r="AP295" s="243"/>
    </row>
    <row r="296" spans="1:42" s="604" customFormat="1">
      <c r="B296" s="687">
        <f>'Version control'!B31</f>
        <v>8</v>
      </c>
      <c r="C296" s="698" t="str">
        <f>VLOOKUP('F22 Historic RAV lookup data'!F57,'F22 Historic RAV lookup data'!$B$5:$C$19,2)</f>
        <v>UKPN LPN</v>
      </c>
      <c r="D296" s="699"/>
      <c r="E296" s="699"/>
      <c r="F296" s="906">
        <f t="shared" ref="F296:S296" si="108">+G296-1</f>
        <v>5</v>
      </c>
      <c r="G296" s="906">
        <f t="shared" si="108"/>
        <v>6</v>
      </c>
      <c r="H296" s="906">
        <f t="shared" si="108"/>
        <v>7</v>
      </c>
      <c r="I296" s="906">
        <f t="shared" si="108"/>
        <v>8</v>
      </c>
      <c r="J296" s="906">
        <f t="shared" si="108"/>
        <v>9</v>
      </c>
      <c r="K296" s="906">
        <f t="shared" si="108"/>
        <v>10</v>
      </c>
      <c r="L296" s="906">
        <f t="shared" si="108"/>
        <v>11</v>
      </c>
      <c r="M296" s="906">
        <f t="shared" si="108"/>
        <v>12</v>
      </c>
      <c r="N296" s="906">
        <f t="shared" si="108"/>
        <v>13</v>
      </c>
      <c r="O296" s="906">
        <f t="shared" si="108"/>
        <v>14</v>
      </c>
      <c r="P296" s="906">
        <f t="shared" si="108"/>
        <v>15</v>
      </c>
      <c r="Q296" s="906">
        <f t="shared" si="108"/>
        <v>16</v>
      </c>
      <c r="R296" s="906">
        <f t="shared" si="108"/>
        <v>17</v>
      </c>
      <c r="S296" s="906">
        <f t="shared" si="108"/>
        <v>18</v>
      </c>
      <c r="T296" s="906">
        <v>19</v>
      </c>
      <c r="U296" s="906">
        <v>20</v>
      </c>
      <c r="V296" s="906">
        <v>21</v>
      </c>
      <c r="W296" s="906">
        <v>22</v>
      </c>
      <c r="X296" s="906">
        <v>23</v>
      </c>
      <c r="Y296" s="906">
        <v>24</v>
      </c>
      <c r="Z296" s="906">
        <v>25</v>
      </c>
      <c r="AA296" s="906">
        <v>26</v>
      </c>
      <c r="AB296" s="906">
        <v>27</v>
      </c>
      <c r="AC296" s="906">
        <v>28</v>
      </c>
      <c r="AD296" s="906">
        <v>29</v>
      </c>
      <c r="AE296" s="678">
        <v>30</v>
      </c>
      <c r="AF296" s="678">
        <v>31</v>
      </c>
      <c r="AG296" s="678">
        <v>32</v>
      </c>
      <c r="AH296" s="678">
        <v>33</v>
      </c>
      <c r="AI296" s="678">
        <v>34</v>
      </c>
      <c r="AJ296" s="678">
        <v>35</v>
      </c>
      <c r="AK296" s="678">
        <v>36</v>
      </c>
      <c r="AL296" s="678">
        <v>37</v>
      </c>
      <c r="AM296" s="678">
        <v>38</v>
      </c>
      <c r="AN296" s="678">
        <v>39</v>
      </c>
      <c r="AO296" s="243"/>
      <c r="AP296" s="243"/>
    </row>
    <row r="297" spans="1:42" s="604" customFormat="1">
      <c r="A297" s="631" t="s">
        <v>1362</v>
      </c>
      <c r="C297" s="700"/>
      <c r="E297" s="691"/>
      <c r="F297" s="697">
        <f>VLOOKUP($B$296,'F22 Historic RAV lookup data'!$B$5:$AN$19,F$296)</f>
        <v>28.765229973238174</v>
      </c>
      <c r="G297" s="697">
        <f>VLOOKUP($B$296,'F22 Historic RAV lookup data'!$B$5:$AN$19,G$296)</f>
        <v>65.017300624442441</v>
      </c>
      <c r="H297" s="697">
        <f>VLOOKUP($B$296,'F22 Historic RAV lookup data'!$B$5:$AN$19,H$296)</f>
        <v>77.889412667261368</v>
      </c>
      <c r="I297" s="697">
        <f>VLOOKUP($B$296,'F22 Historic RAV lookup data'!$B$5:$AN$19,I$296)</f>
        <v>88.134563068688649</v>
      </c>
      <c r="J297" s="697">
        <f>VLOOKUP($B$296,'F22 Historic RAV lookup data'!$B$5:$AN$19,J$296)</f>
        <v>102.97689634255129</v>
      </c>
      <c r="K297" s="697">
        <f>VLOOKUP($B$296,'F22 Historic RAV lookup data'!$B$5:$AN$19,K$296)</f>
        <v>92.863094023193582</v>
      </c>
      <c r="L297" s="697">
        <f>VLOOKUP($B$296,'F22 Historic RAV lookup data'!$B$5:$AN$19,L$296)</f>
        <v>108.2308196253345</v>
      </c>
      <c r="M297" s="697">
        <f>VLOOKUP($B$296,'F22 Historic RAV lookup data'!$B$5:$AN$19,M$296)</f>
        <v>103.63363675289918</v>
      </c>
      <c r="N297" s="697">
        <f>VLOOKUP($B$296,'F22 Historic RAV lookup data'!$B$5:$AN$19,N$296)</f>
        <v>105.51966662347833</v>
      </c>
      <c r="O297" s="697">
        <f>VLOOKUP($B$296,'F22 Historic RAV lookup data'!$B$5:$AN$19,O$296)</f>
        <v>118.68024865224176</v>
      </c>
      <c r="P297" s="697">
        <f>VLOOKUP($B$296,'F22 Historic RAV lookup data'!$B$5:$AN$19,P$296)</f>
        <v>81.334325673703674</v>
      </c>
      <c r="Q297" s="697">
        <f>VLOOKUP($B$296,'F22 Historic RAV lookup data'!$B$5:$AN$19,Q$296)</f>
        <v>56.624173918044583</v>
      </c>
      <c r="R297" s="697">
        <f>VLOOKUP($B$296,'F22 Historic RAV lookup data'!$B$5:$AN$19,R$296)</f>
        <v>82.253637679771515</v>
      </c>
      <c r="S297" s="697">
        <f>VLOOKUP($B$296,'F22 Historic RAV lookup data'!$B$5:$AN$19,S$296)</f>
        <v>88.020610494588297</v>
      </c>
      <c r="T297" s="697">
        <f>VLOOKUP($B$296,'F22 Historic RAV lookup data'!$B$5:$AN$19,T$296)</f>
        <v>76.442956466316105</v>
      </c>
      <c r="U297" s="697">
        <f>VLOOKUP($B$296,'F22 Historic RAV lookup data'!$B$5:$AN$19,U$296)</f>
        <v>103.58925033258539</v>
      </c>
      <c r="V297" s="697">
        <f>VLOOKUP($B$296,'F22 Historic RAV lookup data'!$B$5:$AN$19,V$296)</f>
        <v>118.18863804166105</v>
      </c>
      <c r="W297" s="697">
        <f>VLOOKUP($B$296,'F22 Historic RAV lookup data'!$B$5:$AN$19,W$296)</f>
        <v>122.19999999999999</v>
      </c>
      <c r="X297" s="697">
        <f>VLOOKUP($B$296,'F22 Historic RAV lookup data'!$B$5:$AN$19,X$296)</f>
        <v>119.74558831380462</v>
      </c>
      <c r="Y297" s="697">
        <f>VLOOKUP($B$296,'F22 Historic RAV lookup data'!$B$5:$AN$19,Y$296)</f>
        <v>117.87281314362104</v>
      </c>
      <c r="Z297" s="888">
        <f>IF(Z304&gt;0,Z304/Z294*$W$292,0)</f>
        <v>0</v>
      </c>
      <c r="AA297" s="697">
        <f>IF(AA304&gt;0,AA304/AA294*$W$292,0)</f>
        <v>0</v>
      </c>
      <c r="AB297" s="697">
        <f t="shared" ref="AB297:AD297" si="109">IF(AB304&gt;0,AB304/AB294*$W$292,0)</f>
        <v>0</v>
      </c>
      <c r="AC297" s="697">
        <f t="shared" si="109"/>
        <v>0</v>
      </c>
      <c r="AD297" s="697">
        <f t="shared" si="109"/>
        <v>0</v>
      </c>
      <c r="AE297" s="697">
        <f>VLOOKUP($B$296,'F22 Historic RAV lookup data'!$B$5:$AN$19,AE$296)</f>
        <v>0</v>
      </c>
      <c r="AF297" s="697">
        <f>VLOOKUP($B$296,'F22 Historic RAV lookup data'!$B$5:$AN$19,AF$296)</f>
        <v>0</v>
      </c>
      <c r="AG297" s="697">
        <f>VLOOKUP($B$296,'F22 Historic RAV lookup data'!$B$5:$AN$19,AG$296)</f>
        <v>0</v>
      </c>
      <c r="AH297" s="697">
        <f>VLOOKUP($B$296,'F22 Historic RAV lookup data'!$B$5:$AN$19,AH$296)</f>
        <v>0</v>
      </c>
      <c r="AI297" s="697">
        <f>VLOOKUP($B$296,'F22 Historic RAV lookup data'!$B$5:$AN$19,AI$296)</f>
        <v>0</v>
      </c>
      <c r="AJ297" s="697">
        <f>VLOOKUP($B$296,'F22 Historic RAV lookup data'!$B$5:$AN$19,AJ$296)</f>
        <v>0</v>
      </c>
      <c r="AK297" s="697">
        <f>VLOOKUP($B$296,'F22 Historic RAV lookup data'!$B$5:$AN$19,AK$296)</f>
        <v>0</v>
      </c>
      <c r="AL297" s="697">
        <f>VLOOKUP($B$296,'F22 Historic RAV lookup data'!$B$5:$AN$19,AL$296)</f>
        <v>0</v>
      </c>
      <c r="AM297" s="697">
        <f>VLOOKUP($B$296,'F22 Historic RAV lookup data'!$B$5:$AN$19,AM$296)</f>
        <v>0</v>
      </c>
      <c r="AN297" s="697">
        <f>VLOOKUP($B$296,'F22 Historic RAV lookup data'!$B$5:$AN$19,AN$296)</f>
        <v>0</v>
      </c>
      <c r="AO297" s="243"/>
      <c r="AP297" s="243"/>
    </row>
    <row r="298" spans="1:42" s="604" customFormat="1">
      <c r="A298" s="631" t="s">
        <v>1420</v>
      </c>
      <c r="C298" s="700"/>
      <c r="E298" s="687">
        <f>VLOOKUP($B$296,'F22 Historic RAV lookup data'!$B$23:$U$37,5)</f>
        <v>15</v>
      </c>
      <c r="F298" s="701"/>
      <c r="G298" s="701"/>
      <c r="H298" s="701"/>
      <c r="I298" s="701"/>
      <c r="J298" s="701"/>
      <c r="K298" s="701"/>
      <c r="L298" s="701"/>
      <c r="M298" s="701"/>
      <c r="N298" s="701"/>
      <c r="O298" s="701"/>
      <c r="P298" s="701"/>
      <c r="Q298" s="701"/>
      <c r="R298" s="701"/>
      <c r="S298" s="701"/>
      <c r="T298" s="701"/>
      <c r="U298" s="701"/>
      <c r="V298" s="701"/>
      <c r="W298" s="701"/>
      <c r="X298" s="701"/>
      <c r="Y298" s="701"/>
      <c r="Z298" s="701"/>
      <c r="AA298" s="701"/>
      <c r="AB298" s="701"/>
      <c r="AC298" s="701"/>
      <c r="AD298" s="701"/>
      <c r="AE298" s="701"/>
      <c r="AF298" s="701"/>
      <c r="AG298" s="701"/>
      <c r="AH298" s="701"/>
      <c r="AI298" s="609"/>
      <c r="AJ298" s="603"/>
      <c r="AK298" s="609"/>
      <c r="AL298" s="609"/>
      <c r="AM298" s="639"/>
      <c r="AN298" s="603"/>
      <c r="AO298" s="243"/>
      <c r="AP298" s="243"/>
    </row>
    <row r="299" spans="1:42" s="604" customFormat="1">
      <c r="A299" s="631" t="s">
        <v>1421</v>
      </c>
      <c r="C299" s="700"/>
      <c r="E299" s="691"/>
      <c r="F299" s="697">
        <f>VLOOKUP($B$296,'F22 Historic RAV lookup data'!$B$23:$U$37,6)</f>
        <v>862.95816445748858</v>
      </c>
      <c r="G299" s="701"/>
      <c r="H299" s="701"/>
      <c r="I299" s="701"/>
      <c r="J299" s="701"/>
      <c r="K299" s="701"/>
      <c r="L299" s="701"/>
      <c r="M299" s="701"/>
      <c r="N299" s="701"/>
      <c r="O299" s="701"/>
      <c r="P299" s="701"/>
      <c r="Q299" s="701"/>
      <c r="R299" s="701"/>
      <c r="S299" s="701"/>
      <c r="T299" s="701"/>
      <c r="U299" s="701"/>
      <c r="V299" s="701"/>
      <c r="W299" s="701"/>
      <c r="X299" s="701"/>
      <c r="Y299" s="701"/>
      <c r="Z299" s="701"/>
      <c r="AA299" s="701"/>
      <c r="AB299" s="701"/>
      <c r="AC299" s="701"/>
      <c r="AD299" s="701"/>
      <c r="AE299" s="701"/>
      <c r="AF299" s="701"/>
      <c r="AG299" s="701"/>
      <c r="AH299" s="701"/>
      <c r="AI299" s="609"/>
      <c r="AJ299" s="603"/>
      <c r="AK299" s="609"/>
      <c r="AL299" s="609"/>
      <c r="AM299" s="639"/>
      <c r="AN299" s="603"/>
    </row>
    <row r="300" spans="1:42" s="604" customFormat="1">
      <c r="A300" s="631" t="s">
        <v>1422</v>
      </c>
      <c r="C300" s="700"/>
      <c r="E300" s="699">
        <f>VLOOKUP($B$296,'F22 Historic RAV lookup data'!$B$23:$U$37,7)</f>
        <v>3.5</v>
      </c>
      <c r="F300" s="701"/>
      <c r="G300" s="701"/>
      <c r="H300" s="701"/>
      <c r="I300" s="701"/>
      <c r="J300" s="701"/>
      <c r="K300" s="701"/>
      <c r="L300" s="701"/>
      <c r="M300" s="701"/>
      <c r="N300" s="701"/>
      <c r="O300" s="701"/>
      <c r="P300" s="701"/>
      <c r="Q300" s="701"/>
      <c r="R300" s="701"/>
      <c r="S300" s="701"/>
      <c r="T300" s="701"/>
      <c r="U300" s="701"/>
      <c r="V300" s="701"/>
      <c r="W300" s="701"/>
      <c r="X300" s="701"/>
      <c r="Y300" s="701"/>
      <c r="Z300" s="701"/>
      <c r="AA300" s="701"/>
      <c r="AB300" s="701"/>
      <c r="AC300" s="701"/>
      <c r="AD300" s="701"/>
      <c r="AE300" s="701"/>
      <c r="AF300" s="701"/>
      <c r="AG300" s="701"/>
      <c r="AH300" s="701"/>
      <c r="AI300" s="609"/>
      <c r="AJ300" s="603"/>
      <c r="AK300" s="609"/>
      <c r="AL300" s="609"/>
      <c r="AM300" s="639"/>
      <c r="AN300" s="603"/>
    </row>
    <row r="301" spans="1:42" s="604" customFormat="1">
      <c r="A301" s="631" t="s">
        <v>1423</v>
      </c>
      <c r="C301" s="700"/>
      <c r="E301" s="677">
        <f>VLOOKUP($B$296,'F22 Historic RAV lookup data'!$B$23:$U$37,8)</f>
        <v>33.299999999999997</v>
      </c>
      <c r="F301" s="701"/>
      <c r="G301" s="701"/>
      <c r="H301" s="701"/>
      <c r="I301" s="701"/>
      <c r="J301" s="701"/>
      <c r="K301" s="701"/>
      <c r="L301" s="701"/>
      <c r="M301" s="701"/>
      <c r="N301" s="701"/>
      <c r="O301" s="701"/>
      <c r="P301" s="701"/>
      <c r="Q301" s="701"/>
      <c r="R301" s="701"/>
      <c r="S301" s="701"/>
      <c r="T301" s="701"/>
      <c r="U301" s="701"/>
      <c r="V301" s="701"/>
      <c r="W301" s="701"/>
      <c r="X301" s="701"/>
      <c r="Y301" s="701"/>
      <c r="Z301" s="701"/>
      <c r="AA301" s="701"/>
      <c r="AB301" s="701"/>
      <c r="AC301" s="701"/>
      <c r="AD301" s="701"/>
      <c r="AE301" s="701"/>
      <c r="AF301" s="701"/>
      <c r="AG301" s="701"/>
      <c r="AH301" s="701"/>
      <c r="AI301" s="609"/>
      <c r="AJ301" s="603"/>
      <c r="AK301" s="609"/>
      <c r="AL301" s="609"/>
      <c r="AM301" s="639"/>
      <c r="AN301" s="603"/>
    </row>
    <row r="302" spans="1:42" s="604" customFormat="1">
      <c r="A302" s="631" t="s">
        <v>1424</v>
      </c>
      <c r="C302" s="700"/>
      <c r="E302" s="691"/>
      <c r="F302" s="701"/>
      <c r="G302" s="701"/>
      <c r="H302" s="701"/>
      <c r="I302" s="701"/>
      <c r="J302" s="701"/>
      <c r="K302" s="701"/>
      <c r="L302" s="701"/>
      <c r="M302" s="701"/>
      <c r="N302" s="701"/>
      <c r="O302" s="701"/>
      <c r="P302" s="701"/>
      <c r="Q302" s="701"/>
      <c r="R302" s="701"/>
      <c r="S302" s="701"/>
      <c r="T302" s="697">
        <f>VLOOKUP($B$296,'F22 Historic RAV lookup data'!$B$23:$U$37,9)</f>
        <v>-22.208482173538304</v>
      </c>
      <c r="U302" s="701"/>
      <c r="V302" s="701"/>
      <c r="W302" s="701"/>
      <c r="X302" s="701"/>
      <c r="Y302" s="701"/>
      <c r="Z302" s="701"/>
      <c r="AA302" s="701"/>
      <c r="AB302" s="701"/>
      <c r="AC302" s="701"/>
      <c r="AD302" s="701"/>
      <c r="AE302" s="701"/>
      <c r="AF302" s="701"/>
      <c r="AG302" s="701"/>
      <c r="AH302" s="701"/>
      <c r="AI302" s="609"/>
      <c r="AJ302" s="603"/>
      <c r="AK302" s="609"/>
      <c r="AL302" s="609"/>
      <c r="AM302" s="639"/>
      <c r="AN302" s="603"/>
    </row>
    <row r="303" spans="1:42" s="598" customFormat="1">
      <c r="D303" s="658"/>
      <c r="E303" s="616"/>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9"/>
      <c r="AJ303" s="603"/>
      <c r="AK303" s="603"/>
      <c r="AL303" s="603"/>
      <c r="AM303" s="639"/>
      <c r="AN303" s="603"/>
    </row>
    <row r="304" spans="1:42" s="604" customFormat="1">
      <c r="A304" s="631" t="s">
        <v>1428</v>
      </c>
      <c r="D304" s="663"/>
      <c r="E304" s="664"/>
      <c r="F304" s="609"/>
      <c r="G304" s="609"/>
      <c r="H304" s="609"/>
      <c r="I304" s="609"/>
      <c r="J304" s="609"/>
      <c r="K304" s="609"/>
      <c r="L304" s="609"/>
      <c r="M304" s="609"/>
      <c r="N304" s="609"/>
      <c r="O304" s="609"/>
      <c r="P304" s="609"/>
      <c r="Q304" s="609"/>
      <c r="R304" s="609"/>
      <c r="S304" s="609"/>
      <c r="T304" s="609"/>
      <c r="U304" s="609"/>
      <c r="V304" s="609"/>
      <c r="W304" s="609"/>
      <c r="X304" s="609"/>
      <c r="Y304" s="609"/>
      <c r="Z304" s="697">
        <f>'[8]C4 - RAV '!G$5</f>
        <v>0</v>
      </c>
      <c r="AA304" s="697">
        <f>'[8]C4 - RAV '!H$5</f>
        <v>0</v>
      </c>
      <c r="AB304" s="697">
        <f>'[8]C4 - RAV '!I$5</f>
        <v>0</v>
      </c>
      <c r="AC304" s="697">
        <f>'[8]C4 - RAV '!J$5</f>
        <v>0</v>
      </c>
      <c r="AD304" s="697">
        <f>'[8]C4 - RAV '!K$5</f>
        <v>0</v>
      </c>
      <c r="AE304" s="697">
        <f>+'F20 Tax clawback '!P6</f>
        <v>607.72556938333742</v>
      </c>
      <c r="AF304" s="697">
        <f>+'F20 Tax clawback '!Q6</f>
        <v>529.89395942705573</v>
      </c>
      <c r="AG304" s="697">
        <f>+'F20 Tax clawback '!R6</f>
        <v>457.24403130841904</v>
      </c>
      <c r="AH304" s="697">
        <f>+'F20 Tax clawback '!S6</f>
        <v>389.87008652095625</v>
      </c>
      <c r="AI304" s="697">
        <f>+'F20 Tax clawback '!T6</f>
        <v>328.43015416610552</v>
      </c>
      <c r="AJ304" s="697">
        <f>+'F20 Tax clawback '!U6</f>
        <v>271.05693809493999</v>
      </c>
      <c r="AK304" s="697">
        <f>+'F20 Tax clawback '!V6</f>
        <v>229.64126337132259</v>
      </c>
      <c r="AL304" s="697">
        <f>+'F20 Tax clawback '!W6</f>
        <v>192.33827053169378</v>
      </c>
      <c r="AM304" s="697">
        <f>+'F20 Tax clawback '!X6</f>
        <v>159.43630821679434</v>
      </c>
      <c r="AN304" s="697">
        <f>+'F20 Tax clawback '!Y6</f>
        <v>130.35649372521073</v>
      </c>
    </row>
    <row r="305" spans="21:36">
      <c r="AJ305" s="603"/>
    </row>
    <row r="306" spans="21:36">
      <c r="U306" s="702"/>
      <c r="W306" s="703"/>
      <c r="Y306" s="704"/>
      <c r="Z306" s="708"/>
      <c r="AJ306" s="603"/>
    </row>
    <row r="307" spans="21:36">
      <c r="U307" s="702"/>
      <c r="W307" s="703"/>
      <c r="AJ307" s="603"/>
    </row>
    <row r="308" spans="21:36">
      <c r="U308" s="702"/>
      <c r="W308" s="704"/>
      <c r="AJ308" s="603"/>
    </row>
    <row r="309" spans="21:36">
      <c r="U309" s="702"/>
      <c r="W309" s="703"/>
      <c r="AJ309" s="603"/>
    </row>
    <row r="310" spans="21:36">
      <c r="U310" s="702"/>
      <c r="W310" s="703"/>
      <c r="AJ310" s="603"/>
    </row>
    <row r="311" spans="21:36">
      <c r="U311" s="702"/>
      <c r="W311" s="703"/>
    </row>
    <row r="312" spans="21:36">
      <c r="U312" s="702"/>
      <c r="W312" s="703"/>
    </row>
    <row r="313" spans="21:36">
      <c r="U313" s="702"/>
      <c r="W313" s="703"/>
    </row>
    <row r="314" spans="21:36">
      <c r="U314" s="702"/>
      <c r="W314" s="703"/>
    </row>
    <row r="315" spans="21:36">
      <c r="U315" s="702"/>
      <c r="W315" s="703"/>
    </row>
    <row r="316" spans="21:36">
      <c r="U316" s="702"/>
      <c r="W316" s="703"/>
    </row>
    <row r="317" spans="21:36">
      <c r="U317" s="702"/>
      <c r="W317" s="703"/>
    </row>
    <row r="318" spans="21:36">
      <c r="U318" s="702"/>
      <c r="W318" s="703"/>
    </row>
    <row r="319" spans="21:36">
      <c r="U319" s="702"/>
      <c r="W319" s="703"/>
    </row>
  </sheetData>
  <sheetProtection formatColumns="0" formatRows="0"/>
  <printOptions horizontalCentered="1"/>
  <pageMargins left="0.15748031496062992" right="0.15748031496062992" top="0.59055118110236227" bottom="0.47244094488188981" header="0.31496062992125984" footer="0.11811023622047245"/>
  <pageSetup paperSize="8" scale="40" fitToHeight="2" orientation="portrait" r:id="rId1"/>
  <headerFooter alignWithMargins="0">
    <oddHeader>&amp;R&amp;"CG Omega,Bold"&amp;18&amp;A</oddHeader>
    <oddFooter>&amp;L&amp;8&amp;D
&amp;T&amp;R&amp;8&amp;Z&amp;F</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V116"/>
  <sheetViews>
    <sheetView workbookViewId="0">
      <selection activeCell="K9" sqref="K9"/>
    </sheetView>
  </sheetViews>
  <sheetFormatPr defaultRowHeight="12.75"/>
  <cols>
    <col min="1" max="2" width="3" style="594" customWidth="1"/>
    <col min="3" max="3" width="18" style="594" customWidth="1"/>
    <col min="4" max="4" width="13" style="594" customWidth="1"/>
    <col min="5" max="5" width="12.375" style="594" customWidth="1"/>
    <col min="6" max="18" width="9" style="594"/>
    <col min="19" max="19" width="10.375" style="594" bestFit="1" customWidth="1"/>
    <col min="20" max="20" width="9" style="594"/>
    <col min="21" max="21" width="9.75" style="594" customWidth="1"/>
    <col min="22" max="25" width="10.5" style="594" bestFit="1" customWidth="1"/>
    <col min="26" max="16384" width="9" style="594"/>
  </cols>
  <sheetData>
    <row r="1" spans="1:256">
      <c r="A1" s="593" t="s">
        <v>1595</v>
      </c>
      <c r="C1" s="595"/>
      <c r="F1" s="596"/>
    </row>
    <row r="2" spans="1:256" ht="15">
      <c r="A2" s="16" t="str">
        <f>'Version control'!A2</f>
        <v>LPN</v>
      </c>
      <c r="F2" s="597">
        <v>1991</v>
      </c>
      <c r="G2" s="597">
        <v>1992</v>
      </c>
      <c r="H2" s="597">
        <v>1993</v>
      </c>
      <c r="I2" s="597">
        <v>1994</v>
      </c>
      <c r="J2" s="597">
        <v>1995</v>
      </c>
      <c r="K2" s="597">
        <v>1996</v>
      </c>
      <c r="L2" s="597">
        <v>1997</v>
      </c>
      <c r="M2" s="597">
        <v>1998</v>
      </c>
      <c r="N2" s="597">
        <v>1999</v>
      </c>
      <c r="O2" s="597">
        <v>2000</v>
      </c>
      <c r="P2" s="597">
        <v>2001</v>
      </c>
      <c r="Q2" s="597">
        <v>2002</v>
      </c>
      <c r="R2" s="597">
        <v>2003</v>
      </c>
      <c r="S2" s="597">
        <v>2004</v>
      </c>
      <c r="T2" s="597">
        <v>2005</v>
      </c>
      <c r="U2" s="597">
        <v>2006</v>
      </c>
      <c r="V2" s="597">
        <v>2007</v>
      </c>
      <c r="W2" s="597">
        <v>2008</v>
      </c>
      <c r="X2" s="597">
        <v>2009</v>
      </c>
      <c r="Y2" s="597">
        <f>+X2+1</f>
        <v>2010</v>
      </c>
      <c r="Z2" s="597">
        <f t="shared" ref="Z2:AN2" si="0">+Y2+1</f>
        <v>2011</v>
      </c>
      <c r="AA2" s="597">
        <f t="shared" si="0"/>
        <v>2012</v>
      </c>
      <c r="AB2" s="597">
        <f t="shared" si="0"/>
        <v>2013</v>
      </c>
      <c r="AC2" s="597">
        <f t="shared" si="0"/>
        <v>2014</v>
      </c>
      <c r="AD2" s="597">
        <f t="shared" si="0"/>
        <v>2015</v>
      </c>
      <c r="AE2" s="597">
        <f t="shared" si="0"/>
        <v>2016</v>
      </c>
      <c r="AF2" s="597">
        <f t="shared" si="0"/>
        <v>2017</v>
      </c>
      <c r="AG2" s="597">
        <f t="shared" si="0"/>
        <v>2018</v>
      </c>
      <c r="AH2" s="597">
        <f t="shared" si="0"/>
        <v>2019</v>
      </c>
      <c r="AI2" s="597">
        <f t="shared" si="0"/>
        <v>2020</v>
      </c>
      <c r="AJ2" s="597">
        <f t="shared" si="0"/>
        <v>2021</v>
      </c>
      <c r="AK2" s="597">
        <f t="shared" si="0"/>
        <v>2022</v>
      </c>
      <c r="AL2" s="597">
        <f t="shared" si="0"/>
        <v>2023</v>
      </c>
      <c r="AM2" s="597">
        <f t="shared" si="0"/>
        <v>2024</v>
      </c>
      <c r="AN2" s="597">
        <f t="shared" si="0"/>
        <v>2025</v>
      </c>
    </row>
    <row r="3" spans="1:256" ht="15">
      <c r="A3" s="705">
        <f>'Version control'!A3</f>
        <v>2012</v>
      </c>
    </row>
    <row r="4" spans="1:256">
      <c r="A4" s="595"/>
      <c r="U4" s="599"/>
      <c r="V4" s="599"/>
      <c r="W4" s="599"/>
      <c r="X4" s="599"/>
      <c r="Y4" s="600"/>
    </row>
    <row r="5" spans="1:256" s="598" customFormat="1">
      <c r="B5" s="583">
        <v>0</v>
      </c>
      <c r="C5" s="583" t="s">
        <v>1340</v>
      </c>
      <c r="F5" s="599"/>
      <c r="G5" s="599"/>
      <c r="H5" s="599"/>
      <c r="I5" s="599"/>
      <c r="J5" s="599"/>
      <c r="K5" s="599"/>
      <c r="L5" s="599"/>
      <c r="M5" s="599"/>
      <c r="N5" s="599"/>
      <c r="O5" s="599"/>
      <c r="P5" s="599"/>
      <c r="Q5" s="599"/>
      <c r="R5" s="599"/>
      <c r="S5" s="599"/>
      <c r="T5" s="599"/>
      <c r="U5" s="599"/>
      <c r="V5" s="599"/>
      <c r="W5" s="599"/>
      <c r="X5" s="599"/>
      <c r="Y5" s="599"/>
      <c r="Z5" s="599"/>
      <c r="AA5" s="599"/>
      <c r="AB5" s="599"/>
      <c r="AC5" s="594"/>
      <c r="AD5" s="594"/>
      <c r="AE5" s="594"/>
      <c r="AF5" s="594"/>
      <c r="AG5" s="594"/>
      <c r="AH5" s="594"/>
      <c r="AI5" s="594"/>
      <c r="AJ5" s="594"/>
      <c r="AK5" s="594"/>
      <c r="AL5" s="594"/>
      <c r="AM5" s="594"/>
      <c r="AN5" s="594"/>
      <c r="AO5" s="594"/>
      <c r="AP5" s="594"/>
      <c r="AQ5" s="594"/>
      <c r="AR5" s="594"/>
      <c r="AS5" s="594"/>
      <c r="AT5" s="594"/>
    </row>
    <row r="6" spans="1:256">
      <c r="A6" s="598"/>
      <c r="B6" s="601">
        <v>1</v>
      </c>
      <c r="C6" s="585" t="s">
        <v>108</v>
      </c>
      <c r="D6" s="598" t="s">
        <v>1362</v>
      </c>
      <c r="E6" s="598"/>
      <c r="F6" s="602">
        <v>25.087483675289914</v>
      </c>
      <c r="G6" s="602">
        <v>88.265911150758228</v>
      </c>
      <c r="H6" s="602">
        <v>88.791303479036557</v>
      </c>
      <c r="I6" s="602">
        <v>91.155568956289017</v>
      </c>
      <c r="J6" s="602">
        <v>103.23959250669043</v>
      </c>
      <c r="K6" s="602">
        <v>91.680961284567317</v>
      </c>
      <c r="L6" s="602">
        <v>105.86655414808205</v>
      </c>
      <c r="M6" s="602">
        <v>90.236132381801937</v>
      </c>
      <c r="N6" s="602">
        <v>95.533321459467714</v>
      </c>
      <c r="O6" s="602">
        <v>85.543783186962372</v>
      </c>
      <c r="P6" s="602">
        <v>86.718835153816258</v>
      </c>
      <c r="Q6" s="602">
        <v>104.81463544336599</v>
      </c>
      <c r="R6" s="602">
        <v>97.881828838928115</v>
      </c>
      <c r="S6" s="602">
        <v>114.76973108645021</v>
      </c>
      <c r="T6" s="602">
        <v>96.648033042690912</v>
      </c>
      <c r="U6" s="602">
        <v>148.52473327143366</v>
      </c>
      <c r="V6" s="602">
        <v>140.78505606372306</v>
      </c>
      <c r="W6" s="602">
        <v>146.80000000000001</v>
      </c>
      <c r="X6" s="602">
        <v>161.02042613486461</v>
      </c>
      <c r="Y6" s="602">
        <v>153.24411605995903</v>
      </c>
      <c r="Z6" s="898">
        <v>172.49986685684132</v>
      </c>
      <c r="AA6" s="602"/>
      <c r="AB6" s="602"/>
      <c r="AC6" s="602"/>
      <c r="AD6" s="602"/>
      <c r="AE6" s="602"/>
      <c r="AF6" s="602"/>
      <c r="AG6" s="602"/>
      <c r="AH6" s="602"/>
      <c r="AI6" s="602"/>
      <c r="AJ6" s="602"/>
      <c r="AK6" s="602"/>
      <c r="AL6" s="602"/>
      <c r="AM6" s="602"/>
      <c r="AN6" s="602"/>
      <c r="AU6" s="603"/>
      <c r="AV6" s="603"/>
      <c r="AW6" s="603"/>
      <c r="AX6" s="603"/>
      <c r="AY6" s="603"/>
      <c r="AZ6" s="603"/>
      <c r="BA6" s="603"/>
      <c r="BB6" s="603"/>
      <c r="BC6" s="603"/>
      <c r="BD6" s="603"/>
      <c r="BE6" s="603"/>
      <c r="BF6" s="603"/>
      <c r="BG6" s="603"/>
      <c r="BH6" s="603"/>
      <c r="BI6" s="603"/>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c r="CU6" s="604"/>
      <c r="CV6" s="604"/>
      <c r="CW6" s="604"/>
      <c r="CX6" s="604"/>
      <c r="CY6" s="604"/>
      <c r="CZ6" s="604"/>
      <c r="DA6" s="604"/>
      <c r="DB6" s="604"/>
      <c r="DC6" s="604"/>
      <c r="DD6" s="604"/>
      <c r="DE6" s="604"/>
      <c r="DF6" s="604"/>
      <c r="DG6" s="604"/>
      <c r="DH6" s="604"/>
      <c r="DI6" s="604"/>
      <c r="DJ6" s="604"/>
      <c r="DK6" s="604"/>
      <c r="DL6" s="604"/>
      <c r="DM6" s="604"/>
      <c r="DN6" s="604"/>
      <c r="DO6" s="604"/>
      <c r="DP6" s="604"/>
      <c r="DQ6" s="604"/>
      <c r="DR6" s="604"/>
      <c r="DS6" s="604"/>
      <c r="DT6" s="604"/>
      <c r="DU6" s="604"/>
      <c r="DV6" s="604"/>
      <c r="DW6" s="604"/>
      <c r="DX6" s="604"/>
      <c r="DY6" s="604"/>
      <c r="DZ6" s="604"/>
      <c r="EA6" s="604"/>
      <c r="EB6" s="604"/>
      <c r="EC6" s="604"/>
      <c r="ED6" s="604"/>
      <c r="EE6" s="604"/>
      <c r="EF6" s="604"/>
      <c r="EG6" s="604"/>
      <c r="EH6" s="604"/>
      <c r="EI6" s="604"/>
      <c r="EJ6" s="604"/>
      <c r="EK6" s="604"/>
      <c r="EL6" s="604"/>
      <c r="EM6" s="604"/>
      <c r="EN6" s="604"/>
      <c r="EO6" s="604"/>
      <c r="EP6" s="604"/>
      <c r="EQ6" s="604"/>
      <c r="ER6" s="604"/>
      <c r="ES6" s="604"/>
      <c r="ET6" s="604"/>
      <c r="EU6" s="604"/>
      <c r="EV6" s="604"/>
      <c r="EW6" s="604"/>
      <c r="EX6" s="604"/>
      <c r="EY6" s="604"/>
      <c r="EZ6" s="604"/>
      <c r="FA6" s="604"/>
      <c r="FB6" s="604"/>
      <c r="FC6" s="604"/>
      <c r="FD6" s="604"/>
      <c r="FE6" s="604"/>
      <c r="FF6" s="604"/>
      <c r="FG6" s="604"/>
      <c r="FH6" s="604"/>
      <c r="FI6" s="604"/>
      <c r="FJ6" s="604"/>
      <c r="FK6" s="604"/>
      <c r="FL6" s="604"/>
      <c r="FM6" s="604"/>
      <c r="FN6" s="604"/>
      <c r="FO6" s="604"/>
      <c r="FP6" s="604"/>
      <c r="FQ6" s="604"/>
      <c r="FR6" s="604"/>
      <c r="FS6" s="604"/>
      <c r="FT6" s="604"/>
      <c r="FU6" s="604"/>
      <c r="FV6" s="604"/>
      <c r="FW6" s="604"/>
      <c r="FX6" s="604"/>
      <c r="FY6" s="604"/>
      <c r="FZ6" s="604"/>
      <c r="GA6" s="604"/>
      <c r="GB6" s="604"/>
      <c r="GC6" s="604"/>
      <c r="GD6" s="604"/>
      <c r="GE6" s="604"/>
      <c r="GF6" s="604"/>
      <c r="GG6" s="604"/>
      <c r="GH6" s="604"/>
      <c r="GI6" s="604"/>
      <c r="GJ6" s="604"/>
      <c r="GK6" s="604"/>
      <c r="GL6" s="604"/>
      <c r="GM6" s="604"/>
      <c r="GN6" s="604"/>
      <c r="GO6" s="604"/>
      <c r="GP6" s="604"/>
      <c r="GQ6" s="604"/>
      <c r="GR6" s="604"/>
      <c r="GS6" s="604"/>
      <c r="GT6" s="604"/>
      <c r="GU6" s="604"/>
      <c r="GV6" s="604"/>
      <c r="GW6" s="604"/>
      <c r="GX6" s="604"/>
      <c r="GY6" s="604"/>
      <c r="GZ6" s="604"/>
      <c r="HA6" s="604"/>
      <c r="HB6" s="604"/>
      <c r="HC6" s="604"/>
      <c r="HD6" s="604"/>
      <c r="HE6" s="604"/>
      <c r="HF6" s="604"/>
      <c r="HG6" s="604"/>
      <c r="HH6" s="604"/>
      <c r="HI6" s="604"/>
      <c r="HJ6" s="604"/>
      <c r="HK6" s="604"/>
      <c r="HL6" s="604"/>
      <c r="HM6" s="604"/>
      <c r="HN6" s="604"/>
      <c r="HO6" s="604"/>
      <c r="HP6" s="604"/>
      <c r="HQ6" s="604"/>
      <c r="HR6" s="604"/>
      <c r="HS6" s="604"/>
      <c r="HT6" s="604"/>
      <c r="HU6" s="604"/>
      <c r="HV6" s="604"/>
      <c r="HW6" s="604"/>
      <c r="HX6" s="604"/>
      <c r="HY6" s="604"/>
      <c r="HZ6" s="604"/>
      <c r="IA6" s="604"/>
      <c r="IB6" s="604"/>
      <c r="IC6" s="604"/>
      <c r="ID6" s="604"/>
      <c r="IE6" s="604"/>
      <c r="IF6" s="604"/>
      <c r="IG6" s="604"/>
      <c r="IH6" s="604"/>
      <c r="II6" s="604"/>
      <c r="IJ6" s="604"/>
      <c r="IK6" s="604"/>
      <c r="IL6" s="604"/>
      <c r="IM6" s="604"/>
      <c r="IN6" s="604"/>
      <c r="IO6" s="604"/>
      <c r="IP6" s="604"/>
      <c r="IQ6" s="604"/>
      <c r="IR6" s="604"/>
      <c r="IS6" s="604"/>
      <c r="IT6" s="604"/>
      <c r="IU6" s="604"/>
      <c r="IV6" s="604"/>
    </row>
    <row r="7" spans="1:256">
      <c r="A7" s="598"/>
      <c r="B7" s="601">
        <v>2</v>
      </c>
      <c r="C7" s="585" t="s">
        <v>109</v>
      </c>
      <c r="D7" s="598" t="s">
        <v>1362</v>
      </c>
      <c r="E7" s="598"/>
      <c r="F7" s="602">
        <v>34.675893666369305</v>
      </c>
      <c r="G7" s="602">
        <v>114.92957181088312</v>
      </c>
      <c r="H7" s="602">
        <v>112.56530633363066</v>
      </c>
      <c r="I7" s="602">
        <v>123.99258947368421</v>
      </c>
      <c r="J7" s="602">
        <v>74.211666369313093</v>
      </c>
      <c r="K7" s="602">
        <v>76.313235682426381</v>
      </c>
      <c r="L7" s="602">
        <v>82.48659553969668</v>
      </c>
      <c r="M7" s="602">
        <v>98.642409634255102</v>
      </c>
      <c r="N7" s="602">
        <v>95.766735298591115</v>
      </c>
      <c r="O7" s="602">
        <v>95.298883077847933</v>
      </c>
      <c r="P7" s="602">
        <v>116.64413771767683</v>
      </c>
      <c r="Q7" s="602">
        <v>71.739949158878503</v>
      </c>
      <c r="R7" s="602">
        <v>85.543783186962372</v>
      </c>
      <c r="S7" s="602">
        <v>94.879359364296491</v>
      </c>
      <c r="T7" s="602">
        <v>90.453257640584454</v>
      </c>
      <c r="U7" s="602">
        <v>116.01131893346894</v>
      </c>
      <c r="V7" s="602">
        <v>121.93735255223355</v>
      </c>
      <c r="W7" s="602">
        <v>153.80000000000001</v>
      </c>
      <c r="X7" s="602">
        <v>171.21773900830297</v>
      </c>
      <c r="Y7" s="602">
        <v>139.70603637441991</v>
      </c>
      <c r="Z7" s="898">
        <v>172.25521696250672</v>
      </c>
      <c r="AA7" s="602"/>
      <c r="AB7" s="602"/>
      <c r="AC7" s="602"/>
      <c r="AD7" s="602"/>
      <c r="AE7" s="602"/>
      <c r="AF7" s="602"/>
      <c r="AG7" s="602"/>
      <c r="AH7" s="602"/>
      <c r="AI7" s="602"/>
      <c r="AJ7" s="602"/>
      <c r="AK7" s="602"/>
      <c r="AL7" s="602"/>
      <c r="AM7" s="602"/>
      <c r="AN7" s="602"/>
      <c r="AO7" s="603"/>
      <c r="AP7" s="603"/>
      <c r="AQ7" s="603"/>
      <c r="AR7" s="603"/>
      <c r="AS7" s="603"/>
      <c r="AT7" s="603"/>
      <c r="AU7" s="603"/>
      <c r="AV7" s="603"/>
      <c r="AW7" s="603"/>
      <c r="AX7" s="603"/>
      <c r="AY7" s="603"/>
      <c r="AZ7" s="603"/>
      <c r="BA7" s="603"/>
      <c r="BB7" s="603"/>
      <c r="BC7" s="603"/>
      <c r="BD7" s="603"/>
      <c r="BE7" s="603"/>
      <c r="BF7" s="603"/>
      <c r="BG7" s="603"/>
      <c r="BH7" s="603"/>
      <c r="BI7" s="603"/>
      <c r="BJ7" s="604"/>
      <c r="BK7" s="604"/>
      <c r="BL7" s="604"/>
      <c r="BM7" s="604"/>
      <c r="BN7" s="604"/>
      <c r="BO7" s="604"/>
      <c r="BP7" s="604"/>
      <c r="BQ7" s="604"/>
      <c r="BR7" s="604"/>
      <c r="BS7" s="604"/>
      <c r="BT7" s="604"/>
      <c r="BU7" s="604"/>
      <c r="BV7" s="604"/>
      <c r="BW7" s="604"/>
      <c r="BX7" s="604"/>
      <c r="BY7" s="604"/>
      <c r="BZ7" s="604"/>
      <c r="CA7" s="604"/>
      <c r="CB7" s="604"/>
      <c r="CC7" s="604"/>
      <c r="CD7" s="604"/>
      <c r="CE7" s="604"/>
      <c r="CF7" s="604"/>
      <c r="CG7" s="604"/>
      <c r="CH7" s="604"/>
      <c r="CI7" s="604"/>
      <c r="CJ7" s="604"/>
      <c r="CK7" s="604"/>
      <c r="CL7" s="604"/>
      <c r="CM7" s="604"/>
      <c r="CN7" s="604"/>
      <c r="CO7" s="604"/>
      <c r="CP7" s="604"/>
      <c r="CQ7" s="604"/>
      <c r="CR7" s="604"/>
      <c r="CS7" s="604"/>
      <c r="CT7" s="604"/>
      <c r="CU7" s="604"/>
      <c r="CV7" s="604"/>
      <c r="CW7" s="604"/>
      <c r="CX7" s="604"/>
      <c r="CY7" s="604"/>
      <c r="CZ7" s="604"/>
      <c r="DA7" s="604"/>
      <c r="DB7" s="604"/>
      <c r="DC7" s="604"/>
      <c r="DD7" s="604"/>
      <c r="DE7" s="604"/>
      <c r="DF7" s="604"/>
      <c r="DG7" s="604"/>
      <c r="DH7" s="604"/>
      <c r="DI7" s="604"/>
      <c r="DJ7" s="604"/>
      <c r="DK7" s="604"/>
      <c r="DL7" s="604"/>
      <c r="DM7" s="604"/>
      <c r="DN7" s="604"/>
      <c r="DO7" s="604"/>
      <c r="DP7" s="604"/>
      <c r="DQ7" s="604"/>
      <c r="DR7" s="604"/>
      <c r="DS7" s="604"/>
      <c r="DT7" s="604"/>
      <c r="DU7" s="604"/>
      <c r="DV7" s="604"/>
      <c r="DW7" s="604"/>
      <c r="DX7" s="604"/>
      <c r="DY7" s="604"/>
      <c r="DZ7" s="604"/>
      <c r="EA7" s="604"/>
      <c r="EB7" s="604"/>
      <c r="EC7" s="604"/>
      <c r="ED7" s="604"/>
      <c r="EE7" s="604"/>
      <c r="EF7" s="604"/>
      <c r="EG7" s="604"/>
      <c r="EH7" s="604"/>
      <c r="EI7" s="604"/>
      <c r="EJ7" s="604"/>
      <c r="EK7" s="604"/>
      <c r="EL7" s="604"/>
      <c r="EM7" s="604"/>
      <c r="EN7" s="604"/>
      <c r="EO7" s="604"/>
      <c r="EP7" s="604"/>
      <c r="EQ7" s="604"/>
      <c r="ER7" s="604"/>
      <c r="ES7" s="604"/>
      <c r="ET7" s="604"/>
      <c r="EU7" s="604"/>
      <c r="EV7" s="604"/>
      <c r="EW7" s="604"/>
      <c r="EX7" s="604"/>
      <c r="EY7" s="604"/>
      <c r="EZ7" s="604"/>
      <c r="FA7" s="604"/>
      <c r="FB7" s="604"/>
      <c r="FC7" s="604"/>
      <c r="FD7" s="604"/>
      <c r="FE7" s="604"/>
      <c r="FF7" s="604"/>
      <c r="FG7" s="604"/>
      <c r="FH7" s="604"/>
      <c r="FI7" s="604"/>
      <c r="FJ7" s="604"/>
      <c r="FK7" s="604"/>
      <c r="FL7" s="604"/>
      <c r="FM7" s="604"/>
      <c r="FN7" s="604"/>
      <c r="FO7" s="604"/>
      <c r="FP7" s="604"/>
      <c r="FQ7" s="604"/>
      <c r="FR7" s="604"/>
      <c r="FS7" s="604"/>
      <c r="FT7" s="604"/>
      <c r="FU7" s="604"/>
      <c r="FV7" s="604"/>
      <c r="FW7" s="604"/>
      <c r="FX7" s="604"/>
      <c r="FY7" s="604"/>
      <c r="FZ7" s="604"/>
      <c r="GA7" s="604"/>
      <c r="GB7" s="604"/>
      <c r="GC7" s="604"/>
      <c r="GD7" s="604"/>
      <c r="GE7" s="604"/>
      <c r="GF7" s="604"/>
      <c r="GG7" s="604"/>
      <c r="GH7" s="604"/>
      <c r="GI7" s="604"/>
      <c r="GJ7" s="604"/>
      <c r="GK7" s="604"/>
      <c r="GL7" s="604"/>
      <c r="GM7" s="604"/>
      <c r="GN7" s="604"/>
      <c r="GO7" s="604"/>
      <c r="GP7" s="604"/>
      <c r="GQ7" s="604"/>
      <c r="GR7" s="604"/>
      <c r="GS7" s="604"/>
      <c r="GT7" s="604"/>
      <c r="GU7" s="604"/>
      <c r="GV7" s="604"/>
      <c r="GW7" s="604"/>
      <c r="GX7" s="604"/>
      <c r="GY7" s="604"/>
      <c r="GZ7" s="604"/>
      <c r="HA7" s="604"/>
      <c r="HB7" s="604"/>
      <c r="HC7" s="604"/>
      <c r="HD7" s="604"/>
      <c r="HE7" s="604"/>
      <c r="HF7" s="604"/>
      <c r="HG7" s="604"/>
      <c r="HH7" s="604"/>
      <c r="HI7" s="604"/>
      <c r="HJ7" s="604"/>
      <c r="HK7" s="604"/>
      <c r="HL7" s="604"/>
      <c r="HM7" s="604"/>
      <c r="HN7" s="604"/>
      <c r="HO7" s="604"/>
      <c r="HP7" s="604"/>
      <c r="HQ7" s="604"/>
      <c r="HR7" s="604"/>
      <c r="HS7" s="604"/>
      <c r="HT7" s="604"/>
      <c r="HU7" s="604"/>
      <c r="HV7" s="604"/>
      <c r="HW7" s="604"/>
      <c r="HX7" s="604"/>
      <c r="HY7" s="604"/>
      <c r="HZ7" s="604"/>
      <c r="IA7" s="604"/>
      <c r="IB7" s="604"/>
      <c r="IC7" s="604"/>
      <c r="ID7" s="604"/>
      <c r="IE7" s="604"/>
      <c r="IF7" s="604"/>
      <c r="IG7" s="604"/>
      <c r="IH7" s="604"/>
      <c r="II7" s="604"/>
      <c r="IJ7" s="604"/>
      <c r="IK7" s="604"/>
      <c r="IL7" s="604"/>
      <c r="IM7" s="604"/>
      <c r="IN7" s="604"/>
      <c r="IO7" s="604"/>
      <c r="IP7" s="604"/>
      <c r="IQ7" s="604"/>
      <c r="IR7" s="604"/>
      <c r="IS7" s="604"/>
      <c r="IT7" s="604"/>
      <c r="IU7" s="604"/>
      <c r="IV7" s="604"/>
    </row>
    <row r="8" spans="1:256">
      <c r="A8" s="598"/>
      <c r="B8" s="601">
        <v>3</v>
      </c>
      <c r="C8" s="597" t="s">
        <v>110</v>
      </c>
      <c r="D8" s="598" t="s">
        <v>1362</v>
      </c>
      <c r="E8" s="598"/>
      <c r="F8" s="602">
        <v>20.22760463871543</v>
      </c>
      <c r="G8" s="602">
        <v>49.518226940231933</v>
      </c>
      <c r="H8" s="602">
        <v>102.45150401427296</v>
      </c>
      <c r="I8" s="602">
        <v>92.337701694915239</v>
      </c>
      <c r="J8" s="602">
        <v>91.549613202497767</v>
      </c>
      <c r="K8" s="602">
        <v>93.782530597680633</v>
      </c>
      <c r="L8" s="602">
        <v>97.985669223907195</v>
      </c>
      <c r="M8" s="602">
        <v>119.39540660124887</v>
      </c>
      <c r="N8" s="602">
        <v>127.84565399370202</v>
      </c>
      <c r="O8" s="602">
        <v>117.50519668538789</v>
      </c>
      <c r="P8" s="602">
        <v>102.03318100982585</v>
      </c>
      <c r="Q8" s="602">
        <v>93.333913788641254</v>
      </c>
      <c r="R8" s="602">
        <v>107.86745741652811</v>
      </c>
      <c r="S8" s="602">
        <v>127.34410401424856</v>
      </c>
      <c r="T8" s="602">
        <v>122.90014640743968</v>
      </c>
      <c r="U8" s="602">
        <v>144.20401375808288</v>
      </c>
      <c r="V8" s="602">
        <v>90.80219592275634</v>
      </c>
      <c r="W8" s="602">
        <v>111.9</v>
      </c>
      <c r="X8" s="602">
        <v>122.95045807402806</v>
      </c>
      <c r="Y8" s="602">
        <v>112.32798457830471</v>
      </c>
      <c r="Z8" s="898">
        <v>157.14048445412465</v>
      </c>
      <c r="AA8" s="602"/>
      <c r="AB8" s="602"/>
      <c r="AC8" s="602"/>
      <c r="AD8" s="602"/>
      <c r="AE8" s="602"/>
      <c r="AF8" s="602"/>
      <c r="AG8" s="602"/>
      <c r="AH8" s="602"/>
      <c r="AI8" s="602"/>
      <c r="AJ8" s="602"/>
      <c r="AK8" s="602"/>
      <c r="AL8" s="602"/>
      <c r="AM8" s="602"/>
      <c r="AN8" s="602"/>
      <c r="AO8" s="603"/>
      <c r="AP8" s="603"/>
      <c r="AQ8" s="603"/>
      <c r="AR8" s="603"/>
      <c r="AS8" s="603"/>
      <c r="AT8" s="603"/>
      <c r="AU8" s="603"/>
      <c r="AV8" s="603"/>
      <c r="AW8" s="603"/>
      <c r="AX8" s="603"/>
      <c r="AY8" s="603"/>
      <c r="AZ8" s="603"/>
      <c r="BA8" s="603"/>
      <c r="BB8" s="603"/>
      <c r="BC8" s="603"/>
      <c r="BD8" s="603"/>
      <c r="BE8" s="603"/>
      <c r="BF8" s="603"/>
      <c r="BG8" s="603"/>
      <c r="BH8" s="603"/>
      <c r="BI8" s="603"/>
      <c r="BJ8" s="604"/>
      <c r="BK8" s="604"/>
      <c r="BL8" s="604"/>
      <c r="BM8" s="604"/>
      <c r="BN8" s="604"/>
      <c r="BO8" s="604"/>
      <c r="BP8" s="604"/>
      <c r="BQ8" s="604"/>
      <c r="BR8" s="604"/>
      <c r="BS8" s="604"/>
      <c r="BT8" s="604"/>
      <c r="BU8" s="604"/>
      <c r="BV8" s="604"/>
      <c r="BW8" s="604"/>
      <c r="BX8" s="604"/>
      <c r="BY8" s="604"/>
      <c r="BZ8" s="604"/>
      <c r="CA8" s="604"/>
      <c r="CB8" s="604"/>
      <c r="CC8" s="604"/>
      <c r="CD8" s="604"/>
      <c r="CE8" s="604"/>
      <c r="CF8" s="604"/>
      <c r="CG8" s="604"/>
      <c r="CH8" s="604"/>
      <c r="CI8" s="604"/>
      <c r="CJ8" s="604"/>
      <c r="CK8" s="604"/>
      <c r="CL8" s="604"/>
      <c r="CM8" s="604"/>
      <c r="CN8" s="604"/>
      <c r="CO8" s="604"/>
      <c r="CP8" s="604"/>
      <c r="CQ8" s="604"/>
      <c r="CR8" s="604"/>
      <c r="CS8" s="604"/>
      <c r="CT8" s="604"/>
      <c r="CU8" s="604"/>
      <c r="CV8" s="604"/>
      <c r="CW8" s="604"/>
      <c r="CX8" s="604"/>
      <c r="CY8" s="604"/>
      <c r="CZ8" s="604"/>
      <c r="DA8" s="604"/>
      <c r="DB8" s="604"/>
      <c r="DC8" s="604"/>
      <c r="DD8" s="604"/>
      <c r="DE8" s="604"/>
      <c r="DF8" s="604"/>
      <c r="DG8" s="604"/>
      <c r="DH8" s="604"/>
      <c r="DI8" s="604"/>
      <c r="DJ8" s="604"/>
      <c r="DK8" s="604"/>
      <c r="DL8" s="604"/>
      <c r="DM8" s="604"/>
      <c r="DN8" s="604"/>
      <c r="DO8" s="604"/>
      <c r="DP8" s="604"/>
      <c r="DQ8" s="604"/>
      <c r="DR8" s="604"/>
      <c r="DS8" s="604"/>
      <c r="DT8" s="604"/>
      <c r="DU8" s="604"/>
      <c r="DV8" s="604"/>
      <c r="DW8" s="604"/>
      <c r="DX8" s="604"/>
      <c r="DY8" s="604"/>
      <c r="DZ8" s="604"/>
      <c r="EA8" s="604"/>
      <c r="EB8" s="604"/>
      <c r="EC8" s="604"/>
      <c r="ED8" s="604"/>
      <c r="EE8" s="604"/>
      <c r="EF8" s="604"/>
      <c r="EG8" s="604"/>
      <c r="EH8" s="604"/>
      <c r="EI8" s="604"/>
      <c r="EJ8" s="604"/>
      <c r="EK8" s="604"/>
      <c r="EL8" s="604"/>
      <c r="EM8" s="604"/>
      <c r="EN8" s="604"/>
      <c r="EO8" s="604"/>
      <c r="EP8" s="604"/>
      <c r="EQ8" s="604"/>
      <c r="ER8" s="604"/>
      <c r="ES8" s="604"/>
      <c r="ET8" s="604"/>
      <c r="EU8" s="604"/>
      <c r="EV8" s="604"/>
      <c r="EW8" s="604"/>
      <c r="EX8" s="604"/>
      <c r="EY8" s="604"/>
      <c r="EZ8" s="604"/>
      <c r="FA8" s="604"/>
      <c r="FB8" s="604"/>
      <c r="FC8" s="604"/>
      <c r="FD8" s="604"/>
      <c r="FE8" s="604"/>
      <c r="FF8" s="604"/>
      <c r="FG8" s="604"/>
      <c r="FH8" s="604"/>
      <c r="FI8" s="604"/>
      <c r="FJ8" s="604"/>
      <c r="FK8" s="604"/>
      <c r="FL8" s="604"/>
      <c r="FM8" s="604"/>
      <c r="FN8" s="604"/>
      <c r="FO8" s="604"/>
      <c r="FP8" s="604"/>
      <c r="FQ8" s="604"/>
      <c r="FR8" s="604"/>
      <c r="FS8" s="604"/>
      <c r="FT8" s="604"/>
      <c r="FU8" s="604"/>
      <c r="FV8" s="604"/>
      <c r="FW8" s="604"/>
      <c r="FX8" s="604"/>
      <c r="FY8" s="604"/>
      <c r="FZ8" s="604"/>
      <c r="GA8" s="604"/>
      <c r="GB8" s="604"/>
      <c r="GC8" s="604"/>
      <c r="GD8" s="604"/>
      <c r="GE8" s="604"/>
      <c r="GF8" s="604"/>
      <c r="GG8" s="604"/>
      <c r="GH8" s="604"/>
      <c r="GI8" s="604"/>
      <c r="GJ8" s="604"/>
      <c r="GK8" s="604"/>
      <c r="GL8" s="604"/>
      <c r="GM8" s="604"/>
      <c r="GN8" s="604"/>
      <c r="GO8" s="604"/>
      <c r="GP8" s="604"/>
      <c r="GQ8" s="604"/>
      <c r="GR8" s="604"/>
      <c r="GS8" s="604"/>
      <c r="GT8" s="604"/>
      <c r="GU8" s="604"/>
      <c r="GV8" s="604"/>
      <c r="GW8" s="604"/>
      <c r="GX8" s="604"/>
      <c r="GY8" s="604"/>
      <c r="GZ8" s="604"/>
      <c r="HA8" s="604"/>
      <c r="HB8" s="604"/>
      <c r="HC8" s="604"/>
      <c r="HD8" s="604"/>
      <c r="HE8" s="604"/>
      <c r="HF8" s="604"/>
      <c r="HG8" s="604"/>
      <c r="HH8" s="604"/>
      <c r="HI8" s="604"/>
      <c r="HJ8" s="604"/>
      <c r="HK8" s="604"/>
      <c r="HL8" s="604"/>
      <c r="HM8" s="604"/>
      <c r="HN8" s="604"/>
      <c r="HO8" s="604"/>
      <c r="HP8" s="604"/>
      <c r="HQ8" s="604"/>
      <c r="HR8" s="604"/>
      <c r="HS8" s="604"/>
      <c r="HT8" s="604"/>
      <c r="HU8" s="604"/>
      <c r="HV8" s="604"/>
      <c r="HW8" s="604"/>
      <c r="HX8" s="604"/>
      <c r="HY8" s="604"/>
      <c r="HZ8" s="604"/>
      <c r="IA8" s="604"/>
      <c r="IB8" s="604"/>
      <c r="IC8" s="604"/>
      <c r="ID8" s="604"/>
      <c r="IE8" s="604"/>
      <c r="IF8" s="604"/>
      <c r="IG8" s="604"/>
      <c r="IH8" s="604"/>
      <c r="II8" s="604"/>
      <c r="IJ8" s="604"/>
      <c r="IK8" s="604"/>
      <c r="IL8" s="604"/>
      <c r="IM8" s="604"/>
      <c r="IN8" s="604"/>
      <c r="IO8" s="604"/>
      <c r="IP8" s="604"/>
      <c r="IQ8" s="604"/>
      <c r="IR8" s="604"/>
      <c r="IS8" s="604"/>
      <c r="IT8" s="604"/>
      <c r="IU8" s="604"/>
      <c r="IV8" s="604"/>
    </row>
    <row r="9" spans="1:256">
      <c r="A9" s="598"/>
      <c r="B9" s="601">
        <v>4</v>
      </c>
      <c r="C9" s="585" t="s">
        <v>1667</v>
      </c>
      <c r="D9" s="598" t="s">
        <v>1362</v>
      </c>
      <c r="E9" s="598"/>
      <c r="F9" s="602">
        <v>17.206598751115074</v>
      </c>
      <c r="G9" s="602">
        <v>53.590017484388923</v>
      </c>
      <c r="H9" s="602">
        <v>55.691586797502218</v>
      </c>
      <c r="I9" s="602">
        <v>63.178427475468325</v>
      </c>
      <c r="J9" s="602">
        <v>74.605710615521829</v>
      </c>
      <c r="K9" s="602">
        <v>55.03484638715431</v>
      </c>
      <c r="L9" s="602">
        <v>58.975288849241728</v>
      </c>
      <c r="M9" s="602">
        <v>54.115409812667252</v>
      </c>
      <c r="N9" s="602">
        <v>57.702126161518507</v>
      </c>
      <c r="O9" s="602">
        <v>61.317307664562669</v>
      </c>
      <c r="P9" s="602">
        <v>62.948871816324541</v>
      </c>
      <c r="Q9" s="602">
        <v>70.900183867721054</v>
      </c>
      <c r="R9" s="602">
        <v>65.473895593098135</v>
      </c>
      <c r="S9" s="602">
        <v>69.06939169173809</v>
      </c>
      <c r="T9" s="602">
        <v>64.707949826418556</v>
      </c>
      <c r="U9" s="602">
        <v>76.476735386309159</v>
      </c>
      <c r="V9" s="602">
        <v>79.972576225546845</v>
      </c>
      <c r="W9" s="602">
        <v>91.800000000000011</v>
      </c>
      <c r="X9" s="602">
        <v>90.80464320633196</v>
      </c>
      <c r="Y9" s="602">
        <v>88.184213435995574</v>
      </c>
      <c r="Z9" s="898">
        <v>107.64936309524838</v>
      </c>
      <c r="AA9" s="602"/>
      <c r="AB9" s="602"/>
      <c r="AC9" s="602"/>
      <c r="AD9" s="602"/>
      <c r="AE9" s="602"/>
      <c r="AF9" s="602"/>
      <c r="AG9" s="602"/>
      <c r="AH9" s="602"/>
      <c r="AI9" s="602"/>
      <c r="AJ9" s="602"/>
      <c r="AK9" s="602"/>
      <c r="AL9" s="602"/>
      <c r="AM9" s="602"/>
      <c r="AN9" s="602"/>
      <c r="AO9" s="603"/>
      <c r="AP9" s="603"/>
      <c r="AQ9" s="603"/>
      <c r="AR9" s="603"/>
      <c r="AS9" s="603"/>
      <c r="AT9" s="603"/>
      <c r="AU9" s="603"/>
      <c r="AV9" s="603"/>
      <c r="AW9" s="603"/>
      <c r="AX9" s="603"/>
      <c r="AY9" s="603"/>
      <c r="AZ9" s="603"/>
      <c r="BA9" s="603"/>
      <c r="BB9" s="603"/>
      <c r="BC9" s="603"/>
      <c r="BD9" s="603"/>
      <c r="BE9" s="603"/>
      <c r="BF9" s="603"/>
      <c r="BG9" s="603"/>
      <c r="BH9" s="603"/>
      <c r="BI9" s="603"/>
      <c r="BJ9" s="604"/>
      <c r="BK9" s="604"/>
      <c r="BL9" s="604"/>
      <c r="BM9" s="604"/>
      <c r="BN9" s="604"/>
      <c r="BO9" s="604"/>
      <c r="BP9" s="604"/>
      <c r="BQ9" s="604"/>
      <c r="BR9" s="604"/>
      <c r="BS9" s="604"/>
      <c r="BT9" s="604"/>
      <c r="BU9" s="604"/>
      <c r="BV9" s="604"/>
      <c r="BW9" s="604"/>
      <c r="BX9" s="604"/>
      <c r="BY9" s="604"/>
      <c r="BZ9" s="604"/>
      <c r="CA9" s="604"/>
      <c r="CB9" s="604"/>
      <c r="CC9" s="604"/>
      <c r="CD9" s="604"/>
      <c r="CE9" s="604"/>
      <c r="CF9" s="604"/>
      <c r="CG9" s="604"/>
      <c r="CH9" s="604"/>
      <c r="CI9" s="604"/>
      <c r="CJ9" s="604"/>
      <c r="CK9" s="604"/>
      <c r="CL9" s="604"/>
      <c r="CM9" s="604"/>
      <c r="CN9" s="604"/>
      <c r="CO9" s="604"/>
      <c r="CP9" s="604"/>
      <c r="CQ9" s="604"/>
      <c r="CR9" s="604"/>
      <c r="CS9" s="604"/>
      <c r="CT9" s="604"/>
      <c r="CU9" s="604"/>
      <c r="CV9" s="604"/>
      <c r="CW9" s="604"/>
      <c r="CX9" s="604"/>
      <c r="CY9" s="604"/>
      <c r="CZ9" s="604"/>
      <c r="DA9" s="604"/>
      <c r="DB9" s="604"/>
      <c r="DC9" s="604"/>
      <c r="DD9" s="604"/>
      <c r="DE9" s="604"/>
      <c r="DF9" s="604"/>
      <c r="DG9" s="604"/>
      <c r="DH9" s="604"/>
      <c r="DI9" s="604"/>
      <c r="DJ9" s="604"/>
      <c r="DK9" s="604"/>
      <c r="DL9" s="604"/>
      <c r="DM9" s="604"/>
      <c r="DN9" s="604"/>
      <c r="DO9" s="604"/>
      <c r="DP9" s="604"/>
      <c r="DQ9" s="604"/>
      <c r="DR9" s="604"/>
      <c r="DS9" s="604"/>
      <c r="DT9" s="604"/>
      <c r="DU9" s="604"/>
      <c r="DV9" s="604"/>
      <c r="DW9" s="604"/>
      <c r="DX9" s="604"/>
      <c r="DY9" s="604"/>
      <c r="DZ9" s="604"/>
      <c r="EA9" s="604"/>
      <c r="EB9" s="604"/>
      <c r="EC9" s="604"/>
      <c r="ED9" s="604"/>
      <c r="EE9" s="604"/>
      <c r="EF9" s="604"/>
      <c r="EG9" s="604"/>
      <c r="EH9" s="604"/>
      <c r="EI9" s="604"/>
      <c r="EJ9" s="604"/>
      <c r="EK9" s="604"/>
      <c r="EL9" s="604"/>
      <c r="EM9" s="604"/>
      <c r="EN9" s="604"/>
      <c r="EO9" s="604"/>
      <c r="EP9" s="604"/>
      <c r="EQ9" s="604"/>
      <c r="ER9" s="604"/>
      <c r="ES9" s="604"/>
      <c r="ET9" s="604"/>
      <c r="EU9" s="604"/>
      <c r="EV9" s="604"/>
      <c r="EW9" s="604"/>
      <c r="EX9" s="604"/>
      <c r="EY9" s="604"/>
      <c r="EZ9" s="604"/>
      <c r="FA9" s="604"/>
      <c r="FB9" s="604"/>
      <c r="FC9" s="604"/>
      <c r="FD9" s="604"/>
      <c r="FE9" s="604"/>
      <c r="FF9" s="604"/>
      <c r="FG9" s="604"/>
      <c r="FH9" s="604"/>
      <c r="FI9" s="604"/>
      <c r="FJ9" s="604"/>
      <c r="FK9" s="604"/>
      <c r="FL9" s="604"/>
      <c r="FM9" s="604"/>
      <c r="FN9" s="604"/>
      <c r="FO9" s="604"/>
      <c r="FP9" s="604"/>
      <c r="FQ9" s="604"/>
      <c r="FR9" s="604"/>
      <c r="FS9" s="604"/>
      <c r="FT9" s="604"/>
      <c r="FU9" s="604"/>
      <c r="FV9" s="604"/>
      <c r="FW9" s="604"/>
      <c r="FX9" s="604"/>
      <c r="FY9" s="604"/>
      <c r="FZ9" s="604"/>
      <c r="GA9" s="604"/>
      <c r="GB9" s="604"/>
      <c r="GC9" s="604"/>
      <c r="GD9" s="604"/>
      <c r="GE9" s="604"/>
      <c r="GF9" s="604"/>
      <c r="GG9" s="604"/>
      <c r="GH9" s="604"/>
      <c r="GI9" s="604"/>
      <c r="GJ9" s="604"/>
      <c r="GK9" s="604"/>
      <c r="GL9" s="604"/>
      <c r="GM9" s="604"/>
      <c r="GN9" s="604"/>
      <c r="GO9" s="604"/>
      <c r="GP9" s="604"/>
      <c r="GQ9" s="604"/>
      <c r="GR9" s="604"/>
      <c r="GS9" s="604"/>
      <c r="GT9" s="604"/>
      <c r="GU9" s="604"/>
      <c r="GV9" s="604"/>
      <c r="GW9" s="604"/>
      <c r="GX9" s="604"/>
      <c r="GY9" s="604"/>
      <c r="GZ9" s="604"/>
      <c r="HA9" s="604"/>
      <c r="HB9" s="604"/>
      <c r="HC9" s="604"/>
      <c r="HD9" s="604"/>
      <c r="HE9" s="604"/>
      <c r="HF9" s="604"/>
      <c r="HG9" s="604"/>
      <c r="HH9" s="604"/>
      <c r="HI9" s="604"/>
      <c r="HJ9" s="604"/>
      <c r="HK9" s="604"/>
      <c r="HL9" s="604"/>
      <c r="HM9" s="604"/>
      <c r="HN9" s="604"/>
      <c r="HO9" s="604"/>
      <c r="HP9" s="604"/>
      <c r="HQ9" s="604"/>
      <c r="HR9" s="604"/>
      <c r="HS9" s="604"/>
      <c r="HT9" s="604"/>
      <c r="HU9" s="604"/>
      <c r="HV9" s="604"/>
      <c r="HW9" s="604"/>
      <c r="HX9" s="604"/>
      <c r="HY9" s="604"/>
      <c r="HZ9" s="604"/>
      <c r="IA9" s="604"/>
      <c r="IB9" s="604"/>
      <c r="IC9" s="604"/>
      <c r="ID9" s="604"/>
      <c r="IE9" s="604"/>
      <c r="IF9" s="604"/>
      <c r="IG9" s="604"/>
      <c r="IH9" s="604"/>
      <c r="II9" s="604"/>
      <c r="IJ9" s="604"/>
      <c r="IK9" s="604"/>
      <c r="IL9" s="604"/>
      <c r="IM9" s="604"/>
      <c r="IN9" s="604"/>
      <c r="IO9" s="604"/>
      <c r="IP9" s="604"/>
      <c r="IQ9" s="604"/>
      <c r="IR9" s="604"/>
      <c r="IS9" s="604"/>
      <c r="IT9" s="604"/>
      <c r="IU9" s="604"/>
      <c r="IV9" s="604"/>
    </row>
    <row r="10" spans="1:256">
      <c r="A10" s="598"/>
      <c r="B10" s="601">
        <v>5</v>
      </c>
      <c r="C10" s="585" t="s">
        <v>1668</v>
      </c>
      <c r="D10" s="598" t="s">
        <v>1362</v>
      </c>
      <c r="E10" s="598"/>
      <c r="F10" s="602">
        <v>17.469294915254235</v>
      </c>
      <c r="G10" s="602">
        <v>54.115409812667252</v>
      </c>
      <c r="H10" s="602">
        <v>60.551465834076708</v>
      </c>
      <c r="I10" s="602">
        <v>74.080318287243514</v>
      </c>
      <c r="J10" s="602">
        <v>71.453356645851898</v>
      </c>
      <c r="K10" s="602">
        <v>81.0417666369313</v>
      </c>
      <c r="L10" s="602">
        <v>91.41826512042816</v>
      </c>
      <c r="M10" s="602">
        <v>117.42518537020516</v>
      </c>
      <c r="N10" s="602">
        <v>101.8770055262313</v>
      </c>
      <c r="O10" s="602">
        <v>83.898710433366958</v>
      </c>
      <c r="P10" s="602">
        <v>58.63509314600855</v>
      </c>
      <c r="Q10" s="602">
        <v>46.179542297357436</v>
      </c>
      <c r="R10" s="602">
        <v>78.704980739872809</v>
      </c>
      <c r="S10" s="602">
        <v>87.767464150501809</v>
      </c>
      <c r="T10" s="602">
        <v>104.50216545440044</v>
      </c>
      <c r="U10" s="602">
        <v>105.96564606492835</v>
      </c>
      <c r="V10" s="602">
        <v>86.636957577675759</v>
      </c>
      <c r="W10" s="602">
        <v>99.100000000000009</v>
      </c>
      <c r="X10" s="602">
        <v>109.45115817490495</v>
      </c>
      <c r="Y10" s="602">
        <v>118.9999851152818</v>
      </c>
      <c r="Z10" s="898">
        <v>147.88183320179269</v>
      </c>
      <c r="AA10" s="602"/>
      <c r="AB10" s="602"/>
      <c r="AC10" s="602"/>
      <c r="AD10" s="602"/>
      <c r="AE10" s="602"/>
      <c r="AF10" s="602"/>
      <c r="AG10" s="602"/>
      <c r="AH10" s="602"/>
      <c r="AI10" s="602"/>
      <c r="AJ10" s="602"/>
      <c r="AK10" s="602"/>
      <c r="AL10" s="602"/>
      <c r="AM10" s="602"/>
      <c r="AN10" s="602"/>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604"/>
      <c r="CO10" s="604"/>
      <c r="CP10" s="604"/>
      <c r="CQ10" s="604"/>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4"/>
      <c r="DN10" s="604"/>
      <c r="DO10" s="604"/>
      <c r="DP10" s="604"/>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c r="EN10" s="604"/>
      <c r="EO10" s="604"/>
      <c r="EP10" s="604"/>
      <c r="EQ10" s="604"/>
      <c r="ER10" s="604"/>
      <c r="ES10" s="604"/>
      <c r="ET10" s="604"/>
      <c r="EU10" s="604"/>
      <c r="EV10" s="604"/>
      <c r="EW10" s="604"/>
      <c r="EX10" s="604"/>
      <c r="EY10" s="604"/>
      <c r="EZ10" s="604"/>
      <c r="FA10" s="604"/>
      <c r="FB10" s="604"/>
      <c r="FC10" s="604"/>
      <c r="FD10" s="604"/>
      <c r="FE10" s="604"/>
      <c r="FF10" s="604"/>
      <c r="FG10" s="604"/>
      <c r="FH10" s="604"/>
      <c r="FI10" s="604"/>
      <c r="FJ10" s="604"/>
      <c r="FK10" s="604"/>
      <c r="FL10" s="604"/>
      <c r="FM10" s="604"/>
      <c r="FN10" s="604"/>
      <c r="FO10" s="604"/>
      <c r="FP10" s="604"/>
      <c r="FQ10" s="604"/>
      <c r="FR10" s="604"/>
      <c r="FS10" s="604"/>
      <c r="FT10" s="604"/>
      <c r="FU10" s="604"/>
      <c r="FV10" s="604"/>
      <c r="FW10" s="604"/>
      <c r="FX10" s="604"/>
      <c r="FY10" s="604"/>
      <c r="FZ10" s="604"/>
      <c r="GA10" s="604"/>
      <c r="GB10" s="604"/>
      <c r="GC10" s="604"/>
      <c r="GD10" s="604"/>
      <c r="GE10" s="604"/>
      <c r="GF10" s="604"/>
      <c r="GG10" s="604"/>
      <c r="GH10" s="604"/>
      <c r="GI10" s="604"/>
      <c r="GJ10" s="604"/>
      <c r="GK10" s="604"/>
      <c r="GL10" s="604"/>
      <c r="GM10" s="604"/>
      <c r="GN10" s="604"/>
      <c r="GO10" s="604"/>
      <c r="GP10" s="604"/>
      <c r="GQ10" s="604"/>
      <c r="GR10" s="604"/>
      <c r="GS10" s="604"/>
      <c r="GT10" s="604"/>
      <c r="GU10" s="604"/>
      <c r="GV10" s="604"/>
      <c r="GW10" s="604"/>
      <c r="GX10" s="604"/>
      <c r="GY10" s="604"/>
      <c r="GZ10" s="604"/>
      <c r="HA10" s="604"/>
      <c r="HB10" s="604"/>
      <c r="HC10" s="604"/>
      <c r="HD10" s="604"/>
      <c r="HE10" s="604"/>
      <c r="HF10" s="604"/>
      <c r="HG10" s="604"/>
      <c r="HH10" s="604"/>
      <c r="HI10" s="604"/>
      <c r="HJ10" s="604"/>
      <c r="HK10" s="604"/>
      <c r="HL10" s="604"/>
      <c r="HM10" s="604"/>
      <c r="HN10" s="604"/>
      <c r="HO10" s="604"/>
      <c r="HP10" s="604"/>
      <c r="HQ10" s="604"/>
      <c r="HR10" s="604"/>
      <c r="HS10" s="604"/>
      <c r="HT10" s="604"/>
      <c r="HU10" s="604"/>
      <c r="HV10" s="604"/>
      <c r="HW10" s="604"/>
      <c r="HX10" s="604"/>
      <c r="HY10" s="604"/>
      <c r="HZ10" s="604"/>
      <c r="IA10" s="604"/>
      <c r="IB10" s="604"/>
      <c r="IC10" s="604"/>
      <c r="ID10" s="604"/>
      <c r="IE10" s="604"/>
      <c r="IF10" s="604"/>
      <c r="IG10" s="604"/>
      <c r="IH10" s="604"/>
      <c r="II10" s="604"/>
      <c r="IJ10" s="604"/>
      <c r="IK10" s="604"/>
      <c r="IL10" s="604"/>
      <c r="IM10" s="604"/>
      <c r="IN10" s="604"/>
      <c r="IO10" s="604"/>
      <c r="IP10" s="604"/>
      <c r="IQ10" s="604"/>
      <c r="IR10" s="604"/>
      <c r="IS10" s="604"/>
      <c r="IT10" s="604"/>
      <c r="IU10" s="604"/>
      <c r="IV10" s="604"/>
    </row>
    <row r="11" spans="1:256">
      <c r="A11" s="598"/>
      <c r="B11" s="601">
        <v>6</v>
      </c>
      <c r="C11" s="585" t="s">
        <v>113</v>
      </c>
      <c r="D11" s="598" t="s">
        <v>1362</v>
      </c>
      <c r="E11" s="598"/>
      <c r="F11" s="602">
        <v>16.54985834076717</v>
      </c>
      <c r="G11" s="602">
        <v>57.39911186440677</v>
      </c>
      <c r="H11" s="602">
        <v>73.029533630686871</v>
      </c>
      <c r="I11" s="602">
        <v>85.901645673505783</v>
      </c>
      <c r="J11" s="602">
        <v>85.113557181088282</v>
      </c>
      <c r="K11" s="602">
        <v>67.51291418376448</v>
      </c>
      <c r="L11" s="602">
        <v>71.453356645851898</v>
      </c>
      <c r="M11" s="602">
        <v>77.758064585191789</v>
      </c>
      <c r="N11" s="602">
        <v>85.470478265737114</v>
      </c>
      <c r="O11" s="602">
        <v>68.388024470895743</v>
      </c>
      <c r="P11" s="602">
        <v>58.047567162581608</v>
      </c>
      <c r="Q11" s="602">
        <v>53.864945104241556</v>
      </c>
      <c r="R11" s="602">
        <v>56.75500999904235</v>
      </c>
      <c r="S11" s="602">
        <v>53.612553664885603</v>
      </c>
      <c r="T11" s="602">
        <v>52.107335509422292</v>
      </c>
      <c r="U11" s="602">
        <v>51.740616172375809</v>
      </c>
      <c r="V11" s="602">
        <v>58.417467789754923</v>
      </c>
      <c r="W11" s="602">
        <v>60.199999999999989</v>
      </c>
      <c r="X11" s="602">
        <v>59.727118258710327</v>
      </c>
      <c r="Y11" s="602">
        <v>59.655631815058648</v>
      </c>
      <c r="Z11" s="898">
        <v>74.276814163588341</v>
      </c>
      <c r="AA11" s="602"/>
      <c r="AB11" s="602"/>
      <c r="AC11" s="602"/>
      <c r="AD11" s="602"/>
      <c r="AE11" s="602"/>
      <c r="AF11" s="602"/>
      <c r="AG11" s="602"/>
      <c r="AH11" s="602"/>
      <c r="AI11" s="602"/>
      <c r="AJ11" s="602"/>
      <c r="AK11" s="602"/>
      <c r="AL11" s="602"/>
      <c r="AM11" s="602"/>
      <c r="AN11" s="602"/>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604"/>
      <c r="FR11" s="604"/>
      <c r="FS11" s="604"/>
      <c r="FT11" s="604"/>
      <c r="FU11" s="604"/>
      <c r="FV11" s="604"/>
      <c r="FW11" s="604"/>
      <c r="FX11" s="604"/>
      <c r="FY11" s="604"/>
      <c r="FZ11" s="604"/>
      <c r="GA11" s="604"/>
      <c r="GB11" s="604"/>
      <c r="GC11" s="604"/>
      <c r="GD11" s="604"/>
      <c r="GE11" s="604"/>
      <c r="GF11" s="604"/>
      <c r="GG11" s="604"/>
      <c r="GH11" s="604"/>
      <c r="GI11" s="604"/>
      <c r="GJ11" s="604"/>
      <c r="GK11" s="604"/>
      <c r="GL11" s="604"/>
      <c r="GM11" s="604"/>
      <c r="GN11" s="604"/>
      <c r="GO11" s="604"/>
      <c r="GP11" s="604"/>
      <c r="GQ11" s="604"/>
      <c r="GR11" s="604"/>
      <c r="GS11" s="604"/>
      <c r="GT11" s="604"/>
      <c r="GU11" s="604"/>
      <c r="GV11" s="604"/>
      <c r="GW11" s="604"/>
      <c r="GX11" s="604"/>
      <c r="GY11" s="604"/>
      <c r="GZ11" s="604"/>
      <c r="HA11" s="604"/>
      <c r="HB11" s="604"/>
      <c r="HC11" s="604"/>
      <c r="HD11" s="604"/>
      <c r="HE11" s="604"/>
      <c r="HF11" s="604"/>
      <c r="HG11" s="604"/>
      <c r="HH11" s="604"/>
      <c r="HI11" s="604"/>
      <c r="HJ11" s="604"/>
      <c r="HK11" s="604"/>
      <c r="HL11" s="604"/>
      <c r="HM11" s="604"/>
      <c r="HN11" s="604"/>
      <c r="HO11" s="604"/>
      <c r="HP11" s="604"/>
      <c r="HQ11" s="604"/>
      <c r="HR11" s="604"/>
      <c r="HS11" s="604"/>
      <c r="HT11" s="604"/>
      <c r="HU11" s="604"/>
      <c r="HV11" s="604"/>
      <c r="HW11" s="604"/>
      <c r="HX11" s="604"/>
      <c r="HY11" s="604"/>
      <c r="HZ11" s="604"/>
      <c r="IA11" s="604"/>
      <c r="IB11" s="604"/>
      <c r="IC11" s="604"/>
      <c r="ID11" s="604"/>
      <c r="IE11" s="604"/>
      <c r="IF11" s="604"/>
      <c r="IG11" s="604"/>
      <c r="IH11" s="604"/>
      <c r="II11" s="604"/>
      <c r="IJ11" s="604"/>
      <c r="IK11" s="604"/>
      <c r="IL11" s="604"/>
      <c r="IM11" s="604"/>
      <c r="IN11" s="604"/>
      <c r="IO11" s="604"/>
      <c r="IP11" s="604"/>
      <c r="IQ11" s="604"/>
      <c r="IR11" s="604"/>
      <c r="IS11" s="604"/>
      <c r="IT11" s="604"/>
      <c r="IU11" s="604"/>
      <c r="IV11" s="604"/>
    </row>
    <row r="12" spans="1:256">
      <c r="A12" s="598"/>
      <c r="B12" s="601">
        <v>7</v>
      </c>
      <c r="C12" s="585" t="s">
        <v>114</v>
      </c>
      <c r="D12" s="598" t="s">
        <v>1362</v>
      </c>
      <c r="E12" s="598"/>
      <c r="F12" s="602">
        <v>24.430743264942013</v>
      </c>
      <c r="G12" s="602">
        <v>75.919191436217645</v>
      </c>
      <c r="H12" s="602">
        <v>74.737058697591422</v>
      </c>
      <c r="I12" s="602">
        <v>69.614483496877781</v>
      </c>
      <c r="J12" s="602">
        <v>69.74583157894736</v>
      </c>
      <c r="K12" s="602">
        <v>63.441123639607468</v>
      </c>
      <c r="L12" s="602">
        <v>72.241445138269384</v>
      </c>
      <c r="M12" s="602">
        <v>74.99975486173058</v>
      </c>
      <c r="N12" s="602">
        <v>70.973138797974272</v>
      </c>
      <c r="O12" s="602">
        <v>68.623034864266515</v>
      </c>
      <c r="P12" s="602">
        <v>65.920415340502601</v>
      </c>
      <c r="Q12" s="602">
        <v>69.563076437749629</v>
      </c>
      <c r="R12" s="602">
        <v>71.795675174772001</v>
      </c>
      <c r="S12" s="602">
        <v>71.216675763803266</v>
      </c>
      <c r="T12" s="602">
        <v>82.334917619552527</v>
      </c>
      <c r="U12" s="602">
        <v>79.285203069987134</v>
      </c>
      <c r="V12" s="602">
        <v>86.949350453556789</v>
      </c>
      <c r="W12" s="602">
        <v>84.100000000000009</v>
      </c>
      <c r="X12" s="602">
        <v>89.736353286257483</v>
      </c>
      <c r="Y12" s="602">
        <v>90.984019598301259</v>
      </c>
      <c r="Z12" s="898">
        <v>107.0265634433198</v>
      </c>
      <c r="AA12" s="602"/>
      <c r="AB12" s="602"/>
      <c r="AC12" s="602"/>
      <c r="AD12" s="602"/>
      <c r="AE12" s="602"/>
      <c r="AF12" s="602"/>
      <c r="AG12" s="602"/>
      <c r="AH12" s="602"/>
      <c r="AI12" s="602"/>
      <c r="AJ12" s="602"/>
      <c r="AK12" s="602"/>
      <c r="AL12" s="602"/>
      <c r="AM12" s="602"/>
      <c r="AN12" s="602"/>
      <c r="AO12" s="603"/>
      <c r="AP12" s="603"/>
      <c r="AQ12" s="603"/>
      <c r="AR12" s="603"/>
      <c r="AS12" s="603"/>
      <c r="AT12" s="603"/>
      <c r="AU12" s="603"/>
      <c r="AV12" s="603"/>
      <c r="AW12" s="603"/>
      <c r="AX12" s="603"/>
      <c r="AY12" s="603"/>
      <c r="AZ12" s="603"/>
      <c r="BA12" s="603"/>
      <c r="BB12" s="603"/>
      <c r="BC12" s="603"/>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4"/>
      <c r="DJ12" s="604"/>
      <c r="DK12" s="604"/>
      <c r="DL12" s="604"/>
      <c r="DM12" s="604"/>
      <c r="DN12" s="604"/>
      <c r="DO12" s="604"/>
      <c r="DP12" s="604"/>
      <c r="DQ12" s="604"/>
      <c r="DR12" s="604"/>
      <c r="DS12" s="604"/>
      <c r="DT12" s="604"/>
      <c r="DU12" s="604"/>
      <c r="DV12" s="604"/>
      <c r="DW12" s="604"/>
      <c r="DX12" s="604"/>
      <c r="DY12" s="604"/>
      <c r="DZ12" s="604"/>
      <c r="EA12" s="604"/>
      <c r="EB12" s="604"/>
      <c r="EC12" s="604"/>
      <c r="ED12" s="604"/>
      <c r="EE12" s="604"/>
      <c r="EF12" s="604"/>
      <c r="EG12" s="604"/>
      <c r="EH12" s="604"/>
      <c r="EI12" s="604"/>
      <c r="EJ12" s="604"/>
      <c r="EK12" s="604"/>
      <c r="EL12" s="604"/>
      <c r="EM12" s="604"/>
      <c r="EN12" s="604"/>
      <c r="EO12" s="604"/>
      <c r="EP12" s="604"/>
      <c r="EQ12" s="604"/>
      <c r="ER12" s="604"/>
      <c r="ES12" s="604"/>
      <c r="ET12" s="604"/>
      <c r="EU12" s="604"/>
      <c r="EV12" s="604"/>
      <c r="EW12" s="604"/>
      <c r="EX12" s="604"/>
      <c r="EY12" s="604"/>
      <c r="EZ12" s="604"/>
      <c r="FA12" s="604"/>
      <c r="FB12" s="604"/>
      <c r="FC12" s="604"/>
      <c r="FD12" s="604"/>
      <c r="FE12" s="604"/>
      <c r="FF12" s="604"/>
      <c r="FG12" s="604"/>
      <c r="FH12" s="604"/>
      <c r="FI12" s="604"/>
      <c r="FJ12" s="604"/>
      <c r="FK12" s="604"/>
      <c r="FL12" s="604"/>
      <c r="FM12" s="604"/>
      <c r="FN12" s="604"/>
      <c r="FO12" s="604"/>
      <c r="FP12" s="604"/>
      <c r="FQ12" s="604"/>
      <c r="FR12" s="604"/>
      <c r="FS12" s="604"/>
      <c r="FT12" s="604"/>
      <c r="FU12" s="604"/>
      <c r="FV12" s="604"/>
      <c r="FW12" s="604"/>
      <c r="FX12" s="604"/>
      <c r="FY12" s="604"/>
      <c r="FZ12" s="604"/>
      <c r="GA12" s="604"/>
      <c r="GB12" s="604"/>
      <c r="GC12" s="604"/>
      <c r="GD12" s="604"/>
      <c r="GE12" s="604"/>
      <c r="GF12" s="604"/>
      <c r="GG12" s="604"/>
      <c r="GH12" s="604"/>
      <c r="GI12" s="604"/>
      <c r="GJ12" s="604"/>
      <c r="GK12" s="604"/>
      <c r="GL12" s="604"/>
      <c r="GM12" s="604"/>
      <c r="GN12" s="604"/>
      <c r="GO12" s="604"/>
      <c r="GP12" s="604"/>
      <c r="GQ12" s="604"/>
      <c r="GR12" s="604"/>
      <c r="GS12" s="604"/>
      <c r="GT12" s="604"/>
      <c r="GU12" s="604"/>
      <c r="GV12" s="604"/>
      <c r="GW12" s="604"/>
      <c r="GX12" s="604"/>
      <c r="GY12" s="604"/>
      <c r="GZ12" s="604"/>
      <c r="HA12" s="604"/>
      <c r="HB12" s="604"/>
      <c r="HC12" s="604"/>
      <c r="HD12" s="604"/>
      <c r="HE12" s="604"/>
      <c r="HF12" s="604"/>
      <c r="HG12" s="604"/>
      <c r="HH12" s="604"/>
      <c r="HI12" s="604"/>
      <c r="HJ12" s="604"/>
      <c r="HK12" s="604"/>
      <c r="HL12" s="604"/>
      <c r="HM12" s="604"/>
      <c r="HN12" s="604"/>
      <c r="HO12" s="604"/>
      <c r="HP12" s="604"/>
      <c r="HQ12" s="604"/>
      <c r="HR12" s="604"/>
      <c r="HS12" s="604"/>
      <c r="HT12" s="604"/>
      <c r="HU12" s="604"/>
      <c r="HV12" s="604"/>
      <c r="HW12" s="604"/>
      <c r="HX12" s="604"/>
      <c r="HY12" s="604"/>
      <c r="HZ12" s="604"/>
      <c r="IA12" s="604"/>
      <c r="IB12" s="604"/>
      <c r="IC12" s="604"/>
      <c r="ID12" s="604"/>
      <c r="IE12" s="604"/>
      <c r="IF12" s="604"/>
      <c r="IG12" s="604"/>
      <c r="IH12" s="604"/>
      <c r="II12" s="604"/>
      <c r="IJ12" s="604"/>
      <c r="IK12" s="604"/>
      <c r="IL12" s="604"/>
      <c r="IM12" s="604"/>
      <c r="IN12" s="604"/>
      <c r="IO12" s="604"/>
      <c r="IP12" s="604"/>
      <c r="IQ12" s="604"/>
      <c r="IR12" s="604"/>
      <c r="IS12" s="604"/>
      <c r="IT12" s="604"/>
      <c r="IU12" s="604"/>
      <c r="IV12" s="604"/>
    </row>
    <row r="13" spans="1:256">
      <c r="A13" s="598"/>
      <c r="B13" s="601">
        <v>8</v>
      </c>
      <c r="C13" s="585" t="s">
        <v>1582</v>
      </c>
      <c r="D13" s="598" t="s">
        <v>1362</v>
      </c>
      <c r="E13" s="598"/>
      <c r="F13" s="602">
        <v>28.765229973238174</v>
      </c>
      <c r="G13" s="602">
        <v>65.017300624442441</v>
      </c>
      <c r="H13" s="602">
        <v>77.889412667261368</v>
      </c>
      <c r="I13" s="602">
        <v>88.134563068688649</v>
      </c>
      <c r="J13" s="602">
        <v>102.97689634255129</v>
      </c>
      <c r="K13" s="602">
        <v>92.863094023193582</v>
      </c>
      <c r="L13" s="602">
        <v>108.2308196253345</v>
      </c>
      <c r="M13" s="602">
        <v>103.63363675289918</v>
      </c>
      <c r="N13" s="602">
        <v>105.51966662347833</v>
      </c>
      <c r="O13" s="602">
        <v>118.68024865224176</v>
      </c>
      <c r="P13" s="602">
        <v>81.334325673703674</v>
      </c>
      <c r="Q13" s="602">
        <v>56.624173918044583</v>
      </c>
      <c r="R13" s="602">
        <v>82.253637679771515</v>
      </c>
      <c r="S13" s="602">
        <v>88.020610494588297</v>
      </c>
      <c r="T13" s="602">
        <v>76.442956466316105</v>
      </c>
      <c r="U13" s="602">
        <v>103.58925033258539</v>
      </c>
      <c r="V13" s="602">
        <v>118.18863804166105</v>
      </c>
      <c r="W13" s="602">
        <v>122.19999999999999</v>
      </c>
      <c r="X13" s="602">
        <v>119.74558831380462</v>
      </c>
      <c r="Y13" s="602">
        <v>117.87281314362104</v>
      </c>
      <c r="Z13" s="898">
        <v>153.65330786503895</v>
      </c>
      <c r="AA13" s="602"/>
      <c r="AB13" s="602"/>
      <c r="AC13" s="602"/>
      <c r="AD13" s="602"/>
      <c r="AE13" s="602"/>
      <c r="AF13" s="602"/>
      <c r="AG13" s="602"/>
      <c r="AH13" s="602"/>
      <c r="AI13" s="602"/>
      <c r="AJ13" s="602"/>
      <c r="AK13" s="602"/>
      <c r="AL13" s="602"/>
      <c r="AM13" s="602"/>
      <c r="AN13" s="602"/>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604"/>
      <c r="BR13" s="604"/>
      <c r="BS13" s="604"/>
      <c r="BT13" s="604"/>
      <c r="BU13" s="604"/>
      <c r="BV13" s="604"/>
      <c r="BW13" s="604"/>
      <c r="BX13" s="604"/>
      <c r="BY13" s="604"/>
      <c r="BZ13" s="604"/>
      <c r="CA13" s="604"/>
      <c r="CB13" s="604"/>
      <c r="CC13" s="604"/>
      <c r="CD13" s="604"/>
      <c r="CE13" s="604"/>
      <c r="CF13" s="604"/>
      <c r="CG13" s="604"/>
      <c r="CH13" s="604"/>
      <c r="CI13" s="604"/>
      <c r="CJ13" s="604"/>
      <c r="CK13" s="604"/>
      <c r="CL13" s="604"/>
      <c r="CM13" s="604"/>
      <c r="CN13" s="604"/>
      <c r="CO13" s="604"/>
      <c r="CP13" s="604"/>
      <c r="CQ13" s="604"/>
      <c r="CR13" s="604"/>
      <c r="CS13" s="604"/>
      <c r="CT13" s="604"/>
      <c r="CU13" s="604"/>
      <c r="CV13" s="604"/>
      <c r="CW13" s="604"/>
      <c r="CX13" s="604"/>
      <c r="CY13" s="604"/>
      <c r="CZ13" s="604"/>
      <c r="DA13" s="604"/>
      <c r="DB13" s="604"/>
      <c r="DC13" s="604"/>
      <c r="DD13" s="604"/>
      <c r="DE13" s="604"/>
      <c r="DF13" s="604"/>
      <c r="DG13" s="604"/>
      <c r="DH13" s="604"/>
      <c r="DI13" s="604"/>
      <c r="DJ13" s="604"/>
      <c r="DK13" s="604"/>
      <c r="DL13" s="604"/>
      <c r="DM13" s="604"/>
      <c r="DN13" s="604"/>
      <c r="DO13" s="604"/>
      <c r="DP13" s="604"/>
      <c r="DQ13" s="604"/>
      <c r="DR13" s="604"/>
      <c r="DS13" s="604"/>
      <c r="DT13" s="604"/>
      <c r="DU13" s="604"/>
      <c r="DV13" s="604"/>
      <c r="DW13" s="604"/>
      <c r="DX13" s="604"/>
      <c r="DY13" s="604"/>
      <c r="DZ13" s="604"/>
      <c r="EA13" s="604"/>
      <c r="EB13" s="604"/>
      <c r="EC13" s="604"/>
      <c r="ED13" s="604"/>
      <c r="EE13" s="604"/>
      <c r="EF13" s="604"/>
      <c r="EG13" s="604"/>
      <c r="EH13" s="604"/>
      <c r="EI13" s="604"/>
      <c r="EJ13" s="604"/>
      <c r="EK13" s="604"/>
      <c r="EL13" s="604"/>
      <c r="EM13" s="604"/>
      <c r="EN13" s="604"/>
      <c r="EO13" s="604"/>
      <c r="EP13" s="604"/>
      <c r="EQ13" s="604"/>
      <c r="ER13" s="604"/>
      <c r="ES13" s="604"/>
      <c r="ET13" s="604"/>
      <c r="EU13" s="604"/>
      <c r="EV13" s="604"/>
      <c r="EW13" s="604"/>
      <c r="EX13" s="604"/>
      <c r="EY13" s="604"/>
      <c r="EZ13" s="604"/>
      <c r="FA13" s="604"/>
      <c r="FB13" s="604"/>
      <c r="FC13" s="604"/>
      <c r="FD13" s="604"/>
      <c r="FE13" s="604"/>
      <c r="FF13" s="604"/>
      <c r="FG13" s="604"/>
      <c r="FH13" s="604"/>
      <c r="FI13" s="604"/>
      <c r="FJ13" s="604"/>
      <c r="FK13" s="604"/>
      <c r="FL13" s="604"/>
      <c r="FM13" s="604"/>
      <c r="FN13" s="604"/>
      <c r="FO13" s="604"/>
      <c r="FP13" s="604"/>
      <c r="FQ13" s="604"/>
      <c r="FR13" s="604"/>
      <c r="FS13" s="604"/>
      <c r="FT13" s="604"/>
      <c r="FU13" s="604"/>
      <c r="FV13" s="604"/>
      <c r="FW13" s="604"/>
      <c r="FX13" s="604"/>
      <c r="FY13" s="604"/>
      <c r="FZ13" s="604"/>
      <c r="GA13" s="604"/>
      <c r="GB13" s="604"/>
      <c r="GC13" s="604"/>
      <c r="GD13" s="604"/>
      <c r="GE13" s="604"/>
      <c r="GF13" s="604"/>
      <c r="GG13" s="604"/>
      <c r="GH13" s="604"/>
      <c r="GI13" s="604"/>
      <c r="GJ13" s="604"/>
      <c r="GK13" s="604"/>
      <c r="GL13" s="604"/>
      <c r="GM13" s="604"/>
      <c r="GN13" s="604"/>
      <c r="GO13" s="604"/>
      <c r="GP13" s="604"/>
      <c r="GQ13" s="604"/>
      <c r="GR13" s="604"/>
      <c r="GS13" s="604"/>
      <c r="GT13" s="604"/>
      <c r="GU13" s="604"/>
      <c r="GV13" s="604"/>
      <c r="GW13" s="604"/>
      <c r="GX13" s="604"/>
      <c r="GY13" s="604"/>
      <c r="GZ13" s="604"/>
      <c r="HA13" s="604"/>
      <c r="HB13" s="604"/>
      <c r="HC13" s="604"/>
      <c r="HD13" s="604"/>
      <c r="HE13" s="604"/>
      <c r="HF13" s="604"/>
      <c r="HG13" s="604"/>
      <c r="HH13" s="604"/>
      <c r="HI13" s="604"/>
      <c r="HJ13" s="604"/>
      <c r="HK13" s="604"/>
      <c r="HL13" s="604"/>
      <c r="HM13" s="604"/>
      <c r="HN13" s="604"/>
      <c r="HO13" s="604"/>
      <c r="HP13" s="604"/>
      <c r="HQ13" s="604"/>
      <c r="HR13" s="604"/>
      <c r="HS13" s="604"/>
      <c r="HT13" s="604"/>
      <c r="HU13" s="604"/>
      <c r="HV13" s="604"/>
      <c r="HW13" s="604"/>
      <c r="HX13" s="604"/>
      <c r="HY13" s="604"/>
      <c r="HZ13" s="604"/>
      <c r="IA13" s="604"/>
      <c r="IB13" s="604"/>
      <c r="IC13" s="604"/>
      <c r="ID13" s="604"/>
      <c r="IE13" s="604"/>
      <c r="IF13" s="604"/>
      <c r="IG13" s="604"/>
      <c r="IH13" s="604"/>
      <c r="II13" s="604"/>
      <c r="IJ13" s="604"/>
      <c r="IK13" s="604"/>
      <c r="IL13" s="604"/>
      <c r="IM13" s="604"/>
      <c r="IN13" s="604"/>
      <c r="IO13" s="604"/>
      <c r="IP13" s="604"/>
      <c r="IQ13" s="604"/>
      <c r="IR13" s="604"/>
      <c r="IS13" s="604"/>
      <c r="IT13" s="604"/>
      <c r="IU13" s="604"/>
      <c r="IV13" s="604"/>
    </row>
    <row r="14" spans="1:256">
      <c r="A14" s="598"/>
      <c r="B14" s="601">
        <v>9</v>
      </c>
      <c r="C14" s="585" t="s">
        <v>1583</v>
      </c>
      <c r="D14" s="598" t="s">
        <v>1362</v>
      </c>
      <c r="E14" s="598"/>
      <c r="F14" s="602">
        <v>17.994687243532557</v>
      </c>
      <c r="G14" s="602">
        <v>67.51291418376448</v>
      </c>
      <c r="H14" s="602">
        <v>67.51291418376448</v>
      </c>
      <c r="I14" s="602">
        <v>75.39379910793933</v>
      </c>
      <c r="J14" s="602">
        <v>54.640802140945574</v>
      </c>
      <c r="K14" s="602">
        <v>41.900038180196248</v>
      </c>
      <c r="L14" s="602">
        <v>53.590017484388923</v>
      </c>
      <c r="M14" s="602">
        <v>37.828247636039244</v>
      </c>
      <c r="N14" s="602">
        <v>54.262926588977663</v>
      </c>
      <c r="O14" s="602">
        <v>51.035059753531726</v>
      </c>
      <c r="P14" s="602">
        <v>64.288209514544207</v>
      </c>
      <c r="Q14" s="602">
        <v>88.481413104097072</v>
      </c>
      <c r="R14" s="602">
        <v>82.371142876456901</v>
      </c>
      <c r="S14" s="602">
        <v>84.476923578572411</v>
      </c>
      <c r="T14" s="602">
        <v>91.014488240575957</v>
      </c>
      <c r="U14" s="602">
        <v>107.1538439310998</v>
      </c>
      <c r="V14" s="602">
        <v>85.074993198270548</v>
      </c>
      <c r="W14" s="602">
        <v>118.8</v>
      </c>
      <c r="X14" s="602">
        <v>140.7229176534492</v>
      </c>
      <c r="Y14" s="602">
        <v>167.23518140469355</v>
      </c>
      <c r="Z14" s="898">
        <v>154.35135589466785</v>
      </c>
      <c r="AA14" s="602"/>
      <c r="AB14" s="602"/>
      <c r="AC14" s="602"/>
      <c r="AD14" s="602"/>
      <c r="AE14" s="602"/>
      <c r="AF14" s="602"/>
      <c r="AG14" s="602"/>
      <c r="AH14" s="602"/>
      <c r="AI14" s="602"/>
      <c r="AJ14" s="602"/>
      <c r="AK14" s="602"/>
      <c r="AL14" s="602"/>
      <c r="AM14" s="602"/>
      <c r="AN14" s="602"/>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04"/>
      <c r="BS14" s="604"/>
      <c r="BT14" s="604"/>
      <c r="BU14" s="604"/>
      <c r="BV14" s="604"/>
      <c r="BW14" s="604"/>
      <c r="BX14" s="604"/>
      <c r="BY14" s="604"/>
      <c r="BZ14" s="604"/>
      <c r="CA14" s="604"/>
      <c r="CB14" s="604"/>
      <c r="CC14" s="604"/>
      <c r="CD14" s="604"/>
      <c r="CE14" s="604"/>
      <c r="CF14" s="604"/>
      <c r="CG14" s="604"/>
      <c r="CH14" s="604"/>
      <c r="CI14" s="604"/>
      <c r="CJ14" s="604"/>
      <c r="CK14" s="604"/>
      <c r="CL14" s="604"/>
      <c r="CM14" s="604"/>
      <c r="CN14" s="604"/>
      <c r="CO14" s="604"/>
      <c r="CP14" s="604"/>
      <c r="CQ14" s="604"/>
      <c r="CR14" s="604"/>
      <c r="CS14" s="604"/>
      <c r="CT14" s="604"/>
      <c r="CU14" s="604"/>
      <c r="CV14" s="604"/>
      <c r="CW14" s="604"/>
      <c r="CX14" s="604"/>
      <c r="CY14" s="604"/>
      <c r="CZ14" s="604"/>
      <c r="DA14" s="604"/>
      <c r="DB14" s="604"/>
      <c r="DC14" s="604"/>
      <c r="DD14" s="604"/>
      <c r="DE14" s="604"/>
      <c r="DF14" s="604"/>
      <c r="DG14" s="604"/>
      <c r="DH14" s="604"/>
      <c r="DI14" s="604"/>
      <c r="DJ14" s="604"/>
      <c r="DK14" s="604"/>
      <c r="DL14" s="604"/>
      <c r="DM14" s="604"/>
      <c r="DN14" s="604"/>
      <c r="DO14" s="604"/>
      <c r="DP14" s="604"/>
      <c r="DQ14" s="604"/>
      <c r="DR14" s="604"/>
      <c r="DS14" s="604"/>
      <c r="DT14" s="604"/>
      <c r="DU14" s="604"/>
      <c r="DV14" s="604"/>
      <c r="DW14" s="604"/>
      <c r="DX14" s="604"/>
      <c r="DY14" s="604"/>
      <c r="DZ14" s="604"/>
      <c r="EA14" s="604"/>
      <c r="EB14" s="604"/>
      <c r="EC14" s="604"/>
      <c r="ED14" s="604"/>
      <c r="EE14" s="604"/>
      <c r="EF14" s="604"/>
      <c r="EG14" s="604"/>
      <c r="EH14" s="604"/>
      <c r="EI14" s="604"/>
      <c r="EJ14" s="604"/>
      <c r="EK14" s="604"/>
      <c r="EL14" s="604"/>
      <c r="EM14" s="604"/>
      <c r="EN14" s="604"/>
      <c r="EO14" s="604"/>
      <c r="EP14" s="604"/>
      <c r="EQ14" s="604"/>
      <c r="ER14" s="604"/>
      <c r="ES14" s="604"/>
      <c r="ET14" s="604"/>
      <c r="EU14" s="604"/>
      <c r="EV14" s="604"/>
      <c r="EW14" s="604"/>
      <c r="EX14" s="604"/>
      <c r="EY14" s="604"/>
      <c r="EZ14" s="604"/>
      <c r="FA14" s="604"/>
      <c r="FB14" s="604"/>
      <c r="FC14" s="604"/>
      <c r="FD14" s="604"/>
      <c r="FE14" s="604"/>
      <c r="FF14" s="604"/>
      <c r="FG14" s="604"/>
      <c r="FH14" s="604"/>
      <c r="FI14" s="604"/>
      <c r="FJ14" s="604"/>
      <c r="FK14" s="604"/>
      <c r="FL14" s="604"/>
      <c r="FM14" s="604"/>
      <c r="FN14" s="604"/>
      <c r="FO14" s="604"/>
      <c r="FP14" s="604"/>
      <c r="FQ14" s="604"/>
      <c r="FR14" s="604"/>
      <c r="FS14" s="604"/>
      <c r="FT14" s="604"/>
      <c r="FU14" s="604"/>
      <c r="FV14" s="604"/>
      <c r="FW14" s="604"/>
      <c r="FX14" s="604"/>
      <c r="FY14" s="604"/>
      <c r="FZ14" s="604"/>
      <c r="GA14" s="604"/>
      <c r="GB14" s="604"/>
      <c r="GC14" s="604"/>
      <c r="GD14" s="604"/>
      <c r="GE14" s="604"/>
      <c r="GF14" s="604"/>
      <c r="GG14" s="604"/>
      <c r="GH14" s="604"/>
      <c r="GI14" s="604"/>
      <c r="GJ14" s="604"/>
      <c r="GK14" s="604"/>
      <c r="GL14" s="604"/>
      <c r="GM14" s="604"/>
      <c r="GN14" s="604"/>
      <c r="GO14" s="604"/>
      <c r="GP14" s="604"/>
      <c r="GQ14" s="604"/>
      <c r="GR14" s="604"/>
      <c r="GS14" s="604"/>
      <c r="GT14" s="604"/>
      <c r="GU14" s="604"/>
      <c r="GV14" s="604"/>
      <c r="GW14" s="604"/>
      <c r="GX14" s="604"/>
      <c r="GY14" s="604"/>
      <c r="GZ14" s="604"/>
      <c r="HA14" s="604"/>
      <c r="HB14" s="604"/>
      <c r="HC14" s="604"/>
      <c r="HD14" s="604"/>
      <c r="HE14" s="604"/>
      <c r="HF14" s="604"/>
      <c r="HG14" s="604"/>
      <c r="HH14" s="604"/>
      <c r="HI14" s="604"/>
      <c r="HJ14" s="604"/>
      <c r="HK14" s="604"/>
      <c r="HL14" s="604"/>
      <c r="HM14" s="604"/>
      <c r="HN14" s="604"/>
      <c r="HO14" s="604"/>
      <c r="HP14" s="604"/>
      <c r="HQ14" s="604"/>
      <c r="HR14" s="604"/>
      <c r="HS14" s="604"/>
      <c r="HT14" s="604"/>
      <c r="HU14" s="604"/>
      <c r="HV14" s="604"/>
      <c r="HW14" s="604"/>
      <c r="HX14" s="604"/>
      <c r="HY14" s="604"/>
      <c r="HZ14" s="604"/>
      <c r="IA14" s="604"/>
      <c r="IB14" s="604"/>
      <c r="IC14" s="604"/>
      <c r="ID14" s="604"/>
      <c r="IE14" s="604"/>
      <c r="IF14" s="604"/>
      <c r="IG14" s="604"/>
      <c r="IH14" s="604"/>
      <c r="II14" s="604"/>
      <c r="IJ14" s="604"/>
      <c r="IK14" s="604"/>
      <c r="IL14" s="604"/>
      <c r="IM14" s="604"/>
      <c r="IN14" s="604"/>
      <c r="IO14" s="604"/>
      <c r="IP14" s="604"/>
      <c r="IQ14" s="604"/>
      <c r="IR14" s="604"/>
      <c r="IS14" s="604"/>
      <c r="IT14" s="604"/>
      <c r="IU14" s="604"/>
      <c r="IV14" s="604"/>
    </row>
    <row r="15" spans="1:256">
      <c r="A15" s="598"/>
      <c r="B15" s="601">
        <v>10</v>
      </c>
      <c r="C15" s="585" t="s">
        <v>1584</v>
      </c>
      <c r="D15" s="598" t="s">
        <v>1362</v>
      </c>
      <c r="E15" s="598"/>
      <c r="F15" s="602">
        <v>29.684666547725239</v>
      </c>
      <c r="G15" s="602">
        <v>76.181887600356802</v>
      </c>
      <c r="H15" s="602">
        <v>49.124182694023183</v>
      </c>
      <c r="I15" s="602">
        <v>58.84394076717215</v>
      </c>
      <c r="J15" s="602">
        <v>79.071545405887591</v>
      </c>
      <c r="K15" s="602">
        <v>109.15025619982156</v>
      </c>
      <c r="L15" s="602">
        <v>114.92957181088312</v>
      </c>
      <c r="M15" s="602">
        <v>149.736813559322</v>
      </c>
      <c r="N15" s="602">
        <v>219.85222299836073</v>
      </c>
      <c r="O15" s="602">
        <v>107.33663672978659</v>
      </c>
      <c r="P15" s="602">
        <v>123.21906823620975</v>
      </c>
      <c r="Q15" s="602">
        <v>112.52854901509707</v>
      </c>
      <c r="R15" s="602">
        <v>115.3901031450509</v>
      </c>
      <c r="S15" s="602">
        <v>135.46029017673655</v>
      </c>
      <c r="T15" s="602">
        <v>114.91657175577697</v>
      </c>
      <c r="U15" s="602">
        <v>124.32870399666922</v>
      </c>
      <c r="V15" s="602">
        <v>149.84444946427334</v>
      </c>
      <c r="W15" s="602">
        <v>187.2</v>
      </c>
      <c r="X15" s="602">
        <v>221.42736525180413</v>
      </c>
      <c r="Y15" s="602">
        <v>239.04089707473705</v>
      </c>
      <c r="Z15" s="898">
        <v>231.28838220501601</v>
      </c>
      <c r="AA15" s="602"/>
      <c r="AB15" s="602"/>
      <c r="AC15" s="602"/>
      <c r="AD15" s="602"/>
      <c r="AE15" s="602"/>
      <c r="AF15" s="602"/>
      <c r="AG15" s="602"/>
      <c r="AH15" s="602"/>
      <c r="AI15" s="602"/>
      <c r="AJ15" s="602"/>
      <c r="AK15" s="602"/>
      <c r="AL15" s="602"/>
      <c r="AM15" s="602"/>
      <c r="AN15" s="602"/>
      <c r="AO15" s="604"/>
      <c r="AP15" s="604"/>
      <c r="AQ15" s="604"/>
      <c r="AR15" s="604"/>
      <c r="AS15" s="604"/>
      <c r="AT15" s="604"/>
      <c r="AU15" s="604"/>
      <c r="AV15" s="604"/>
      <c r="AW15" s="604"/>
      <c r="AX15" s="604"/>
      <c r="AY15" s="604"/>
      <c r="AZ15" s="604"/>
      <c r="BA15" s="604"/>
      <c r="BB15" s="604"/>
      <c r="BC15" s="604"/>
      <c r="BD15" s="604"/>
      <c r="BE15" s="604"/>
      <c r="BF15" s="604"/>
      <c r="BG15" s="604"/>
      <c r="BH15" s="604"/>
      <c r="BI15" s="604"/>
      <c r="BJ15" s="604"/>
      <c r="BK15" s="604"/>
      <c r="BL15" s="604"/>
      <c r="BM15" s="604"/>
      <c r="BN15" s="604"/>
      <c r="BO15" s="604"/>
      <c r="BP15" s="604"/>
      <c r="BQ15" s="604"/>
      <c r="BR15" s="604"/>
      <c r="BS15" s="604"/>
      <c r="BT15" s="604"/>
      <c r="BU15" s="604"/>
      <c r="BV15" s="604"/>
      <c r="BW15" s="604"/>
      <c r="BX15" s="604"/>
      <c r="BY15" s="604"/>
      <c r="BZ15" s="604"/>
      <c r="CA15" s="604"/>
      <c r="CB15" s="604"/>
      <c r="CC15" s="604"/>
      <c r="CD15" s="604"/>
      <c r="CE15" s="604"/>
      <c r="CF15" s="604"/>
      <c r="CG15" s="604"/>
      <c r="CH15" s="604"/>
      <c r="CI15" s="604"/>
      <c r="CJ15" s="604"/>
      <c r="CK15" s="604"/>
      <c r="CL15" s="604"/>
      <c r="CM15" s="604"/>
      <c r="CN15" s="604"/>
      <c r="CO15" s="604"/>
      <c r="CP15" s="604"/>
      <c r="CQ15" s="604"/>
      <c r="CR15" s="604"/>
      <c r="CS15" s="604"/>
      <c r="CT15" s="604"/>
      <c r="CU15" s="604"/>
      <c r="CV15" s="604"/>
      <c r="CW15" s="604"/>
      <c r="CX15" s="604"/>
      <c r="CY15" s="604"/>
      <c r="CZ15" s="604"/>
      <c r="DA15" s="604"/>
      <c r="DB15" s="604"/>
      <c r="DC15" s="604"/>
      <c r="DD15" s="604"/>
      <c r="DE15" s="604"/>
      <c r="DF15" s="604"/>
      <c r="DG15" s="604"/>
      <c r="DH15" s="604"/>
      <c r="DI15" s="604"/>
      <c r="DJ15" s="604"/>
      <c r="DK15" s="604"/>
      <c r="DL15" s="604"/>
      <c r="DM15" s="604"/>
      <c r="DN15" s="604"/>
      <c r="DO15" s="604"/>
      <c r="DP15" s="604"/>
      <c r="DQ15" s="604"/>
      <c r="DR15" s="604"/>
      <c r="DS15" s="604"/>
      <c r="DT15" s="604"/>
      <c r="DU15" s="604"/>
      <c r="DV15" s="604"/>
      <c r="DW15" s="604"/>
      <c r="DX15" s="604"/>
      <c r="DY15" s="604"/>
      <c r="DZ15" s="604"/>
      <c r="EA15" s="604"/>
      <c r="EB15" s="604"/>
      <c r="EC15" s="604"/>
      <c r="ED15" s="604"/>
      <c r="EE15" s="604"/>
      <c r="EF15" s="604"/>
      <c r="EG15" s="604"/>
      <c r="EH15" s="604"/>
      <c r="EI15" s="604"/>
      <c r="EJ15" s="604"/>
      <c r="EK15" s="604"/>
      <c r="EL15" s="604"/>
      <c r="EM15" s="604"/>
      <c r="EN15" s="604"/>
      <c r="EO15" s="604"/>
      <c r="EP15" s="604"/>
      <c r="EQ15" s="604"/>
      <c r="ER15" s="604"/>
      <c r="ES15" s="604"/>
      <c r="ET15" s="604"/>
      <c r="EU15" s="604"/>
      <c r="EV15" s="604"/>
      <c r="EW15" s="604"/>
      <c r="EX15" s="604"/>
      <c r="EY15" s="604"/>
      <c r="EZ15" s="604"/>
      <c r="FA15" s="604"/>
      <c r="FB15" s="604"/>
      <c r="FC15" s="604"/>
      <c r="FD15" s="604"/>
      <c r="FE15" s="604"/>
      <c r="FF15" s="604"/>
      <c r="FG15" s="604"/>
      <c r="FH15" s="604"/>
      <c r="FI15" s="604"/>
      <c r="FJ15" s="604"/>
      <c r="FK15" s="604"/>
      <c r="FL15" s="604"/>
      <c r="FM15" s="604"/>
      <c r="FN15" s="604"/>
      <c r="FO15" s="604"/>
      <c r="FP15" s="604"/>
      <c r="FQ15" s="604"/>
      <c r="FR15" s="604"/>
      <c r="FS15" s="604"/>
      <c r="FT15" s="604"/>
      <c r="FU15" s="604"/>
      <c r="FV15" s="604"/>
      <c r="FW15" s="604"/>
      <c r="FX15" s="604"/>
      <c r="FY15" s="604"/>
      <c r="FZ15" s="604"/>
      <c r="GA15" s="604"/>
      <c r="GB15" s="604"/>
      <c r="GC15" s="604"/>
      <c r="GD15" s="604"/>
      <c r="GE15" s="604"/>
      <c r="GF15" s="604"/>
      <c r="GG15" s="604"/>
      <c r="GH15" s="604"/>
      <c r="GI15" s="604"/>
      <c r="GJ15" s="604"/>
      <c r="GK15" s="604"/>
      <c r="GL15" s="604"/>
      <c r="GM15" s="604"/>
      <c r="GN15" s="604"/>
      <c r="GO15" s="604"/>
      <c r="GP15" s="604"/>
      <c r="GQ15" s="604"/>
      <c r="GR15" s="604"/>
      <c r="GS15" s="604"/>
      <c r="GT15" s="604"/>
      <c r="GU15" s="604"/>
      <c r="GV15" s="604"/>
      <c r="GW15" s="604"/>
      <c r="GX15" s="604"/>
      <c r="GY15" s="604"/>
      <c r="GZ15" s="604"/>
      <c r="HA15" s="604"/>
      <c r="HB15" s="604"/>
      <c r="HC15" s="604"/>
      <c r="HD15" s="604"/>
      <c r="HE15" s="604"/>
      <c r="HF15" s="604"/>
      <c r="HG15" s="604"/>
      <c r="HH15" s="604"/>
      <c r="HI15" s="604"/>
      <c r="HJ15" s="604"/>
      <c r="HK15" s="604"/>
      <c r="HL15" s="604"/>
      <c r="HM15" s="604"/>
      <c r="HN15" s="604"/>
      <c r="HO15" s="604"/>
      <c r="HP15" s="604"/>
      <c r="HQ15" s="604"/>
      <c r="HR15" s="604"/>
      <c r="HS15" s="604"/>
      <c r="HT15" s="604"/>
      <c r="HU15" s="604"/>
      <c r="HV15" s="604"/>
      <c r="HW15" s="604"/>
      <c r="HX15" s="604"/>
      <c r="HY15" s="604"/>
      <c r="HZ15" s="604"/>
      <c r="IA15" s="604"/>
      <c r="IB15" s="604"/>
      <c r="IC15" s="604"/>
      <c r="ID15" s="604"/>
      <c r="IE15" s="604"/>
      <c r="IF15" s="604"/>
      <c r="IG15" s="604"/>
      <c r="IH15" s="604"/>
      <c r="II15" s="604"/>
      <c r="IJ15" s="604"/>
      <c r="IK15" s="604"/>
      <c r="IL15" s="604"/>
      <c r="IM15" s="604"/>
      <c r="IN15" s="604"/>
      <c r="IO15" s="604"/>
      <c r="IP15" s="604"/>
      <c r="IQ15" s="604"/>
      <c r="IR15" s="604"/>
      <c r="IS15" s="604"/>
      <c r="IT15" s="604"/>
      <c r="IU15" s="604"/>
      <c r="IV15" s="604"/>
    </row>
    <row r="16" spans="1:256">
      <c r="A16" s="598"/>
      <c r="B16" s="601">
        <v>11</v>
      </c>
      <c r="C16" s="585" t="s">
        <v>1341</v>
      </c>
      <c r="D16" s="598" t="s">
        <v>1362</v>
      </c>
      <c r="E16" s="598"/>
      <c r="F16" s="602">
        <v>100.48128278322923</v>
      </c>
      <c r="G16" s="602">
        <v>84.456816770740389</v>
      </c>
      <c r="H16" s="602">
        <v>81.435810883140036</v>
      </c>
      <c r="I16" s="602">
        <v>86.427038001784112</v>
      </c>
      <c r="J16" s="602">
        <v>78.020760749330947</v>
      </c>
      <c r="K16" s="602">
        <v>83.011987867975023</v>
      </c>
      <c r="L16" s="602">
        <v>64.360560214094548</v>
      </c>
      <c r="M16" s="602">
        <v>71.190660481712754</v>
      </c>
      <c r="N16" s="602">
        <v>78.846834644547343</v>
      </c>
      <c r="O16" s="602">
        <v>73.104274782085966</v>
      </c>
      <c r="P16" s="602">
        <v>77.316312579044663</v>
      </c>
      <c r="Q16" s="602">
        <v>100.53190199856218</v>
      </c>
      <c r="R16" s="602">
        <v>93.064115774827215</v>
      </c>
      <c r="S16" s="602">
        <v>93.164672146869449</v>
      </c>
      <c r="T16" s="602">
        <v>82.528416538939879</v>
      </c>
      <c r="U16" s="602">
        <v>83.821958559005481</v>
      </c>
      <c r="V16" s="602">
        <v>94.863303309209883</v>
      </c>
      <c r="W16" s="602">
        <v>102.70000000000002</v>
      </c>
      <c r="X16" s="602">
        <v>100.71060428338637</v>
      </c>
      <c r="Y16" s="602">
        <v>83.517954166314709</v>
      </c>
      <c r="Z16" s="898">
        <v>116.60869869915483</v>
      </c>
      <c r="AA16" s="602"/>
      <c r="AB16" s="602"/>
      <c r="AC16" s="602"/>
      <c r="AD16" s="602"/>
      <c r="AE16" s="602"/>
      <c r="AF16" s="602"/>
      <c r="AG16" s="602"/>
      <c r="AH16" s="602"/>
      <c r="AI16" s="602"/>
      <c r="AJ16" s="602"/>
      <c r="AK16" s="602"/>
      <c r="AL16" s="602"/>
      <c r="AM16" s="602"/>
      <c r="AN16" s="602"/>
      <c r="AO16" s="604"/>
      <c r="AP16" s="604"/>
      <c r="AQ16" s="604"/>
      <c r="AR16" s="604"/>
      <c r="AS16" s="604"/>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604"/>
      <c r="CO16" s="604"/>
      <c r="CP16" s="604"/>
      <c r="CQ16" s="604"/>
      <c r="CR16" s="604"/>
      <c r="CS16" s="604"/>
      <c r="CT16" s="604"/>
      <c r="CU16" s="604"/>
      <c r="CV16" s="604"/>
      <c r="CW16" s="604"/>
      <c r="CX16" s="604"/>
      <c r="CY16" s="604"/>
      <c r="CZ16" s="604"/>
      <c r="DA16" s="604"/>
      <c r="DB16" s="604"/>
      <c r="DC16" s="604"/>
      <c r="DD16" s="604"/>
      <c r="DE16" s="604"/>
      <c r="DF16" s="604"/>
      <c r="DG16" s="604"/>
      <c r="DH16" s="604"/>
      <c r="DI16" s="604"/>
      <c r="DJ16" s="604"/>
      <c r="DK16" s="604"/>
      <c r="DL16" s="604"/>
      <c r="DM16" s="604"/>
      <c r="DN16" s="604"/>
      <c r="DO16" s="604"/>
      <c r="DP16" s="604"/>
      <c r="DQ16" s="604"/>
      <c r="DR16" s="604"/>
      <c r="DS16" s="604"/>
      <c r="DT16" s="604"/>
      <c r="DU16" s="604"/>
      <c r="DV16" s="604"/>
      <c r="DW16" s="604"/>
      <c r="DX16" s="604"/>
      <c r="DY16" s="604"/>
      <c r="DZ16" s="604"/>
      <c r="EA16" s="604"/>
      <c r="EB16" s="604"/>
      <c r="EC16" s="604"/>
      <c r="ED16" s="604"/>
      <c r="EE16" s="604"/>
      <c r="EF16" s="604"/>
      <c r="EG16" s="604"/>
      <c r="EH16" s="604"/>
      <c r="EI16" s="604"/>
      <c r="EJ16" s="604"/>
      <c r="EK16" s="604"/>
      <c r="EL16" s="604"/>
      <c r="EM16" s="604"/>
      <c r="EN16" s="604"/>
      <c r="EO16" s="604"/>
      <c r="EP16" s="604"/>
      <c r="EQ16" s="604"/>
      <c r="ER16" s="604"/>
      <c r="ES16" s="604"/>
      <c r="ET16" s="604"/>
      <c r="EU16" s="604"/>
      <c r="EV16" s="604"/>
      <c r="EW16" s="604"/>
      <c r="EX16" s="604"/>
      <c r="EY16" s="604"/>
      <c r="EZ16" s="604"/>
      <c r="FA16" s="604"/>
      <c r="FB16" s="604"/>
      <c r="FC16" s="604"/>
      <c r="FD16" s="604"/>
      <c r="FE16" s="604"/>
      <c r="FF16" s="604"/>
      <c r="FG16" s="604"/>
      <c r="FH16" s="604"/>
      <c r="FI16" s="604"/>
      <c r="FJ16" s="604"/>
      <c r="FK16" s="604"/>
      <c r="FL16" s="604"/>
      <c r="FM16" s="604"/>
      <c r="FN16" s="604"/>
      <c r="FO16" s="604"/>
      <c r="FP16" s="604"/>
      <c r="FQ16" s="604"/>
      <c r="FR16" s="604"/>
      <c r="FS16" s="604"/>
      <c r="FT16" s="604"/>
      <c r="FU16" s="604"/>
      <c r="FV16" s="604"/>
      <c r="FW16" s="604"/>
      <c r="FX16" s="604"/>
      <c r="FY16" s="604"/>
      <c r="FZ16" s="604"/>
      <c r="GA16" s="604"/>
      <c r="GB16" s="604"/>
      <c r="GC16" s="604"/>
      <c r="GD16" s="604"/>
      <c r="GE16" s="604"/>
      <c r="GF16" s="604"/>
      <c r="GG16" s="604"/>
      <c r="GH16" s="604"/>
      <c r="GI16" s="604"/>
      <c r="GJ16" s="604"/>
      <c r="GK16" s="604"/>
      <c r="GL16" s="604"/>
      <c r="GM16" s="604"/>
      <c r="GN16" s="604"/>
      <c r="GO16" s="604"/>
      <c r="GP16" s="604"/>
      <c r="GQ16" s="604"/>
      <c r="GR16" s="604"/>
      <c r="GS16" s="604"/>
      <c r="GT16" s="604"/>
      <c r="GU16" s="604"/>
      <c r="GV16" s="604"/>
      <c r="GW16" s="604"/>
      <c r="GX16" s="604"/>
      <c r="GY16" s="604"/>
      <c r="GZ16" s="604"/>
      <c r="HA16" s="604"/>
      <c r="HB16" s="604"/>
      <c r="HC16" s="604"/>
      <c r="HD16" s="604"/>
      <c r="HE16" s="604"/>
      <c r="HF16" s="604"/>
      <c r="HG16" s="604"/>
      <c r="HH16" s="604"/>
      <c r="HI16" s="604"/>
      <c r="HJ16" s="604"/>
      <c r="HK16" s="604"/>
      <c r="HL16" s="604"/>
      <c r="HM16" s="604"/>
      <c r="HN16" s="604"/>
      <c r="HO16" s="604"/>
      <c r="HP16" s="604"/>
      <c r="HQ16" s="604"/>
      <c r="HR16" s="604"/>
      <c r="HS16" s="604"/>
      <c r="HT16" s="604"/>
      <c r="HU16" s="604"/>
      <c r="HV16" s="604"/>
      <c r="HW16" s="604"/>
      <c r="HX16" s="604"/>
      <c r="HY16" s="604"/>
      <c r="HZ16" s="604"/>
      <c r="IA16" s="604"/>
      <c r="IB16" s="604"/>
      <c r="IC16" s="604"/>
      <c r="ID16" s="604"/>
      <c r="IE16" s="604"/>
      <c r="IF16" s="604"/>
      <c r="IG16" s="604"/>
      <c r="IH16" s="604"/>
      <c r="II16" s="604"/>
      <c r="IJ16" s="604"/>
      <c r="IK16" s="604"/>
      <c r="IL16" s="604"/>
      <c r="IM16" s="604"/>
      <c r="IN16" s="604"/>
      <c r="IO16" s="604"/>
      <c r="IP16" s="604"/>
      <c r="IQ16" s="604"/>
      <c r="IR16" s="604"/>
      <c r="IS16" s="604"/>
      <c r="IT16" s="604"/>
      <c r="IU16" s="604"/>
      <c r="IV16" s="604"/>
    </row>
    <row r="17" spans="1:256">
      <c r="A17" s="598"/>
      <c r="B17" s="601">
        <v>12</v>
      </c>
      <c r="C17" s="585" t="s">
        <v>119</v>
      </c>
      <c r="D17" s="598" t="s">
        <v>1362</v>
      </c>
      <c r="E17" s="598"/>
      <c r="F17" s="602">
        <v>17.075250669045491</v>
      </c>
      <c r="G17" s="602">
        <v>48.861486529884026</v>
      </c>
      <c r="H17" s="602">
        <v>71.322008563782319</v>
      </c>
      <c r="I17" s="602">
        <v>92.863094023193582</v>
      </c>
      <c r="J17" s="602">
        <v>76.575931846565538</v>
      </c>
      <c r="K17" s="602">
        <v>62.784383229259575</v>
      </c>
      <c r="L17" s="602">
        <v>65.54269295272077</v>
      </c>
      <c r="M17" s="602">
        <v>55.297542551293482</v>
      </c>
      <c r="N17" s="602">
        <v>94.356672938366458</v>
      </c>
      <c r="O17" s="602">
        <v>74.733305091906701</v>
      </c>
      <c r="P17" s="602">
        <v>60.1626607029186</v>
      </c>
      <c r="Q17" s="602">
        <v>63.582229187634802</v>
      </c>
      <c r="R17" s="602">
        <v>81.078585712917643</v>
      </c>
      <c r="S17" s="602">
        <v>88.477860419235512</v>
      </c>
      <c r="T17" s="602">
        <v>103.26463682525483</v>
      </c>
      <c r="U17" s="602">
        <v>105.96564606492832</v>
      </c>
      <c r="V17" s="602">
        <v>148.28248508486814</v>
      </c>
      <c r="W17" s="602">
        <v>105.2</v>
      </c>
      <c r="X17" s="602">
        <v>118.87153292465275</v>
      </c>
      <c r="Y17" s="602">
        <v>94.698003117067628</v>
      </c>
      <c r="Z17" s="898">
        <v>156.6636729883673</v>
      </c>
      <c r="AA17" s="602"/>
      <c r="AB17" s="602"/>
      <c r="AC17" s="602"/>
      <c r="AD17" s="602"/>
      <c r="AE17" s="602"/>
      <c r="AF17" s="602"/>
      <c r="AG17" s="602"/>
      <c r="AH17" s="602"/>
      <c r="AI17" s="602"/>
      <c r="AJ17" s="602"/>
      <c r="AK17" s="602"/>
      <c r="AL17" s="602"/>
      <c r="AM17" s="602"/>
      <c r="AN17" s="602"/>
      <c r="AO17" s="604"/>
      <c r="AP17" s="604"/>
      <c r="AQ17" s="604"/>
      <c r="AR17" s="604"/>
      <c r="AS17" s="604"/>
      <c r="AT17" s="604"/>
      <c r="AU17" s="604"/>
      <c r="AV17" s="604"/>
      <c r="AW17" s="604"/>
      <c r="AX17" s="604"/>
      <c r="AY17" s="604"/>
      <c r="AZ17" s="604"/>
      <c r="BA17" s="604"/>
      <c r="BB17" s="604"/>
      <c r="BC17" s="604"/>
      <c r="BD17" s="604"/>
      <c r="BE17" s="604"/>
      <c r="BF17" s="604"/>
      <c r="BG17" s="604"/>
      <c r="BH17" s="604"/>
      <c r="BI17" s="604"/>
      <c r="BJ17" s="604"/>
      <c r="BK17" s="604"/>
      <c r="BL17" s="604"/>
      <c r="BM17" s="604"/>
      <c r="BN17" s="604"/>
      <c r="BO17" s="604"/>
      <c r="BP17" s="604"/>
      <c r="BQ17" s="604"/>
      <c r="BR17" s="604"/>
      <c r="BS17" s="604"/>
      <c r="BT17" s="604"/>
      <c r="BU17" s="604"/>
      <c r="BV17" s="604"/>
      <c r="BW17" s="604"/>
      <c r="BX17" s="604"/>
      <c r="BY17" s="604"/>
      <c r="BZ17" s="604"/>
      <c r="CA17" s="604"/>
      <c r="CB17" s="604"/>
      <c r="CC17" s="604"/>
      <c r="CD17" s="604"/>
      <c r="CE17" s="604"/>
      <c r="CF17" s="604"/>
      <c r="CG17" s="604"/>
      <c r="CH17" s="604"/>
      <c r="CI17" s="604"/>
      <c r="CJ17" s="604"/>
      <c r="CK17" s="604"/>
      <c r="CL17" s="604"/>
      <c r="CM17" s="604"/>
      <c r="CN17" s="604"/>
      <c r="CO17" s="604"/>
      <c r="CP17" s="604"/>
      <c r="CQ17" s="604"/>
      <c r="CR17" s="604"/>
      <c r="CS17" s="604"/>
      <c r="CT17" s="604"/>
      <c r="CU17" s="604"/>
      <c r="CV17" s="604"/>
      <c r="CW17" s="604"/>
      <c r="CX17" s="604"/>
      <c r="CY17" s="604"/>
      <c r="CZ17" s="604"/>
      <c r="DA17" s="604"/>
      <c r="DB17" s="604"/>
      <c r="DC17" s="604"/>
      <c r="DD17" s="604"/>
      <c r="DE17" s="604"/>
      <c r="DF17" s="604"/>
      <c r="DG17" s="604"/>
      <c r="DH17" s="604"/>
      <c r="DI17" s="604"/>
      <c r="DJ17" s="604"/>
      <c r="DK17" s="604"/>
      <c r="DL17" s="604"/>
      <c r="DM17" s="604"/>
      <c r="DN17" s="604"/>
      <c r="DO17" s="604"/>
      <c r="DP17" s="604"/>
      <c r="DQ17" s="604"/>
      <c r="DR17" s="604"/>
      <c r="DS17" s="604"/>
      <c r="DT17" s="604"/>
      <c r="DU17" s="604"/>
      <c r="DV17" s="604"/>
      <c r="DW17" s="604"/>
      <c r="DX17" s="604"/>
      <c r="DY17" s="604"/>
      <c r="DZ17" s="604"/>
      <c r="EA17" s="604"/>
      <c r="EB17" s="604"/>
      <c r="EC17" s="604"/>
      <c r="ED17" s="604"/>
      <c r="EE17" s="604"/>
      <c r="EF17" s="604"/>
      <c r="EG17" s="604"/>
      <c r="EH17" s="604"/>
      <c r="EI17" s="604"/>
      <c r="EJ17" s="604"/>
      <c r="EK17" s="604"/>
      <c r="EL17" s="604"/>
      <c r="EM17" s="604"/>
      <c r="EN17" s="604"/>
      <c r="EO17" s="604"/>
      <c r="EP17" s="604"/>
      <c r="EQ17" s="604"/>
      <c r="ER17" s="604"/>
      <c r="ES17" s="604"/>
      <c r="ET17" s="604"/>
      <c r="EU17" s="604"/>
      <c r="EV17" s="604"/>
      <c r="EW17" s="604"/>
      <c r="EX17" s="604"/>
      <c r="EY17" s="604"/>
      <c r="EZ17" s="604"/>
      <c r="FA17" s="604"/>
      <c r="FB17" s="604"/>
      <c r="FC17" s="604"/>
      <c r="FD17" s="604"/>
      <c r="FE17" s="604"/>
      <c r="FF17" s="604"/>
      <c r="FG17" s="604"/>
      <c r="FH17" s="604"/>
      <c r="FI17" s="604"/>
      <c r="FJ17" s="604"/>
      <c r="FK17" s="604"/>
      <c r="FL17" s="604"/>
      <c r="FM17" s="604"/>
      <c r="FN17" s="604"/>
      <c r="FO17" s="604"/>
      <c r="FP17" s="604"/>
      <c r="FQ17" s="604"/>
      <c r="FR17" s="604"/>
      <c r="FS17" s="604"/>
      <c r="FT17" s="604"/>
      <c r="FU17" s="604"/>
      <c r="FV17" s="604"/>
      <c r="FW17" s="604"/>
      <c r="FX17" s="604"/>
      <c r="FY17" s="604"/>
      <c r="FZ17" s="604"/>
      <c r="GA17" s="604"/>
      <c r="GB17" s="604"/>
      <c r="GC17" s="604"/>
      <c r="GD17" s="604"/>
      <c r="GE17" s="604"/>
      <c r="GF17" s="604"/>
      <c r="GG17" s="604"/>
      <c r="GH17" s="604"/>
      <c r="GI17" s="604"/>
      <c r="GJ17" s="604"/>
      <c r="GK17" s="604"/>
      <c r="GL17" s="604"/>
      <c r="GM17" s="604"/>
      <c r="GN17" s="604"/>
      <c r="GO17" s="604"/>
      <c r="GP17" s="604"/>
      <c r="GQ17" s="604"/>
      <c r="GR17" s="604"/>
      <c r="GS17" s="604"/>
      <c r="GT17" s="604"/>
      <c r="GU17" s="604"/>
      <c r="GV17" s="604"/>
      <c r="GW17" s="604"/>
      <c r="GX17" s="604"/>
      <c r="GY17" s="604"/>
      <c r="GZ17" s="604"/>
      <c r="HA17" s="604"/>
      <c r="HB17" s="604"/>
      <c r="HC17" s="604"/>
      <c r="HD17" s="604"/>
      <c r="HE17" s="604"/>
      <c r="HF17" s="604"/>
      <c r="HG17" s="604"/>
      <c r="HH17" s="604"/>
      <c r="HI17" s="604"/>
      <c r="HJ17" s="604"/>
      <c r="HK17" s="604"/>
      <c r="HL17" s="604"/>
      <c r="HM17" s="604"/>
      <c r="HN17" s="604"/>
      <c r="HO17" s="604"/>
      <c r="HP17" s="604"/>
      <c r="HQ17" s="604"/>
      <c r="HR17" s="604"/>
      <c r="HS17" s="604"/>
      <c r="HT17" s="604"/>
      <c r="HU17" s="604"/>
      <c r="HV17" s="604"/>
      <c r="HW17" s="604"/>
      <c r="HX17" s="604"/>
      <c r="HY17" s="604"/>
      <c r="HZ17" s="604"/>
      <c r="IA17" s="604"/>
      <c r="IB17" s="604"/>
      <c r="IC17" s="604"/>
      <c r="ID17" s="604"/>
      <c r="IE17" s="604"/>
      <c r="IF17" s="604"/>
      <c r="IG17" s="604"/>
      <c r="IH17" s="604"/>
      <c r="II17" s="604"/>
      <c r="IJ17" s="604"/>
      <c r="IK17" s="604"/>
      <c r="IL17" s="604"/>
      <c r="IM17" s="604"/>
      <c r="IN17" s="604"/>
      <c r="IO17" s="604"/>
      <c r="IP17" s="604"/>
      <c r="IQ17" s="604"/>
      <c r="IR17" s="604"/>
      <c r="IS17" s="604"/>
      <c r="IT17" s="604"/>
      <c r="IU17" s="604"/>
      <c r="IV17" s="604"/>
    </row>
    <row r="18" spans="1:256">
      <c r="A18" s="598"/>
      <c r="B18" s="601">
        <v>13</v>
      </c>
      <c r="C18" s="585" t="s">
        <v>120</v>
      </c>
      <c r="D18" s="598" t="s">
        <v>1362</v>
      </c>
      <c r="E18" s="598"/>
      <c r="F18" s="602">
        <v>61.339554326494188</v>
      </c>
      <c r="G18" s="602">
        <v>39.798468867082953</v>
      </c>
      <c r="H18" s="602">
        <v>43.607563247100799</v>
      </c>
      <c r="I18" s="602">
        <v>52.801928991971444</v>
      </c>
      <c r="J18" s="602">
        <v>61.996294736842103</v>
      </c>
      <c r="K18" s="602">
        <v>61.470902408563767</v>
      </c>
      <c r="L18" s="602">
        <v>76.313235682426381</v>
      </c>
      <c r="M18" s="602">
        <v>70.796616235504004</v>
      </c>
      <c r="N18" s="602">
        <v>77.200914222299843</v>
      </c>
      <c r="O18" s="602">
        <v>54.287400868649208</v>
      </c>
      <c r="P18" s="602">
        <v>59.783164529623498</v>
      </c>
      <c r="Q18" s="602">
        <v>51.819791738256065</v>
      </c>
      <c r="R18" s="602">
        <v>39.129230496234157</v>
      </c>
      <c r="S18" s="602">
        <v>41.838368105219899</v>
      </c>
      <c r="T18" s="602">
        <v>44.680641474355575</v>
      </c>
      <c r="U18" s="602">
        <v>39.858637510661111</v>
      </c>
      <c r="V18" s="602">
        <v>45.713490837259201</v>
      </c>
      <c r="W18" s="602">
        <v>56</v>
      </c>
      <c r="X18" s="602">
        <v>63.126222549856443</v>
      </c>
      <c r="Y18" s="602">
        <v>81.612788300420092</v>
      </c>
      <c r="Z18" s="898">
        <v>81.021930794282667</v>
      </c>
      <c r="AA18" s="602"/>
      <c r="AB18" s="602"/>
      <c r="AC18" s="602"/>
      <c r="AD18" s="602"/>
      <c r="AE18" s="602"/>
      <c r="AF18" s="602"/>
      <c r="AG18" s="602"/>
      <c r="AH18" s="602"/>
      <c r="AI18" s="602"/>
      <c r="AJ18" s="602"/>
      <c r="AK18" s="602"/>
      <c r="AL18" s="602"/>
      <c r="AM18" s="602"/>
      <c r="AN18" s="602"/>
      <c r="AO18" s="604"/>
      <c r="AP18" s="604"/>
      <c r="AQ18" s="604"/>
      <c r="AR18" s="604"/>
      <c r="AS18" s="604"/>
      <c r="AT18" s="60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4"/>
      <c r="CG18" s="604"/>
      <c r="CH18" s="604"/>
      <c r="CI18" s="604"/>
      <c r="CJ18" s="604"/>
      <c r="CK18" s="604"/>
      <c r="CL18" s="604"/>
      <c r="CM18" s="604"/>
      <c r="CN18" s="604"/>
      <c r="CO18" s="604"/>
      <c r="CP18" s="604"/>
      <c r="CQ18" s="604"/>
      <c r="CR18" s="604"/>
      <c r="CS18" s="604"/>
      <c r="CT18" s="604"/>
      <c r="CU18" s="604"/>
      <c r="CV18" s="604"/>
      <c r="CW18" s="604"/>
      <c r="CX18" s="604"/>
      <c r="CY18" s="604"/>
      <c r="CZ18" s="604"/>
      <c r="DA18" s="604"/>
      <c r="DB18" s="604"/>
      <c r="DC18" s="604"/>
      <c r="DD18" s="604"/>
      <c r="DE18" s="604"/>
      <c r="DF18" s="604"/>
      <c r="DG18" s="604"/>
      <c r="DH18" s="604"/>
      <c r="DI18" s="604"/>
      <c r="DJ18" s="604"/>
      <c r="DK18" s="604"/>
      <c r="DL18" s="604"/>
      <c r="DM18" s="604"/>
      <c r="DN18" s="604"/>
      <c r="DO18" s="604"/>
      <c r="DP18" s="604"/>
      <c r="DQ18" s="604"/>
      <c r="DR18" s="604"/>
      <c r="DS18" s="604"/>
      <c r="DT18" s="604"/>
      <c r="DU18" s="604"/>
      <c r="DV18" s="604"/>
      <c r="DW18" s="604"/>
      <c r="DX18" s="604"/>
      <c r="DY18" s="604"/>
      <c r="DZ18" s="604"/>
      <c r="EA18" s="604"/>
      <c r="EB18" s="604"/>
      <c r="EC18" s="604"/>
      <c r="ED18" s="604"/>
      <c r="EE18" s="604"/>
      <c r="EF18" s="604"/>
      <c r="EG18" s="604"/>
      <c r="EH18" s="604"/>
      <c r="EI18" s="604"/>
      <c r="EJ18" s="604"/>
      <c r="EK18" s="604"/>
      <c r="EL18" s="604"/>
      <c r="EM18" s="604"/>
      <c r="EN18" s="604"/>
      <c r="EO18" s="604"/>
      <c r="EP18" s="604"/>
      <c r="EQ18" s="604"/>
      <c r="ER18" s="604"/>
      <c r="ES18" s="604"/>
      <c r="ET18" s="604"/>
      <c r="EU18" s="604"/>
      <c r="EV18" s="604"/>
      <c r="EW18" s="604"/>
      <c r="EX18" s="604"/>
      <c r="EY18" s="604"/>
      <c r="EZ18" s="604"/>
      <c r="FA18" s="604"/>
      <c r="FB18" s="604"/>
      <c r="FC18" s="604"/>
      <c r="FD18" s="604"/>
      <c r="FE18" s="604"/>
      <c r="FF18" s="604"/>
      <c r="FG18" s="604"/>
      <c r="FH18" s="604"/>
      <c r="FI18" s="604"/>
      <c r="FJ18" s="604"/>
      <c r="FK18" s="604"/>
      <c r="FL18" s="604"/>
      <c r="FM18" s="604"/>
      <c r="FN18" s="604"/>
      <c r="FO18" s="604"/>
      <c r="FP18" s="604"/>
      <c r="FQ18" s="604"/>
      <c r="FR18" s="604"/>
      <c r="FS18" s="604"/>
      <c r="FT18" s="604"/>
      <c r="FU18" s="604"/>
      <c r="FV18" s="604"/>
      <c r="FW18" s="604"/>
      <c r="FX18" s="604"/>
      <c r="FY18" s="604"/>
      <c r="FZ18" s="604"/>
      <c r="GA18" s="604"/>
      <c r="GB18" s="604"/>
      <c r="GC18" s="604"/>
      <c r="GD18" s="604"/>
      <c r="GE18" s="604"/>
      <c r="GF18" s="604"/>
      <c r="GG18" s="604"/>
      <c r="GH18" s="604"/>
      <c r="GI18" s="604"/>
      <c r="GJ18" s="604"/>
      <c r="GK18" s="604"/>
      <c r="GL18" s="604"/>
      <c r="GM18" s="604"/>
      <c r="GN18" s="604"/>
      <c r="GO18" s="604"/>
      <c r="GP18" s="604"/>
      <c r="GQ18" s="604"/>
      <c r="GR18" s="604"/>
      <c r="GS18" s="604"/>
      <c r="GT18" s="604"/>
      <c r="GU18" s="604"/>
      <c r="GV18" s="604"/>
      <c r="GW18" s="604"/>
      <c r="GX18" s="604"/>
      <c r="GY18" s="604"/>
      <c r="GZ18" s="604"/>
      <c r="HA18" s="604"/>
      <c r="HB18" s="604"/>
      <c r="HC18" s="604"/>
      <c r="HD18" s="604"/>
      <c r="HE18" s="604"/>
      <c r="HF18" s="604"/>
      <c r="HG18" s="604"/>
      <c r="HH18" s="604"/>
      <c r="HI18" s="604"/>
      <c r="HJ18" s="604"/>
      <c r="HK18" s="604"/>
      <c r="HL18" s="604"/>
      <c r="HM18" s="604"/>
      <c r="HN18" s="604"/>
      <c r="HO18" s="604"/>
      <c r="HP18" s="604"/>
      <c r="HQ18" s="604"/>
      <c r="HR18" s="604"/>
      <c r="HS18" s="604"/>
      <c r="HT18" s="604"/>
      <c r="HU18" s="604"/>
      <c r="HV18" s="604"/>
      <c r="HW18" s="604"/>
      <c r="HX18" s="604"/>
      <c r="HY18" s="604"/>
      <c r="HZ18" s="604"/>
      <c r="IA18" s="604"/>
      <c r="IB18" s="604"/>
      <c r="IC18" s="604"/>
      <c r="ID18" s="604"/>
      <c r="IE18" s="604"/>
      <c r="IF18" s="604"/>
      <c r="IG18" s="604"/>
      <c r="IH18" s="604"/>
      <c r="II18" s="604"/>
      <c r="IJ18" s="604"/>
      <c r="IK18" s="604"/>
      <c r="IL18" s="604"/>
      <c r="IM18" s="604"/>
      <c r="IN18" s="604"/>
      <c r="IO18" s="604"/>
      <c r="IP18" s="604"/>
      <c r="IQ18" s="604"/>
      <c r="IR18" s="604"/>
      <c r="IS18" s="604"/>
      <c r="IT18" s="604"/>
      <c r="IU18" s="604"/>
      <c r="IV18" s="604"/>
    </row>
    <row r="19" spans="1:256">
      <c r="A19" s="598"/>
      <c r="B19" s="601">
        <v>14</v>
      </c>
      <c r="C19" s="585" t="s">
        <v>121</v>
      </c>
      <c r="D19" s="598" t="s">
        <v>1362</v>
      </c>
      <c r="E19" s="598"/>
      <c r="F19" s="602">
        <v>33.099716681534339</v>
      </c>
      <c r="G19" s="602">
        <v>119.92079892952718</v>
      </c>
      <c r="H19" s="602">
        <v>140.41109973238179</v>
      </c>
      <c r="I19" s="602">
        <v>167.20610847457621</v>
      </c>
      <c r="J19" s="602">
        <v>162.74027368421048</v>
      </c>
      <c r="K19" s="602">
        <v>169.30767778768956</v>
      </c>
      <c r="L19" s="602">
        <v>180.07822051739512</v>
      </c>
      <c r="M19" s="602">
        <v>166.02397573595005</v>
      </c>
      <c r="N19" s="602">
        <v>149.93663097055492</v>
      </c>
      <c r="O19" s="602">
        <v>125.39326720769462</v>
      </c>
      <c r="P19" s="602">
        <v>107.39974977044453</v>
      </c>
      <c r="Q19" s="602">
        <v>111.5124316544331</v>
      </c>
      <c r="R19" s="602">
        <v>94.239167741681101</v>
      </c>
      <c r="S19" s="602">
        <v>107.22510732977121</v>
      </c>
      <c r="T19" s="602">
        <v>116.35712890968928</v>
      </c>
      <c r="U19" s="602">
        <v>113.52690521329224</v>
      </c>
      <c r="V19" s="602">
        <v>118.50103091754208</v>
      </c>
      <c r="W19" s="602">
        <v>141.9</v>
      </c>
      <c r="X19" s="602">
        <v>171.12062174284165</v>
      </c>
      <c r="Y19" s="602">
        <v>183.56813805158808</v>
      </c>
      <c r="Z19" s="898">
        <v>202.23468592276416</v>
      </c>
      <c r="AA19" s="602"/>
      <c r="AB19" s="602"/>
      <c r="AC19" s="602"/>
      <c r="AD19" s="602"/>
      <c r="AE19" s="602"/>
      <c r="AF19" s="602"/>
      <c r="AG19" s="602"/>
      <c r="AH19" s="602"/>
      <c r="AI19" s="602"/>
      <c r="AJ19" s="602"/>
      <c r="AK19" s="602"/>
      <c r="AL19" s="602"/>
      <c r="AM19" s="602"/>
      <c r="AN19" s="602"/>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4"/>
      <c r="BQ19" s="604"/>
      <c r="BR19" s="604"/>
      <c r="BS19" s="604"/>
      <c r="BT19" s="604"/>
      <c r="BU19" s="604"/>
      <c r="BV19" s="604"/>
      <c r="BW19" s="604"/>
      <c r="BX19" s="604"/>
      <c r="BY19" s="604"/>
      <c r="BZ19" s="604"/>
      <c r="CA19" s="604"/>
      <c r="CB19" s="604"/>
      <c r="CC19" s="604"/>
      <c r="CD19" s="604"/>
      <c r="CE19" s="604"/>
      <c r="CF19" s="604"/>
      <c r="CG19" s="604"/>
      <c r="CH19" s="604"/>
      <c r="CI19" s="604"/>
      <c r="CJ19" s="604"/>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4"/>
      <c r="DJ19" s="604"/>
      <c r="DK19" s="604"/>
      <c r="DL19" s="604"/>
      <c r="DM19" s="604"/>
      <c r="DN19" s="604"/>
      <c r="DO19" s="604"/>
      <c r="DP19" s="604"/>
      <c r="DQ19" s="604"/>
      <c r="DR19" s="604"/>
      <c r="DS19" s="604"/>
      <c r="DT19" s="604"/>
      <c r="DU19" s="604"/>
      <c r="DV19" s="604"/>
      <c r="DW19" s="604"/>
      <c r="DX19" s="604"/>
      <c r="DY19" s="604"/>
      <c r="DZ19" s="604"/>
      <c r="EA19" s="604"/>
      <c r="EB19" s="604"/>
      <c r="EC19" s="604"/>
      <c r="ED19" s="604"/>
      <c r="EE19" s="604"/>
      <c r="EF19" s="604"/>
      <c r="EG19" s="604"/>
      <c r="EH19" s="604"/>
      <c r="EI19" s="604"/>
      <c r="EJ19" s="604"/>
      <c r="EK19" s="604"/>
      <c r="EL19" s="604"/>
      <c r="EM19" s="604"/>
      <c r="EN19" s="604"/>
      <c r="EO19" s="604"/>
      <c r="EP19" s="604"/>
      <c r="EQ19" s="604"/>
      <c r="ER19" s="604"/>
      <c r="ES19" s="604"/>
      <c r="ET19" s="604"/>
      <c r="EU19" s="604"/>
      <c r="EV19" s="604"/>
      <c r="EW19" s="604"/>
      <c r="EX19" s="604"/>
      <c r="EY19" s="604"/>
      <c r="EZ19" s="604"/>
      <c r="FA19" s="604"/>
      <c r="FB19" s="604"/>
      <c r="FC19" s="604"/>
      <c r="FD19" s="604"/>
      <c r="FE19" s="604"/>
      <c r="FF19" s="604"/>
      <c r="FG19" s="604"/>
      <c r="FH19" s="604"/>
      <c r="FI19" s="604"/>
      <c r="FJ19" s="604"/>
      <c r="FK19" s="604"/>
      <c r="FL19" s="604"/>
      <c r="FM19" s="604"/>
      <c r="FN19" s="604"/>
      <c r="FO19" s="604"/>
      <c r="FP19" s="604"/>
      <c r="FQ19" s="604"/>
      <c r="FR19" s="604"/>
      <c r="FS19" s="604"/>
      <c r="FT19" s="604"/>
      <c r="FU19" s="604"/>
      <c r="FV19" s="604"/>
      <c r="FW19" s="604"/>
      <c r="FX19" s="604"/>
      <c r="FY19" s="604"/>
      <c r="FZ19" s="604"/>
      <c r="GA19" s="604"/>
      <c r="GB19" s="604"/>
      <c r="GC19" s="604"/>
      <c r="GD19" s="604"/>
      <c r="GE19" s="604"/>
      <c r="GF19" s="604"/>
      <c r="GG19" s="604"/>
      <c r="GH19" s="604"/>
      <c r="GI19" s="604"/>
      <c r="GJ19" s="604"/>
      <c r="GK19" s="604"/>
      <c r="GL19" s="604"/>
      <c r="GM19" s="604"/>
      <c r="GN19" s="604"/>
      <c r="GO19" s="604"/>
      <c r="GP19" s="604"/>
      <c r="GQ19" s="604"/>
      <c r="GR19" s="604"/>
      <c r="GS19" s="604"/>
      <c r="GT19" s="604"/>
      <c r="GU19" s="604"/>
      <c r="GV19" s="604"/>
      <c r="GW19" s="604"/>
      <c r="GX19" s="604"/>
      <c r="GY19" s="604"/>
      <c r="GZ19" s="604"/>
      <c r="HA19" s="604"/>
      <c r="HB19" s="604"/>
      <c r="HC19" s="604"/>
      <c r="HD19" s="604"/>
      <c r="HE19" s="604"/>
      <c r="HF19" s="604"/>
      <c r="HG19" s="604"/>
      <c r="HH19" s="604"/>
      <c r="HI19" s="604"/>
      <c r="HJ19" s="604"/>
      <c r="HK19" s="604"/>
      <c r="HL19" s="604"/>
      <c r="HM19" s="604"/>
      <c r="HN19" s="604"/>
      <c r="HO19" s="604"/>
      <c r="HP19" s="604"/>
      <c r="HQ19" s="604"/>
      <c r="HR19" s="604"/>
      <c r="HS19" s="604"/>
      <c r="HT19" s="604"/>
      <c r="HU19" s="604"/>
      <c r="HV19" s="604"/>
      <c r="HW19" s="604"/>
      <c r="HX19" s="604"/>
      <c r="HY19" s="604"/>
      <c r="HZ19" s="604"/>
      <c r="IA19" s="604"/>
      <c r="IB19" s="604"/>
      <c r="IC19" s="604"/>
      <c r="ID19" s="604"/>
      <c r="IE19" s="604"/>
      <c r="IF19" s="604"/>
      <c r="IG19" s="604"/>
      <c r="IH19" s="604"/>
      <c r="II19" s="604"/>
      <c r="IJ19" s="604"/>
      <c r="IK19" s="604"/>
      <c r="IL19" s="604"/>
      <c r="IM19" s="604"/>
      <c r="IN19" s="604"/>
      <c r="IO19" s="604"/>
      <c r="IP19" s="604"/>
      <c r="IQ19" s="604"/>
      <c r="IR19" s="604"/>
      <c r="IS19" s="604"/>
      <c r="IT19" s="604"/>
      <c r="IU19" s="604"/>
      <c r="IV19" s="604"/>
    </row>
    <row r="20" spans="1:256" s="609" customFormat="1">
      <c r="A20" s="603"/>
      <c r="B20" s="605"/>
      <c r="C20" s="606"/>
      <c r="D20" s="603"/>
      <c r="E20" s="603"/>
      <c r="F20" s="607"/>
      <c r="G20" s="607"/>
      <c r="H20" s="607"/>
      <c r="I20" s="607"/>
      <c r="J20" s="607"/>
      <c r="K20" s="607"/>
      <c r="L20" s="598"/>
      <c r="M20" s="598"/>
      <c r="N20" s="598"/>
      <c r="O20" s="598"/>
      <c r="P20" s="598"/>
      <c r="Q20" s="598"/>
      <c r="R20" s="598"/>
      <c r="S20" s="598"/>
      <c r="T20" s="598"/>
      <c r="U20" s="608"/>
      <c r="V20" s="608"/>
      <c r="W20" s="608"/>
      <c r="X20" s="608"/>
      <c r="Y20" s="608"/>
      <c r="Z20" s="608"/>
      <c r="AA20" s="608"/>
      <c r="AB20" s="608"/>
      <c r="AC20" s="608"/>
      <c r="AD20" s="608"/>
      <c r="AE20" s="608"/>
      <c r="AF20" s="608"/>
      <c r="AG20" s="608"/>
      <c r="AH20" s="608"/>
      <c r="AI20" s="608"/>
      <c r="AJ20" s="608"/>
      <c r="AK20" s="608"/>
      <c r="AL20" s="608"/>
      <c r="AM20" s="608"/>
      <c r="AN20" s="608"/>
    </row>
    <row r="21" spans="1:256" ht="76.5">
      <c r="A21" s="598"/>
      <c r="B21" s="598"/>
      <c r="C21" s="598"/>
      <c r="D21" s="598"/>
      <c r="E21" s="257"/>
      <c r="F21" s="610" t="s">
        <v>1363</v>
      </c>
      <c r="G21" s="610" t="s">
        <v>1364</v>
      </c>
      <c r="H21" s="610" t="s">
        <v>1365</v>
      </c>
      <c r="I21" s="610" t="s">
        <v>1366</v>
      </c>
      <c r="J21" s="610" t="s">
        <v>1367</v>
      </c>
      <c r="K21" s="610" t="s">
        <v>1368</v>
      </c>
      <c r="L21" s="610" t="s">
        <v>1369</v>
      </c>
      <c r="M21" s="598"/>
      <c r="N21" s="598"/>
      <c r="O21" s="610" t="s">
        <v>1370</v>
      </c>
      <c r="P21" s="610" t="s">
        <v>1371</v>
      </c>
      <c r="Q21" s="610" t="s">
        <v>1372</v>
      </c>
      <c r="R21" s="598"/>
      <c r="S21" s="610" t="s">
        <v>1371</v>
      </c>
      <c r="T21" s="598"/>
      <c r="U21" s="598"/>
      <c r="V21" s="598"/>
      <c r="W21" s="598"/>
      <c r="X21" s="598"/>
      <c r="Y21" s="598"/>
      <c r="Z21" s="598"/>
      <c r="AA21" s="598"/>
      <c r="AB21" s="598"/>
      <c r="AC21" s="598"/>
      <c r="AD21" s="598"/>
      <c r="AE21" s="598"/>
      <c r="AF21" s="598"/>
      <c r="AG21" s="598"/>
      <c r="AH21" s="598"/>
      <c r="AI21" s="598"/>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604"/>
      <c r="CO21" s="604"/>
      <c r="CP21" s="604"/>
      <c r="CQ21" s="604"/>
      <c r="CR21" s="604"/>
      <c r="CS21" s="604"/>
      <c r="CT21" s="604"/>
      <c r="CU21" s="604"/>
      <c r="CV21" s="604"/>
      <c r="CW21" s="604"/>
      <c r="CX21" s="604"/>
      <c r="CY21" s="604"/>
      <c r="CZ21" s="604"/>
      <c r="DA21" s="604"/>
      <c r="DB21" s="604"/>
      <c r="DC21" s="604"/>
      <c r="DD21" s="604"/>
      <c r="DE21" s="604"/>
      <c r="DF21" s="604"/>
      <c r="DG21" s="604"/>
      <c r="DH21" s="604"/>
      <c r="DI21" s="604"/>
      <c r="DJ21" s="604"/>
      <c r="DK21" s="604"/>
      <c r="DL21" s="604"/>
      <c r="DM21" s="604"/>
      <c r="DN21" s="604"/>
      <c r="DO21" s="604"/>
      <c r="DP21" s="604"/>
      <c r="DQ21" s="604"/>
      <c r="DR21" s="604"/>
      <c r="DS21" s="604"/>
      <c r="DT21" s="604"/>
      <c r="DU21" s="604"/>
      <c r="DV21" s="604"/>
      <c r="DW21" s="604"/>
      <c r="DX21" s="604"/>
      <c r="DY21" s="604"/>
      <c r="DZ21" s="604"/>
      <c r="EA21" s="604"/>
      <c r="EB21" s="604"/>
      <c r="EC21" s="604"/>
      <c r="ED21" s="604"/>
      <c r="EE21" s="604"/>
      <c r="EF21" s="604"/>
      <c r="EG21" s="604"/>
      <c r="EH21" s="604"/>
      <c r="EI21" s="604"/>
      <c r="EJ21" s="604"/>
      <c r="EK21" s="604"/>
      <c r="EL21" s="604"/>
      <c r="EM21" s="604"/>
      <c r="EN21" s="604"/>
      <c r="EO21" s="604"/>
      <c r="EP21" s="604"/>
      <c r="EQ21" s="604"/>
      <c r="ER21" s="604"/>
      <c r="ES21" s="604"/>
      <c r="ET21" s="604"/>
      <c r="EU21" s="604"/>
      <c r="EV21" s="604"/>
      <c r="EW21" s="604"/>
      <c r="EX21" s="604"/>
      <c r="EY21" s="604"/>
      <c r="EZ21" s="604"/>
      <c r="FA21" s="604"/>
      <c r="FB21" s="604"/>
      <c r="FC21" s="604"/>
      <c r="FD21" s="604"/>
      <c r="FE21" s="604"/>
      <c r="FF21" s="604"/>
      <c r="FG21" s="604"/>
      <c r="FH21" s="604"/>
      <c r="FI21" s="604"/>
      <c r="FJ21" s="604"/>
      <c r="FK21" s="604"/>
      <c r="FL21" s="604"/>
      <c r="FM21" s="604"/>
      <c r="FN21" s="604"/>
      <c r="FO21" s="604"/>
      <c r="FP21" s="604"/>
      <c r="FQ21" s="604"/>
      <c r="FR21" s="604"/>
      <c r="FS21" s="604"/>
      <c r="FT21" s="604"/>
      <c r="FU21" s="604"/>
      <c r="FV21" s="604"/>
      <c r="FW21" s="604"/>
      <c r="FX21" s="604"/>
      <c r="FY21" s="604"/>
      <c r="FZ21" s="604"/>
      <c r="GA21" s="604"/>
      <c r="GB21" s="604"/>
      <c r="GC21" s="604"/>
      <c r="GD21" s="604"/>
      <c r="GE21" s="604"/>
      <c r="GF21" s="604"/>
      <c r="GG21" s="604"/>
      <c r="GH21" s="604"/>
      <c r="GI21" s="604"/>
      <c r="GJ21" s="604"/>
      <c r="GK21" s="604"/>
      <c r="GL21" s="604"/>
      <c r="GM21" s="604"/>
      <c r="GN21" s="604"/>
      <c r="GO21" s="604"/>
      <c r="GP21" s="604"/>
      <c r="GQ21" s="604"/>
      <c r="GR21" s="604"/>
      <c r="GS21" s="604"/>
      <c r="GT21" s="604"/>
      <c r="GU21" s="604"/>
      <c r="GV21" s="604"/>
      <c r="GW21" s="604"/>
      <c r="GX21" s="604"/>
      <c r="GY21" s="604"/>
      <c r="GZ21" s="604"/>
      <c r="HA21" s="604"/>
      <c r="HB21" s="604"/>
      <c r="HC21" s="604"/>
      <c r="HD21" s="604"/>
      <c r="HE21" s="604"/>
      <c r="HF21" s="604"/>
      <c r="HG21" s="604"/>
      <c r="HH21" s="604"/>
      <c r="HI21" s="604"/>
      <c r="HJ21" s="604"/>
      <c r="HK21" s="604"/>
      <c r="HL21" s="604"/>
      <c r="HM21" s="604"/>
      <c r="HN21" s="604"/>
      <c r="HO21" s="604"/>
      <c r="HP21" s="604"/>
      <c r="HQ21" s="604"/>
      <c r="HR21" s="604"/>
      <c r="HS21" s="604"/>
      <c r="HT21" s="604"/>
      <c r="HU21" s="604"/>
      <c r="HV21" s="604"/>
      <c r="HW21" s="604"/>
      <c r="HX21" s="604"/>
      <c r="HY21" s="604"/>
      <c r="HZ21" s="604"/>
      <c r="IA21" s="604"/>
      <c r="IB21" s="604"/>
      <c r="IC21" s="604"/>
      <c r="ID21" s="604"/>
      <c r="IE21" s="604"/>
      <c r="IF21" s="604"/>
      <c r="IG21" s="604"/>
      <c r="IH21" s="604"/>
      <c r="II21" s="604"/>
      <c r="IJ21" s="604"/>
      <c r="IK21" s="604"/>
      <c r="IL21" s="604"/>
      <c r="IM21" s="604"/>
      <c r="IN21" s="604"/>
      <c r="IO21" s="604"/>
      <c r="IP21" s="604"/>
      <c r="IQ21" s="604"/>
      <c r="IR21" s="604"/>
      <c r="IS21" s="604"/>
      <c r="IT21" s="604"/>
      <c r="IU21" s="604"/>
      <c r="IV21" s="604"/>
    </row>
    <row r="22" spans="1:256" ht="25.5">
      <c r="A22" s="598"/>
      <c r="B22" s="598"/>
      <c r="C22" s="598"/>
      <c r="D22" s="598"/>
      <c r="E22" s="257"/>
      <c r="F22" s="611"/>
      <c r="G22" s="611" t="s">
        <v>1373</v>
      </c>
      <c r="H22" s="611"/>
      <c r="I22" s="611"/>
      <c r="J22" s="611" t="s">
        <v>1373</v>
      </c>
      <c r="K22" s="611" t="s">
        <v>1373</v>
      </c>
      <c r="L22" s="611" t="s">
        <v>1373</v>
      </c>
      <c r="M22" s="598"/>
      <c r="N22" s="598"/>
      <c r="O22" s="610"/>
      <c r="P22" s="610"/>
      <c r="Q22" s="610"/>
      <c r="R22" s="598"/>
      <c r="S22" s="610" t="s">
        <v>1463</v>
      </c>
      <c r="T22" s="598"/>
      <c r="U22" s="598"/>
      <c r="V22" s="598"/>
      <c r="W22" s="598"/>
      <c r="X22" s="598"/>
      <c r="Y22" s="598"/>
      <c r="Z22" s="598"/>
      <c r="AA22" s="598"/>
      <c r="AB22" s="598"/>
      <c r="AC22" s="598"/>
      <c r="AD22" s="598"/>
      <c r="AE22" s="598"/>
      <c r="AF22" s="598"/>
      <c r="AG22" s="598"/>
      <c r="AH22" s="598"/>
      <c r="AI22" s="598"/>
      <c r="AJ22" s="604"/>
      <c r="AK22" s="604"/>
      <c r="AL22" s="604"/>
      <c r="AM22" s="604"/>
      <c r="AN22" s="604"/>
      <c r="AO22" s="604"/>
      <c r="AP22" s="604"/>
      <c r="AQ22" s="604"/>
      <c r="AR22" s="604"/>
      <c r="AS22" s="604"/>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c r="BZ22" s="604"/>
      <c r="CA22" s="604"/>
      <c r="CB22" s="604"/>
      <c r="CC22" s="604"/>
      <c r="CD22" s="604"/>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4"/>
      <c r="ED22" s="604"/>
      <c r="EE22" s="604"/>
      <c r="EF22" s="604"/>
      <c r="EG22" s="604"/>
      <c r="EH22" s="604"/>
      <c r="EI22" s="604"/>
      <c r="EJ22" s="604"/>
      <c r="EK22" s="604"/>
      <c r="EL22" s="604"/>
      <c r="EM22" s="604"/>
      <c r="EN22" s="604"/>
      <c r="EO22" s="604"/>
      <c r="EP22" s="604"/>
      <c r="EQ22" s="604"/>
      <c r="ER22" s="604"/>
      <c r="ES22" s="604"/>
      <c r="ET22" s="604"/>
      <c r="EU22" s="604"/>
      <c r="EV22" s="604"/>
      <c r="EW22" s="604"/>
      <c r="EX22" s="604"/>
      <c r="EY22" s="604"/>
      <c r="EZ22" s="604"/>
      <c r="FA22" s="604"/>
      <c r="FB22" s="604"/>
      <c r="FC22" s="604"/>
      <c r="FD22" s="604"/>
      <c r="FE22" s="604"/>
      <c r="FF22" s="604"/>
      <c r="FG22" s="604"/>
      <c r="FH22" s="604"/>
      <c r="FI22" s="604"/>
      <c r="FJ22" s="604"/>
      <c r="FK22" s="604"/>
      <c r="FL22" s="604"/>
      <c r="FM22" s="604"/>
      <c r="FN22" s="604"/>
      <c r="FO22" s="604"/>
      <c r="FP22" s="604"/>
      <c r="FQ22" s="604"/>
      <c r="FR22" s="604"/>
      <c r="FS22" s="604"/>
      <c r="FT22" s="604"/>
      <c r="FU22" s="604"/>
      <c r="FV22" s="604"/>
      <c r="FW22" s="604"/>
      <c r="FX22" s="604"/>
      <c r="FY22" s="604"/>
      <c r="FZ22" s="604"/>
      <c r="GA22" s="604"/>
      <c r="GB22" s="604"/>
      <c r="GC22" s="604"/>
      <c r="GD22" s="604"/>
      <c r="GE22" s="604"/>
      <c r="GF22" s="604"/>
      <c r="GG22" s="604"/>
      <c r="GH22" s="604"/>
      <c r="GI22" s="604"/>
      <c r="GJ22" s="604"/>
      <c r="GK22" s="604"/>
      <c r="GL22" s="604"/>
      <c r="GM22" s="604"/>
      <c r="GN22" s="604"/>
      <c r="GO22" s="604"/>
      <c r="GP22" s="604"/>
      <c r="GQ22" s="604"/>
      <c r="GR22" s="604"/>
      <c r="GS22" s="604"/>
      <c r="GT22" s="604"/>
      <c r="GU22" s="604"/>
      <c r="GV22" s="604"/>
      <c r="GW22" s="604"/>
      <c r="GX22" s="604"/>
      <c r="GY22" s="604"/>
      <c r="GZ22" s="604"/>
      <c r="HA22" s="604"/>
      <c r="HB22" s="604"/>
      <c r="HC22" s="604"/>
      <c r="HD22" s="604"/>
      <c r="HE22" s="604"/>
      <c r="HF22" s="604"/>
      <c r="HG22" s="604"/>
      <c r="HH22" s="604"/>
      <c r="HI22" s="604"/>
      <c r="HJ22" s="604"/>
      <c r="HK22" s="604"/>
      <c r="HL22" s="604"/>
      <c r="HM22" s="604"/>
      <c r="HN22" s="604"/>
      <c r="HO22" s="604"/>
      <c r="HP22" s="604"/>
      <c r="HQ22" s="604"/>
      <c r="HR22" s="604"/>
      <c r="HS22" s="604"/>
      <c r="HT22" s="604"/>
      <c r="HU22" s="604"/>
      <c r="HV22" s="604"/>
      <c r="HW22" s="604"/>
      <c r="HX22" s="604"/>
      <c r="HY22" s="604"/>
      <c r="HZ22" s="604"/>
      <c r="IA22" s="604"/>
      <c r="IB22" s="604"/>
      <c r="IC22" s="604"/>
      <c r="ID22" s="604"/>
      <c r="IE22" s="604"/>
      <c r="IF22" s="604"/>
      <c r="IG22" s="604"/>
      <c r="IH22" s="604"/>
      <c r="II22" s="604"/>
      <c r="IJ22" s="604"/>
      <c r="IK22" s="604"/>
      <c r="IL22" s="604"/>
      <c r="IM22" s="604"/>
      <c r="IN22" s="604"/>
      <c r="IO22" s="604"/>
      <c r="IP22" s="604"/>
      <c r="IQ22" s="604"/>
      <c r="IR22" s="604"/>
      <c r="IS22" s="604"/>
      <c r="IT22" s="604"/>
      <c r="IU22" s="604"/>
      <c r="IV22" s="604"/>
    </row>
    <row r="23" spans="1:256" ht="25.5">
      <c r="A23" s="598"/>
      <c r="B23" s="583">
        <v>0</v>
      </c>
      <c r="C23" s="583" t="s">
        <v>1340</v>
      </c>
      <c r="D23" s="598"/>
      <c r="E23" s="257"/>
      <c r="M23" s="612"/>
      <c r="N23" s="612"/>
      <c r="O23" s="611" t="s">
        <v>1374</v>
      </c>
      <c r="P23" s="611" t="s">
        <v>1374</v>
      </c>
      <c r="Q23" s="611" t="s">
        <v>1374</v>
      </c>
      <c r="R23" s="612"/>
      <c r="S23" s="611" t="s">
        <v>1375</v>
      </c>
      <c r="T23" s="612"/>
      <c r="U23" s="612"/>
      <c r="V23" s="612"/>
      <c r="W23" s="612"/>
      <c r="X23" s="612"/>
      <c r="Y23" s="612"/>
      <c r="Z23" s="612"/>
      <c r="AA23" s="612"/>
      <c r="AB23" s="612"/>
      <c r="AQ23" s="604"/>
      <c r="AR23" s="604"/>
      <c r="AS23" s="604"/>
      <c r="AT23" s="604"/>
      <c r="AU23" s="604"/>
      <c r="AV23" s="604"/>
      <c r="AW23" s="604"/>
      <c r="AX23" s="604"/>
      <c r="AY23" s="604"/>
      <c r="AZ23" s="604"/>
      <c r="BA23" s="604"/>
      <c r="BB23" s="604"/>
      <c r="BC23" s="604"/>
      <c r="BD23" s="604"/>
      <c r="BE23" s="604"/>
      <c r="BF23" s="604"/>
      <c r="BG23" s="604"/>
      <c r="BH23" s="604"/>
      <c r="BI23" s="604"/>
      <c r="BJ23" s="604"/>
      <c r="BK23" s="604"/>
      <c r="BL23" s="604"/>
      <c r="BM23" s="604"/>
      <c r="BN23" s="604"/>
      <c r="BO23" s="604"/>
      <c r="BP23" s="604"/>
      <c r="BQ23" s="604"/>
      <c r="BR23" s="604"/>
      <c r="BS23" s="604"/>
      <c r="BT23" s="604"/>
      <c r="BU23" s="604"/>
      <c r="BV23" s="604"/>
      <c r="BW23" s="604"/>
      <c r="BX23" s="604"/>
      <c r="BY23" s="604"/>
      <c r="BZ23" s="604"/>
      <c r="CA23" s="604"/>
      <c r="CB23" s="604"/>
      <c r="CC23" s="604"/>
      <c r="CD23" s="604"/>
      <c r="CE23" s="604"/>
      <c r="CF23" s="604"/>
      <c r="CG23" s="604"/>
      <c r="CH23" s="604"/>
      <c r="CI23" s="604"/>
      <c r="CJ23" s="604"/>
      <c r="CK23" s="604"/>
      <c r="CL23" s="604"/>
      <c r="CM23" s="604"/>
      <c r="CN23" s="604"/>
      <c r="CO23" s="604"/>
      <c r="CP23" s="604"/>
      <c r="CQ23" s="604"/>
      <c r="CR23" s="604"/>
      <c r="CS23" s="604"/>
      <c r="CT23" s="604"/>
      <c r="CU23" s="604"/>
      <c r="CV23" s="604"/>
      <c r="CW23" s="604"/>
      <c r="CX23" s="604"/>
      <c r="CY23" s="604"/>
      <c r="CZ23" s="604"/>
      <c r="DA23" s="604"/>
      <c r="DB23" s="604"/>
      <c r="DC23" s="604"/>
      <c r="DD23" s="604"/>
      <c r="DE23" s="604"/>
      <c r="DF23" s="604"/>
      <c r="DG23" s="604"/>
      <c r="DH23" s="604"/>
      <c r="DI23" s="604"/>
      <c r="DJ23" s="604"/>
      <c r="DK23" s="604"/>
      <c r="DL23" s="604"/>
      <c r="DM23" s="604"/>
      <c r="DN23" s="604"/>
      <c r="DO23" s="604"/>
      <c r="DP23" s="604"/>
      <c r="DQ23" s="604"/>
      <c r="DR23" s="604"/>
      <c r="DS23" s="604"/>
      <c r="DT23" s="604"/>
      <c r="DU23" s="604"/>
      <c r="DV23" s="604"/>
      <c r="DW23" s="604"/>
      <c r="DX23" s="604"/>
      <c r="DY23" s="604"/>
      <c r="DZ23" s="604"/>
      <c r="EA23" s="604"/>
      <c r="EB23" s="604"/>
      <c r="EC23" s="604"/>
      <c r="ED23" s="604"/>
      <c r="EE23" s="604"/>
      <c r="EF23" s="604"/>
      <c r="EG23" s="604"/>
      <c r="EH23" s="604"/>
      <c r="EI23" s="604"/>
      <c r="EJ23" s="604"/>
      <c r="EK23" s="604"/>
      <c r="EL23" s="604"/>
      <c r="EM23" s="604"/>
      <c r="EN23" s="604"/>
      <c r="EO23" s="604"/>
      <c r="EP23" s="604"/>
      <c r="EQ23" s="604"/>
      <c r="ER23" s="604"/>
      <c r="ES23" s="604"/>
      <c r="ET23" s="604"/>
      <c r="EU23" s="604"/>
      <c r="EV23" s="604"/>
      <c r="EW23" s="604"/>
      <c r="EX23" s="604"/>
      <c r="EY23" s="604"/>
      <c r="EZ23" s="604"/>
      <c r="FA23" s="604"/>
      <c r="FB23" s="604"/>
      <c r="FC23" s="604"/>
      <c r="FD23" s="604"/>
      <c r="FE23" s="604"/>
      <c r="FF23" s="604"/>
      <c r="FG23" s="604"/>
      <c r="FH23" s="604"/>
      <c r="FI23" s="604"/>
      <c r="FJ23" s="604"/>
      <c r="FK23" s="604"/>
      <c r="FL23" s="604"/>
      <c r="FM23" s="604"/>
      <c r="FN23" s="604"/>
      <c r="FO23" s="604"/>
      <c r="FP23" s="604"/>
      <c r="FQ23" s="604"/>
      <c r="FR23" s="604"/>
      <c r="FS23" s="604"/>
      <c r="FT23" s="604"/>
      <c r="FU23" s="604"/>
      <c r="FV23" s="604"/>
      <c r="FW23" s="604"/>
      <c r="FX23" s="604"/>
      <c r="FY23" s="604"/>
      <c r="FZ23" s="604"/>
      <c r="GA23" s="604"/>
      <c r="GB23" s="604"/>
      <c r="GC23" s="604"/>
      <c r="GD23" s="604"/>
      <c r="GE23" s="604"/>
      <c r="GF23" s="604"/>
      <c r="GG23" s="604"/>
      <c r="GH23" s="604"/>
      <c r="GI23" s="604"/>
      <c r="GJ23" s="604"/>
      <c r="GK23" s="604"/>
      <c r="GL23" s="604"/>
      <c r="GM23" s="604"/>
      <c r="GN23" s="604"/>
      <c r="GO23" s="604"/>
      <c r="GP23" s="604"/>
      <c r="GQ23" s="604"/>
      <c r="GR23" s="604"/>
      <c r="GS23" s="604"/>
      <c r="GT23" s="604"/>
      <c r="GU23" s="604"/>
      <c r="GV23" s="604"/>
      <c r="GW23" s="604"/>
      <c r="GX23" s="604"/>
      <c r="GY23" s="604"/>
      <c r="GZ23" s="604"/>
      <c r="HA23" s="604"/>
      <c r="HB23" s="604"/>
      <c r="HC23" s="604"/>
      <c r="HD23" s="604"/>
      <c r="HE23" s="604"/>
      <c r="HF23" s="604"/>
      <c r="HG23" s="604"/>
      <c r="HH23" s="604"/>
      <c r="HI23" s="604"/>
      <c r="HJ23" s="604"/>
      <c r="HK23" s="604"/>
      <c r="HL23" s="604"/>
      <c r="HM23" s="604"/>
      <c r="HN23" s="604"/>
      <c r="HO23" s="604"/>
      <c r="HP23" s="604"/>
      <c r="HQ23" s="604"/>
      <c r="HR23" s="604"/>
      <c r="HS23" s="604"/>
      <c r="HT23" s="604"/>
      <c r="HU23" s="604"/>
      <c r="HV23" s="604"/>
      <c r="HW23" s="604"/>
      <c r="HX23" s="604"/>
      <c r="HY23" s="604"/>
      <c r="HZ23" s="604"/>
      <c r="IA23" s="604"/>
      <c r="IB23" s="604"/>
      <c r="IC23" s="604"/>
      <c r="ID23" s="604"/>
      <c r="IE23" s="604"/>
      <c r="IF23" s="604"/>
      <c r="IG23" s="604"/>
      <c r="IH23" s="604"/>
      <c r="II23" s="604"/>
      <c r="IJ23" s="604"/>
      <c r="IK23" s="604"/>
      <c r="IL23" s="604"/>
      <c r="IM23" s="604"/>
      <c r="IN23" s="604"/>
      <c r="IO23" s="604"/>
      <c r="IP23" s="604"/>
      <c r="IQ23" s="604"/>
      <c r="IR23" s="604"/>
      <c r="IS23" s="604"/>
      <c r="IT23" s="604"/>
      <c r="IU23" s="604"/>
      <c r="IV23" s="604"/>
    </row>
    <row r="24" spans="1:256">
      <c r="A24" s="598"/>
      <c r="B24" s="601">
        <v>1</v>
      </c>
      <c r="C24" s="585" t="s">
        <v>108</v>
      </c>
      <c r="D24" s="598"/>
      <c r="E24" s="257"/>
      <c r="F24" s="613">
        <v>15</v>
      </c>
      <c r="G24" s="614">
        <v>926.05845507754191</v>
      </c>
      <c r="H24" s="615">
        <v>3.5</v>
      </c>
      <c r="I24" s="615">
        <v>33.299999999999997</v>
      </c>
      <c r="J24" s="614">
        <v>-19.035841863032836</v>
      </c>
      <c r="K24" s="614">
        <v>0</v>
      </c>
      <c r="L24" s="602">
        <v>1.6014844624497839</v>
      </c>
      <c r="M24" s="612"/>
      <c r="N24" s="612"/>
      <c r="O24" s="602">
        <v>788.1</v>
      </c>
      <c r="P24" s="602">
        <f>S24*'Ofgem data input'!$D$12/'Ofgem data input'!$F$12</f>
        <v>-16.2</v>
      </c>
      <c r="Q24" s="602">
        <v>0</v>
      </c>
      <c r="R24" s="612"/>
      <c r="S24" s="602">
        <v>-17.170355515246428</v>
      </c>
      <c r="T24" s="612"/>
      <c r="U24" s="835"/>
      <c r="V24" s="835"/>
      <c r="W24" s="835"/>
      <c r="X24" s="835"/>
      <c r="Y24" s="835"/>
      <c r="Z24" s="612"/>
      <c r="AA24" s="612"/>
      <c r="AB24" s="612"/>
      <c r="AQ24" s="603"/>
      <c r="AR24" s="603"/>
      <c r="AS24" s="603"/>
      <c r="AT24" s="603"/>
      <c r="AU24" s="603"/>
      <c r="AV24" s="603"/>
      <c r="AW24" s="603"/>
      <c r="AX24" s="603"/>
      <c r="AY24" s="603"/>
      <c r="AZ24" s="603"/>
      <c r="BA24" s="603"/>
      <c r="BB24" s="603"/>
      <c r="BC24" s="603"/>
      <c r="BD24" s="603"/>
      <c r="BE24" s="603"/>
      <c r="BF24" s="603"/>
      <c r="BG24" s="603"/>
      <c r="BH24" s="603"/>
      <c r="BI24" s="603"/>
      <c r="BJ24" s="604"/>
      <c r="BK24" s="604"/>
      <c r="BL24" s="604"/>
      <c r="BM24" s="604"/>
      <c r="BN24" s="604"/>
      <c r="BO24" s="604"/>
      <c r="BP24" s="604"/>
      <c r="BQ24" s="604"/>
      <c r="BR24" s="604"/>
      <c r="BS24" s="604"/>
      <c r="BT24" s="604"/>
      <c r="BU24" s="604"/>
      <c r="BV24" s="604"/>
      <c r="BW24" s="604"/>
      <c r="BX24" s="604"/>
      <c r="BY24" s="604"/>
      <c r="BZ24" s="604"/>
      <c r="CA24" s="604"/>
      <c r="CB24" s="604"/>
      <c r="CC24" s="604"/>
      <c r="CD24" s="604"/>
      <c r="CE24" s="604"/>
      <c r="CF24" s="604"/>
      <c r="CG24" s="604"/>
      <c r="CH24" s="604"/>
      <c r="CI24" s="604"/>
      <c r="CJ24" s="604"/>
      <c r="CK24" s="604"/>
      <c r="CL24" s="604"/>
      <c r="CM24" s="604"/>
      <c r="CN24" s="604"/>
      <c r="CO24" s="604"/>
      <c r="CP24" s="604"/>
      <c r="CQ24" s="604"/>
      <c r="CR24" s="604"/>
      <c r="CS24" s="604"/>
      <c r="CT24" s="604"/>
      <c r="CU24" s="604"/>
      <c r="CV24" s="604"/>
      <c r="CW24" s="604"/>
      <c r="CX24" s="604"/>
      <c r="CY24" s="604"/>
      <c r="CZ24" s="604"/>
      <c r="DA24" s="604"/>
      <c r="DB24" s="604"/>
      <c r="DC24" s="604"/>
      <c r="DD24" s="604"/>
      <c r="DE24" s="604"/>
      <c r="DF24" s="604"/>
      <c r="DG24" s="604"/>
      <c r="DH24" s="604"/>
      <c r="DI24" s="604"/>
      <c r="DJ24" s="604"/>
      <c r="DK24" s="604"/>
      <c r="DL24" s="604"/>
      <c r="DM24" s="604"/>
      <c r="DN24" s="604"/>
      <c r="DO24" s="604"/>
      <c r="DP24" s="604"/>
      <c r="DQ24" s="604"/>
      <c r="DR24" s="604"/>
      <c r="DS24" s="604"/>
      <c r="DT24" s="604"/>
      <c r="DU24" s="604"/>
      <c r="DV24" s="604"/>
      <c r="DW24" s="604"/>
      <c r="DX24" s="604"/>
      <c r="DY24" s="604"/>
      <c r="DZ24" s="604"/>
      <c r="EA24" s="604"/>
      <c r="EB24" s="604"/>
      <c r="EC24" s="604"/>
      <c r="ED24" s="604"/>
      <c r="EE24" s="604"/>
      <c r="EF24" s="604"/>
      <c r="EG24" s="604"/>
      <c r="EH24" s="604"/>
      <c r="EI24" s="604"/>
      <c r="EJ24" s="604"/>
      <c r="EK24" s="604"/>
      <c r="EL24" s="604"/>
      <c r="EM24" s="604"/>
      <c r="EN24" s="604"/>
      <c r="EO24" s="604"/>
      <c r="EP24" s="604"/>
      <c r="EQ24" s="604"/>
      <c r="ER24" s="604"/>
      <c r="ES24" s="604"/>
      <c r="ET24" s="604"/>
      <c r="EU24" s="604"/>
      <c r="EV24" s="604"/>
      <c r="EW24" s="604"/>
      <c r="EX24" s="604"/>
      <c r="EY24" s="604"/>
      <c r="EZ24" s="604"/>
      <c r="FA24" s="604"/>
      <c r="FB24" s="604"/>
      <c r="FC24" s="604"/>
      <c r="FD24" s="604"/>
      <c r="FE24" s="604"/>
      <c r="FF24" s="604"/>
      <c r="FG24" s="604"/>
      <c r="FH24" s="604"/>
      <c r="FI24" s="604"/>
      <c r="FJ24" s="604"/>
      <c r="FK24" s="604"/>
      <c r="FL24" s="604"/>
      <c r="FM24" s="604"/>
      <c r="FN24" s="604"/>
      <c r="FO24" s="604"/>
      <c r="FP24" s="604"/>
      <c r="FQ24" s="604"/>
      <c r="FR24" s="604"/>
      <c r="FS24" s="604"/>
      <c r="FT24" s="604"/>
      <c r="FU24" s="604"/>
      <c r="FV24" s="604"/>
      <c r="FW24" s="604"/>
      <c r="FX24" s="604"/>
      <c r="FY24" s="604"/>
      <c r="FZ24" s="604"/>
      <c r="GA24" s="604"/>
      <c r="GB24" s="604"/>
      <c r="GC24" s="604"/>
      <c r="GD24" s="604"/>
      <c r="GE24" s="604"/>
      <c r="GF24" s="604"/>
      <c r="GG24" s="604"/>
      <c r="GH24" s="604"/>
      <c r="GI24" s="604"/>
      <c r="GJ24" s="604"/>
      <c r="GK24" s="604"/>
      <c r="GL24" s="604"/>
      <c r="GM24" s="604"/>
      <c r="GN24" s="604"/>
      <c r="GO24" s="604"/>
      <c r="GP24" s="604"/>
      <c r="GQ24" s="604"/>
      <c r="GR24" s="604"/>
      <c r="GS24" s="604"/>
      <c r="GT24" s="604"/>
      <c r="GU24" s="604"/>
      <c r="GV24" s="604"/>
      <c r="GW24" s="604"/>
      <c r="GX24" s="604"/>
      <c r="GY24" s="604"/>
      <c r="GZ24" s="604"/>
      <c r="HA24" s="604"/>
      <c r="HB24" s="604"/>
      <c r="HC24" s="604"/>
      <c r="HD24" s="604"/>
      <c r="HE24" s="604"/>
      <c r="HF24" s="604"/>
      <c r="HG24" s="604"/>
      <c r="HH24" s="604"/>
      <c r="HI24" s="604"/>
      <c r="HJ24" s="604"/>
      <c r="HK24" s="604"/>
      <c r="HL24" s="604"/>
      <c r="HM24" s="604"/>
      <c r="HN24" s="604"/>
      <c r="HO24" s="604"/>
      <c r="HP24" s="604"/>
      <c r="HQ24" s="604"/>
      <c r="HR24" s="604"/>
      <c r="HS24" s="604"/>
      <c r="HT24" s="604"/>
      <c r="HU24" s="604"/>
      <c r="HV24" s="604"/>
      <c r="HW24" s="604"/>
      <c r="HX24" s="604"/>
      <c r="HY24" s="604"/>
      <c r="HZ24" s="604"/>
      <c r="IA24" s="604"/>
      <c r="IB24" s="604"/>
      <c r="IC24" s="604"/>
      <c r="ID24" s="604"/>
      <c r="IE24" s="604"/>
      <c r="IF24" s="604"/>
      <c r="IG24" s="604"/>
      <c r="IH24" s="604"/>
      <c r="II24" s="604"/>
      <c r="IJ24" s="604"/>
      <c r="IK24" s="604"/>
      <c r="IL24" s="604"/>
      <c r="IM24" s="604"/>
      <c r="IN24" s="604"/>
      <c r="IO24" s="604"/>
      <c r="IP24" s="604"/>
      <c r="IQ24" s="604"/>
      <c r="IR24" s="604"/>
      <c r="IS24" s="604"/>
      <c r="IT24" s="604"/>
      <c r="IU24" s="604"/>
      <c r="IV24" s="604"/>
    </row>
    <row r="25" spans="1:256">
      <c r="A25" s="598"/>
      <c r="B25" s="601">
        <v>2</v>
      </c>
      <c r="C25" s="585" t="s">
        <v>109</v>
      </c>
      <c r="D25" s="598"/>
      <c r="E25" s="257"/>
      <c r="F25" s="613">
        <v>15</v>
      </c>
      <c r="G25" s="614">
        <v>1032.400658077818</v>
      </c>
      <c r="H25" s="615">
        <v>3.5</v>
      </c>
      <c r="I25" s="615">
        <v>33.299999999999997</v>
      </c>
      <c r="J25" s="614">
        <v>-21.268440600055207</v>
      </c>
      <c r="K25" s="614">
        <v>0</v>
      </c>
      <c r="L25" s="602">
        <v>0.91936187116015866</v>
      </c>
      <c r="M25" s="612"/>
      <c r="N25" s="612"/>
      <c r="O25" s="602">
        <v>878.6</v>
      </c>
      <c r="P25" s="602">
        <f>S25*'Ofgem data input'!$D$12/'Ofgem data input'!$F$12</f>
        <v>-18.100000000000001</v>
      </c>
      <c r="Q25" s="602">
        <v>0</v>
      </c>
      <c r="R25" s="612"/>
      <c r="S25" s="602">
        <v>-19.1841626435778</v>
      </c>
      <c r="T25" s="612"/>
      <c r="U25" s="835"/>
      <c r="V25" s="835"/>
      <c r="W25" s="835"/>
      <c r="X25" s="835"/>
      <c r="Y25" s="835"/>
      <c r="Z25" s="612"/>
      <c r="AA25" s="612"/>
      <c r="AB25" s="612"/>
      <c r="AQ25" s="603"/>
      <c r="AR25" s="603"/>
      <c r="AS25" s="603"/>
      <c r="AT25" s="603"/>
      <c r="AU25" s="603"/>
      <c r="AV25" s="603"/>
      <c r="AW25" s="603"/>
      <c r="AX25" s="603"/>
      <c r="AY25" s="603"/>
      <c r="AZ25" s="603"/>
      <c r="BA25" s="603"/>
      <c r="BB25" s="603"/>
      <c r="BC25" s="603"/>
      <c r="BD25" s="603"/>
      <c r="BE25" s="603"/>
      <c r="BF25" s="603"/>
      <c r="BG25" s="603"/>
      <c r="BH25" s="603"/>
      <c r="BI25" s="603"/>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04"/>
      <c r="CF25" s="604"/>
      <c r="CG25" s="604"/>
      <c r="CH25" s="604"/>
      <c r="CI25" s="604"/>
      <c r="CJ25" s="604"/>
      <c r="CK25" s="604"/>
      <c r="CL25" s="604"/>
      <c r="CM25" s="604"/>
      <c r="CN25" s="604"/>
      <c r="CO25" s="604"/>
      <c r="CP25" s="604"/>
      <c r="CQ25" s="604"/>
      <c r="CR25" s="604"/>
      <c r="CS25" s="604"/>
      <c r="CT25" s="604"/>
      <c r="CU25" s="604"/>
      <c r="CV25" s="604"/>
      <c r="CW25" s="604"/>
      <c r="CX25" s="604"/>
      <c r="CY25" s="604"/>
      <c r="CZ25" s="604"/>
      <c r="DA25" s="604"/>
      <c r="DB25" s="604"/>
      <c r="DC25" s="604"/>
      <c r="DD25" s="604"/>
      <c r="DE25" s="604"/>
      <c r="DF25" s="604"/>
      <c r="DG25" s="604"/>
      <c r="DH25" s="604"/>
      <c r="DI25" s="604"/>
      <c r="DJ25" s="604"/>
      <c r="DK25" s="604"/>
      <c r="DL25" s="604"/>
      <c r="DM25" s="604"/>
      <c r="DN25" s="604"/>
      <c r="DO25" s="604"/>
      <c r="DP25" s="604"/>
      <c r="DQ25" s="604"/>
      <c r="DR25" s="604"/>
      <c r="DS25" s="604"/>
      <c r="DT25" s="604"/>
      <c r="DU25" s="604"/>
      <c r="DV25" s="604"/>
      <c r="DW25" s="604"/>
      <c r="DX25" s="604"/>
      <c r="DY25" s="604"/>
      <c r="DZ25" s="604"/>
      <c r="EA25" s="604"/>
      <c r="EB25" s="604"/>
      <c r="EC25" s="604"/>
      <c r="ED25" s="604"/>
      <c r="EE25" s="604"/>
      <c r="EF25" s="604"/>
      <c r="EG25" s="604"/>
      <c r="EH25" s="604"/>
      <c r="EI25" s="604"/>
      <c r="EJ25" s="604"/>
      <c r="EK25" s="604"/>
      <c r="EL25" s="604"/>
      <c r="EM25" s="604"/>
      <c r="EN25" s="604"/>
      <c r="EO25" s="604"/>
      <c r="EP25" s="604"/>
      <c r="EQ25" s="604"/>
      <c r="ER25" s="604"/>
      <c r="ES25" s="604"/>
      <c r="ET25" s="604"/>
      <c r="EU25" s="604"/>
      <c r="EV25" s="604"/>
      <c r="EW25" s="604"/>
      <c r="EX25" s="604"/>
      <c r="EY25" s="604"/>
      <c r="EZ25" s="604"/>
      <c r="FA25" s="604"/>
      <c r="FB25" s="604"/>
      <c r="FC25" s="604"/>
      <c r="FD25" s="604"/>
      <c r="FE25" s="604"/>
      <c r="FF25" s="604"/>
      <c r="FG25" s="604"/>
      <c r="FH25" s="604"/>
      <c r="FI25" s="604"/>
      <c r="FJ25" s="604"/>
      <c r="FK25" s="604"/>
      <c r="FL25" s="604"/>
      <c r="FM25" s="604"/>
      <c r="FN25" s="604"/>
      <c r="FO25" s="604"/>
      <c r="FP25" s="604"/>
      <c r="FQ25" s="604"/>
      <c r="FR25" s="604"/>
      <c r="FS25" s="604"/>
      <c r="FT25" s="604"/>
      <c r="FU25" s="604"/>
      <c r="FV25" s="604"/>
      <c r="FW25" s="604"/>
      <c r="FX25" s="604"/>
      <c r="FY25" s="604"/>
      <c r="FZ25" s="604"/>
      <c r="GA25" s="604"/>
      <c r="GB25" s="604"/>
      <c r="GC25" s="604"/>
      <c r="GD25" s="604"/>
      <c r="GE25" s="604"/>
      <c r="GF25" s="604"/>
      <c r="GG25" s="604"/>
      <c r="GH25" s="604"/>
      <c r="GI25" s="604"/>
      <c r="GJ25" s="604"/>
      <c r="GK25" s="604"/>
      <c r="GL25" s="604"/>
      <c r="GM25" s="604"/>
      <c r="GN25" s="604"/>
      <c r="GO25" s="604"/>
      <c r="GP25" s="604"/>
      <c r="GQ25" s="604"/>
      <c r="GR25" s="604"/>
      <c r="GS25" s="604"/>
      <c r="GT25" s="604"/>
      <c r="GU25" s="604"/>
      <c r="GV25" s="604"/>
      <c r="GW25" s="604"/>
      <c r="GX25" s="604"/>
      <c r="GY25" s="604"/>
      <c r="GZ25" s="604"/>
      <c r="HA25" s="604"/>
      <c r="HB25" s="604"/>
      <c r="HC25" s="604"/>
      <c r="HD25" s="604"/>
      <c r="HE25" s="604"/>
      <c r="HF25" s="604"/>
      <c r="HG25" s="604"/>
      <c r="HH25" s="604"/>
      <c r="HI25" s="604"/>
      <c r="HJ25" s="604"/>
      <c r="HK25" s="604"/>
      <c r="HL25" s="604"/>
      <c r="HM25" s="604"/>
      <c r="HN25" s="604"/>
      <c r="HO25" s="604"/>
      <c r="HP25" s="604"/>
      <c r="HQ25" s="604"/>
      <c r="HR25" s="604"/>
      <c r="HS25" s="604"/>
      <c r="HT25" s="604"/>
      <c r="HU25" s="604"/>
      <c r="HV25" s="604"/>
      <c r="HW25" s="604"/>
      <c r="HX25" s="604"/>
      <c r="HY25" s="604"/>
      <c r="HZ25" s="604"/>
      <c r="IA25" s="604"/>
      <c r="IB25" s="604"/>
      <c r="IC25" s="604"/>
      <c r="ID25" s="604"/>
      <c r="IE25" s="604"/>
      <c r="IF25" s="604"/>
      <c r="IG25" s="604"/>
      <c r="IH25" s="604"/>
      <c r="II25" s="604"/>
      <c r="IJ25" s="604"/>
      <c r="IK25" s="604"/>
      <c r="IL25" s="604"/>
      <c r="IM25" s="604"/>
      <c r="IN25" s="604"/>
      <c r="IO25" s="604"/>
      <c r="IP25" s="604"/>
      <c r="IQ25" s="604"/>
      <c r="IR25" s="604"/>
      <c r="IS25" s="604"/>
      <c r="IT25" s="604"/>
      <c r="IU25" s="604"/>
      <c r="IV25" s="604"/>
    </row>
    <row r="26" spans="1:256">
      <c r="A26" s="598"/>
      <c r="B26" s="601">
        <v>3</v>
      </c>
      <c r="C26" s="597" t="s">
        <v>110</v>
      </c>
      <c r="D26" s="598"/>
      <c r="E26" s="257"/>
      <c r="F26" s="613">
        <v>11</v>
      </c>
      <c r="G26" s="614">
        <v>894.44955716917264</v>
      </c>
      <c r="H26" s="615">
        <v>3.5</v>
      </c>
      <c r="I26" s="615">
        <v>33.299999999999997</v>
      </c>
      <c r="J26" s="614">
        <v>-24.558586107246068</v>
      </c>
      <c r="K26" s="614">
        <v>-4.2301870806739634</v>
      </c>
      <c r="L26" s="602">
        <v>4.5454630994916894</v>
      </c>
      <c r="M26" s="612"/>
      <c r="N26" s="612"/>
      <c r="O26" s="602">
        <v>761.2</v>
      </c>
      <c r="P26" s="602">
        <f>S26*'Ofgem data input'!$D$12/'Ofgem data input'!$F$12</f>
        <v>-20.9</v>
      </c>
      <c r="Q26" s="602">
        <v>-3.6</v>
      </c>
      <c r="R26" s="612"/>
      <c r="S26" s="602">
        <v>-22.151878411645082</v>
      </c>
      <c r="T26" s="612"/>
      <c r="U26" s="835"/>
      <c r="V26" s="835"/>
      <c r="W26" s="835"/>
      <c r="X26" s="835"/>
      <c r="Y26" s="835"/>
      <c r="Z26" s="612"/>
      <c r="AA26" s="612"/>
      <c r="AB26" s="612"/>
      <c r="AQ26" s="603"/>
      <c r="AR26" s="603"/>
      <c r="AS26" s="603"/>
      <c r="AT26" s="603"/>
      <c r="AU26" s="603"/>
      <c r="AV26" s="603"/>
      <c r="AW26" s="603"/>
      <c r="AX26" s="603"/>
      <c r="AY26" s="603"/>
      <c r="AZ26" s="603"/>
      <c r="BA26" s="603"/>
      <c r="BB26" s="603"/>
      <c r="BC26" s="603"/>
      <c r="BD26" s="603"/>
      <c r="BE26" s="603"/>
      <c r="BF26" s="603"/>
      <c r="BG26" s="603"/>
      <c r="BH26" s="603"/>
      <c r="BI26" s="603"/>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04"/>
      <c r="CF26" s="604"/>
      <c r="CG26" s="604"/>
      <c r="CH26" s="604"/>
      <c r="CI26" s="604"/>
      <c r="CJ26" s="604"/>
      <c r="CK26" s="604"/>
      <c r="CL26" s="604"/>
      <c r="CM26" s="604"/>
      <c r="CN26" s="604"/>
      <c r="CO26" s="604"/>
      <c r="CP26" s="604"/>
      <c r="CQ26" s="604"/>
      <c r="CR26" s="604"/>
      <c r="CS26" s="604"/>
      <c r="CT26" s="604"/>
      <c r="CU26" s="604"/>
      <c r="CV26" s="604"/>
      <c r="CW26" s="604"/>
      <c r="CX26" s="604"/>
      <c r="CY26" s="604"/>
      <c r="CZ26" s="604"/>
      <c r="DA26" s="604"/>
      <c r="DB26" s="604"/>
      <c r="DC26" s="604"/>
      <c r="DD26" s="604"/>
      <c r="DE26" s="604"/>
      <c r="DF26" s="604"/>
      <c r="DG26" s="604"/>
      <c r="DH26" s="604"/>
      <c r="DI26" s="604"/>
      <c r="DJ26" s="604"/>
      <c r="DK26" s="604"/>
      <c r="DL26" s="604"/>
      <c r="DM26" s="604"/>
      <c r="DN26" s="604"/>
      <c r="DO26" s="604"/>
      <c r="DP26" s="604"/>
      <c r="DQ26" s="604"/>
      <c r="DR26" s="604"/>
      <c r="DS26" s="604"/>
      <c r="DT26" s="604"/>
      <c r="DU26" s="604"/>
      <c r="DV26" s="604"/>
      <c r="DW26" s="604"/>
      <c r="DX26" s="604"/>
      <c r="DY26" s="604"/>
      <c r="DZ26" s="604"/>
      <c r="EA26" s="604"/>
      <c r="EB26" s="604"/>
      <c r="EC26" s="604"/>
      <c r="ED26" s="604"/>
      <c r="EE26" s="604"/>
      <c r="EF26" s="604"/>
      <c r="EG26" s="604"/>
      <c r="EH26" s="604"/>
      <c r="EI26" s="604"/>
      <c r="EJ26" s="604"/>
      <c r="EK26" s="604"/>
      <c r="EL26" s="604"/>
      <c r="EM26" s="604"/>
      <c r="EN26" s="604"/>
      <c r="EO26" s="604"/>
      <c r="EP26" s="604"/>
      <c r="EQ26" s="604"/>
      <c r="ER26" s="604"/>
      <c r="ES26" s="604"/>
      <c r="ET26" s="604"/>
      <c r="EU26" s="604"/>
      <c r="EV26" s="604"/>
      <c r="EW26" s="604"/>
      <c r="EX26" s="604"/>
      <c r="EY26" s="604"/>
      <c r="EZ26" s="604"/>
      <c r="FA26" s="604"/>
      <c r="FB26" s="604"/>
      <c r="FC26" s="604"/>
      <c r="FD26" s="604"/>
      <c r="FE26" s="604"/>
      <c r="FF26" s="604"/>
      <c r="FG26" s="604"/>
      <c r="FH26" s="604"/>
      <c r="FI26" s="604"/>
      <c r="FJ26" s="604"/>
      <c r="FK26" s="604"/>
      <c r="FL26" s="604"/>
      <c r="FM26" s="604"/>
      <c r="FN26" s="604"/>
      <c r="FO26" s="604"/>
      <c r="FP26" s="604"/>
      <c r="FQ26" s="604"/>
      <c r="FR26" s="604"/>
      <c r="FS26" s="604"/>
      <c r="FT26" s="604"/>
      <c r="FU26" s="604"/>
      <c r="FV26" s="604"/>
      <c r="FW26" s="604"/>
      <c r="FX26" s="604"/>
      <c r="FY26" s="604"/>
      <c r="FZ26" s="604"/>
      <c r="GA26" s="604"/>
      <c r="GB26" s="604"/>
      <c r="GC26" s="604"/>
      <c r="GD26" s="604"/>
      <c r="GE26" s="604"/>
      <c r="GF26" s="604"/>
      <c r="GG26" s="604"/>
      <c r="GH26" s="604"/>
      <c r="GI26" s="604"/>
      <c r="GJ26" s="604"/>
      <c r="GK26" s="604"/>
      <c r="GL26" s="604"/>
      <c r="GM26" s="604"/>
      <c r="GN26" s="604"/>
      <c r="GO26" s="604"/>
      <c r="GP26" s="604"/>
      <c r="GQ26" s="604"/>
      <c r="GR26" s="604"/>
      <c r="GS26" s="604"/>
      <c r="GT26" s="604"/>
      <c r="GU26" s="604"/>
      <c r="GV26" s="604"/>
      <c r="GW26" s="604"/>
      <c r="GX26" s="604"/>
      <c r="GY26" s="604"/>
      <c r="GZ26" s="604"/>
      <c r="HA26" s="604"/>
      <c r="HB26" s="604"/>
      <c r="HC26" s="604"/>
      <c r="HD26" s="604"/>
      <c r="HE26" s="604"/>
      <c r="HF26" s="604"/>
      <c r="HG26" s="604"/>
      <c r="HH26" s="604"/>
      <c r="HI26" s="604"/>
      <c r="HJ26" s="604"/>
      <c r="HK26" s="604"/>
      <c r="HL26" s="604"/>
      <c r="HM26" s="604"/>
      <c r="HN26" s="604"/>
      <c r="HO26" s="604"/>
      <c r="HP26" s="604"/>
      <c r="HQ26" s="604"/>
      <c r="HR26" s="604"/>
      <c r="HS26" s="604"/>
      <c r="HT26" s="604"/>
      <c r="HU26" s="604"/>
      <c r="HV26" s="604"/>
      <c r="HW26" s="604"/>
      <c r="HX26" s="604"/>
      <c r="HY26" s="604"/>
      <c r="HZ26" s="604"/>
      <c r="IA26" s="604"/>
      <c r="IB26" s="604"/>
      <c r="IC26" s="604"/>
      <c r="ID26" s="604"/>
      <c r="IE26" s="604"/>
      <c r="IF26" s="604"/>
      <c r="IG26" s="604"/>
      <c r="IH26" s="604"/>
      <c r="II26" s="604"/>
      <c r="IJ26" s="604"/>
      <c r="IK26" s="604"/>
      <c r="IL26" s="604"/>
      <c r="IM26" s="604"/>
      <c r="IN26" s="604"/>
      <c r="IO26" s="604"/>
      <c r="IP26" s="604"/>
      <c r="IQ26" s="604"/>
      <c r="IR26" s="604"/>
      <c r="IS26" s="604"/>
      <c r="IT26" s="604"/>
      <c r="IU26" s="604"/>
      <c r="IV26" s="604"/>
    </row>
    <row r="27" spans="1:256">
      <c r="A27" s="598"/>
      <c r="B27" s="601">
        <v>4</v>
      </c>
      <c r="C27" s="585" t="s">
        <v>1667</v>
      </c>
      <c r="D27" s="598"/>
      <c r="E27" s="257"/>
      <c r="F27" s="613">
        <v>14</v>
      </c>
      <c r="G27" s="614">
        <v>514.90777187536969</v>
      </c>
      <c r="H27" s="615">
        <v>3.5</v>
      </c>
      <c r="I27" s="615">
        <v>33.299999999999997</v>
      </c>
      <c r="J27" s="614">
        <v>-18.095800289549732</v>
      </c>
      <c r="K27" s="614">
        <v>0</v>
      </c>
      <c r="L27" s="602">
        <v>2.8038470852714852</v>
      </c>
      <c r="M27" s="612"/>
      <c r="N27" s="612"/>
      <c r="O27" s="602">
        <v>438.2</v>
      </c>
      <c r="P27" s="602">
        <f>S27*'Ofgem data input'!$D$12/'Ofgem data input'!$F$12</f>
        <v>-15.399999999999999</v>
      </c>
      <c r="Q27" s="602">
        <v>0</v>
      </c>
      <c r="R27" s="612"/>
      <c r="S27" s="602">
        <v>-16.322436724370061</v>
      </c>
      <c r="T27" s="612"/>
      <c r="U27" s="835"/>
      <c r="V27" s="835"/>
      <c r="W27" s="835"/>
      <c r="X27" s="835"/>
      <c r="Y27" s="835"/>
      <c r="Z27" s="612"/>
      <c r="AA27" s="612"/>
      <c r="AB27" s="612"/>
      <c r="AQ27" s="604"/>
      <c r="AR27" s="604"/>
      <c r="AS27" s="604"/>
      <c r="AT27" s="604"/>
      <c r="AU27" s="604"/>
      <c r="AV27" s="604"/>
      <c r="AW27" s="604"/>
      <c r="AX27" s="604"/>
      <c r="AY27" s="604"/>
      <c r="AZ27" s="604"/>
      <c r="BA27" s="604"/>
      <c r="BB27" s="604"/>
      <c r="BC27" s="604"/>
      <c r="BD27" s="604"/>
      <c r="BE27" s="604"/>
      <c r="BF27" s="604"/>
      <c r="BG27" s="604"/>
      <c r="BH27" s="604"/>
      <c r="BI27" s="604"/>
      <c r="BJ27" s="604"/>
      <c r="BK27" s="604"/>
      <c r="BL27" s="604"/>
      <c r="BM27" s="604"/>
      <c r="BN27" s="604"/>
      <c r="BO27" s="604"/>
      <c r="BP27" s="604"/>
      <c r="BQ27" s="604"/>
      <c r="BR27" s="604"/>
      <c r="BS27" s="604"/>
      <c r="BT27" s="604"/>
      <c r="BU27" s="604"/>
      <c r="BV27" s="604"/>
      <c r="BW27" s="604"/>
      <c r="BX27" s="604"/>
      <c r="BY27" s="604"/>
      <c r="BZ27" s="604"/>
      <c r="CA27" s="604"/>
      <c r="CB27" s="604"/>
      <c r="CC27" s="604"/>
      <c r="CD27" s="604"/>
      <c r="CE27" s="604"/>
      <c r="CF27" s="604"/>
      <c r="CG27" s="604"/>
      <c r="CH27" s="604"/>
      <c r="CI27" s="604"/>
      <c r="CJ27" s="604"/>
      <c r="CK27" s="604"/>
      <c r="CL27" s="604"/>
      <c r="CM27" s="604"/>
      <c r="CN27" s="604"/>
      <c r="CO27" s="604"/>
      <c r="CP27" s="604"/>
      <c r="CQ27" s="604"/>
      <c r="CR27" s="604"/>
      <c r="CS27" s="604"/>
      <c r="CT27" s="604"/>
      <c r="CU27" s="604"/>
      <c r="CV27" s="604"/>
      <c r="CW27" s="604"/>
      <c r="CX27" s="604"/>
      <c r="CY27" s="604"/>
      <c r="CZ27" s="604"/>
      <c r="DA27" s="604"/>
      <c r="DB27" s="604"/>
      <c r="DC27" s="604"/>
      <c r="DD27" s="604"/>
      <c r="DE27" s="604"/>
      <c r="DF27" s="604"/>
      <c r="DG27" s="604"/>
      <c r="DH27" s="604"/>
      <c r="DI27" s="604"/>
      <c r="DJ27" s="604"/>
      <c r="DK27" s="604"/>
      <c r="DL27" s="604"/>
      <c r="DM27" s="604"/>
      <c r="DN27" s="604"/>
      <c r="DO27" s="604"/>
      <c r="DP27" s="604"/>
      <c r="DQ27" s="604"/>
      <c r="DR27" s="604"/>
      <c r="DS27" s="604"/>
      <c r="DT27" s="604"/>
      <c r="DU27" s="604"/>
      <c r="DV27" s="604"/>
      <c r="DW27" s="604"/>
      <c r="DX27" s="604"/>
      <c r="DY27" s="604"/>
      <c r="DZ27" s="604"/>
      <c r="EA27" s="604"/>
      <c r="EB27" s="604"/>
      <c r="EC27" s="604"/>
      <c r="ED27" s="604"/>
      <c r="EE27" s="604"/>
      <c r="EF27" s="604"/>
      <c r="EG27" s="604"/>
      <c r="EH27" s="604"/>
      <c r="EI27" s="604"/>
      <c r="EJ27" s="604"/>
      <c r="EK27" s="604"/>
      <c r="EL27" s="604"/>
      <c r="EM27" s="604"/>
      <c r="EN27" s="604"/>
      <c r="EO27" s="604"/>
      <c r="EP27" s="604"/>
      <c r="EQ27" s="604"/>
      <c r="ER27" s="604"/>
      <c r="ES27" s="604"/>
      <c r="ET27" s="604"/>
      <c r="EU27" s="604"/>
      <c r="EV27" s="604"/>
      <c r="EW27" s="604"/>
      <c r="EX27" s="604"/>
      <c r="EY27" s="604"/>
      <c r="EZ27" s="604"/>
      <c r="FA27" s="604"/>
      <c r="FB27" s="604"/>
      <c r="FC27" s="604"/>
      <c r="FD27" s="604"/>
      <c r="FE27" s="604"/>
      <c r="FF27" s="604"/>
      <c r="FG27" s="604"/>
      <c r="FH27" s="604"/>
      <c r="FI27" s="604"/>
      <c r="FJ27" s="604"/>
      <c r="FK27" s="604"/>
      <c r="FL27" s="604"/>
      <c r="FM27" s="604"/>
      <c r="FN27" s="604"/>
      <c r="FO27" s="604"/>
      <c r="FP27" s="604"/>
      <c r="FQ27" s="604"/>
      <c r="FR27" s="604"/>
      <c r="FS27" s="604"/>
      <c r="FT27" s="604"/>
      <c r="FU27" s="604"/>
      <c r="FV27" s="604"/>
      <c r="FW27" s="604"/>
      <c r="FX27" s="604"/>
      <c r="FY27" s="604"/>
      <c r="FZ27" s="604"/>
      <c r="GA27" s="604"/>
      <c r="GB27" s="604"/>
      <c r="GC27" s="604"/>
      <c r="GD27" s="604"/>
      <c r="GE27" s="604"/>
      <c r="GF27" s="604"/>
      <c r="GG27" s="604"/>
      <c r="GH27" s="604"/>
      <c r="GI27" s="604"/>
      <c r="GJ27" s="604"/>
      <c r="GK27" s="604"/>
      <c r="GL27" s="604"/>
      <c r="GM27" s="604"/>
      <c r="GN27" s="604"/>
      <c r="GO27" s="604"/>
      <c r="GP27" s="604"/>
      <c r="GQ27" s="604"/>
      <c r="GR27" s="604"/>
      <c r="GS27" s="604"/>
      <c r="GT27" s="604"/>
      <c r="GU27" s="604"/>
      <c r="GV27" s="604"/>
      <c r="GW27" s="604"/>
      <c r="GX27" s="604"/>
      <c r="GY27" s="604"/>
      <c r="GZ27" s="604"/>
      <c r="HA27" s="604"/>
      <c r="HB27" s="604"/>
      <c r="HC27" s="604"/>
      <c r="HD27" s="604"/>
      <c r="HE27" s="604"/>
      <c r="HF27" s="604"/>
      <c r="HG27" s="604"/>
      <c r="HH27" s="604"/>
      <c r="HI27" s="604"/>
      <c r="HJ27" s="604"/>
      <c r="HK27" s="604"/>
      <c r="HL27" s="604"/>
      <c r="HM27" s="604"/>
      <c r="HN27" s="604"/>
      <c r="HO27" s="604"/>
      <c r="HP27" s="604"/>
      <c r="HQ27" s="604"/>
      <c r="HR27" s="604"/>
      <c r="HS27" s="604"/>
      <c r="HT27" s="604"/>
      <c r="HU27" s="604"/>
      <c r="HV27" s="604"/>
      <c r="HW27" s="604"/>
      <c r="HX27" s="604"/>
      <c r="HY27" s="604"/>
      <c r="HZ27" s="604"/>
      <c r="IA27" s="604"/>
      <c r="IB27" s="604"/>
      <c r="IC27" s="604"/>
      <c r="ID27" s="604"/>
      <c r="IE27" s="604"/>
      <c r="IF27" s="604"/>
      <c r="IG27" s="604"/>
      <c r="IH27" s="604"/>
      <c r="II27" s="604"/>
      <c r="IJ27" s="604"/>
      <c r="IK27" s="604"/>
      <c r="IL27" s="604"/>
      <c r="IM27" s="604"/>
      <c r="IN27" s="604"/>
      <c r="IO27" s="604"/>
      <c r="IP27" s="604"/>
      <c r="IQ27" s="604"/>
      <c r="IR27" s="604"/>
      <c r="IS27" s="604"/>
      <c r="IT27" s="604"/>
      <c r="IU27" s="604"/>
      <c r="IV27" s="604"/>
    </row>
    <row r="28" spans="1:256">
      <c r="A28" s="598"/>
      <c r="B28" s="601">
        <v>5</v>
      </c>
      <c r="C28" s="585" t="s">
        <v>1668</v>
      </c>
      <c r="D28" s="598"/>
      <c r="E28" s="257"/>
      <c r="F28" s="613">
        <v>15</v>
      </c>
      <c r="G28" s="614">
        <v>952.26211393838344</v>
      </c>
      <c r="H28" s="615">
        <v>3.5</v>
      </c>
      <c r="I28" s="615">
        <v>33.299999999999997</v>
      </c>
      <c r="J28" s="614">
        <v>-18.213305486235122</v>
      </c>
      <c r="K28" s="614">
        <v>-10.692972898370298</v>
      </c>
      <c r="L28" s="602">
        <v>1.0003788741948512</v>
      </c>
      <c r="M28" s="612"/>
      <c r="N28" s="612"/>
      <c r="O28" s="602">
        <v>810.4</v>
      </c>
      <c r="P28" s="602">
        <f>S28*'Ofgem data input'!$D$12/'Ofgem data input'!$F$12</f>
        <v>-15.500000000000002</v>
      </c>
      <c r="Q28" s="602">
        <v>-9.1</v>
      </c>
      <c r="R28" s="612"/>
      <c r="S28" s="602">
        <v>-16.428426573229608</v>
      </c>
      <c r="T28" s="612"/>
      <c r="U28" s="835"/>
      <c r="V28" s="835"/>
      <c r="W28" s="835"/>
      <c r="X28" s="835"/>
      <c r="Y28" s="835"/>
      <c r="Z28" s="612"/>
      <c r="AA28" s="612"/>
      <c r="AB28" s="612"/>
      <c r="AQ28" s="604"/>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c r="BO28" s="604"/>
      <c r="BP28" s="604"/>
      <c r="BQ28" s="604"/>
      <c r="BR28" s="604"/>
      <c r="BS28" s="604"/>
      <c r="BT28" s="604"/>
      <c r="BU28" s="604"/>
      <c r="BV28" s="604"/>
      <c r="BW28" s="604"/>
      <c r="BX28" s="604"/>
      <c r="BY28" s="604"/>
      <c r="BZ28" s="604"/>
      <c r="CA28" s="604"/>
      <c r="CB28" s="604"/>
      <c r="CC28" s="604"/>
      <c r="CD28" s="604"/>
      <c r="CE28" s="604"/>
      <c r="CF28" s="604"/>
      <c r="CG28" s="604"/>
      <c r="CH28" s="604"/>
      <c r="CI28" s="604"/>
      <c r="CJ28" s="604"/>
      <c r="CK28" s="604"/>
      <c r="CL28" s="604"/>
      <c r="CM28" s="604"/>
      <c r="CN28" s="604"/>
      <c r="CO28" s="604"/>
      <c r="CP28" s="604"/>
      <c r="CQ28" s="604"/>
      <c r="CR28" s="604"/>
      <c r="CS28" s="604"/>
      <c r="CT28" s="604"/>
      <c r="CU28" s="604"/>
      <c r="CV28" s="604"/>
      <c r="CW28" s="604"/>
      <c r="CX28" s="604"/>
      <c r="CY28" s="604"/>
      <c r="CZ28" s="604"/>
      <c r="DA28" s="604"/>
      <c r="DB28" s="604"/>
      <c r="DC28" s="604"/>
      <c r="DD28" s="604"/>
      <c r="DE28" s="604"/>
      <c r="DF28" s="604"/>
      <c r="DG28" s="604"/>
      <c r="DH28" s="604"/>
      <c r="DI28" s="604"/>
      <c r="DJ28" s="604"/>
      <c r="DK28" s="604"/>
      <c r="DL28" s="604"/>
      <c r="DM28" s="604"/>
      <c r="DN28" s="604"/>
      <c r="DO28" s="604"/>
      <c r="DP28" s="604"/>
      <c r="DQ28" s="604"/>
      <c r="DR28" s="604"/>
      <c r="DS28" s="604"/>
      <c r="DT28" s="604"/>
      <c r="DU28" s="604"/>
      <c r="DV28" s="604"/>
      <c r="DW28" s="604"/>
      <c r="DX28" s="604"/>
      <c r="DY28" s="604"/>
      <c r="DZ28" s="604"/>
      <c r="EA28" s="604"/>
      <c r="EB28" s="604"/>
      <c r="EC28" s="604"/>
      <c r="ED28" s="604"/>
      <c r="EE28" s="604"/>
      <c r="EF28" s="604"/>
      <c r="EG28" s="604"/>
      <c r="EH28" s="604"/>
      <c r="EI28" s="604"/>
      <c r="EJ28" s="604"/>
      <c r="EK28" s="604"/>
      <c r="EL28" s="604"/>
      <c r="EM28" s="604"/>
      <c r="EN28" s="604"/>
      <c r="EO28" s="604"/>
      <c r="EP28" s="604"/>
      <c r="EQ28" s="604"/>
      <c r="ER28" s="604"/>
      <c r="ES28" s="604"/>
      <c r="ET28" s="604"/>
      <c r="EU28" s="604"/>
      <c r="EV28" s="604"/>
      <c r="EW28" s="604"/>
      <c r="EX28" s="604"/>
      <c r="EY28" s="604"/>
      <c r="EZ28" s="604"/>
      <c r="FA28" s="604"/>
      <c r="FB28" s="604"/>
      <c r="FC28" s="604"/>
      <c r="FD28" s="604"/>
      <c r="FE28" s="604"/>
      <c r="FF28" s="604"/>
      <c r="FG28" s="604"/>
      <c r="FH28" s="604"/>
      <c r="FI28" s="604"/>
      <c r="FJ28" s="604"/>
      <c r="FK28" s="604"/>
      <c r="FL28" s="604"/>
      <c r="FM28" s="604"/>
      <c r="FN28" s="604"/>
      <c r="FO28" s="604"/>
      <c r="FP28" s="604"/>
      <c r="FQ28" s="604"/>
      <c r="FR28" s="604"/>
      <c r="FS28" s="604"/>
      <c r="FT28" s="604"/>
      <c r="FU28" s="604"/>
      <c r="FV28" s="604"/>
      <c r="FW28" s="604"/>
      <c r="FX28" s="604"/>
      <c r="FY28" s="604"/>
      <c r="FZ28" s="604"/>
      <c r="GA28" s="604"/>
      <c r="GB28" s="604"/>
      <c r="GC28" s="604"/>
      <c r="GD28" s="604"/>
      <c r="GE28" s="604"/>
      <c r="GF28" s="604"/>
      <c r="GG28" s="604"/>
      <c r="GH28" s="604"/>
      <c r="GI28" s="604"/>
      <c r="GJ28" s="604"/>
      <c r="GK28" s="604"/>
      <c r="GL28" s="604"/>
      <c r="GM28" s="604"/>
      <c r="GN28" s="604"/>
      <c r="GO28" s="604"/>
      <c r="GP28" s="604"/>
      <c r="GQ28" s="604"/>
      <c r="GR28" s="604"/>
      <c r="GS28" s="604"/>
      <c r="GT28" s="604"/>
      <c r="GU28" s="604"/>
      <c r="GV28" s="604"/>
      <c r="GW28" s="604"/>
      <c r="GX28" s="604"/>
      <c r="GY28" s="604"/>
      <c r="GZ28" s="604"/>
      <c r="HA28" s="604"/>
      <c r="HB28" s="604"/>
      <c r="HC28" s="604"/>
      <c r="HD28" s="604"/>
      <c r="HE28" s="604"/>
      <c r="HF28" s="604"/>
      <c r="HG28" s="604"/>
      <c r="HH28" s="604"/>
      <c r="HI28" s="604"/>
      <c r="HJ28" s="604"/>
      <c r="HK28" s="604"/>
      <c r="HL28" s="604"/>
      <c r="HM28" s="604"/>
      <c r="HN28" s="604"/>
      <c r="HO28" s="604"/>
      <c r="HP28" s="604"/>
      <c r="HQ28" s="604"/>
      <c r="HR28" s="604"/>
      <c r="HS28" s="604"/>
      <c r="HT28" s="604"/>
      <c r="HU28" s="604"/>
      <c r="HV28" s="604"/>
      <c r="HW28" s="604"/>
      <c r="HX28" s="604"/>
      <c r="HY28" s="604"/>
      <c r="HZ28" s="604"/>
      <c r="IA28" s="604"/>
      <c r="IB28" s="604"/>
      <c r="IC28" s="604"/>
      <c r="ID28" s="604"/>
      <c r="IE28" s="604"/>
      <c r="IF28" s="604"/>
      <c r="IG28" s="604"/>
      <c r="IH28" s="604"/>
      <c r="II28" s="604"/>
      <c r="IJ28" s="604"/>
      <c r="IK28" s="604"/>
      <c r="IL28" s="604"/>
      <c r="IM28" s="604"/>
      <c r="IN28" s="604"/>
      <c r="IO28" s="604"/>
      <c r="IP28" s="604"/>
      <c r="IQ28" s="604"/>
      <c r="IR28" s="604"/>
      <c r="IS28" s="604"/>
      <c r="IT28" s="604"/>
      <c r="IU28" s="604"/>
      <c r="IV28" s="604"/>
    </row>
    <row r="29" spans="1:256">
      <c r="A29" s="598"/>
      <c r="B29" s="601">
        <v>6</v>
      </c>
      <c r="C29" s="585" t="s">
        <v>113</v>
      </c>
      <c r="D29" s="598"/>
      <c r="E29" s="257"/>
      <c r="F29" s="613">
        <v>11</v>
      </c>
      <c r="G29" s="614">
        <v>379.54178529380289</v>
      </c>
      <c r="H29" s="615">
        <v>3.5</v>
      </c>
      <c r="I29" s="615">
        <v>33.299999999999997</v>
      </c>
      <c r="J29" s="614">
        <v>-14.805654782358873</v>
      </c>
      <c r="K29" s="614">
        <v>0</v>
      </c>
      <c r="L29" s="602">
        <v>0.10413095862701413</v>
      </c>
      <c r="M29" s="612"/>
      <c r="N29" s="612"/>
      <c r="O29" s="602">
        <v>323</v>
      </c>
      <c r="P29" s="602">
        <f>S29*'Ofgem data input'!$D$12/'Ofgem data input'!$F$12</f>
        <v>-12.6</v>
      </c>
      <c r="Q29" s="602">
        <v>0</v>
      </c>
      <c r="R29" s="612"/>
      <c r="S29" s="602">
        <v>-13.354720956302778</v>
      </c>
      <c r="T29" s="612"/>
      <c r="U29" s="835"/>
      <c r="V29" s="835"/>
      <c r="W29" s="835"/>
      <c r="X29" s="835"/>
      <c r="Y29" s="835"/>
      <c r="Z29" s="612"/>
      <c r="AA29" s="612"/>
      <c r="AB29" s="612"/>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c r="CK29" s="604"/>
      <c r="CL29" s="604"/>
      <c r="CM29" s="604"/>
      <c r="CN29" s="604"/>
      <c r="CO29" s="604"/>
      <c r="CP29" s="604"/>
      <c r="CQ29" s="604"/>
      <c r="CR29" s="604"/>
      <c r="CS29" s="604"/>
      <c r="CT29" s="604"/>
      <c r="CU29" s="604"/>
      <c r="CV29" s="604"/>
      <c r="CW29" s="604"/>
      <c r="CX29" s="604"/>
      <c r="CY29" s="604"/>
      <c r="CZ29" s="604"/>
      <c r="DA29" s="604"/>
      <c r="DB29" s="604"/>
      <c r="DC29" s="604"/>
      <c r="DD29" s="604"/>
      <c r="DE29" s="604"/>
      <c r="DF29" s="604"/>
      <c r="DG29" s="604"/>
      <c r="DH29" s="604"/>
      <c r="DI29" s="604"/>
      <c r="DJ29" s="604"/>
      <c r="DK29" s="604"/>
      <c r="DL29" s="604"/>
      <c r="DM29" s="604"/>
      <c r="DN29" s="604"/>
      <c r="DO29" s="604"/>
      <c r="DP29" s="604"/>
      <c r="DQ29" s="604"/>
      <c r="DR29" s="604"/>
      <c r="DS29" s="604"/>
      <c r="DT29" s="604"/>
      <c r="DU29" s="604"/>
      <c r="DV29" s="604"/>
      <c r="DW29" s="604"/>
      <c r="DX29" s="604"/>
      <c r="DY29" s="604"/>
      <c r="DZ29" s="604"/>
      <c r="EA29" s="604"/>
      <c r="EB29" s="604"/>
      <c r="EC29" s="604"/>
      <c r="ED29" s="604"/>
      <c r="EE29" s="604"/>
      <c r="EF29" s="604"/>
      <c r="EG29" s="604"/>
      <c r="EH29" s="604"/>
      <c r="EI29" s="604"/>
      <c r="EJ29" s="604"/>
      <c r="EK29" s="604"/>
      <c r="EL29" s="604"/>
      <c r="EM29" s="604"/>
      <c r="EN29" s="604"/>
      <c r="EO29" s="604"/>
      <c r="EP29" s="604"/>
      <c r="EQ29" s="604"/>
      <c r="ER29" s="604"/>
      <c r="ES29" s="604"/>
      <c r="ET29" s="604"/>
      <c r="EU29" s="604"/>
      <c r="EV29" s="604"/>
      <c r="EW29" s="604"/>
      <c r="EX29" s="604"/>
      <c r="EY29" s="604"/>
      <c r="EZ29" s="604"/>
      <c r="FA29" s="604"/>
      <c r="FB29" s="604"/>
      <c r="FC29" s="604"/>
      <c r="FD29" s="604"/>
      <c r="FE29" s="604"/>
      <c r="FF29" s="604"/>
      <c r="FG29" s="604"/>
      <c r="FH29" s="604"/>
      <c r="FI29" s="604"/>
      <c r="FJ29" s="604"/>
      <c r="FK29" s="604"/>
      <c r="FL29" s="604"/>
      <c r="FM29" s="604"/>
      <c r="FN29" s="604"/>
      <c r="FO29" s="604"/>
      <c r="FP29" s="604"/>
      <c r="FQ29" s="604"/>
      <c r="FR29" s="604"/>
      <c r="FS29" s="604"/>
      <c r="FT29" s="604"/>
      <c r="FU29" s="604"/>
      <c r="FV29" s="604"/>
      <c r="FW29" s="604"/>
      <c r="FX29" s="604"/>
      <c r="FY29" s="604"/>
      <c r="FZ29" s="604"/>
      <c r="GA29" s="604"/>
      <c r="GB29" s="604"/>
      <c r="GC29" s="604"/>
      <c r="GD29" s="604"/>
      <c r="GE29" s="604"/>
      <c r="GF29" s="604"/>
      <c r="GG29" s="604"/>
      <c r="GH29" s="604"/>
      <c r="GI29" s="604"/>
      <c r="GJ29" s="604"/>
      <c r="GK29" s="604"/>
      <c r="GL29" s="604"/>
      <c r="GM29" s="604"/>
      <c r="GN29" s="604"/>
      <c r="GO29" s="604"/>
      <c r="GP29" s="604"/>
      <c r="GQ29" s="604"/>
      <c r="GR29" s="604"/>
      <c r="GS29" s="604"/>
      <c r="GT29" s="604"/>
      <c r="GU29" s="604"/>
      <c r="GV29" s="604"/>
      <c r="GW29" s="604"/>
      <c r="GX29" s="604"/>
      <c r="GY29" s="604"/>
      <c r="GZ29" s="604"/>
      <c r="HA29" s="604"/>
      <c r="HB29" s="604"/>
      <c r="HC29" s="604"/>
      <c r="HD29" s="604"/>
      <c r="HE29" s="604"/>
      <c r="HF29" s="604"/>
      <c r="HG29" s="604"/>
      <c r="HH29" s="604"/>
      <c r="HI29" s="604"/>
      <c r="HJ29" s="604"/>
      <c r="HK29" s="604"/>
      <c r="HL29" s="604"/>
      <c r="HM29" s="604"/>
      <c r="HN29" s="604"/>
      <c r="HO29" s="604"/>
      <c r="HP29" s="604"/>
      <c r="HQ29" s="604"/>
      <c r="HR29" s="604"/>
      <c r="HS29" s="604"/>
      <c r="HT29" s="604"/>
      <c r="HU29" s="604"/>
      <c r="HV29" s="604"/>
      <c r="HW29" s="604"/>
      <c r="HX29" s="604"/>
      <c r="HY29" s="604"/>
      <c r="HZ29" s="604"/>
      <c r="IA29" s="604"/>
      <c r="IB29" s="604"/>
      <c r="IC29" s="604"/>
      <c r="ID29" s="604"/>
      <c r="IE29" s="604"/>
      <c r="IF29" s="604"/>
      <c r="IG29" s="604"/>
      <c r="IH29" s="604"/>
      <c r="II29" s="604"/>
      <c r="IJ29" s="604"/>
      <c r="IK29" s="604"/>
      <c r="IL29" s="604"/>
      <c r="IM29" s="604"/>
      <c r="IN29" s="604"/>
      <c r="IO29" s="604"/>
      <c r="IP29" s="604"/>
      <c r="IQ29" s="604"/>
      <c r="IR29" s="604"/>
      <c r="IS29" s="604"/>
      <c r="IT29" s="604"/>
      <c r="IU29" s="604"/>
      <c r="IV29" s="604"/>
    </row>
    <row r="30" spans="1:256">
      <c r="A30" s="598"/>
      <c r="B30" s="601">
        <v>7</v>
      </c>
      <c r="C30" s="585" t="s">
        <v>114</v>
      </c>
      <c r="D30" s="598"/>
      <c r="E30" s="257"/>
      <c r="F30" s="613">
        <v>15</v>
      </c>
      <c r="G30" s="614">
        <v>609.49945520710696</v>
      </c>
      <c r="H30" s="615">
        <v>3.5</v>
      </c>
      <c r="I30" s="615">
        <v>33.299999999999997</v>
      </c>
      <c r="J30" s="614">
        <v>-18.095800289549732</v>
      </c>
      <c r="K30" s="614">
        <v>0</v>
      </c>
      <c r="L30" s="602">
        <v>0.4</v>
      </c>
      <c r="M30" s="612"/>
      <c r="N30" s="612"/>
      <c r="O30" s="602">
        <v>518.70000000000005</v>
      </c>
      <c r="P30" s="602">
        <f>S30*'Ofgem data input'!$D$12/'Ofgem data input'!$F$12</f>
        <v>-15.399999999999999</v>
      </c>
      <c r="Q30" s="602">
        <v>0</v>
      </c>
      <c r="R30" s="612"/>
      <c r="S30" s="602">
        <v>-16.322436724370061</v>
      </c>
      <c r="T30" s="612"/>
      <c r="U30" s="835"/>
      <c r="V30" s="835"/>
      <c r="W30" s="835"/>
      <c r="X30" s="835"/>
      <c r="Y30" s="835"/>
      <c r="Z30" s="612"/>
      <c r="AA30" s="612"/>
      <c r="AB30" s="612"/>
      <c r="AQ30" s="616"/>
      <c r="AR30" s="607"/>
      <c r="AS30" s="603"/>
      <c r="AT30" s="603"/>
      <c r="AU30" s="603"/>
      <c r="AV30" s="603"/>
      <c r="AW30" s="603"/>
      <c r="AX30" s="603"/>
      <c r="AY30" s="603"/>
      <c r="AZ30" s="603"/>
      <c r="BA30" s="603"/>
      <c r="BB30" s="598"/>
      <c r="BC30" s="598"/>
      <c r="BD30" s="617"/>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604"/>
      <c r="CU30" s="604"/>
      <c r="CV30" s="604"/>
      <c r="CW30" s="604"/>
      <c r="CX30" s="604"/>
      <c r="CY30" s="604"/>
      <c r="CZ30" s="604"/>
      <c r="DA30" s="604"/>
      <c r="DB30" s="604"/>
      <c r="DC30" s="604"/>
      <c r="DD30" s="604"/>
      <c r="DE30" s="604"/>
      <c r="DF30" s="604"/>
      <c r="DG30" s="604"/>
      <c r="DH30" s="604"/>
      <c r="DI30" s="604"/>
      <c r="DJ30" s="604"/>
      <c r="DK30" s="604"/>
      <c r="DL30" s="604"/>
      <c r="DM30" s="604"/>
      <c r="DN30" s="604"/>
      <c r="DO30" s="604"/>
      <c r="DP30" s="604"/>
      <c r="DQ30" s="604"/>
      <c r="DR30" s="604"/>
      <c r="DS30" s="604"/>
      <c r="DT30" s="604"/>
      <c r="DU30" s="604"/>
      <c r="DV30" s="604"/>
      <c r="DW30" s="604"/>
      <c r="DX30" s="604"/>
      <c r="DY30" s="604"/>
      <c r="DZ30" s="604"/>
      <c r="EA30" s="604"/>
      <c r="EB30" s="604"/>
      <c r="EC30" s="604"/>
      <c r="ED30" s="604"/>
      <c r="EE30" s="604"/>
      <c r="EF30" s="604"/>
      <c r="EG30" s="604"/>
      <c r="EH30" s="604"/>
      <c r="EI30" s="604"/>
      <c r="EJ30" s="604"/>
      <c r="EK30" s="604"/>
      <c r="EL30" s="604"/>
      <c r="EM30" s="604"/>
      <c r="EN30" s="604"/>
      <c r="EO30" s="604"/>
      <c r="EP30" s="604"/>
      <c r="EQ30" s="604"/>
      <c r="ER30" s="604"/>
      <c r="ES30" s="604"/>
      <c r="ET30" s="604"/>
      <c r="EU30" s="604"/>
      <c r="EV30" s="604"/>
      <c r="EW30" s="604"/>
      <c r="EX30" s="604"/>
      <c r="EY30" s="604"/>
      <c r="EZ30" s="604"/>
      <c r="FA30" s="604"/>
      <c r="FB30" s="604"/>
      <c r="FC30" s="604"/>
      <c r="FD30" s="604"/>
      <c r="FE30" s="604"/>
      <c r="FF30" s="604"/>
      <c r="FG30" s="604"/>
      <c r="FH30" s="604"/>
      <c r="FI30" s="604"/>
      <c r="FJ30" s="604"/>
      <c r="FK30" s="604"/>
      <c r="FL30" s="604"/>
      <c r="FM30" s="604"/>
      <c r="FN30" s="604"/>
      <c r="FO30" s="604"/>
      <c r="FP30" s="604"/>
      <c r="FQ30" s="604"/>
      <c r="FR30" s="604"/>
      <c r="FS30" s="604"/>
      <c r="FT30" s="604"/>
      <c r="FU30" s="604"/>
      <c r="FV30" s="604"/>
      <c r="FW30" s="604"/>
      <c r="FX30" s="604"/>
      <c r="FY30" s="604"/>
      <c r="FZ30" s="604"/>
      <c r="GA30" s="604"/>
      <c r="GB30" s="604"/>
      <c r="GC30" s="604"/>
      <c r="GD30" s="604"/>
      <c r="GE30" s="604"/>
      <c r="GF30" s="604"/>
      <c r="GG30" s="604"/>
      <c r="GH30" s="604"/>
      <c r="GI30" s="604"/>
      <c r="GJ30" s="604"/>
      <c r="GK30" s="604"/>
      <c r="GL30" s="604"/>
      <c r="GM30" s="604"/>
      <c r="GN30" s="604"/>
      <c r="GO30" s="604"/>
      <c r="GP30" s="604"/>
      <c r="GQ30" s="604"/>
      <c r="GR30" s="604"/>
      <c r="GS30" s="604"/>
      <c r="GT30" s="604"/>
      <c r="GU30" s="604"/>
      <c r="GV30" s="604"/>
      <c r="GW30" s="604"/>
      <c r="GX30" s="604"/>
      <c r="GY30" s="604"/>
      <c r="GZ30" s="604"/>
      <c r="HA30" s="604"/>
      <c r="HB30" s="604"/>
      <c r="HC30" s="604"/>
      <c r="HD30" s="604"/>
      <c r="HE30" s="604"/>
      <c r="HF30" s="604"/>
      <c r="HG30" s="604"/>
      <c r="HH30" s="604"/>
      <c r="HI30" s="604"/>
      <c r="HJ30" s="604"/>
      <c r="HK30" s="604"/>
      <c r="HL30" s="604"/>
      <c r="HM30" s="604"/>
      <c r="HN30" s="604"/>
      <c r="HO30" s="604"/>
      <c r="HP30" s="604"/>
      <c r="HQ30" s="604"/>
      <c r="HR30" s="604"/>
      <c r="HS30" s="604"/>
      <c r="HT30" s="604"/>
      <c r="HU30" s="604"/>
      <c r="HV30" s="604"/>
      <c r="HW30" s="604"/>
      <c r="HX30" s="604"/>
      <c r="HY30" s="604"/>
      <c r="HZ30" s="604"/>
      <c r="IA30" s="604"/>
      <c r="IB30" s="604"/>
      <c r="IC30" s="604"/>
      <c r="ID30" s="604"/>
      <c r="IE30" s="604"/>
      <c r="IF30" s="604"/>
      <c r="IG30" s="604"/>
      <c r="IH30" s="604"/>
      <c r="II30" s="604"/>
      <c r="IJ30" s="604"/>
      <c r="IK30" s="604"/>
      <c r="IL30" s="604"/>
      <c r="IM30" s="604"/>
      <c r="IN30" s="604"/>
      <c r="IO30" s="604"/>
      <c r="IP30" s="604"/>
      <c r="IQ30" s="604"/>
      <c r="IR30" s="604"/>
      <c r="IS30" s="604"/>
      <c r="IT30" s="604"/>
      <c r="IU30" s="604"/>
      <c r="IV30" s="604"/>
    </row>
    <row r="31" spans="1:256">
      <c r="A31" s="598"/>
      <c r="B31" s="601">
        <v>8</v>
      </c>
      <c r="C31" s="585" t="s">
        <v>1582</v>
      </c>
      <c r="D31" s="598"/>
      <c r="E31" s="257"/>
      <c r="F31" s="613">
        <v>15</v>
      </c>
      <c r="G31" s="614">
        <v>862.95816445748858</v>
      </c>
      <c r="H31" s="615">
        <v>3.5</v>
      </c>
      <c r="I31" s="615">
        <v>33.299999999999997</v>
      </c>
      <c r="J31" s="614">
        <v>-22.208482173538304</v>
      </c>
      <c r="K31" s="614">
        <v>0</v>
      </c>
      <c r="L31" s="602">
        <v>5.3135160940183486</v>
      </c>
      <c r="M31" s="612"/>
      <c r="N31" s="612"/>
      <c r="O31" s="602">
        <v>734.4</v>
      </c>
      <c r="P31" s="602">
        <f>S31*'Ofgem data input'!$D$12/'Ofgem data input'!$F$12</f>
        <v>-18.899999999999995</v>
      </c>
      <c r="Q31" s="602">
        <v>0</v>
      </c>
      <c r="R31" s="612"/>
      <c r="S31" s="602">
        <v>-20.032081434454163</v>
      </c>
      <c r="T31" s="612"/>
      <c r="U31" s="835"/>
      <c r="V31" s="835"/>
      <c r="W31" s="835"/>
      <c r="X31" s="835"/>
      <c r="Y31" s="835"/>
      <c r="Z31" s="612"/>
      <c r="AA31" s="612"/>
      <c r="AB31" s="612"/>
      <c r="AQ31" s="604"/>
      <c r="AR31" s="604"/>
      <c r="AS31" s="604"/>
      <c r="AT31" s="604"/>
      <c r="AU31" s="604"/>
      <c r="AV31" s="604"/>
      <c r="AW31" s="604"/>
      <c r="AX31" s="604"/>
      <c r="AY31" s="604"/>
      <c r="AZ31" s="604"/>
      <c r="BA31" s="604"/>
      <c r="BB31" s="604"/>
      <c r="BC31" s="604"/>
      <c r="BD31" s="604"/>
      <c r="BE31" s="604"/>
      <c r="BF31" s="604"/>
      <c r="BG31" s="604"/>
      <c r="BH31" s="604"/>
      <c r="BI31" s="604"/>
      <c r="BJ31" s="604"/>
      <c r="BK31" s="604"/>
      <c r="BL31" s="604"/>
      <c r="BM31" s="604"/>
      <c r="BN31" s="604"/>
      <c r="BO31" s="604"/>
      <c r="BP31" s="604"/>
      <c r="BQ31" s="604"/>
      <c r="BR31" s="604"/>
      <c r="BS31" s="604"/>
      <c r="BT31" s="604"/>
      <c r="BU31" s="604"/>
      <c r="BV31" s="604"/>
      <c r="BW31" s="604"/>
      <c r="BX31" s="604"/>
      <c r="BY31" s="604"/>
      <c r="BZ31" s="604"/>
      <c r="CA31" s="604"/>
      <c r="CB31" s="604"/>
      <c r="CC31" s="604"/>
      <c r="CD31" s="604"/>
      <c r="CE31" s="604"/>
      <c r="CF31" s="604"/>
      <c r="CG31" s="604"/>
      <c r="CH31" s="604"/>
      <c r="CI31" s="604"/>
      <c r="CJ31" s="604"/>
      <c r="CK31" s="604"/>
      <c r="CL31" s="604"/>
      <c r="CM31" s="604"/>
      <c r="CN31" s="604"/>
      <c r="CO31" s="604"/>
      <c r="CP31" s="604"/>
      <c r="CQ31" s="604"/>
      <c r="CR31" s="604"/>
      <c r="CS31" s="604"/>
      <c r="CT31" s="604"/>
      <c r="CU31" s="604"/>
      <c r="CV31" s="604"/>
      <c r="CW31" s="604"/>
      <c r="CX31" s="604"/>
      <c r="CY31" s="604"/>
      <c r="CZ31" s="604"/>
      <c r="DA31" s="604"/>
      <c r="DB31" s="604"/>
      <c r="DC31" s="604"/>
      <c r="DD31" s="604"/>
      <c r="DE31" s="604"/>
      <c r="DF31" s="604"/>
      <c r="DG31" s="604"/>
      <c r="DH31" s="604"/>
      <c r="DI31" s="604"/>
      <c r="DJ31" s="604"/>
      <c r="DK31" s="604"/>
      <c r="DL31" s="604"/>
      <c r="DM31" s="604"/>
      <c r="DN31" s="604"/>
      <c r="DO31" s="604"/>
      <c r="DP31" s="604"/>
      <c r="DQ31" s="604"/>
      <c r="DR31" s="604"/>
      <c r="DS31" s="604"/>
      <c r="DT31" s="604"/>
      <c r="DU31" s="604"/>
      <c r="DV31" s="604"/>
      <c r="DW31" s="604"/>
      <c r="DX31" s="604"/>
      <c r="DY31" s="604"/>
      <c r="DZ31" s="604"/>
      <c r="EA31" s="604"/>
      <c r="EB31" s="604"/>
      <c r="EC31" s="604"/>
      <c r="ED31" s="604"/>
      <c r="EE31" s="604"/>
      <c r="EF31" s="604"/>
      <c r="EG31" s="604"/>
      <c r="EH31" s="604"/>
      <c r="EI31" s="604"/>
      <c r="EJ31" s="604"/>
      <c r="EK31" s="604"/>
      <c r="EL31" s="604"/>
      <c r="EM31" s="604"/>
      <c r="EN31" s="604"/>
      <c r="EO31" s="604"/>
      <c r="EP31" s="604"/>
      <c r="EQ31" s="604"/>
      <c r="ER31" s="604"/>
      <c r="ES31" s="604"/>
      <c r="ET31" s="604"/>
      <c r="EU31" s="604"/>
      <c r="EV31" s="604"/>
      <c r="EW31" s="604"/>
      <c r="EX31" s="604"/>
      <c r="EY31" s="604"/>
      <c r="EZ31" s="604"/>
      <c r="FA31" s="604"/>
      <c r="FB31" s="604"/>
      <c r="FC31" s="604"/>
      <c r="FD31" s="604"/>
      <c r="FE31" s="604"/>
      <c r="FF31" s="604"/>
      <c r="FG31" s="604"/>
      <c r="FH31" s="604"/>
      <c r="FI31" s="604"/>
      <c r="FJ31" s="604"/>
      <c r="FK31" s="604"/>
      <c r="FL31" s="604"/>
      <c r="FM31" s="604"/>
      <c r="FN31" s="604"/>
      <c r="FO31" s="604"/>
      <c r="FP31" s="604"/>
      <c r="FQ31" s="604"/>
      <c r="FR31" s="604"/>
      <c r="FS31" s="604"/>
      <c r="FT31" s="604"/>
      <c r="FU31" s="604"/>
      <c r="FV31" s="604"/>
      <c r="FW31" s="604"/>
      <c r="FX31" s="604"/>
      <c r="FY31" s="604"/>
      <c r="FZ31" s="604"/>
      <c r="GA31" s="604"/>
      <c r="GB31" s="604"/>
      <c r="GC31" s="604"/>
      <c r="GD31" s="604"/>
      <c r="GE31" s="604"/>
      <c r="GF31" s="604"/>
      <c r="GG31" s="604"/>
      <c r="GH31" s="604"/>
      <c r="GI31" s="604"/>
      <c r="GJ31" s="604"/>
      <c r="GK31" s="604"/>
      <c r="GL31" s="604"/>
      <c r="GM31" s="604"/>
      <c r="GN31" s="604"/>
      <c r="GO31" s="604"/>
      <c r="GP31" s="604"/>
      <c r="GQ31" s="604"/>
      <c r="GR31" s="604"/>
      <c r="GS31" s="604"/>
      <c r="GT31" s="604"/>
      <c r="GU31" s="604"/>
      <c r="GV31" s="604"/>
      <c r="GW31" s="604"/>
      <c r="GX31" s="604"/>
      <c r="GY31" s="604"/>
      <c r="GZ31" s="604"/>
      <c r="HA31" s="604"/>
      <c r="HB31" s="604"/>
      <c r="HC31" s="604"/>
      <c r="HD31" s="604"/>
      <c r="HE31" s="604"/>
      <c r="HF31" s="604"/>
      <c r="HG31" s="604"/>
      <c r="HH31" s="604"/>
      <c r="HI31" s="604"/>
      <c r="HJ31" s="604"/>
      <c r="HK31" s="604"/>
      <c r="HL31" s="604"/>
      <c r="HM31" s="604"/>
      <c r="HN31" s="604"/>
      <c r="HO31" s="604"/>
      <c r="HP31" s="604"/>
      <c r="HQ31" s="604"/>
      <c r="HR31" s="604"/>
      <c r="HS31" s="604"/>
      <c r="HT31" s="604"/>
      <c r="HU31" s="604"/>
      <c r="HV31" s="604"/>
      <c r="HW31" s="604"/>
      <c r="HX31" s="604"/>
      <c r="HY31" s="604"/>
      <c r="HZ31" s="604"/>
      <c r="IA31" s="604"/>
      <c r="IB31" s="604"/>
      <c r="IC31" s="604"/>
      <c r="ID31" s="604"/>
      <c r="IE31" s="604"/>
      <c r="IF31" s="604"/>
      <c r="IG31" s="604"/>
      <c r="IH31" s="604"/>
      <c r="II31" s="604"/>
      <c r="IJ31" s="604"/>
      <c r="IK31" s="604"/>
      <c r="IL31" s="604"/>
      <c r="IM31" s="604"/>
      <c r="IN31" s="604"/>
      <c r="IO31" s="604"/>
      <c r="IP31" s="604"/>
      <c r="IQ31" s="604"/>
      <c r="IR31" s="604"/>
      <c r="IS31" s="604"/>
      <c r="IT31" s="604"/>
      <c r="IU31" s="604"/>
      <c r="IV31" s="604"/>
    </row>
    <row r="32" spans="1:256">
      <c r="A32" s="598"/>
      <c r="B32" s="601">
        <v>9</v>
      </c>
      <c r="C32" s="585" t="s">
        <v>1583</v>
      </c>
      <c r="D32" s="598"/>
      <c r="E32" s="257"/>
      <c r="F32" s="613">
        <v>13</v>
      </c>
      <c r="G32" s="614">
        <v>563.43741810643496</v>
      </c>
      <c r="H32" s="615">
        <v>3.5</v>
      </c>
      <c r="I32" s="615">
        <v>33.299999999999997</v>
      </c>
      <c r="J32" s="614">
        <v>-17.155758716066632</v>
      </c>
      <c r="K32" s="614">
        <v>0</v>
      </c>
      <c r="L32" s="602">
        <v>4.0567565511522305</v>
      </c>
      <c r="M32" s="612"/>
      <c r="N32" s="612"/>
      <c r="O32" s="602">
        <v>479.5</v>
      </c>
      <c r="P32" s="602">
        <f>S32*'Ofgem data input'!$D$12/'Ofgem data input'!$F$12</f>
        <v>-14.600000000000001</v>
      </c>
      <c r="Q32" s="602">
        <v>0</v>
      </c>
      <c r="R32" s="612"/>
      <c r="S32" s="602">
        <v>-15.474517933493695</v>
      </c>
      <c r="T32" s="612"/>
      <c r="U32" s="835"/>
      <c r="V32" s="835"/>
      <c r="W32" s="835"/>
      <c r="X32" s="835"/>
      <c r="Y32" s="835"/>
      <c r="Z32" s="612"/>
      <c r="AA32" s="612"/>
      <c r="AB32" s="612"/>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04"/>
      <c r="DJ32" s="604"/>
      <c r="DK32" s="604"/>
      <c r="DL32" s="604"/>
      <c r="DM32" s="604"/>
      <c r="DN32" s="604"/>
      <c r="DO32" s="604"/>
      <c r="DP32" s="604"/>
      <c r="DQ32" s="604"/>
      <c r="DR32" s="604"/>
      <c r="DS32" s="604"/>
      <c r="DT32" s="604"/>
      <c r="DU32" s="604"/>
      <c r="DV32" s="604"/>
      <c r="DW32" s="604"/>
      <c r="DX32" s="604"/>
      <c r="DY32" s="604"/>
      <c r="DZ32" s="604"/>
      <c r="EA32" s="604"/>
      <c r="EB32" s="604"/>
      <c r="EC32" s="604"/>
      <c r="ED32" s="604"/>
      <c r="EE32" s="604"/>
      <c r="EF32" s="604"/>
      <c r="EG32" s="604"/>
      <c r="EH32" s="604"/>
      <c r="EI32" s="604"/>
      <c r="EJ32" s="604"/>
      <c r="EK32" s="604"/>
      <c r="EL32" s="604"/>
      <c r="EM32" s="604"/>
      <c r="EN32" s="604"/>
      <c r="EO32" s="604"/>
      <c r="EP32" s="604"/>
      <c r="EQ32" s="604"/>
      <c r="ER32" s="604"/>
      <c r="ES32" s="604"/>
      <c r="ET32" s="604"/>
      <c r="EU32" s="604"/>
      <c r="EV32" s="604"/>
      <c r="EW32" s="604"/>
      <c r="EX32" s="604"/>
      <c r="EY32" s="604"/>
      <c r="EZ32" s="604"/>
      <c r="FA32" s="604"/>
      <c r="FB32" s="604"/>
      <c r="FC32" s="604"/>
      <c r="FD32" s="604"/>
      <c r="FE32" s="604"/>
      <c r="FF32" s="604"/>
      <c r="FG32" s="604"/>
      <c r="FH32" s="604"/>
      <c r="FI32" s="604"/>
      <c r="FJ32" s="604"/>
      <c r="FK32" s="604"/>
      <c r="FL32" s="604"/>
      <c r="FM32" s="604"/>
      <c r="FN32" s="604"/>
      <c r="FO32" s="604"/>
      <c r="FP32" s="604"/>
      <c r="FQ32" s="604"/>
      <c r="FR32" s="604"/>
      <c r="FS32" s="604"/>
      <c r="FT32" s="604"/>
      <c r="FU32" s="604"/>
      <c r="FV32" s="604"/>
      <c r="FW32" s="604"/>
      <c r="FX32" s="604"/>
      <c r="FY32" s="604"/>
      <c r="FZ32" s="604"/>
      <c r="GA32" s="604"/>
      <c r="GB32" s="604"/>
      <c r="GC32" s="604"/>
      <c r="GD32" s="604"/>
      <c r="GE32" s="604"/>
      <c r="GF32" s="604"/>
      <c r="GG32" s="604"/>
      <c r="GH32" s="604"/>
      <c r="GI32" s="604"/>
      <c r="GJ32" s="604"/>
      <c r="GK32" s="604"/>
      <c r="GL32" s="604"/>
      <c r="GM32" s="604"/>
      <c r="GN32" s="604"/>
      <c r="GO32" s="604"/>
      <c r="GP32" s="604"/>
      <c r="GQ32" s="604"/>
      <c r="GR32" s="604"/>
      <c r="GS32" s="604"/>
      <c r="GT32" s="604"/>
      <c r="GU32" s="604"/>
      <c r="GV32" s="604"/>
      <c r="GW32" s="604"/>
      <c r="GX32" s="604"/>
      <c r="GY32" s="604"/>
      <c r="GZ32" s="604"/>
      <c r="HA32" s="604"/>
      <c r="HB32" s="604"/>
      <c r="HC32" s="604"/>
      <c r="HD32" s="604"/>
      <c r="HE32" s="604"/>
      <c r="HF32" s="604"/>
      <c r="HG32" s="604"/>
      <c r="HH32" s="604"/>
      <c r="HI32" s="604"/>
      <c r="HJ32" s="604"/>
      <c r="HK32" s="604"/>
      <c r="HL32" s="604"/>
      <c r="HM32" s="604"/>
      <c r="HN32" s="604"/>
      <c r="HO32" s="604"/>
      <c r="HP32" s="604"/>
      <c r="HQ32" s="604"/>
      <c r="HR32" s="604"/>
      <c r="HS32" s="604"/>
      <c r="HT32" s="604"/>
      <c r="HU32" s="604"/>
      <c r="HV32" s="604"/>
      <c r="HW32" s="604"/>
      <c r="HX32" s="604"/>
      <c r="HY32" s="604"/>
      <c r="HZ32" s="604"/>
      <c r="IA32" s="604"/>
      <c r="IB32" s="604"/>
      <c r="IC32" s="604"/>
      <c r="ID32" s="604"/>
      <c r="IE32" s="604"/>
      <c r="IF32" s="604"/>
      <c r="IG32" s="604"/>
      <c r="IH32" s="604"/>
      <c r="II32" s="604"/>
      <c r="IJ32" s="604"/>
      <c r="IK32" s="604"/>
      <c r="IL32" s="604"/>
      <c r="IM32" s="604"/>
      <c r="IN32" s="604"/>
      <c r="IO32" s="604"/>
      <c r="IP32" s="604"/>
      <c r="IQ32" s="604"/>
      <c r="IR32" s="604"/>
      <c r="IS32" s="604"/>
      <c r="IT32" s="604"/>
      <c r="IU32" s="604"/>
      <c r="IV32" s="604"/>
    </row>
    <row r="33" spans="1:256">
      <c r="A33" s="598"/>
      <c r="B33" s="601">
        <v>10</v>
      </c>
      <c r="C33" s="585" t="s">
        <v>1584</v>
      </c>
      <c r="D33" s="598"/>
      <c r="E33" s="257"/>
      <c r="F33" s="613">
        <v>14</v>
      </c>
      <c r="G33" s="614">
        <v>1350.2522151117921</v>
      </c>
      <c r="H33" s="615">
        <v>3.5</v>
      </c>
      <c r="I33" s="615">
        <v>33.299999999999997</v>
      </c>
      <c r="J33" s="614">
        <v>-32.078918695110886</v>
      </c>
      <c r="K33" s="614">
        <v>0</v>
      </c>
      <c r="L33" s="602">
        <v>1.2909651360576979</v>
      </c>
      <c r="M33" s="612"/>
      <c r="N33" s="612"/>
      <c r="O33" s="602">
        <v>1149.0999999999999</v>
      </c>
      <c r="P33" s="602">
        <f>S33*'Ofgem data input'!$D$12/'Ofgem data input'!$F$12</f>
        <v>-27.299999999999997</v>
      </c>
      <c r="Q33" s="602">
        <v>0</v>
      </c>
      <c r="R33" s="612"/>
      <c r="S33" s="602">
        <v>-28.935228738656015</v>
      </c>
      <c r="T33" s="612"/>
      <c r="U33" s="835"/>
      <c r="V33" s="835"/>
      <c r="W33" s="835"/>
      <c r="X33" s="835"/>
      <c r="Y33" s="835"/>
      <c r="Z33" s="612"/>
      <c r="AA33" s="612"/>
      <c r="AB33" s="612"/>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04"/>
      <c r="BY33" s="604"/>
      <c r="BZ33" s="604"/>
      <c r="CA33" s="604"/>
      <c r="CB33" s="604"/>
      <c r="CC33" s="604"/>
      <c r="CD33" s="604"/>
      <c r="CE33" s="604"/>
      <c r="CF33" s="604"/>
      <c r="CG33" s="604"/>
      <c r="CH33" s="604"/>
      <c r="CI33" s="604"/>
      <c r="CJ33" s="604"/>
      <c r="CK33" s="604"/>
      <c r="CL33" s="604"/>
      <c r="CM33" s="604"/>
      <c r="CN33" s="604"/>
      <c r="CO33" s="604"/>
      <c r="CP33" s="604"/>
      <c r="CQ33" s="604"/>
      <c r="CR33" s="604"/>
      <c r="CS33" s="604"/>
      <c r="CT33" s="604"/>
      <c r="CU33" s="604"/>
      <c r="CV33" s="604"/>
      <c r="CW33" s="604"/>
      <c r="CX33" s="604"/>
      <c r="CY33" s="604"/>
      <c r="CZ33" s="604"/>
      <c r="DA33" s="604"/>
      <c r="DB33" s="604"/>
      <c r="DC33" s="604"/>
      <c r="DD33" s="604"/>
      <c r="DE33" s="604"/>
      <c r="DF33" s="604"/>
      <c r="DG33" s="604"/>
      <c r="DH33" s="604"/>
      <c r="DI33" s="604"/>
      <c r="DJ33" s="604"/>
      <c r="DK33" s="604"/>
      <c r="DL33" s="604"/>
      <c r="DM33" s="604"/>
      <c r="DN33" s="604"/>
      <c r="DO33" s="604"/>
      <c r="DP33" s="604"/>
      <c r="DQ33" s="604"/>
      <c r="DR33" s="604"/>
      <c r="DS33" s="604"/>
      <c r="DT33" s="604"/>
      <c r="DU33" s="604"/>
      <c r="DV33" s="604"/>
      <c r="DW33" s="604"/>
      <c r="DX33" s="604"/>
      <c r="DY33" s="604"/>
      <c r="DZ33" s="604"/>
      <c r="EA33" s="604"/>
      <c r="EB33" s="604"/>
      <c r="EC33" s="604"/>
      <c r="ED33" s="604"/>
      <c r="EE33" s="604"/>
      <c r="EF33" s="604"/>
      <c r="EG33" s="604"/>
      <c r="EH33" s="604"/>
      <c r="EI33" s="604"/>
      <c r="EJ33" s="604"/>
      <c r="EK33" s="604"/>
      <c r="EL33" s="604"/>
      <c r="EM33" s="604"/>
      <c r="EN33" s="604"/>
      <c r="EO33" s="604"/>
      <c r="EP33" s="604"/>
      <c r="EQ33" s="604"/>
      <c r="ER33" s="604"/>
      <c r="ES33" s="604"/>
      <c r="ET33" s="604"/>
      <c r="EU33" s="604"/>
      <c r="EV33" s="604"/>
      <c r="EW33" s="604"/>
      <c r="EX33" s="604"/>
      <c r="EY33" s="604"/>
      <c r="EZ33" s="604"/>
      <c r="FA33" s="604"/>
      <c r="FB33" s="604"/>
      <c r="FC33" s="604"/>
      <c r="FD33" s="604"/>
      <c r="FE33" s="604"/>
      <c r="FF33" s="604"/>
      <c r="FG33" s="604"/>
      <c r="FH33" s="604"/>
      <c r="FI33" s="604"/>
      <c r="FJ33" s="604"/>
      <c r="FK33" s="604"/>
      <c r="FL33" s="604"/>
      <c r="FM33" s="604"/>
      <c r="FN33" s="604"/>
      <c r="FO33" s="604"/>
      <c r="FP33" s="604"/>
      <c r="FQ33" s="604"/>
      <c r="FR33" s="604"/>
      <c r="FS33" s="604"/>
      <c r="FT33" s="604"/>
      <c r="FU33" s="604"/>
      <c r="FV33" s="604"/>
      <c r="FW33" s="604"/>
      <c r="FX33" s="604"/>
      <c r="FY33" s="604"/>
      <c r="FZ33" s="604"/>
      <c r="GA33" s="604"/>
      <c r="GB33" s="604"/>
      <c r="GC33" s="604"/>
      <c r="GD33" s="604"/>
      <c r="GE33" s="604"/>
      <c r="GF33" s="604"/>
      <c r="GG33" s="604"/>
      <c r="GH33" s="604"/>
      <c r="GI33" s="604"/>
      <c r="GJ33" s="604"/>
      <c r="GK33" s="604"/>
      <c r="GL33" s="604"/>
      <c r="GM33" s="604"/>
      <c r="GN33" s="604"/>
      <c r="GO33" s="604"/>
      <c r="GP33" s="604"/>
      <c r="GQ33" s="604"/>
      <c r="GR33" s="604"/>
      <c r="GS33" s="604"/>
      <c r="GT33" s="604"/>
      <c r="GU33" s="604"/>
      <c r="GV33" s="604"/>
      <c r="GW33" s="604"/>
      <c r="GX33" s="604"/>
      <c r="GY33" s="604"/>
      <c r="GZ33" s="604"/>
      <c r="HA33" s="604"/>
      <c r="HB33" s="604"/>
      <c r="HC33" s="604"/>
      <c r="HD33" s="604"/>
      <c r="HE33" s="604"/>
      <c r="HF33" s="604"/>
      <c r="HG33" s="604"/>
      <c r="HH33" s="604"/>
      <c r="HI33" s="604"/>
      <c r="HJ33" s="604"/>
      <c r="HK33" s="604"/>
      <c r="HL33" s="604"/>
      <c r="HM33" s="604"/>
      <c r="HN33" s="604"/>
      <c r="HO33" s="604"/>
      <c r="HP33" s="604"/>
      <c r="HQ33" s="604"/>
      <c r="HR33" s="604"/>
      <c r="HS33" s="604"/>
      <c r="HT33" s="604"/>
      <c r="HU33" s="604"/>
      <c r="HV33" s="604"/>
      <c r="HW33" s="604"/>
      <c r="HX33" s="604"/>
      <c r="HY33" s="604"/>
      <c r="HZ33" s="604"/>
      <c r="IA33" s="604"/>
      <c r="IB33" s="604"/>
      <c r="IC33" s="604"/>
      <c r="ID33" s="604"/>
      <c r="IE33" s="604"/>
      <c r="IF33" s="604"/>
      <c r="IG33" s="604"/>
      <c r="IH33" s="604"/>
      <c r="II33" s="604"/>
      <c r="IJ33" s="604"/>
      <c r="IK33" s="604"/>
      <c r="IL33" s="604"/>
      <c r="IM33" s="604"/>
      <c r="IN33" s="604"/>
      <c r="IO33" s="604"/>
      <c r="IP33" s="604"/>
      <c r="IQ33" s="604"/>
      <c r="IR33" s="604"/>
      <c r="IS33" s="604"/>
      <c r="IT33" s="604"/>
      <c r="IU33" s="604"/>
      <c r="IV33" s="604"/>
    </row>
    <row r="34" spans="1:256">
      <c r="A34" s="598"/>
      <c r="B34" s="601">
        <v>11</v>
      </c>
      <c r="C34" s="585" t="s">
        <v>1341</v>
      </c>
      <c r="D34" s="598"/>
      <c r="E34" s="257"/>
      <c r="F34" s="613">
        <v>20</v>
      </c>
      <c r="G34" s="614">
        <v>1921.6799865928335</v>
      </c>
      <c r="H34" s="615">
        <v>12</v>
      </c>
      <c r="I34" s="615">
        <v>38</v>
      </c>
      <c r="J34" s="614">
        <v>-25.498627680729168</v>
      </c>
      <c r="K34" s="614">
        <v>-0.82253637679771507</v>
      </c>
      <c r="L34" s="602">
        <v>0.18452280437650345</v>
      </c>
      <c r="M34" s="612"/>
      <c r="N34" s="612"/>
      <c r="O34" s="602">
        <v>1635.4</v>
      </c>
      <c r="P34" s="602">
        <f>S34*'Ofgem data input'!$D$12/'Ofgem data input'!$F$12</f>
        <v>-21.7</v>
      </c>
      <c r="Q34" s="602">
        <v>-0.7</v>
      </c>
      <c r="R34" s="612"/>
      <c r="S34" s="602">
        <v>-22.999797202521449</v>
      </c>
      <c r="T34" s="612"/>
      <c r="U34" s="835"/>
      <c r="V34" s="835"/>
      <c r="W34" s="835"/>
      <c r="X34" s="835"/>
      <c r="Y34" s="835"/>
      <c r="Z34" s="612"/>
      <c r="AA34" s="612"/>
      <c r="AB34" s="612"/>
      <c r="AQ34" s="604"/>
      <c r="AR34" s="604"/>
      <c r="AS34" s="604"/>
      <c r="AT34" s="604"/>
      <c r="AU34" s="604"/>
      <c r="AV34" s="604"/>
      <c r="AW34" s="604"/>
      <c r="AX34" s="604"/>
      <c r="AY34" s="604"/>
      <c r="AZ34" s="604"/>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c r="BX34" s="604"/>
      <c r="BY34" s="604"/>
      <c r="BZ34" s="604"/>
      <c r="CA34" s="604"/>
      <c r="CB34" s="604"/>
      <c r="CC34" s="604"/>
      <c r="CD34" s="604"/>
      <c r="CE34" s="604"/>
      <c r="CF34" s="604"/>
      <c r="CG34" s="604"/>
      <c r="CH34" s="604"/>
      <c r="CI34" s="604"/>
      <c r="CJ34" s="604"/>
      <c r="CK34" s="604"/>
      <c r="CL34" s="604"/>
      <c r="CM34" s="604"/>
      <c r="CN34" s="604"/>
      <c r="CO34" s="604"/>
      <c r="CP34" s="604"/>
      <c r="CQ34" s="604"/>
      <c r="CR34" s="604"/>
      <c r="CS34" s="604"/>
      <c r="CT34" s="604"/>
      <c r="CU34" s="604"/>
      <c r="CV34" s="604"/>
      <c r="CW34" s="604"/>
      <c r="CX34" s="604"/>
      <c r="CY34" s="604"/>
      <c r="CZ34" s="604"/>
      <c r="DA34" s="604"/>
      <c r="DB34" s="604"/>
      <c r="DC34" s="604"/>
      <c r="DD34" s="604"/>
      <c r="DE34" s="604"/>
      <c r="DF34" s="604"/>
      <c r="DG34" s="604"/>
      <c r="DH34" s="604"/>
      <c r="DI34" s="604"/>
      <c r="DJ34" s="604"/>
      <c r="DK34" s="604"/>
      <c r="DL34" s="604"/>
      <c r="DM34" s="604"/>
      <c r="DN34" s="604"/>
      <c r="DO34" s="604"/>
      <c r="DP34" s="604"/>
      <c r="DQ34" s="604"/>
      <c r="DR34" s="604"/>
      <c r="DS34" s="604"/>
      <c r="DT34" s="604"/>
      <c r="DU34" s="604"/>
      <c r="DV34" s="604"/>
      <c r="DW34" s="604"/>
      <c r="DX34" s="604"/>
      <c r="DY34" s="604"/>
      <c r="DZ34" s="604"/>
      <c r="EA34" s="604"/>
      <c r="EB34" s="604"/>
      <c r="EC34" s="604"/>
      <c r="ED34" s="604"/>
      <c r="EE34" s="604"/>
      <c r="EF34" s="604"/>
      <c r="EG34" s="604"/>
      <c r="EH34" s="604"/>
      <c r="EI34" s="604"/>
      <c r="EJ34" s="604"/>
      <c r="EK34" s="604"/>
      <c r="EL34" s="604"/>
      <c r="EM34" s="604"/>
      <c r="EN34" s="604"/>
      <c r="EO34" s="604"/>
      <c r="EP34" s="604"/>
      <c r="EQ34" s="604"/>
      <c r="ER34" s="604"/>
      <c r="ES34" s="604"/>
      <c r="ET34" s="604"/>
      <c r="EU34" s="604"/>
      <c r="EV34" s="604"/>
      <c r="EW34" s="604"/>
      <c r="EX34" s="604"/>
      <c r="EY34" s="604"/>
      <c r="EZ34" s="604"/>
      <c r="FA34" s="604"/>
      <c r="FB34" s="604"/>
      <c r="FC34" s="604"/>
      <c r="FD34" s="604"/>
      <c r="FE34" s="604"/>
      <c r="FF34" s="604"/>
      <c r="FG34" s="604"/>
      <c r="FH34" s="604"/>
      <c r="FI34" s="604"/>
      <c r="FJ34" s="604"/>
      <c r="FK34" s="604"/>
      <c r="FL34" s="604"/>
      <c r="FM34" s="604"/>
      <c r="FN34" s="604"/>
      <c r="FO34" s="604"/>
      <c r="FP34" s="604"/>
      <c r="FQ34" s="604"/>
      <c r="FR34" s="604"/>
      <c r="FS34" s="604"/>
      <c r="FT34" s="604"/>
      <c r="FU34" s="604"/>
      <c r="FV34" s="604"/>
      <c r="FW34" s="604"/>
      <c r="FX34" s="604"/>
      <c r="FY34" s="604"/>
      <c r="FZ34" s="604"/>
      <c r="GA34" s="604"/>
      <c r="GB34" s="604"/>
      <c r="GC34" s="604"/>
      <c r="GD34" s="604"/>
      <c r="GE34" s="604"/>
      <c r="GF34" s="604"/>
      <c r="GG34" s="604"/>
      <c r="GH34" s="604"/>
      <c r="GI34" s="604"/>
      <c r="GJ34" s="604"/>
      <c r="GK34" s="604"/>
      <c r="GL34" s="604"/>
      <c r="GM34" s="604"/>
      <c r="GN34" s="604"/>
      <c r="GO34" s="604"/>
      <c r="GP34" s="604"/>
      <c r="GQ34" s="604"/>
      <c r="GR34" s="604"/>
      <c r="GS34" s="604"/>
      <c r="GT34" s="604"/>
      <c r="GU34" s="604"/>
      <c r="GV34" s="604"/>
      <c r="GW34" s="604"/>
      <c r="GX34" s="604"/>
      <c r="GY34" s="604"/>
      <c r="GZ34" s="604"/>
      <c r="HA34" s="604"/>
      <c r="HB34" s="604"/>
      <c r="HC34" s="604"/>
      <c r="HD34" s="604"/>
      <c r="HE34" s="604"/>
      <c r="HF34" s="604"/>
      <c r="HG34" s="604"/>
      <c r="HH34" s="604"/>
      <c r="HI34" s="604"/>
      <c r="HJ34" s="604"/>
      <c r="HK34" s="604"/>
      <c r="HL34" s="604"/>
      <c r="HM34" s="604"/>
      <c r="HN34" s="604"/>
      <c r="HO34" s="604"/>
      <c r="HP34" s="604"/>
      <c r="HQ34" s="604"/>
      <c r="HR34" s="604"/>
      <c r="HS34" s="604"/>
      <c r="HT34" s="604"/>
      <c r="HU34" s="604"/>
      <c r="HV34" s="604"/>
      <c r="HW34" s="604"/>
      <c r="HX34" s="604"/>
      <c r="HY34" s="604"/>
      <c r="HZ34" s="604"/>
      <c r="IA34" s="604"/>
      <c r="IB34" s="604"/>
      <c r="IC34" s="604"/>
      <c r="ID34" s="604"/>
      <c r="IE34" s="604"/>
      <c r="IF34" s="604"/>
      <c r="IG34" s="604"/>
      <c r="IH34" s="604"/>
      <c r="II34" s="604"/>
      <c r="IJ34" s="604"/>
      <c r="IK34" s="604"/>
      <c r="IL34" s="604"/>
      <c r="IM34" s="604"/>
      <c r="IN34" s="604"/>
      <c r="IO34" s="604"/>
      <c r="IP34" s="604"/>
      <c r="IQ34" s="604"/>
      <c r="IR34" s="604"/>
      <c r="IS34" s="604"/>
      <c r="IT34" s="604"/>
      <c r="IU34" s="604"/>
      <c r="IV34" s="604"/>
    </row>
    <row r="35" spans="1:256">
      <c r="A35" s="598"/>
      <c r="B35" s="601">
        <v>12</v>
      </c>
      <c r="C35" s="585" t="s">
        <v>119</v>
      </c>
      <c r="D35" s="598"/>
      <c r="E35" s="257"/>
      <c r="F35" s="613">
        <v>15</v>
      </c>
      <c r="G35" s="614">
        <v>622.54253203918495</v>
      </c>
      <c r="H35" s="615">
        <v>3.5</v>
      </c>
      <c r="I35" s="615">
        <v>33.299999999999997</v>
      </c>
      <c r="J35" s="614">
        <v>-17.038253519381243</v>
      </c>
      <c r="K35" s="614">
        <v>-0.47002078674155151</v>
      </c>
      <c r="L35" s="602">
        <v>3.0785043317028302</v>
      </c>
      <c r="M35" s="612"/>
      <c r="N35" s="612"/>
      <c r="O35" s="602">
        <v>529.79999999999995</v>
      </c>
      <c r="P35" s="602">
        <f>S35*'Ofgem data input'!$D$12/'Ofgem data input'!$F$12</f>
        <v>-14.5</v>
      </c>
      <c r="Q35" s="602">
        <v>-0.4</v>
      </c>
      <c r="R35" s="612"/>
      <c r="S35" s="602">
        <v>-15.36852808463415</v>
      </c>
      <c r="T35" s="612"/>
      <c r="U35" s="835"/>
      <c r="V35" s="835"/>
      <c r="W35" s="835"/>
      <c r="X35" s="835"/>
      <c r="Y35" s="835"/>
      <c r="Z35" s="612"/>
      <c r="AA35" s="612"/>
      <c r="AB35" s="612"/>
      <c r="AQ35" s="604"/>
      <c r="AR35" s="604"/>
      <c r="AS35" s="604"/>
      <c r="AT35" s="604"/>
      <c r="AU35" s="604"/>
      <c r="AV35" s="604"/>
      <c r="AW35" s="604"/>
      <c r="AX35" s="604"/>
      <c r="AY35" s="604"/>
      <c r="AZ35" s="604"/>
      <c r="BA35" s="604"/>
      <c r="BB35" s="604"/>
      <c r="BC35" s="604"/>
      <c r="BD35" s="604"/>
      <c r="BE35" s="604"/>
      <c r="BF35" s="604"/>
      <c r="BG35" s="604"/>
      <c r="BH35" s="604"/>
      <c r="BI35" s="604"/>
      <c r="BJ35" s="604"/>
      <c r="BK35" s="604"/>
      <c r="BL35" s="604"/>
      <c r="BM35" s="604"/>
      <c r="BN35" s="604"/>
      <c r="BO35" s="604"/>
      <c r="BP35" s="604"/>
      <c r="BQ35" s="604"/>
      <c r="BR35" s="604"/>
      <c r="BS35" s="604"/>
      <c r="BT35" s="604"/>
      <c r="BU35" s="604"/>
      <c r="BV35" s="604"/>
      <c r="BW35" s="604"/>
      <c r="BX35" s="604"/>
      <c r="BY35" s="604"/>
      <c r="BZ35" s="604"/>
      <c r="CA35" s="604"/>
      <c r="CB35" s="604"/>
      <c r="CC35" s="604"/>
      <c r="CD35" s="604"/>
      <c r="CE35" s="604"/>
      <c r="CF35" s="604"/>
      <c r="CG35" s="604"/>
      <c r="CH35" s="604"/>
      <c r="CI35" s="604"/>
      <c r="CJ35" s="604"/>
      <c r="CK35" s="604"/>
      <c r="CL35" s="604"/>
      <c r="CM35" s="604"/>
      <c r="CN35" s="604"/>
      <c r="CO35" s="604"/>
      <c r="CP35" s="604"/>
      <c r="CQ35" s="604"/>
      <c r="CR35" s="604"/>
      <c r="CS35" s="604"/>
      <c r="CT35" s="604"/>
      <c r="CU35" s="604"/>
      <c r="CV35" s="604"/>
      <c r="CW35" s="604"/>
      <c r="CX35" s="604"/>
      <c r="CY35" s="604"/>
      <c r="CZ35" s="604"/>
      <c r="DA35" s="604"/>
      <c r="DB35" s="604"/>
      <c r="DC35" s="604"/>
      <c r="DD35" s="604"/>
      <c r="DE35" s="604"/>
      <c r="DF35" s="604"/>
      <c r="DG35" s="604"/>
      <c r="DH35" s="604"/>
      <c r="DI35" s="604"/>
      <c r="DJ35" s="604"/>
      <c r="DK35" s="604"/>
      <c r="DL35" s="604"/>
      <c r="DM35" s="604"/>
      <c r="DN35" s="604"/>
      <c r="DO35" s="604"/>
      <c r="DP35" s="604"/>
      <c r="DQ35" s="604"/>
      <c r="DR35" s="604"/>
      <c r="DS35" s="604"/>
      <c r="DT35" s="604"/>
      <c r="DU35" s="604"/>
      <c r="DV35" s="604"/>
      <c r="DW35" s="604"/>
      <c r="DX35" s="604"/>
      <c r="DY35" s="604"/>
      <c r="DZ35" s="604"/>
      <c r="EA35" s="604"/>
      <c r="EB35" s="604"/>
      <c r="EC35" s="604"/>
      <c r="ED35" s="604"/>
      <c r="EE35" s="604"/>
      <c r="EF35" s="604"/>
      <c r="EG35" s="604"/>
      <c r="EH35" s="604"/>
      <c r="EI35" s="604"/>
      <c r="EJ35" s="604"/>
      <c r="EK35" s="604"/>
      <c r="EL35" s="604"/>
      <c r="EM35" s="604"/>
      <c r="EN35" s="604"/>
      <c r="EO35" s="604"/>
      <c r="EP35" s="604"/>
      <c r="EQ35" s="604"/>
      <c r="ER35" s="604"/>
      <c r="ES35" s="604"/>
      <c r="ET35" s="604"/>
      <c r="EU35" s="604"/>
      <c r="EV35" s="604"/>
      <c r="EW35" s="604"/>
      <c r="EX35" s="604"/>
      <c r="EY35" s="604"/>
      <c r="EZ35" s="604"/>
      <c r="FA35" s="604"/>
      <c r="FB35" s="604"/>
      <c r="FC35" s="604"/>
      <c r="FD35" s="604"/>
      <c r="FE35" s="604"/>
      <c r="FF35" s="604"/>
      <c r="FG35" s="604"/>
      <c r="FH35" s="604"/>
      <c r="FI35" s="604"/>
      <c r="FJ35" s="604"/>
      <c r="FK35" s="604"/>
      <c r="FL35" s="604"/>
      <c r="FM35" s="604"/>
      <c r="FN35" s="604"/>
      <c r="FO35" s="604"/>
      <c r="FP35" s="604"/>
      <c r="FQ35" s="604"/>
      <c r="FR35" s="604"/>
      <c r="FS35" s="604"/>
      <c r="FT35" s="604"/>
      <c r="FU35" s="604"/>
      <c r="FV35" s="604"/>
      <c r="FW35" s="604"/>
      <c r="FX35" s="604"/>
      <c r="FY35" s="604"/>
      <c r="FZ35" s="604"/>
      <c r="GA35" s="604"/>
      <c r="GB35" s="604"/>
      <c r="GC35" s="604"/>
      <c r="GD35" s="604"/>
      <c r="GE35" s="604"/>
      <c r="GF35" s="604"/>
      <c r="GG35" s="604"/>
      <c r="GH35" s="604"/>
      <c r="GI35" s="604"/>
      <c r="GJ35" s="604"/>
      <c r="GK35" s="604"/>
      <c r="GL35" s="604"/>
      <c r="GM35" s="604"/>
      <c r="GN35" s="604"/>
      <c r="GO35" s="604"/>
      <c r="GP35" s="604"/>
      <c r="GQ35" s="604"/>
      <c r="GR35" s="604"/>
      <c r="GS35" s="604"/>
      <c r="GT35" s="604"/>
      <c r="GU35" s="604"/>
      <c r="GV35" s="604"/>
      <c r="GW35" s="604"/>
      <c r="GX35" s="604"/>
      <c r="GY35" s="604"/>
      <c r="GZ35" s="604"/>
      <c r="HA35" s="604"/>
      <c r="HB35" s="604"/>
      <c r="HC35" s="604"/>
      <c r="HD35" s="604"/>
      <c r="HE35" s="604"/>
      <c r="HF35" s="604"/>
      <c r="HG35" s="604"/>
      <c r="HH35" s="604"/>
      <c r="HI35" s="604"/>
      <c r="HJ35" s="604"/>
      <c r="HK35" s="604"/>
      <c r="HL35" s="604"/>
      <c r="HM35" s="604"/>
      <c r="HN35" s="604"/>
      <c r="HO35" s="604"/>
      <c r="HP35" s="604"/>
      <c r="HQ35" s="604"/>
      <c r="HR35" s="604"/>
      <c r="HS35" s="604"/>
      <c r="HT35" s="604"/>
      <c r="HU35" s="604"/>
      <c r="HV35" s="604"/>
      <c r="HW35" s="604"/>
      <c r="HX35" s="604"/>
      <c r="HY35" s="604"/>
      <c r="HZ35" s="604"/>
      <c r="IA35" s="604"/>
      <c r="IB35" s="604"/>
      <c r="IC35" s="604"/>
      <c r="ID35" s="604"/>
      <c r="IE35" s="604"/>
      <c r="IF35" s="604"/>
      <c r="IG35" s="604"/>
      <c r="IH35" s="604"/>
      <c r="II35" s="604"/>
      <c r="IJ35" s="604"/>
      <c r="IK35" s="604"/>
      <c r="IL35" s="604"/>
      <c r="IM35" s="604"/>
      <c r="IN35" s="604"/>
      <c r="IO35" s="604"/>
      <c r="IP35" s="604"/>
      <c r="IQ35" s="604"/>
      <c r="IR35" s="604"/>
      <c r="IS35" s="604"/>
      <c r="IT35" s="604"/>
      <c r="IU35" s="604"/>
      <c r="IV35" s="604"/>
    </row>
    <row r="36" spans="1:256">
      <c r="A36" s="598"/>
      <c r="B36" s="601">
        <v>13</v>
      </c>
      <c r="C36" s="585" t="s">
        <v>120</v>
      </c>
      <c r="D36" s="598"/>
      <c r="E36" s="257"/>
      <c r="F36" s="613">
        <v>20</v>
      </c>
      <c r="G36" s="614">
        <v>751.32822760637009</v>
      </c>
      <c r="H36" s="615">
        <v>12</v>
      </c>
      <c r="I36" s="615">
        <v>38</v>
      </c>
      <c r="J36" s="614">
        <v>-10.222952111628745</v>
      </c>
      <c r="K36" s="614">
        <v>0</v>
      </c>
      <c r="L36" s="602">
        <v>4.099816787815497</v>
      </c>
      <c r="M36" s="612"/>
      <c r="N36" s="612"/>
      <c r="O36" s="602">
        <v>639.4</v>
      </c>
      <c r="P36" s="602">
        <f>S36*'Ofgem data input'!$D$12/'Ofgem data input'!$F$12</f>
        <v>-8.6999999999999993</v>
      </c>
      <c r="Q36" s="602">
        <v>0</v>
      </c>
      <c r="R36" s="612"/>
      <c r="S36" s="602">
        <v>-9.2211168507804882</v>
      </c>
      <c r="T36" s="612"/>
      <c r="U36" s="835"/>
      <c r="V36" s="835"/>
      <c r="W36" s="835"/>
      <c r="X36" s="835"/>
      <c r="Y36" s="835"/>
      <c r="Z36" s="612"/>
      <c r="AA36" s="612"/>
      <c r="AB36" s="612"/>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4"/>
      <c r="CE36" s="604"/>
      <c r="CF36" s="604"/>
      <c r="CG36" s="604"/>
      <c r="CH36" s="604"/>
      <c r="CI36" s="604"/>
      <c r="CJ36" s="604"/>
      <c r="CK36" s="604"/>
      <c r="CL36" s="604"/>
      <c r="CM36" s="604"/>
      <c r="CN36" s="604"/>
      <c r="CO36" s="604"/>
      <c r="CP36" s="604"/>
      <c r="CQ36" s="604"/>
      <c r="CR36" s="604"/>
      <c r="CS36" s="604"/>
      <c r="CT36" s="604"/>
      <c r="CU36" s="604"/>
      <c r="CV36" s="604"/>
      <c r="CW36" s="604"/>
      <c r="CX36" s="604"/>
      <c r="CY36" s="604"/>
      <c r="CZ36" s="604"/>
      <c r="DA36" s="604"/>
      <c r="DB36" s="604"/>
      <c r="DC36" s="604"/>
      <c r="DD36" s="604"/>
      <c r="DE36" s="604"/>
      <c r="DF36" s="604"/>
      <c r="DG36" s="604"/>
      <c r="DH36" s="604"/>
      <c r="DI36" s="604"/>
      <c r="DJ36" s="604"/>
      <c r="DK36" s="604"/>
      <c r="DL36" s="604"/>
      <c r="DM36" s="604"/>
      <c r="DN36" s="604"/>
      <c r="DO36" s="604"/>
      <c r="DP36" s="604"/>
      <c r="DQ36" s="604"/>
      <c r="DR36" s="604"/>
      <c r="DS36" s="604"/>
      <c r="DT36" s="604"/>
      <c r="DU36" s="604"/>
      <c r="DV36" s="604"/>
      <c r="DW36" s="604"/>
      <c r="DX36" s="604"/>
      <c r="DY36" s="604"/>
      <c r="DZ36" s="604"/>
      <c r="EA36" s="604"/>
      <c r="EB36" s="604"/>
      <c r="EC36" s="604"/>
      <c r="ED36" s="604"/>
      <c r="EE36" s="604"/>
      <c r="EF36" s="604"/>
      <c r="EG36" s="604"/>
      <c r="EH36" s="604"/>
      <c r="EI36" s="604"/>
      <c r="EJ36" s="604"/>
      <c r="EK36" s="604"/>
      <c r="EL36" s="604"/>
      <c r="EM36" s="604"/>
      <c r="EN36" s="604"/>
      <c r="EO36" s="604"/>
      <c r="EP36" s="604"/>
      <c r="EQ36" s="604"/>
      <c r="ER36" s="604"/>
      <c r="ES36" s="604"/>
      <c r="ET36" s="604"/>
      <c r="EU36" s="604"/>
      <c r="EV36" s="604"/>
      <c r="EW36" s="604"/>
      <c r="EX36" s="604"/>
      <c r="EY36" s="604"/>
      <c r="EZ36" s="604"/>
      <c r="FA36" s="604"/>
      <c r="FB36" s="604"/>
      <c r="FC36" s="604"/>
      <c r="FD36" s="604"/>
      <c r="FE36" s="604"/>
      <c r="FF36" s="604"/>
      <c r="FG36" s="604"/>
      <c r="FH36" s="604"/>
      <c r="FI36" s="604"/>
      <c r="FJ36" s="604"/>
      <c r="FK36" s="604"/>
      <c r="FL36" s="604"/>
      <c r="FM36" s="604"/>
      <c r="FN36" s="604"/>
      <c r="FO36" s="604"/>
      <c r="FP36" s="604"/>
      <c r="FQ36" s="604"/>
      <c r="FR36" s="604"/>
      <c r="FS36" s="604"/>
      <c r="FT36" s="604"/>
      <c r="FU36" s="604"/>
      <c r="FV36" s="604"/>
      <c r="FW36" s="604"/>
      <c r="FX36" s="604"/>
      <c r="FY36" s="604"/>
      <c r="FZ36" s="604"/>
      <c r="GA36" s="604"/>
      <c r="GB36" s="604"/>
      <c r="GC36" s="604"/>
      <c r="GD36" s="604"/>
      <c r="GE36" s="604"/>
      <c r="GF36" s="604"/>
      <c r="GG36" s="604"/>
      <c r="GH36" s="604"/>
      <c r="GI36" s="604"/>
      <c r="GJ36" s="604"/>
      <c r="GK36" s="604"/>
      <c r="GL36" s="604"/>
      <c r="GM36" s="604"/>
      <c r="GN36" s="604"/>
      <c r="GO36" s="604"/>
      <c r="GP36" s="604"/>
      <c r="GQ36" s="604"/>
      <c r="GR36" s="604"/>
      <c r="GS36" s="604"/>
      <c r="GT36" s="604"/>
      <c r="GU36" s="604"/>
      <c r="GV36" s="604"/>
      <c r="GW36" s="604"/>
      <c r="GX36" s="604"/>
      <c r="GY36" s="604"/>
      <c r="GZ36" s="604"/>
      <c r="HA36" s="604"/>
      <c r="HB36" s="604"/>
      <c r="HC36" s="604"/>
      <c r="HD36" s="604"/>
      <c r="HE36" s="604"/>
      <c r="HF36" s="604"/>
      <c r="HG36" s="604"/>
      <c r="HH36" s="604"/>
      <c r="HI36" s="604"/>
      <c r="HJ36" s="604"/>
      <c r="HK36" s="604"/>
      <c r="HL36" s="604"/>
      <c r="HM36" s="604"/>
      <c r="HN36" s="604"/>
      <c r="HO36" s="604"/>
      <c r="HP36" s="604"/>
      <c r="HQ36" s="604"/>
      <c r="HR36" s="604"/>
      <c r="HS36" s="604"/>
      <c r="HT36" s="604"/>
      <c r="HU36" s="604"/>
      <c r="HV36" s="604"/>
      <c r="HW36" s="604"/>
      <c r="HX36" s="604"/>
      <c r="HY36" s="604"/>
      <c r="HZ36" s="604"/>
      <c r="IA36" s="604"/>
      <c r="IB36" s="604"/>
      <c r="IC36" s="604"/>
      <c r="ID36" s="604"/>
      <c r="IE36" s="604"/>
      <c r="IF36" s="604"/>
      <c r="IG36" s="604"/>
      <c r="IH36" s="604"/>
      <c r="II36" s="604"/>
      <c r="IJ36" s="604"/>
      <c r="IK36" s="604"/>
      <c r="IL36" s="604"/>
      <c r="IM36" s="604"/>
      <c r="IN36" s="604"/>
      <c r="IO36" s="604"/>
      <c r="IP36" s="604"/>
      <c r="IQ36" s="604"/>
      <c r="IR36" s="604"/>
      <c r="IS36" s="604"/>
      <c r="IT36" s="604"/>
      <c r="IU36" s="604"/>
      <c r="IV36" s="604"/>
    </row>
    <row r="37" spans="1:256">
      <c r="A37" s="598"/>
      <c r="B37" s="601">
        <v>14</v>
      </c>
      <c r="C37" s="585" t="s">
        <v>121</v>
      </c>
      <c r="D37" s="598"/>
      <c r="E37" s="257"/>
      <c r="F37" s="613">
        <v>15</v>
      </c>
      <c r="G37" s="614">
        <v>1211.0085570396075</v>
      </c>
      <c r="H37" s="615">
        <v>3.5</v>
      </c>
      <c r="I37" s="615">
        <v>33.299999999999997</v>
      </c>
      <c r="J37" s="614">
        <v>-16.803243126010468</v>
      </c>
      <c r="K37" s="614">
        <v>0</v>
      </c>
      <c r="L37" s="602">
        <v>3.8502209401183616</v>
      </c>
      <c r="M37" s="612"/>
      <c r="N37" s="612"/>
      <c r="O37" s="602">
        <v>1030.5999999999999</v>
      </c>
      <c r="P37" s="602">
        <f>S37*'Ofgem data input'!$D$12/'Ofgem data input'!$F$12</f>
        <v>-14.3</v>
      </c>
      <c r="Q37" s="602">
        <v>0</v>
      </c>
      <c r="R37" s="612"/>
      <c r="S37" s="602">
        <v>-15.156548386915057</v>
      </c>
      <c r="T37" s="612"/>
      <c r="U37" s="835"/>
      <c r="V37" s="835"/>
      <c r="W37" s="835"/>
      <c r="X37" s="835"/>
      <c r="Y37" s="835"/>
      <c r="Z37" s="612"/>
      <c r="AA37" s="612"/>
      <c r="AB37" s="612"/>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c r="BX37" s="604"/>
      <c r="BY37" s="604"/>
      <c r="BZ37" s="604"/>
      <c r="CA37" s="604"/>
      <c r="CB37" s="604"/>
      <c r="CC37" s="604"/>
      <c r="CD37" s="604"/>
      <c r="CE37" s="604"/>
      <c r="CF37" s="604"/>
      <c r="CG37" s="604"/>
      <c r="CH37" s="604"/>
      <c r="CI37" s="604"/>
      <c r="CJ37" s="604"/>
      <c r="CK37" s="604"/>
      <c r="CL37" s="604"/>
      <c r="CM37" s="604"/>
      <c r="CN37" s="604"/>
      <c r="CO37" s="604"/>
      <c r="CP37" s="604"/>
      <c r="CQ37" s="604"/>
      <c r="CR37" s="604"/>
      <c r="CS37" s="604"/>
      <c r="CT37" s="604"/>
      <c r="CU37" s="604"/>
      <c r="CV37" s="604"/>
      <c r="CW37" s="604"/>
      <c r="CX37" s="604"/>
      <c r="CY37" s="604"/>
      <c r="CZ37" s="604"/>
      <c r="DA37" s="604"/>
      <c r="DB37" s="604"/>
      <c r="DC37" s="604"/>
      <c r="DD37" s="604"/>
      <c r="DE37" s="604"/>
      <c r="DF37" s="604"/>
      <c r="DG37" s="604"/>
      <c r="DH37" s="604"/>
      <c r="DI37" s="604"/>
      <c r="DJ37" s="604"/>
      <c r="DK37" s="604"/>
      <c r="DL37" s="604"/>
      <c r="DM37" s="604"/>
      <c r="DN37" s="604"/>
      <c r="DO37" s="604"/>
      <c r="DP37" s="604"/>
      <c r="DQ37" s="604"/>
      <c r="DR37" s="604"/>
      <c r="DS37" s="604"/>
      <c r="DT37" s="604"/>
      <c r="DU37" s="604"/>
      <c r="DV37" s="604"/>
      <c r="DW37" s="604"/>
      <c r="DX37" s="604"/>
      <c r="DY37" s="604"/>
      <c r="DZ37" s="604"/>
      <c r="EA37" s="604"/>
      <c r="EB37" s="604"/>
      <c r="EC37" s="604"/>
      <c r="ED37" s="604"/>
      <c r="EE37" s="604"/>
      <c r="EF37" s="604"/>
      <c r="EG37" s="604"/>
      <c r="EH37" s="604"/>
      <c r="EI37" s="604"/>
      <c r="EJ37" s="604"/>
      <c r="EK37" s="604"/>
      <c r="EL37" s="604"/>
      <c r="EM37" s="604"/>
      <c r="EN37" s="604"/>
      <c r="EO37" s="604"/>
      <c r="EP37" s="604"/>
      <c r="EQ37" s="604"/>
      <c r="ER37" s="604"/>
      <c r="ES37" s="604"/>
      <c r="ET37" s="604"/>
      <c r="EU37" s="604"/>
      <c r="EV37" s="604"/>
      <c r="EW37" s="604"/>
      <c r="EX37" s="604"/>
      <c r="EY37" s="604"/>
      <c r="EZ37" s="604"/>
      <c r="FA37" s="604"/>
      <c r="FB37" s="604"/>
      <c r="FC37" s="604"/>
      <c r="FD37" s="604"/>
      <c r="FE37" s="604"/>
      <c r="FF37" s="604"/>
      <c r="FG37" s="604"/>
      <c r="FH37" s="604"/>
      <c r="FI37" s="604"/>
      <c r="FJ37" s="604"/>
      <c r="FK37" s="604"/>
      <c r="FL37" s="604"/>
      <c r="FM37" s="604"/>
      <c r="FN37" s="604"/>
      <c r="FO37" s="604"/>
      <c r="FP37" s="604"/>
      <c r="FQ37" s="604"/>
      <c r="FR37" s="604"/>
      <c r="FS37" s="604"/>
      <c r="FT37" s="604"/>
      <c r="FU37" s="604"/>
      <c r="FV37" s="604"/>
      <c r="FW37" s="604"/>
      <c r="FX37" s="604"/>
      <c r="FY37" s="604"/>
      <c r="FZ37" s="604"/>
      <c r="GA37" s="604"/>
      <c r="GB37" s="604"/>
      <c r="GC37" s="604"/>
      <c r="GD37" s="604"/>
      <c r="GE37" s="604"/>
      <c r="GF37" s="604"/>
      <c r="GG37" s="604"/>
      <c r="GH37" s="604"/>
      <c r="GI37" s="604"/>
      <c r="GJ37" s="604"/>
      <c r="GK37" s="604"/>
      <c r="GL37" s="604"/>
      <c r="GM37" s="604"/>
      <c r="GN37" s="604"/>
      <c r="GO37" s="604"/>
      <c r="GP37" s="604"/>
      <c r="GQ37" s="604"/>
      <c r="GR37" s="604"/>
      <c r="GS37" s="604"/>
      <c r="GT37" s="604"/>
      <c r="GU37" s="604"/>
      <c r="GV37" s="604"/>
      <c r="GW37" s="604"/>
      <c r="GX37" s="604"/>
      <c r="GY37" s="604"/>
      <c r="GZ37" s="604"/>
      <c r="HA37" s="604"/>
      <c r="HB37" s="604"/>
      <c r="HC37" s="604"/>
      <c r="HD37" s="604"/>
      <c r="HE37" s="604"/>
      <c r="HF37" s="604"/>
      <c r="HG37" s="604"/>
      <c r="HH37" s="604"/>
      <c r="HI37" s="604"/>
      <c r="HJ37" s="604"/>
      <c r="HK37" s="604"/>
      <c r="HL37" s="604"/>
      <c r="HM37" s="604"/>
      <c r="HN37" s="604"/>
      <c r="HO37" s="604"/>
      <c r="HP37" s="604"/>
      <c r="HQ37" s="604"/>
      <c r="HR37" s="604"/>
      <c r="HS37" s="604"/>
      <c r="HT37" s="604"/>
      <c r="HU37" s="604"/>
      <c r="HV37" s="604"/>
      <c r="HW37" s="604"/>
      <c r="HX37" s="604"/>
      <c r="HY37" s="604"/>
      <c r="HZ37" s="604"/>
      <c r="IA37" s="604"/>
      <c r="IB37" s="604"/>
      <c r="IC37" s="604"/>
      <c r="ID37" s="604"/>
      <c r="IE37" s="604"/>
      <c r="IF37" s="604"/>
      <c r="IG37" s="604"/>
      <c r="IH37" s="604"/>
      <c r="II37" s="604"/>
      <c r="IJ37" s="604"/>
      <c r="IK37" s="604"/>
      <c r="IL37" s="604"/>
      <c r="IM37" s="604"/>
      <c r="IN37" s="604"/>
      <c r="IO37" s="604"/>
      <c r="IP37" s="604"/>
      <c r="IQ37" s="604"/>
      <c r="IR37" s="604"/>
      <c r="IS37" s="604"/>
      <c r="IT37" s="604"/>
      <c r="IU37" s="604"/>
      <c r="IV37" s="604"/>
    </row>
    <row r="39" spans="1:256">
      <c r="C39" s="595" t="s">
        <v>1376</v>
      </c>
      <c r="F39" s="618"/>
      <c r="G39" s="618"/>
      <c r="H39" s="618"/>
      <c r="I39" s="618"/>
      <c r="J39" s="618"/>
      <c r="K39" s="618"/>
      <c r="L39" s="618"/>
      <c r="M39" s="618"/>
      <c r="N39" s="618"/>
      <c r="O39" s="618"/>
      <c r="P39" s="618"/>
      <c r="Q39" s="618"/>
      <c r="R39" s="618"/>
      <c r="S39" s="618"/>
      <c r="T39" s="618"/>
      <c r="U39" s="618"/>
      <c r="V39" s="618"/>
      <c r="W39" s="618"/>
      <c r="X39" s="618"/>
      <c r="Y39" s="618"/>
      <c r="Z39" s="618"/>
      <c r="AA39" s="618"/>
      <c r="AB39" s="618"/>
    </row>
    <row r="40" spans="1:256">
      <c r="E40" s="619" t="s">
        <v>1377</v>
      </c>
      <c r="F40" s="620">
        <v>2011</v>
      </c>
      <c r="G40" s="620">
        <v>2012</v>
      </c>
      <c r="H40" s="620">
        <v>2013</v>
      </c>
      <c r="I40" s="620">
        <v>2014</v>
      </c>
      <c r="J40" s="620">
        <v>2015</v>
      </c>
      <c r="K40" s="618"/>
      <c r="L40" s="618"/>
      <c r="M40" s="618"/>
      <c r="N40" s="618"/>
      <c r="O40" s="618"/>
      <c r="P40" s="618"/>
      <c r="Q40" s="618"/>
      <c r="R40" s="618"/>
      <c r="S40" s="618"/>
      <c r="T40" s="618"/>
      <c r="U40" s="618"/>
      <c r="V40" s="618"/>
      <c r="W40" s="618"/>
      <c r="X40" s="618"/>
      <c r="Y40" s="618"/>
      <c r="Z40" s="618"/>
      <c r="AA40" s="618"/>
      <c r="AB40" s="618"/>
    </row>
    <row r="41" spans="1:256">
      <c r="B41" s="583">
        <v>0</v>
      </c>
      <c r="C41" s="583" t="s">
        <v>1340</v>
      </c>
      <c r="F41" s="618"/>
      <c r="G41" s="618"/>
      <c r="H41" s="618"/>
      <c r="I41" s="618"/>
      <c r="J41" s="618"/>
      <c r="K41" s="618"/>
      <c r="L41" s="618"/>
      <c r="M41" s="618"/>
      <c r="N41" s="618"/>
      <c r="O41" s="618"/>
      <c r="P41" s="618"/>
      <c r="Q41" s="618"/>
      <c r="R41" s="618"/>
      <c r="S41" s="618"/>
      <c r="T41" s="618"/>
      <c r="U41" s="618"/>
      <c r="V41" s="618"/>
      <c r="W41" s="618"/>
      <c r="X41" s="618"/>
      <c r="Y41" s="618"/>
      <c r="Z41" s="618"/>
      <c r="AA41" s="618"/>
      <c r="AB41" s="618"/>
    </row>
    <row r="42" spans="1:256">
      <c r="B42" s="597">
        <v>1</v>
      </c>
      <c r="C42" s="585" t="s">
        <v>108</v>
      </c>
      <c r="F42" s="602">
        <v>0</v>
      </c>
      <c r="G42" s="602">
        <v>0</v>
      </c>
      <c r="H42" s="602">
        <v>0</v>
      </c>
      <c r="I42" s="602">
        <v>0</v>
      </c>
      <c r="J42" s="602">
        <v>0</v>
      </c>
      <c r="K42" s="618"/>
      <c r="L42" s="618"/>
      <c r="M42" s="618"/>
      <c r="N42" s="618"/>
      <c r="O42" s="618"/>
      <c r="P42" s="618"/>
      <c r="Q42" s="618"/>
      <c r="R42" s="618"/>
      <c r="S42" s="618"/>
      <c r="T42" s="618"/>
      <c r="U42" s="618"/>
      <c r="V42" s="618"/>
      <c r="W42" s="618"/>
      <c r="X42" s="618"/>
      <c r="Y42" s="618"/>
      <c r="Z42" s="618"/>
      <c r="AA42" s="618"/>
      <c r="AB42" s="618"/>
    </row>
    <row r="43" spans="1:256">
      <c r="B43" s="597">
        <v>2</v>
      </c>
      <c r="C43" s="585" t="s">
        <v>109</v>
      </c>
      <c r="F43" s="602">
        <v>0</v>
      </c>
      <c r="G43" s="602">
        <v>0</v>
      </c>
      <c r="H43" s="602">
        <v>0</v>
      </c>
      <c r="I43" s="602">
        <v>0</v>
      </c>
      <c r="J43" s="602">
        <v>0</v>
      </c>
      <c r="K43" s="618"/>
      <c r="L43" s="618"/>
      <c r="M43" s="618"/>
      <c r="N43" s="618"/>
      <c r="O43" s="618"/>
      <c r="P43" s="618"/>
      <c r="Q43" s="618"/>
      <c r="R43" s="618"/>
      <c r="S43" s="618"/>
      <c r="T43" s="618"/>
      <c r="U43" s="618"/>
      <c r="V43" s="618"/>
      <c r="W43" s="618"/>
      <c r="X43" s="618"/>
      <c r="Y43" s="618"/>
      <c r="Z43" s="618"/>
      <c r="AA43" s="618"/>
      <c r="AB43" s="618"/>
    </row>
    <row r="44" spans="1:256">
      <c r="B44" s="597">
        <v>3</v>
      </c>
      <c r="C44" s="597" t="s">
        <v>110</v>
      </c>
      <c r="F44" s="602">
        <v>0.6</v>
      </c>
      <c r="G44" s="602">
        <v>0.6</v>
      </c>
      <c r="H44" s="602">
        <v>0.6</v>
      </c>
      <c r="I44" s="602">
        <v>0.6</v>
      </c>
      <c r="J44" s="602">
        <v>0.6</v>
      </c>
      <c r="K44" s="618"/>
      <c r="L44" s="618"/>
      <c r="M44" s="618"/>
      <c r="N44" s="618"/>
      <c r="O44" s="618"/>
      <c r="P44" s="618"/>
      <c r="Q44" s="618"/>
      <c r="R44" s="618"/>
      <c r="S44" s="618"/>
      <c r="T44" s="618"/>
      <c r="U44" s="618"/>
      <c r="V44" s="618"/>
      <c r="W44" s="618"/>
      <c r="X44" s="618"/>
      <c r="Y44" s="618"/>
      <c r="Z44" s="618"/>
      <c r="AA44" s="618"/>
      <c r="AB44" s="618"/>
    </row>
    <row r="45" spans="1:256">
      <c r="B45" s="597">
        <v>4</v>
      </c>
      <c r="C45" s="585" t="s">
        <v>1667</v>
      </c>
      <c r="F45" s="602">
        <v>0.16497500360000003</v>
      </c>
      <c r="G45" s="602">
        <v>0.16497500360000003</v>
      </c>
      <c r="H45" s="602">
        <v>0.16497500360000003</v>
      </c>
      <c r="I45" s="602">
        <v>0.16497500360000003</v>
      </c>
      <c r="J45" s="602">
        <v>0.16497500360000003</v>
      </c>
      <c r="K45" s="618"/>
      <c r="L45" s="618"/>
      <c r="M45" s="618"/>
      <c r="N45" s="618"/>
      <c r="O45" s="618"/>
      <c r="P45" s="618"/>
      <c r="Q45" s="618"/>
      <c r="R45" s="618"/>
      <c r="S45" s="618"/>
      <c r="T45" s="618"/>
      <c r="U45" s="618"/>
      <c r="V45" s="618"/>
      <c r="W45" s="618"/>
      <c r="X45" s="618"/>
      <c r="Y45" s="618"/>
      <c r="Z45" s="618"/>
      <c r="AA45" s="618"/>
      <c r="AB45" s="618"/>
    </row>
    <row r="46" spans="1:256">
      <c r="B46" s="597">
        <v>5</v>
      </c>
      <c r="C46" s="585" t="s">
        <v>1668</v>
      </c>
      <c r="F46" s="602">
        <v>0.08</v>
      </c>
      <c r="G46" s="602">
        <v>0.08</v>
      </c>
      <c r="H46" s="602">
        <v>0.08</v>
      </c>
      <c r="I46" s="602">
        <v>0.08</v>
      </c>
      <c r="J46" s="602">
        <v>0.08</v>
      </c>
      <c r="K46" s="618"/>
      <c r="L46" s="618"/>
      <c r="M46" s="618"/>
      <c r="N46" s="618"/>
      <c r="O46" s="618"/>
      <c r="P46" s="618"/>
      <c r="Q46" s="618"/>
      <c r="R46" s="618"/>
      <c r="S46" s="618"/>
      <c r="T46" s="618"/>
      <c r="U46" s="618"/>
      <c r="V46" s="618"/>
      <c r="W46" s="618"/>
      <c r="X46" s="618"/>
      <c r="Y46" s="618"/>
      <c r="Z46" s="618"/>
      <c r="AA46" s="618"/>
      <c r="AB46" s="618"/>
    </row>
    <row r="47" spans="1:256">
      <c r="B47" s="597">
        <v>6</v>
      </c>
      <c r="C47" s="585" t="s">
        <v>113</v>
      </c>
      <c r="F47" s="602">
        <v>0</v>
      </c>
      <c r="G47" s="602">
        <v>0</v>
      </c>
      <c r="H47" s="602">
        <v>0</v>
      </c>
      <c r="I47" s="602">
        <v>0</v>
      </c>
      <c r="J47" s="602">
        <v>0</v>
      </c>
      <c r="K47" s="618"/>
      <c r="L47" s="618"/>
      <c r="M47" s="618"/>
      <c r="N47" s="618"/>
      <c r="O47" s="618"/>
      <c r="P47" s="618"/>
      <c r="Q47" s="618"/>
      <c r="R47" s="618"/>
      <c r="S47" s="618"/>
      <c r="T47" s="618"/>
      <c r="U47" s="618"/>
      <c r="V47" s="618"/>
      <c r="W47" s="618"/>
      <c r="X47" s="618"/>
      <c r="Y47" s="618"/>
      <c r="Z47" s="618"/>
      <c r="AA47" s="618"/>
      <c r="AB47" s="618"/>
    </row>
    <row r="48" spans="1:256">
      <c r="B48" s="597">
        <v>7</v>
      </c>
      <c r="C48" s="585" t="s">
        <v>114</v>
      </c>
      <c r="F48" s="602">
        <v>0</v>
      </c>
      <c r="G48" s="602">
        <v>0</v>
      </c>
      <c r="H48" s="602">
        <v>0</v>
      </c>
      <c r="I48" s="602">
        <v>0</v>
      </c>
      <c r="J48" s="602">
        <v>0</v>
      </c>
      <c r="K48" s="618"/>
      <c r="L48" s="618"/>
      <c r="M48" s="618"/>
      <c r="N48" s="618"/>
      <c r="O48" s="618"/>
      <c r="P48" s="618"/>
      <c r="Q48" s="618"/>
      <c r="R48" s="618"/>
      <c r="S48" s="618"/>
      <c r="T48" s="618"/>
      <c r="U48" s="618"/>
      <c r="V48" s="618"/>
      <c r="W48" s="618"/>
      <c r="X48" s="618"/>
      <c r="Y48" s="618"/>
      <c r="Z48" s="618"/>
      <c r="AA48" s="618"/>
      <c r="AB48" s="618"/>
    </row>
    <row r="49" spans="2:28">
      <c r="B49" s="597">
        <v>8</v>
      </c>
      <c r="C49" s="585" t="s">
        <v>1582</v>
      </c>
      <c r="F49" s="602">
        <v>0.1</v>
      </c>
      <c r="G49" s="602">
        <v>0.1</v>
      </c>
      <c r="H49" s="602">
        <v>0.1</v>
      </c>
      <c r="I49" s="602">
        <v>0.1</v>
      </c>
      <c r="J49" s="602">
        <v>0.1</v>
      </c>
      <c r="K49" s="618"/>
      <c r="L49" s="618"/>
      <c r="M49" s="618"/>
      <c r="N49" s="618"/>
      <c r="O49" s="618"/>
      <c r="P49" s="618"/>
      <c r="Q49" s="618"/>
      <c r="R49" s="618"/>
      <c r="S49" s="618"/>
      <c r="T49" s="618"/>
      <c r="U49" s="618"/>
      <c r="V49" s="618"/>
      <c r="W49" s="618"/>
      <c r="X49" s="618"/>
      <c r="Y49" s="618"/>
      <c r="Z49" s="618"/>
      <c r="AA49" s="618"/>
      <c r="AB49" s="618"/>
    </row>
    <row r="50" spans="2:28">
      <c r="B50" s="597">
        <v>9</v>
      </c>
      <c r="C50" s="585" t="s">
        <v>1583</v>
      </c>
      <c r="F50" s="602">
        <v>0.1</v>
      </c>
      <c r="G50" s="602">
        <v>0.1</v>
      </c>
      <c r="H50" s="602">
        <v>0.1</v>
      </c>
      <c r="I50" s="602">
        <v>0.1</v>
      </c>
      <c r="J50" s="602">
        <v>0.1</v>
      </c>
      <c r="K50" s="618"/>
      <c r="L50" s="618"/>
      <c r="M50" s="618"/>
      <c r="N50" s="618"/>
      <c r="O50" s="618"/>
      <c r="P50" s="618"/>
      <c r="Q50" s="618"/>
      <c r="R50" s="618"/>
      <c r="S50" s="618"/>
      <c r="T50" s="618"/>
      <c r="U50" s="618"/>
      <c r="V50" s="618"/>
      <c r="W50" s="618"/>
      <c r="X50" s="618"/>
      <c r="Y50" s="618"/>
      <c r="Z50" s="618"/>
      <c r="AA50" s="618"/>
      <c r="AB50" s="618"/>
    </row>
    <row r="51" spans="2:28">
      <c r="B51" s="597">
        <v>10</v>
      </c>
      <c r="C51" s="585" t="s">
        <v>1584</v>
      </c>
      <c r="F51" s="602">
        <v>0.1</v>
      </c>
      <c r="G51" s="602">
        <v>0.1</v>
      </c>
      <c r="H51" s="602">
        <v>0.1</v>
      </c>
      <c r="I51" s="602">
        <v>0.1</v>
      </c>
      <c r="J51" s="602">
        <v>0.1</v>
      </c>
      <c r="K51" s="618"/>
      <c r="L51" s="618"/>
      <c r="M51" s="618"/>
      <c r="N51" s="618"/>
      <c r="O51" s="618"/>
      <c r="P51" s="618"/>
      <c r="Q51" s="618"/>
      <c r="R51" s="618"/>
      <c r="S51" s="618"/>
      <c r="T51" s="618"/>
      <c r="U51" s="618"/>
      <c r="V51" s="618"/>
      <c r="W51" s="618"/>
      <c r="X51" s="618"/>
      <c r="Y51" s="618"/>
      <c r="Z51" s="618"/>
      <c r="AA51" s="618"/>
      <c r="AB51" s="618"/>
    </row>
    <row r="52" spans="2:28">
      <c r="B52" s="597">
        <v>11</v>
      </c>
      <c r="C52" s="585" t="s">
        <v>1341</v>
      </c>
      <c r="F52" s="602">
        <v>2.1438826815642451</v>
      </c>
      <c r="G52" s="602">
        <v>2.2162709497206698</v>
      </c>
      <c r="H52" s="602">
        <v>2.282709497206703</v>
      </c>
      <c r="I52" s="602">
        <v>2.3491480446927366</v>
      </c>
      <c r="J52" s="602">
        <v>2.4145949720670381</v>
      </c>
      <c r="K52" s="618"/>
      <c r="L52" s="618"/>
      <c r="M52" s="618"/>
      <c r="N52" s="618"/>
      <c r="O52" s="618"/>
      <c r="P52" s="618"/>
      <c r="Q52" s="618"/>
      <c r="R52" s="618"/>
      <c r="S52" s="618"/>
      <c r="T52" s="618"/>
      <c r="U52" s="618"/>
      <c r="V52" s="618"/>
      <c r="W52" s="618"/>
      <c r="X52" s="618"/>
      <c r="Y52" s="618"/>
      <c r="Z52" s="618"/>
      <c r="AA52" s="618"/>
      <c r="AB52" s="618"/>
    </row>
    <row r="53" spans="2:28">
      <c r="B53" s="597">
        <v>12</v>
      </c>
      <c r="C53" s="585" t="s">
        <v>119</v>
      </c>
      <c r="F53" s="602">
        <v>1.6506890130353815</v>
      </c>
      <c r="G53" s="602">
        <v>1.7064245810055865</v>
      </c>
      <c r="H53" s="602">
        <v>1.757579143389199</v>
      </c>
      <c r="I53" s="602">
        <v>1.8087337057728119</v>
      </c>
      <c r="J53" s="602">
        <v>1.8591247672253259</v>
      </c>
      <c r="K53" s="618"/>
      <c r="L53" s="618"/>
      <c r="M53" s="618"/>
      <c r="N53" s="618"/>
      <c r="O53" s="618"/>
      <c r="P53" s="618"/>
      <c r="Q53" s="618"/>
      <c r="R53" s="618"/>
      <c r="S53" s="621"/>
      <c r="T53" s="618"/>
      <c r="U53" s="618"/>
      <c r="V53" s="618"/>
      <c r="W53" s="618"/>
      <c r="X53" s="618"/>
      <c r="Y53" s="618"/>
      <c r="Z53" s="618"/>
      <c r="AA53" s="618"/>
      <c r="AB53" s="618"/>
    </row>
    <row r="54" spans="2:28">
      <c r="B54" s="597">
        <v>12</v>
      </c>
      <c r="C54" s="585" t="s">
        <v>120</v>
      </c>
      <c r="F54" s="602">
        <v>0.5</v>
      </c>
      <c r="G54" s="602">
        <v>0.5</v>
      </c>
      <c r="H54" s="602">
        <v>0.5</v>
      </c>
      <c r="I54" s="602">
        <v>0.5</v>
      </c>
      <c r="J54" s="602">
        <v>0.5</v>
      </c>
      <c r="K54" s="618"/>
      <c r="L54" s="618"/>
      <c r="M54" s="618"/>
      <c r="N54" s="618"/>
      <c r="O54" s="618"/>
      <c r="P54" s="618"/>
      <c r="Q54" s="618"/>
      <c r="R54" s="618"/>
      <c r="S54" s="618"/>
      <c r="T54" s="618"/>
      <c r="U54" s="618"/>
      <c r="V54" s="618"/>
      <c r="W54" s="618"/>
      <c r="X54" s="618"/>
      <c r="Y54" s="618"/>
      <c r="Z54" s="618"/>
      <c r="AA54" s="618"/>
      <c r="AB54" s="618"/>
    </row>
    <row r="55" spans="2:28">
      <c r="B55" s="597">
        <v>14</v>
      </c>
      <c r="C55" s="585" t="s">
        <v>121</v>
      </c>
      <c r="F55" s="602">
        <v>0.3</v>
      </c>
      <c r="G55" s="602">
        <v>0.3</v>
      </c>
      <c r="H55" s="602">
        <v>0.3</v>
      </c>
      <c r="I55" s="602">
        <v>0.3</v>
      </c>
      <c r="J55" s="602">
        <v>0.3</v>
      </c>
      <c r="K55" s="618"/>
      <c r="L55" s="618"/>
      <c r="M55" s="618"/>
      <c r="N55" s="618"/>
      <c r="O55" s="618"/>
      <c r="P55" s="618"/>
      <c r="Q55" s="618"/>
      <c r="R55" s="618"/>
      <c r="S55" s="618"/>
      <c r="T55" s="618"/>
      <c r="U55" s="618"/>
      <c r="V55" s="618"/>
      <c r="W55" s="618"/>
      <c r="X55" s="618"/>
      <c r="Y55" s="618"/>
      <c r="Z55" s="618"/>
      <c r="AA55" s="618"/>
      <c r="AB55" s="618"/>
    </row>
    <row r="56" spans="2:28">
      <c r="F56" s="622"/>
      <c r="G56" s="622"/>
      <c r="H56" s="622"/>
      <c r="I56" s="622"/>
      <c r="J56" s="622"/>
    </row>
    <row r="57" spans="2:28">
      <c r="B57" s="594" t="s">
        <v>1427</v>
      </c>
      <c r="F57" s="714">
        <f>'Version control'!B31</f>
        <v>8</v>
      </c>
      <c r="H57" s="596"/>
    </row>
    <row r="59" spans="2:28" ht="76.5">
      <c r="B59" s="595" t="s">
        <v>1378</v>
      </c>
      <c r="F59" s="623" t="s">
        <v>1379</v>
      </c>
      <c r="G59" s="623" t="s">
        <v>1380</v>
      </c>
    </row>
    <row r="60" spans="2:28">
      <c r="B60" s="624">
        <v>1991</v>
      </c>
      <c r="C60" s="625"/>
      <c r="F60" s="626">
        <v>20</v>
      </c>
      <c r="G60" s="627">
        <v>15</v>
      </c>
    </row>
    <row r="61" spans="2:28">
      <c r="B61" s="624">
        <f t="shared" ref="B61:B94" si="1">+B60+1</f>
        <v>1992</v>
      </c>
      <c r="C61" s="625"/>
      <c r="F61" s="626">
        <v>20</v>
      </c>
      <c r="G61" s="627">
        <v>15</v>
      </c>
      <c r="U61" s="628"/>
      <c r="V61" s="628"/>
      <c r="W61" s="628"/>
      <c r="X61" s="628"/>
      <c r="Y61" s="628"/>
      <c r="Z61" s="628"/>
    </row>
    <row r="62" spans="2:28">
      <c r="B62" s="624">
        <f t="shared" si="1"/>
        <v>1993</v>
      </c>
      <c r="C62" s="625"/>
      <c r="F62" s="626">
        <v>20</v>
      </c>
      <c r="G62" s="627">
        <v>15</v>
      </c>
      <c r="U62" s="628"/>
      <c r="V62" s="628"/>
      <c r="W62" s="628"/>
      <c r="X62" s="628"/>
      <c r="Y62" s="628"/>
      <c r="Z62" s="628"/>
    </row>
    <row r="63" spans="2:28">
      <c r="B63" s="624">
        <f t="shared" si="1"/>
        <v>1994</v>
      </c>
      <c r="C63" s="625"/>
      <c r="F63" s="626">
        <v>20</v>
      </c>
      <c r="G63" s="627">
        <v>15</v>
      </c>
      <c r="U63" s="628"/>
      <c r="V63" s="628"/>
      <c r="W63" s="628"/>
      <c r="X63" s="628"/>
      <c r="Y63" s="628"/>
      <c r="Z63" s="628"/>
    </row>
    <row r="64" spans="2:28">
      <c r="B64" s="624">
        <f t="shared" si="1"/>
        <v>1995</v>
      </c>
      <c r="C64" s="625"/>
      <c r="F64" s="626">
        <v>20</v>
      </c>
      <c r="G64" s="627">
        <v>15</v>
      </c>
      <c r="U64" s="628"/>
      <c r="V64" s="628"/>
      <c r="W64" s="628"/>
      <c r="X64" s="628"/>
      <c r="Y64" s="628"/>
      <c r="Z64" s="628"/>
    </row>
    <row r="65" spans="2:26">
      <c r="B65" s="624">
        <f t="shared" si="1"/>
        <v>1996</v>
      </c>
      <c r="C65" s="625"/>
      <c r="F65" s="626">
        <v>20</v>
      </c>
      <c r="G65" s="627">
        <v>15</v>
      </c>
      <c r="U65" s="628"/>
      <c r="V65" s="628"/>
      <c r="W65" s="628"/>
      <c r="X65" s="628"/>
      <c r="Y65" s="628"/>
      <c r="Z65" s="628"/>
    </row>
    <row r="66" spans="2:26">
      <c r="B66" s="624">
        <f t="shared" si="1"/>
        <v>1997</v>
      </c>
      <c r="C66" s="625"/>
      <c r="F66" s="626">
        <v>20</v>
      </c>
      <c r="G66" s="627">
        <v>15</v>
      </c>
      <c r="U66" s="628"/>
      <c r="V66" s="628"/>
      <c r="W66" s="628"/>
      <c r="X66" s="628"/>
      <c r="Y66" s="628"/>
      <c r="Z66" s="628"/>
    </row>
    <row r="67" spans="2:26">
      <c r="B67" s="624">
        <f t="shared" si="1"/>
        <v>1998</v>
      </c>
      <c r="C67" s="625"/>
      <c r="F67" s="626">
        <v>20</v>
      </c>
      <c r="G67" s="627">
        <v>15</v>
      </c>
      <c r="U67" s="628"/>
      <c r="V67" s="628"/>
      <c r="W67" s="628"/>
      <c r="X67" s="628"/>
      <c r="Y67" s="628"/>
      <c r="Z67" s="628"/>
    </row>
    <row r="68" spans="2:26">
      <c r="B68" s="624">
        <f t="shared" si="1"/>
        <v>1999</v>
      </c>
      <c r="C68" s="625"/>
      <c r="F68" s="626">
        <v>20</v>
      </c>
      <c r="G68" s="627">
        <v>15</v>
      </c>
      <c r="U68" s="628"/>
      <c r="V68" s="628"/>
      <c r="W68" s="628"/>
      <c r="X68" s="628"/>
      <c r="Y68" s="628"/>
      <c r="Z68" s="628"/>
    </row>
    <row r="69" spans="2:26">
      <c r="B69" s="624">
        <f t="shared" si="1"/>
        <v>2000</v>
      </c>
      <c r="C69" s="625"/>
      <c r="F69" s="626">
        <v>20</v>
      </c>
      <c r="G69" s="627">
        <v>15</v>
      </c>
      <c r="U69" s="628"/>
      <c r="V69" s="628"/>
      <c r="W69" s="628"/>
      <c r="X69" s="628"/>
      <c r="Y69" s="628"/>
      <c r="Z69" s="628"/>
    </row>
    <row r="70" spans="2:26">
      <c r="B70" s="624">
        <f t="shared" si="1"/>
        <v>2001</v>
      </c>
      <c r="C70" s="625"/>
      <c r="F70" s="626">
        <v>20</v>
      </c>
      <c r="G70" s="627">
        <v>15</v>
      </c>
      <c r="U70" s="628"/>
      <c r="V70" s="628"/>
      <c r="W70" s="628"/>
      <c r="X70" s="628"/>
      <c r="Y70" s="628"/>
      <c r="Z70" s="628"/>
    </row>
    <row r="71" spans="2:26">
      <c r="B71" s="624">
        <f t="shared" si="1"/>
        <v>2002</v>
      </c>
      <c r="C71" s="625"/>
      <c r="F71" s="626">
        <v>20</v>
      </c>
      <c r="G71" s="627">
        <v>15</v>
      </c>
      <c r="U71" s="628"/>
      <c r="V71" s="628"/>
      <c r="W71" s="628"/>
      <c r="X71" s="628"/>
      <c r="Y71" s="628"/>
      <c r="Z71" s="628"/>
    </row>
    <row r="72" spans="2:26">
      <c r="B72" s="624">
        <f t="shared" si="1"/>
        <v>2003</v>
      </c>
      <c r="C72" s="625"/>
      <c r="F72" s="626">
        <v>20</v>
      </c>
      <c r="G72" s="627">
        <v>15</v>
      </c>
      <c r="U72" s="628"/>
      <c r="V72" s="628"/>
      <c r="W72" s="628"/>
      <c r="X72" s="628"/>
      <c r="Y72" s="628"/>
      <c r="Z72" s="628"/>
    </row>
    <row r="73" spans="2:26">
      <c r="B73" s="624">
        <f t="shared" si="1"/>
        <v>2004</v>
      </c>
      <c r="C73" s="625"/>
      <c r="F73" s="626">
        <v>20</v>
      </c>
      <c r="G73" s="627">
        <v>15</v>
      </c>
      <c r="U73" s="628"/>
      <c r="V73" s="628"/>
      <c r="W73" s="628"/>
      <c r="X73" s="628"/>
      <c r="Y73" s="628"/>
      <c r="Z73" s="628"/>
    </row>
    <row r="74" spans="2:26">
      <c r="B74" s="624">
        <f t="shared" si="1"/>
        <v>2005</v>
      </c>
      <c r="C74" s="625"/>
      <c r="F74" s="626">
        <v>20</v>
      </c>
      <c r="G74" s="627">
        <v>15</v>
      </c>
      <c r="U74" s="628"/>
      <c r="V74" s="628"/>
      <c r="W74" s="628"/>
      <c r="X74" s="628"/>
      <c r="Y74" s="628"/>
      <c r="Z74" s="628"/>
    </row>
    <row r="75" spans="2:26">
      <c r="B75" s="624">
        <f t="shared" si="1"/>
        <v>2006</v>
      </c>
      <c r="C75" s="625"/>
      <c r="F75" s="626">
        <v>20</v>
      </c>
      <c r="G75" s="627">
        <v>15</v>
      </c>
    </row>
    <row r="76" spans="2:26">
      <c r="B76" s="624">
        <f t="shared" si="1"/>
        <v>2007</v>
      </c>
      <c r="C76" s="625"/>
      <c r="F76" s="626">
        <v>20</v>
      </c>
      <c r="G76" s="627">
        <v>15</v>
      </c>
      <c r="U76" s="622"/>
      <c r="V76" s="622"/>
      <c r="W76" s="622"/>
      <c r="X76" s="622"/>
      <c r="Y76" s="622"/>
      <c r="Z76" s="629"/>
    </row>
    <row r="77" spans="2:26">
      <c r="B77" s="624">
        <f t="shared" si="1"/>
        <v>2008</v>
      </c>
      <c r="C77" s="625"/>
      <c r="F77" s="626">
        <v>20</v>
      </c>
      <c r="G77" s="627">
        <v>15</v>
      </c>
      <c r="U77" s="622"/>
      <c r="V77" s="622"/>
      <c r="W77" s="622"/>
      <c r="X77" s="622"/>
      <c r="Y77" s="622"/>
      <c r="Z77" s="629"/>
    </row>
    <row r="78" spans="2:26">
      <c r="B78" s="624">
        <f t="shared" si="1"/>
        <v>2009</v>
      </c>
      <c r="C78" s="625"/>
      <c r="F78" s="626">
        <v>20</v>
      </c>
      <c r="G78" s="627">
        <v>15</v>
      </c>
      <c r="U78" s="622"/>
      <c r="V78" s="622"/>
      <c r="W78" s="622"/>
      <c r="X78" s="622"/>
      <c r="Y78" s="622"/>
      <c r="Z78" s="629"/>
    </row>
    <row r="79" spans="2:26">
      <c r="B79" s="624">
        <f t="shared" si="1"/>
        <v>2010</v>
      </c>
      <c r="C79" s="625"/>
      <c r="F79" s="626">
        <v>20</v>
      </c>
      <c r="G79" s="627">
        <v>15</v>
      </c>
      <c r="U79" s="622"/>
      <c r="V79" s="622"/>
      <c r="W79" s="622"/>
      <c r="X79" s="622"/>
      <c r="Y79" s="622"/>
      <c r="Z79" s="629"/>
    </row>
    <row r="80" spans="2:26">
      <c r="B80" s="624">
        <f t="shared" si="1"/>
        <v>2011</v>
      </c>
      <c r="C80" s="625"/>
      <c r="F80" s="626">
        <v>20</v>
      </c>
      <c r="G80" s="627">
        <v>15</v>
      </c>
      <c r="U80" s="622"/>
      <c r="V80" s="622"/>
      <c r="W80" s="622"/>
      <c r="X80" s="622"/>
      <c r="Y80" s="622"/>
      <c r="Z80" s="629"/>
    </row>
    <row r="81" spans="1:40">
      <c r="B81" s="624">
        <f t="shared" si="1"/>
        <v>2012</v>
      </c>
      <c r="C81" s="625"/>
      <c r="F81" s="626">
        <v>20</v>
      </c>
      <c r="G81" s="627">
        <v>15</v>
      </c>
      <c r="U81" s="622"/>
      <c r="V81" s="622"/>
      <c r="W81" s="622"/>
      <c r="X81" s="622"/>
      <c r="Y81" s="622"/>
      <c r="Z81" s="629"/>
    </row>
    <row r="82" spans="1:40">
      <c r="B82" s="624">
        <f t="shared" si="1"/>
        <v>2013</v>
      </c>
      <c r="C82" s="625"/>
      <c r="F82" s="626">
        <v>20</v>
      </c>
      <c r="G82" s="627">
        <v>15</v>
      </c>
      <c r="U82" s="622"/>
      <c r="V82" s="622"/>
      <c r="W82" s="622"/>
      <c r="X82" s="622"/>
      <c r="Y82" s="622"/>
      <c r="Z82" s="629"/>
    </row>
    <row r="83" spans="1:40">
      <c r="B83" s="624">
        <f t="shared" si="1"/>
        <v>2014</v>
      </c>
      <c r="C83" s="625"/>
      <c r="F83" s="626">
        <v>20</v>
      </c>
      <c r="G83" s="627">
        <v>15</v>
      </c>
      <c r="U83" s="622"/>
      <c r="V83" s="622"/>
      <c r="W83" s="622"/>
      <c r="X83" s="622"/>
      <c r="Y83" s="622"/>
      <c r="Z83" s="629"/>
    </row>
    <row r="84" spans="1:40">
      <c r="B84" s="624">
        <f t="shared" si="1"/>
        <v>2015</v>
      </c>
      <c r="C84" s="625"/>
      <c r="F84" s="626">
        <v>20</v>
      </c>
      <c r="G84" s="627">
        <v>15</v>
      </c>
      <c r="U84" s="622"/>
      <c r="V84" s="622"/>
      <c r="W84" s="622"/>
      <c r="X84" s="622"/>
      <c r="Y84" s="622"/>
      <c r="Z84" s="629"/>
    </row>
    <row r="85" spans="1:40">
      <c r="B85" s="624">
        <f t="shared" si="1"/>
        <v>2016</v>
      </c>
      <c r="C85" s="625"/>
      <c r="F85" s="626">
        <v>20</v>
      </c>
      <c r="G85" s="627">
        <v>15</v>
      </c>
      <c r="U85" s="622"/>
      <c r="V85" s="622"/>
      <c r="W85" s="622"/>
      <c r="X85" s="622"/>
      <c r="Y85" s="622"/>
      <c r="Z85" s="629"/>
    </row>
    <row r="86" spans="1:40">
      <c r="B86" s="624">
        <f t="shared" si="1"/>
        <v>2017</v>
      </c>
      <c r="C86" s="625"/>
      <c r="F86" s="626">
        <v>20</v>
      </c>
      <c r="G86" s="627">
        <v>15</v>
      </c>
      <c r="U86" s="622"/>
      <c r="V86" s="622"/>
      <c r="W86" s="622"/>
      <c r="X86" s="622"/>
      <c r="Y86" s="622"/>
      <c r="Z86" s="629"/>
    </row>
    <row r="87" spans="1:40">
      <c r="B87" s="624">
        <f t="shared" si="1"/>
        <v>2018</v>
      </c>
      <c r="C87" s="625"/>
      <c r="F87" s="626">
        <v>20</v>
      </c>
      <c r="G87" s="627">
        <v>15</v>
      </c>
      <c r="U87" s="622"/>
      <c r="V87" s="622"/>
      <c r="W87" s="622"/>
      <c r="X87" s="622"/>
      <c r="Y87" s="622"/>
      <c r="Z87" s="629"/>
    </row>
    <row r="88" spans="1:40">
      <c r="B88" s="624">
        <f t="shared" si="1"/>
        <v>2019</v>
      </c>
      <c r="C88" s="625"/>
      <c r="F88" s="626">
        <v>20</v>
      </c>
      <c r="G88" s="627">
        <v>15</v>
      </c>
      <c r="U88" s="622"/>
      <c r="V88" s="622"/>
      <c r="W88" s="622"/>
      <c r="X88" s="622"/>
      <c r="Y88" s="622"/>
      <c r="Z88" s="629"/>
    </row>
    <row r="89" spans="1:40">
      <c r="B89" s="624">
        <f t="shared" si="1"/>
        <v>2020</v>
      </c>
      <c r="C89" s="625"/>
      <c r="F89" s="626">
        <v>20</v>
      </c>
      <c r="G89" s="627">
        <v>15</v>
      </c>
      <c r="U89" s="622"/>
      <c r="V89" s="622"/>
      <c r="W89" s="622"/>
      <c r="X89" s="622"/>
      <c r="Y89" s="622"/>
      <c r="Z89" s="629"/>
    </row>
    <row r="90" spans="1:40">
      <c r="B90" s="624">
        <f t="shared" si="1"/>
        <v>2021</v>
      </c>
      <c r="C90" s="625"/>
      <c r="F90" s="626">
        <v>20</v>
      </c>
      <c r="G90" s="627">
        <v>15</v>
      </c>
      <c r="Z90" s="629"/>
    </row>
    <row r="91" spans="1:40">
      <c r="B91" s="624">
        <f t="shared" si="1"/>
        <v>2022</v>
      </c>
      <c r="C91" s="625"/>
      <c r="F91" s="626">
        <v>20</v>
      </c>
      <c r="G91" s="627">
        <v>15</v>
      </c>
    </row>
    <row r="92" spans="1:40">
      <c r="B92" s="624">
        <f t="shared" si="1"/>
        <v>2023</v>
      </c>
      <c r="C92" s="625"/>
      <c r="F92" s="626">
        <v>20</v>
      </c>
      <c r="G92" s="627">
        <v>15</v>
      </c>
    </row>
    <row r="93" spans="1:40">
      <c r="B93" s="624">
        <f t="shared" si="1"/>
        <v>2024</v>
      </c>
      <c r="C93" s="625"/>
      <c r="F93" s="626">
        <v>20</v>
      </c>
      <c r="G93" s="627">
        <v>15</v>
      </c>
    </row>
    <row r="94" spans="1:40">
      <c r="B94" s="624">
        <f t="shared" si="1"/>
        <v>2025</v>
      </c>
      <c r="C94" s="625"/>
      <c r="F94" s="626">
        <v>20</v>
      </c>
      <c r="G94" s="627">
        <v>15</v>
      </c>
    </row>
    <row r="96" spans="1:40" s="604" customFormat="1">
      <c r="A96" s="630" t="s">
        <v>1381</v>
      </c>
      <c r="E96" s="616"/>
      <c r="F96" s="597">
        <v>1991</v>
      </c>
      <c r="G96" s="597">
        <v>1992</v>
      </c>
      <c r="H96" s="597">
        <v>1993</v>
      </c>
      <c r="I96" s="597">
        <v>1994</v>
      </c>
      <c r="J96" s="597">
        <v>1995</v>
      </c>
      <c r="K96" s="597">
        <v>1996</v>
      </c>
      <c r="L96" s="597">
        <v>1997</v>
      </c>
      <c r="M96" s="597">
        <v>1998</v>
      </c>
      <c r="N96" s="597">
        <v>1999</v>
      </c>
      <c r="O96" s="597">
        <v>2000</v>
      </c>
      <c r="P96" s="597">
        <v>2001</v>
      </c>
      <c r="Q96" s="597">
        <v>2002</v>
      </c>
      <c r="R96" s="597">
        <v>2003</v>
      </c>
      <c r="S96" s="597">
        <v>2004</v>
      </c>
      <c r="T96" s="597">
        <v>2005</v>
      </c>
      <c r="U96" s="597">
        <v>2006</v>
      </c>
      <c r="V96" s="597">
        <v>2007</v>
      </c>
      <c r="W96" s="597">
        <v>2008</v>
      </c>
      <c r="X96" s="597">
        <v>2009</v>
      </c>
      <c r="Y96" s="597">
        <f t="shared" ref="Y96:AN96" si="2">+X96+1</f>
        <v>2010</v>
      </c>
      <c r="Z96" s="597">
        <f t="shared" si="2"/>
        <v>2011</v>
      </c>
      <c r="AA96" s="597">
        <f t="shared" si="2"/>
        <v>2012</v>
      </c>
      <c r="AB96" s="597">
        <f t="shared" si="2"/>
        <v>2013</v>
      </c>
      <c r="AC96" s="597">
        <f t="shared" si="2"/>
        <v>2014</v>
      </c>
      <c r="AD96" s="597">
        <f t="shared" si="2"/>
        <v>2015</v>
      </c>
      <c r="AE96" s="597">
        <f t="shared" si="2"/>
        <v>2016</v>
      </c>
      <c r="AF96" s="597">
        <f t="shared" si="2"/>
        <v>2017</v>
      </c>
      <c r="AG96" s="597">
        <f t="shared" si="2"/>
        <v>2018</v>
      </c>
      <c r="AH96" s="597">
        <f t="shared" si="2"/>
        <v>2019</v>
      </c>
      <c r="AI96" s="597">
        <f t="shared" si="2"/>
        <v>2020</v>
      </c>
      <c r="AJ96" s="597">
        <f t="shared" si="2"/>
        <v>2021</v>
      </c>
      <c r="AK96" s="597">
        <f t="shared" si="2"/>
        <v>2022</v>
      </c>
      <c r="AL96" s="597">
        <f t="shared" si="2"/>
        <v>2023</v>
      </c>
      <c r="AM96" s="597">
        <f t="shared" si="2"/>
        <v>2024</v>
      </c>
      <c r="AN96" s="597">
        <f t="shared" si="2"/>
        <v>2025</v>
      </c>
    </row>
    <row r="97" spans="1:40" s="604" customFormat="1">
      <c r="A97" s="631" t="s">
        <v>1382</v>
      </c>
      <c r="B97" s="632"/>
      <c r="C97" s="632"/>
      <c r="D97" s="632"/>
      <c r="E97" s="633"/>
      <c r="F97" s="634">
        <v>208.5917</v>
      </c>
      <c r="G97" s="634">
        <v>208.5917</v>
      </c>
      <c r="H97" s="634">
        <v>208.5917</v>
      </c>
      <c r="I97" s="634">
        <v>208.5917</v>
      </c>
      <c r="J97" s="634">
        <v>208.5917</v>
      </c>
      <c r="K97" s="634">
        <v>208.5917</v>
      </c>
      <c r="L97" s="634">
        <v>208.5917</v>
      </c>
      <c r="M97" s="634">
        <v>208.5917</v>
      </c>
      <c r="N97" s="634">
        <v>208.5917</v>
      </c>
      <c r="O97" s="634">
        <v>208.5917</v>
      </c>
      <c r="P97" s="634">
        <v>208.5917</v>
      </c>
      <c r="Q97" s="634">
        <v>208.5917</v>
      </c>
      <c r="R97" s="634">
        <v>208.5917</v>
      </c>
      <c r="S97" s="634">
        <v>208.5917</v>
      </c>
      <c r="T97" s="634">
        <v>208.5917</v>
      </c>
      <c r="U97" s="634">
        <v>208.5917</v>
      </c>
      <c r="V97" s="634">
        <v>208.5917</v>
      </c>
      <c r="W97" s="634">
        <v>208.5917</v>
      </c>
      <c r="X97" s="634">
        <v>208.5917</v>
      </c>
      <c r="Y97" s="634">
        <v>208.5917</v>
      </c>
      <c r="Z97" s="634">
        <v>208.5917</v>
      </c>
      <c r="AA97" s="634">
        <v>208.5917</v>
      </c>
      <c r="AB97" s="634">
        <v>208.5917</v>
      </c>
      <c r="AC97" s="634">
        <v>208.5917</v>
      </c>
      <c r="AD97" s="634">
        <v>208.5917</v>
      </c>
      <c r="AE97" s="634">
        <v>208.5917</v>
      </c>
      <c r="AF97" s="634">
        <v>208.5917</v>
      </c>
      <c r="AG97" s="634">
        <v>208.5917</v>
      </c>
      <c r="AH97" s="634">
        <v>208.5917</v>
      </c>
      <c r="AI97" s="634">
        <v>208.5917</v>
      </c>
      <c r="AJ97" s="634">
        <v>208.5917</v>
      </c>
      <c r="AK97" s="634">
        <v>208.5917</v>
      </c>
      <c r="AL97" s="634">
        <v>208.5917</v>
      </c>
      <c r="AM97" s="634">
        <v>208.5917</v>
      </c>
      <c r="AN97" s="634">
        <v>208.5917</v>
      </c>
    </row>
    <row r="98" spans="1:40" s="598" customFormat="1">
      <c r="A98" s="631" t="s">
        <v>1383</v>
      </c>
      <c r="B98" s="632"/>
      <c r="C98" s="632"/>
      <c r="D98" s="632"/>
      <c r="E98" s="633"/>
      <c r="F98" s="634"/>
      <c r="G98" s="634"/>
      <c r="H98" s="634"/>
      <c r="I98" s="634"/>
      <c r="J98" s="634"/>
      <c r="K98" s="634"/>
      <c r="L98" s="634"/>
      <c r="M98" s="634"/>
      <c r="N98" s="634"/>
      <c r="O98" s="634"/>
      <c r="P98" s="634"/>
      <c r="Q98" s="634"/>
      <c r="R98" s="634"/>
      <c r="S98" s="634"/>
      <c r="T98" s="634"/>
      <c r="U98" s="634"/>
      <c r="V98" s="634"/>
      <c r="W98" s="634"/>
      <c r="X98" s="634"/>
      <c r="Y98" s="634"/>
      <c r="Z98" s="634"/>
      <c r="AA98" s="634"/>
      <c r="AB98" s="634"/>
      <c r="AC98" s="634"/>
      <c r="AD98" s="634"/>
      <c r="AE98" s="634"/>
      <c r="AF98" s="634"/>
      <c r="AG98" s="634"/>
      <c r="AH98" s="634"/>
      <c r="AI98" s="634"/>
      <c r="AJ98" s="634"/>
      <c r="AK98" s="634"/>
      <c r="AL98" s="634"/>
      <c r="AM98" s="634"/>
      <c r="AN98" s="634"/>
    </row>
    <row r="99" spans="1:40">
      <c r="A99" s="594" t="s">
        <v>1642</v>
      </c>
      <c r="U99" s="634">
        <v>193.10830000000001</v>
      </c>
      <c r="V99" s="634">
        <v>200.3167</v>
      </c>
      <c r="W99" s="634">
        <v>208.5917</v>
      </c>
      <c r="X99" s="634">
        <v>214.7833</v>
      </c>
      <c r="Y99" s="634">
        <v>215.767</v>
      </c>
      <c r="Z99" s="634">
        <f>+'Ofgem data input'!L12</f>
        <v>226.47499999999999</v>
      </c>
      <c r="AA99" s="634">
        <f>+'Ofgem data input'!M12</f>
        <v>0</v>
      </c>
      <c r="AB99" s="634">
        <f>+'Ofgem data input'!N12</f>
        <v>0</v>
      </c>
      <c r="AC99" s="634">
        <f>+'Ofgem data input'!O12</f>
        <v>0</v>
      </c>
      <c r="AD99" s="634">
        <f>+'Ofgem data input'!P12</f>
        <v>0</v>
      </c>
      <c r="AE99" s="634"/>
      <c r="AF99" s="634"/>
      <c r="AG99" s="634"/>
      <c r="AH99" s="634"/>
      <c r="AI99" s="634"/>
      <c r="AJ99" s="634"/>
      <c r="AK99" s="634"/>
      <c r="AL99" s="634"/>
      <c r="AM99" s="634"/>
      <c r="AN99" s="634"/>
    </row>
    <row r="100" spans="1:40">
      <c r="U100" s="634">
        <v>195.75</v>
      </c>
      <c r="V100" s="634">
        <v>204.9</v>
      </c>
      <c r="W100" s="634">
        <v>213.05</v>
      </c>
      <c r="X100" s="634">
        <v>211.4</v>
      </c>
      <c r="Y100" s="634">
        <v>221.75</v>
      </c>
      <c r="Z100" s="634">
        <f>+'Ofgem data input'!L13</f>
        <v>233.45</v>
      </c>
      <c r="AA100" s="634">
        <f>+'Ofgem data input'!M13</f>
        <v>0</v>
      </c>
      <c r="AB100" s="634">
        <f>+'Ofgem data input'!N13</f>
        <v>0</v>
      </c>
      <c r="AC100" s="634">
        <f>+'Ofgem data input'!O13</f>
        <v>0</v>
      </c>
      <c r="AD100" s="634">
        <f>+'Ofgem data input'!P13</f>
        <v>0</v>
      </c>
      <c r="AE100" s="634"/>
      <c r="AF100" s="634"/>
      <c r="AG100" s="634"/>
      <c r="AH100" s="634"/>
      <c r="AI100" s="634"/>
      <c r="AJ100" s="634"/>
      <c r="AK100" s="634"/>
      <c r="AL100" s="634"/>
      <c r="AM100" s="634"/>
      <c r="AN100" s="634"/>
    </row>
    <row r="101" spans="1:40" ht="25.5">
      <c r="B101" s="763"/>
      <c r="C101" s="764" t="s">
        <v>1562</v>
      </c>
      <c r="D101" s="765" t="s">
        <v>1561</v>
      </c>
      <c r="Y101" s="618" t="s">
        <v>1643</v>
      </c>
      <c r="Z101" s="718">
        <v>2.5000000000000001E-2</v>
      </c>
      <c r="AA101" s="718">
        <v>2.5000000000000001E-2</v>
      </c>
      <c r="AB101" s="718">
        <v>2.5000000000000001E-2</v>
      </c>
      <c r="AC101" s="718">
        <v>2.5000000000000001E-2</v>
      </c>
      <c r="AD101" s="718">
        <v>2.5000000000000001E-2</v>
      </c>
      <c r="AE101" s="718">
        <v>2.5000000000000001E-2</v>
      </c>
      <c r="AF101" s="718">
        <v>2.5000000000000001E-2</v>
      </c>
      <c r="AG101" s="718">
        <v>2.5000000000000001E-2</v>
      </c>
      <c r="AH101" s="718">
        <v>2.5000000000000001E-2</v>
      </c>
      <c r="AI101" s="718">
        <v>2.5000000000000001E-2</v>
      </c>
      <c r="AJ101" s="718">
        <v>2.5000000000000001E-2</v>
      </c>
      <c r="AK101" s="718">
        <v>2.5000000000000001E-2</v>
      </c>
      <c r="AL101" s="718">
        <v>2.5000000000000001E-2</v>
      </c>
      <c r="AM101" s="718">
        <v>2.5000000000000001E-2</v>
      </c>
      <c r="AN101" s="718">
        <v>2.5000000000000001E-2</v>
      </c>
    </row>
    <row r="102" spans="1:40">
      <c r="B102" s="763">
        <v>1</v>
      </c>
      <c r="C102" s="480" t="s">
        <v>108</v>
      </c>
      <c r="D102" s="634">
        <v>4.7</v>
      </c>
    </row>
    <row r="103" spans="1:40">
      <c r="B103" s="763">
        <v>2</v>
      </c>
      <c r="C103" s="480" t="s">
        <v>109</v>
      </c>
      <c r="D103" s="634">
        <v>3.5</v>
      </c>
    </row>
    <row r="104" spans="1:40">
      <c r="B104" s="763">
        <v>3</v>
      </c>
      <c r="C104" t="s">
        <v>1637</v>
      </c>
      <c r="D104" s="634">
        <v>5.4</v>
      </c>
    </row>
    <row r="105" spans="1:40">
      <c r="B105" s="763">
        <v>4</v>
      </c>
      <c r="C105" t="s">
        <v>1667</v>
      </c>
      <c r="D105" s="634">
        <v>4.5</v>
      </c>
    </row>
    <row r="106" spans="1:40">
      <c r="B106" s="763">
        <v>5</v>
      </c>
      <c r="C106" t="s">
        <v>1668</v>
      </c>
      <c r="D106" s="634">
        <v>3.4</v>
      </c>
    </row>
    <row r="107" spans="1:40">
      <c r="B107" s="763">
        <v>6</v>
      </c>
      <c r="C107" s="480" t="s">
        <v>113</v>
      </c>
      <c r="D107" s="634">
        <v>3.2</v>
      </c>
    </row>
    <row r="108" spans="1:40">
      <c r="B108" s="763">
        <v>7</v>
      </c>
      <c r="C108" s="480" t="s">
        <v>114</v>
      </c>
      <c r="D108" s="634">
        <v>7.2</v>
      </c>
    </row>
    <row r="109" spans="1:40">
      <c r="B109" s="763">
        <v>8</v>
      </c>
      <c r="C109" s="480" t="s">
        <v>1582</v>
      </c>
      <c r="D109" s="634">
        <v>0</v>
      </c>
    </row>
    <row r="110" spans="1:40">
      <c r="B110" s="763">
        <v>9</v>
      </c>
      <c r="C110" s="480" t="s">
        <v>1583</v>
      </c>
      <c r="D110" s="634">
        <v>6.6</v>
      </c>
    </row>
    <row r="111" spans="1:40">
      <c r="B111" s="763">
        <v>10</v>
      </c>
      <c r="C111" s="480" t="s">
        <v>1584</v>
      </c>
      <c r="D111" s="634">
        <v>5.6</v>
      </c>
    </row>
    <row r="112" spans="1:40">
      <c r="B112" s="763">
        <v>11</v>
      </c>
      <c r="C112" s="480" t="s">
        <v>118</v>
      </c>
      <c r="D112" s="634">
        <v>2.7</v>
      </c>
    </row>
    <row r="113" spans="2:4">
      <c r="B113" s="763">
        <v>12</v>
      </c>
      <c r="C113" s="480" t="s">
        <v>119</v>
      </c>
      <c r="D113" s="634">
        <v>4.7</v>
      </c>
    </row>
    <row r="114" spans="2:4">
      <c r="B114" s="763">
        <v>13</v>
      </c>
      <c r="C114" s="480" t="s">
        <v>120</v>
      </c>
      <c r="D114" s="634">
        <v>3.4</v>
      </c>
    </row>
    <row r="115" spans="2:4">
      <c r="B115" s="763">
        <v>14</v>
      </c>
      <c r="C115" s="480" t="s">
        <v>121</v>
      </c>
      <c r="D115" s="634">
        <v>5.6</v>
      </c>
    </row>
    <row r="116" spans="2:4">
      <c r="B116" s="763"/>
      <c r="C116" s="763"/>
      <c r="D116" s="766">
        <f>SUM(D102:D115)</f>
        <v>60.500000000000007</v>
      </c>
    </row>
  </sheetData>
  <pageMargins left="0.15" right="0.12" top="0.39" bottom="0.33" header="0.2" footer="0.14000000000000001"/>
  <pageSetup paperSize="9" scale="17" orientation="portrait" r:id="rId1"/>
</worksheet>
</file>

<file path=xl/worksheets/sheet32.xml><?xml version="1.0" encoding="utf-8"?>
<worksheet xmlns="http://schemas.openxmlformats.org/spreadsheetml/2006/main" xmlns:r="http://schemas.openxmlformats.org/officeDocument/2006/relationships">
  <sheetPr codeName="Sheet18"/>
  <dimension ref="A1:AB147"/>
  <sheetViews>
    <sheetView workbookViewId="0">
      <pane xSplit="3" ySplit="4" topLeftCell="K26" activePane="bottomRight" state="frozen"/>
      <selection pane="topRight" activeCell="D1" sqref="D1"/>
      <selection pane="bottomLeft" activeCell="A5" sqref="A5"/>
      <selection pane="bottomRight" activeCell="K46" sqref="K46"/>
    </sheetView>
  </sheetViews>
  <sheetFormatPr defaultRowHeight="12.75"/>
  <cols>
    <col min="1" max="1" width="4" customWidth="1"/>
    <col min="2" max="2" width="53.125" customWidth="1"/>
    <col min="3" max="3" width="1.625" customWidth="1"/>
    <col min="4" max="4" width="7.75" customWidth="1"/>
    <col min="5" max="5" width="7.625" customWidth="1"/>
    <col min="6" max="6" width="8.625" customWidth="1"/>
    <col min="12" max="12" width="9.125" bestFit="1" customWidth="1"/>
  </cols>
  <sheetData>
    <row r="1" spans="2:26" ht="15">
      <c r="B1" s="13" t="s">
        <v>974</v>
      </c>
    </row>
    <row r="2" spans="2:26" ht="15">
      <c r="B2" s="16" t="str">
        <f>'Version control'!A2</f>
        <v>LPN</v>
      </c>
      <c r="D2" t="s">
        <v>1597</v>
      </c>
    </row>
    <row r="3" spans="2:26" ht="15">
      <c r="B3" s="16">
        <f>'Version control'!A3</f>
        <v>2012</v>
      </c>
      <c r="D3" s="383">
        <v>2003</v>
      </c>
      <c r="E3" s="383">
        <v>2004</v>
      </c>
      <c r="F3" s="383">
        <v>2005</v>
      </c>
      <c r="G3" s="383">
        <v>2006</v>
      </c>
      <c r="H3" s="383">
        <v>2007</v>
      </c>
      <c r="I3" s="383">
        <v>2008</v>
      </c>
      <c r="J3" s="383">
        <v>2009</v>
      </c>
      <c r="K3" s="383">
        <v>2010</v>
      </c>
      <c r="L3" s="383">
        <v>2011</v>
      </c>
      <c r="M3" s="383">
        <v>2012</v>
      </c>
      <c r="N3" s="383">
        <v>2013</v>
      </c>
      <c r="O3" s="383">
        <v>2014</v>
      </c>
      <c r="P3" s="383">
        <v>2015</v>
      </c>
      <c r="Q3" s="383">
        <v>2016</v>
      </c>
      <c r="R3" s="383">
        <v>2017</v>
      </c>
      <c r="S3" s="383">
        <v>2018</v>
      </c>
      <c r="T3" s="383">
        <v>2019</v>
      </c>
      <c r="U3" s="383">
        <v>2020</v>
      </c>
      <c r="V3" s="383">
        <v>2021</v>
      </c>
      <c r="W3" s="383">
        <v>2022</v>
      </c>
      <c r="X3" s="383">
        <v>2023</v>
      </c>
      <c r="Y3" s="383">
        <v>2024</v>
      </c>
      <c r="Z3" s="383">
        <v>2025</v>
      </c>
    </row>
    <row r="4" spans="2:26">
      <c r="D4" s="407"/>
      <c r="E4" s="407"/>
      <c r="F4" s="407"/>
      <c r="G4" s="407"/>
      <c r="H4" s="408"/>
      <c r="I4" s="408" t="s">
        <v>801</v>
      </c>
      <c r="J4" s="408"/>
      <c r="K4" s="409"/>
      <c r="L4" s="407"/>
      <c r="M4" s="408"/>
      <c r="N4" s="408" t="s">
        <v>802</v>
      </c>
      <c r="O4" s="408"/>
      <c r="P4" s="409"/>
      <c r="Q4" s="809"/>
      <c r="R4" s="810"/>
      <c r="S4" s="810" t="s">
        <v>1575</v>
      </c>
      <c r="T4" s="810"/>
      <c r="U4" s="811"/>
      <c r="V4" s="809"/>
      <c r="W4" s="810"/>
      <c r="X4" s="811"/>
      <c r="Y4" s="408"/>
      <c r="Z4" s="409"/>
    </row>
    <row r="6" spans="2:26">
      <c r="B6" s="415" t="s">
        <v>768</v>
      </c>
      <c r="D6" s="520"/>
      <c r="E6" s="520"/>
      <c r="F6" s="520"/>
      <c r="G6" s="520">
        <v>0.57499999999999996</v>
      </c>
      <c r="H6" s="520">
        <v>0.57499999999999996</v>
      </c>
      <c r="I6" s="520">
        <v>0.57499999999999996</v>
      </c>
      <c r="J6" s="520">
        <v>0.57499999999999996</v>
      </c>
      <c r="K6" s="520">
        <v>0.57499999999999996</v>
      </c>
      <c r="L6" s="520">
        <v>0.65</v>
      </c>
      <c r="M6" s="520">
        <v>0.65</v>
      </c>
      <c r="N6" s="520">
        <v>0.65</v>
      </c>
      <c r="O6" s="520">
        <v>0.65</v>
      </c>
      <c r="P6" s="520">
        <v>0.65</v>
      </c>
      <c r="Q6" s="520"/>
      <c r="R6" s="520"/>
      <c r="S6" s="520"/>
      <c r="T6" s="520"/>
      <c r="U6" s="520"/>
      <c r="V6" s="520"/>
      <c r="W6" s="520"/>
      <c r="X6" s="520"/>
      <c r="Y6" s="520"/>
      <c r="Z6" s="520"/>
    </row>
    <row r="7" spans="2:26">
      <c r="B7" s="415" t="s">
        <v>770</v>
      </c>
      <c r="D7" s="521"/>
      <c r="E7" s="521"/>
      <c r="F7" s="521"/>
      <c r="G7" s="521">
        <v>0.3</v>
      </c>
      <c r="H7" s="521">
        <v>0.3</v>
      </c>
      <c r="I7" s="521">
        <v>0.3</v>
      </c>
      <c r="J7" s="521">
        <v>0.3</v>
      </c>
      <c r="K7" s="521">
        <v>0.3</v>
      </c>
      <c r="L7" s="521">
        <v>0.28000000000000003</v>
      </c>
      <c r="M7" s="521">
        <v>0.28000000000000003</v>
      </c>
      <c r="N7" s="521">
        <v>0.28000000000000003</v>
      </c>
      <c r="O7" s="521">
        <v>0.28000000000000003</v>
      </c>
      <c r="P7" s="521">
        <v>0.28000000000000003</v>
      </c>
      <c r="Q7" s="522"/>
      <c r="R7" s="522"/>
      <c r="S7" s="522"/>
      <c r="T7" s="522"/>
      <c r="U7" s="522"/>
      <c r="V7" s="522"/>
      <c r="W7" s="522"/>
      <c r="X7" s="522"/>
      <c r="Y7" s="522"/>
      <c r="Z7" s="522"/>
    </row>
    <row r="8" spans="2:26">
      <c r="B8" s="436" t="s">
        <v>592</v>
      </c>
      <c r="C8" s="518"/>
      <c r="D8" s="521"/>
      <c r="E8" s="521"/>
      <c r="F8" s="521"/>
      <c r="G8" s="521">
        <v>0.3</v>
      </c>
      <c r="H8" s="521">
        <v>0.3</v>
      </c>
      <c r="I8" s="521">
        <v>0.3</v>
      </c>
      <c r="J8" s="521">
        <v>0.28000000000000003</v>
      </c>
      <c r="K8" s="521">
        <v>0.28000000000000003</v>
      </c>
      <c r="L8" s="521">
        <v>0.28000000000000003</v>
      </c>
      <c r="M8" s="521">
        <v>0.26</v>
      </c>
      <c r="N8" s="521">
        <v>0.25</v>
      </c>
      <c r="O8" s="521">
        <v>0.24</v>
      </c>
      <c r="P8" s="521">
        <v>0.23</v>
      </c>
      <c r="Q8" s="521"/>
      <c r="R8" s="521"/>
      <c r="S8" s="521"/>
      <c r="T8" s="521"/>
      <c r="U8" s="521"/>
      <c r="V8" s="521"/>
      <c r="W8" s="521"/>
      <c r="X8" s="521"/>
      <c r="Y8" s="521"/>
      <c r="Z8" s="521"/>
    </row>
    <row r="9" spans="2:26">
      <c r="B9" s="436"/>
      <c r="C9" s="518"/>
      <c r="D9" s="518"/>
      <c r="E9" s="518"/>
      <c r="F9" s="518"/>
      <c r="G9" s="518"/>
      <c r="H9" s="518"/>
      <c r="I9" s="518"/>
      <c r="J9" s="518"/>
      <c r="K9" s="518"/>
      <c r="L9" s="518"/>
      <c r="M9" s="518"/>
      <c r="N9" s="518"/>
      <c r="O9" s="518"/>
      <c r="P9" s="518"/>
      <c r="Q9" s="518"/>
      <c r="R9" s="518"/>
      <c r="S9" s="518"/>
      <c r="T9" s="518"/>
      <c r="U9" s="518"/>
      <c r="V9" s="518"/>
      <c r="W9" s="518"/>
      <c r="X9" s="518"/>
      <c r="Y9" s="518"/>
      <c r="Z9" s="518"/>
    </row>
    <row r="10" spans="2:26">
      <c r="B10" s="415" t="s">
        <v>765</v>
      </c>
      <c r="D10" s="558"/>
      <c r="E10" s="558"/>
      <c r="F10" s="558"/>
      <c r="G10" s="389">
        <f>VLOOKUP('Version control'!$B$31,'Ofgem data input'!$A$113:$P$127,7)</f>
        <v>36.900138754289102</v>
      </c>
      <c r="H10" s="389">
        <f>VLOOKUP('Version control'!$B$31,'Ofgem data input'!$A$113:$P$127,8)</f>
        <v>39.1812372261139</v>
      </c>
      <c r="I10" s="389">
        <f>VLOOKUP('Version control'!$B$31,'Ofgem data input'!$A$113:$P$127,9)</f>
        <v>41.4887566568108</v>
      </c>
      <c r="J10" s="389">
        <f>VLOOKUP('Version control'!$B$31,'Ofgem data input'!$A$113:$P$127,10)</f>
        <v>43.950987504289401</v>
      </c>
      <c r="K10" s="389">
        <f>VLOOKUP('Version control'!$B$31,'Ofgem data input'!$A$113:$P$127,11)</f>
        <v>46.377840789205401</v>
      </c>
      <c r="L10" s="389">
        <f>VLOOKUP('Version control'!$B$31,'Ofgem data input'!$A$113:$P$127,12)</f>
        <v>44.623215196747125</v>
      </c>
      <c r="M10" s="389">
        <f>VLOOKUP('Version control'!$B$31,'Ofgem data input'!$A$113:$P$127,13)</f>
        <v>53.885720385966678</v>
      </c>
      <c r="N10" s="389">
        <f>VLOOKUP('Version control'!$B$31,'Ofgem data input'!$A$113:$P$127,14)</f>
        <v>61.137165287094028</v>
      </c>
      <c r="O10" s="389">
        <f>VLOOKUP('Version control'!$B$31,'Ofgem data input'!$A$113:$P$127,15)</f>
        <v>62.629641332393021</v>
      </c>
      <c r="P10" s="389">
        <f>VLOOKUP('Version control'!$B$31,'Ofgem data input'!$A$113:$P$127,16)</f>
        <v>62.781077574067083</v>
      </c>
      <c r="Q10" s="389"/>
      <c r="R10" s="389"/>
      <c r="S10" s="389"/>
      <c r="T10" s="389"/>
      <c r="U10" s="389"/>
      <c r="V10" s="389"/>
      <c r="W10" s="389"/>
      <c r="X10" s="389"/>
      <c r="Y10" s="389"/>
      <c r="Z10" s="389"/>
    </row>
    <row r="11" spans="2:26">
      <c r="B11" s="415" t="s">
        <v>771</v>
      </c>
      <c r="D11" s="389"/>
      <c r="E11" s="389"/>
      <c r="F11" s="389"/>
      <c r="G11" s="389">
        <v>191.71279687499995</v>
      </c>
      <c r="H11" s="389">
        <v>196.50561679687493</v>
      </c>
      <c r="I11" s="389">
        <v>201.41825721679677</v>
      </c>
      <c r="J11" s="389">
        <v>206.45371364721669</v>
      </c>
      <c r="K11" s="389">
        <v>211.61505648839707</v>
      </c>
      <c r="L11" s="389">
        <v>217.98875979999997</v>
      </c>
      <c r="M11" s="389">
        <v>223.22049003519996</v>
      </c>
      <c r="N11" s="389">
        <v>229.47066375618556</v>
      </c>
      <c r="O11" s="389">
        <v>235.66637167760254</v>
      </c>
      <c r="P11" s="389">
        <v>242.02936371289778</v>
      </c>
      <c r="Q11" s="389"/>
      <c r="R11" s="389"/>
      <c r="S11" s="389"/>
      <c r="T11" s="389"/>
      <c r="U11" s="389"/>
      <c r="V11" s="389"/>
      <c r="W11" s="389"/>
      <c r="X11" s="389"/>
      <c r="Y11" s="389"/>
      <c r="Z11" s="389"/>
    </row>
    <row r="12" spans="2:26">
      <c r="B12" s="415" t="s">
        <v>753</v>
      </c>
      <c r="D12" s="717">
        <v>177.517</v>
      </c>
      <c r="E12" s="717">
        <v>182.47499999999999</v>
      </c>
      <c r="F12" s="717">
        <v>188.15</v>
      </c>
      <c r="G12" s="389">
        <v>193.10830000000001</v>
      </c>
      <c r="H12" s="389">
        <v>200.3167</v>
      </c>
      <c r="I12" s="389">
        <v>208.5917</v>
      </c>
      <c r="J12" s="389">
        <v>214.78333333333333</v>
      </c>
      <c r="K12" s="389">
        <v>215.767</v>
      </c>
      <c r="L12" s="389">
        <v>226.47499999999999</v>
      </c>
      <c r="M12" s="389"/>
      <c r="N12" s="389"/>
      <c r="O12" s="389"/>
      <c r="P12" s="389"/>
      <c r="Q12" s="389"/>
      <c r="R12" s="389"/>
      <c r="S12" s="389"/>
      <c r="T12" s="389"/>
      <c r="U12" s="389"/>
      <c r="V12" s="389"/>
      <c r="W12" s="389"/>
      <c r="X12" s="389"/>
      <c r="Y12" s="389"/>
      <c r="Z12" s="389"/>
    </row>
    <row r="13" spans="2:26">
      <c r="B13" s="441" t="s">
        <v>1464</v>
      </c>
      <c r="D13" s="389"/>
      <c r="E13" s="389"/>
      <c r="F13" s="717">
        <v>190.5</v>
      </c>
      <c r="G13" s="717">
        <v>195.75</v>
      </c>
      <c r="H13" s="717">
        <v>204.9</v>
      </c>
      <c r="I13" s="717">
        <v>213.05</v>
      </c>
      <c r="J13" s="717">
        <v>211.4</v>
      </c>
      <c r="K13" s="389">
        <v>221.75</v>
      </c>
      <c r="L13" s="389">
        <v>233.45</v>
      </c>
      <c r="M13" s="389"/>
      <c r="N13" s="389"/>
      <c r="O13" s="389"/>
      <c r="P13" s="389"/>
      <c r="Q13" s="389"/>
      <c r="R13" s="389"/>
      <c r="S13" s="389"/>
      <c r="T13" s="389"/>
      <c r="U13" s="389"/>
      <c r="V13" s="389"/>
      <c r="W13" s="389"/>
      <c r="X13" s="389"/>
      <c r="Y13" s="389"/>
      <c r="Z13" s="389"/>
    </row>
    <row r="21" spans="2:22">
      <c r="L21" t="s">
        <v>1587</v>
      </c>
      <c r="R21" t="s">
        <v>1586</v>
      </c>
    </row>
    <row r="22" spans="2:22" ht="15">
      <c r="B22" s="757" t="s">
        <v>1530</v>
      </c>
      <c r="C22" s="74"/>
      <c r="D22" s="375"/>
      <c r="E22" s="74"/>
      <c r="F22" s="74"/>
      <c r="G22" s="74"/>
      <c r="H22" s="74"/>
      <c r="I22" s="74"/>
      <c r="J22" s="74"/>
      <c r="K22" s="74"/>
      <c r="L22" s="75"/>
      <c r="M22" s="75"/>
      <c r="N22" s="75"/>
      <c r="O22" s="75"/>
      <c r="P22" s="75"/>
    </row>
    <row r="23" spans="2:22">
      <c r="B23" s="415" t="s">
        <v>698</v>
      </c>
      <c r="E23" s="74"/>
      <c r="F23" s="74"/>
      <c r="G23" s="510">
        <v>0.85</v>
      </c>
      <c r="H23" s="74"/>
      <c r="I23" s="74"/>
      <c r="J23" s="74"/>
      <c r="K23" s="74"/>
      <c r="L23" s="389">
        <f>VLOOKUP('Version control'!$B$31,'Ofgem data input'!$A$58:$P$72,12)</f>
        <v>5.3086334821440149</v>
      </c>
      <c r="M23" s="389">
        <f>VLOOKUP('Version control'!$B$31,'Ofgem data input'!$A$58:$P$72,13)</f>
        <v>5.0964415261042983</v>
      </c>
      <c r="N23" s="389">
        <f>VLOOKUP('Version control'!$B$31,'Ofgem data input'!$A$58:$P$72,14)</f>
        <v>4.9667078591002518</v>
      </c>
      <c r="O23" s="389">
        <f>VLOOKUP('Version control'!$B$31,'Ofgem data input'!$A$58:$P$72,15)</f>
        <v>4.8560166097236142</v>
      </c>
      <c r="P23" s="389">
        <f>VLOOKUP('Version control'!$B$31,'Ofgem data input'!$A$58:$P$72,16)</f>
        <v>4.6616327825474952</v>
      </c>
      <c r="R23" s="389">
        <f>VLOOKUP('Version control'!$B$31,'Ofgem data input'!$A$58:$V$72,18)</f>
        <v>0.12796185336579555</v>
      </c>
      <c r="S23" s="389">
        <f>VLOOKUP('Version control'!$B$31,'Ofgem data input'!$A$58:$V$72,18)</f>
        <v>0.12796185336579555</v>
      </c>
      <c r="T23" s="389">
        <f>VLOOKUP('Version control'!$B$31,'Ofgem data input'!$A$58:$V$72,18)</f>
        <v>0.12796185336579555</v>
      </c>
      <c r="U23" s="389">
        <f>VLOOKUP('Version control'!$B$31,'Ofgem data input'!$A$58:$V$72,18)</f>
        <v>0.12796185336579555</v>
      </c>
      <c r="V23" s="389">
        <f>VLOOKUP('Version control'!$B$31,'Ofgem data input'!$A$58:$V$72,18)</f>
        <v>0.12796185336579555</v>
      </c>
    </row>
    <row r="24" spans="2:22">
      <c r="B24" s="415" t="s">
        <v>699</v>
      </c>
      <c r="E24" s="74"/>
      <c r="F24" s="74"/>
      <c r="G24" s="510">
        <v>0.15</v>
      </c>
      <c r="H24" s="74"/>
      <c r="I24" s="74"/>
      <c r="J24" s="74"/>
      <c r="K24" s="74"/>
      <c r="L24" s="389">
        <f>VLOOKUP('Version control'!$B$31,'Ofgem data input'!$A$76:$P$90,12)</f>
        <v>0.93681767331953203</v>
      </c>
      <c r="M24" s="389">
        <f>VLOOKUP('Version control'!$B$31,'Ofgem data input'!$A$76:$P$90,13)</f>
        <v>0.89937203401840549</v>
      </c>
      <c r="N24" s="389">
        <f>VLOOKUP('Version control'!$B$31,'Ofgem data input'!$A$76:$P$90,14)</f>
        <v>0.87647785748827967</v>
      </c>
      <c r="O24" s="389">
        <f>VLOOKUP('Version control'!$B$31,'Ofgem data input'!$A$76:$P$90,15)</f>
        <v>0.85694410759828488</v>
      </c>
      <c r="P24" s="389">
        <f>VLOOKUP('Version control'!$B$31,'Ofgem data input'!$A$76:$P$90,16)</f>
        <v>0.82264107927308738</v>
      </c>
      <c r="R24" s="389">
        <f>VLOOKUP('Version control'!$B$31,'Ofgem data input'!$A$76:$V$90,18)</f>
        <v>2.2581503535140407E-2</v>
      </c>
      <c r="S24" s="389">
        <f>VLOOKUP('Version control'!$B$31,'Ofgem data input'!$A$76:$V$90,18)</f>
        <v>2.2581503535140407E-2</v>
      </c>
      <c r="T24" s="389">
        <f>VLOOKUP('Version control'!$B$31,'Ofgem data input'!$A$76:$V$90,18)</f>
        <v>2.2581503535140407E-2</v>
      </c>
      <c r="U24" s="389">
        <f>VLOOKUP('Version control'!$B$31,'Ofgem data input'!$A$76:$V$90,18)</f>
        <v>2.2581503535140407E-2</v>
      </c>
      <c r="V24" s="389">
        <f>VLOOKUP('Version control'!$B$31,'Ofgem data input'!$A$76:$V$90,18)</f>
        <v>2.2581503535140407E-2</v>
      </c>
    </row>
    <row r="25" spans="2:22">
      <c r="B25" s="415" t="s">
        <v>700</v>
      </c>
      <c r="E25" s="74"/>
      <c r="F25" s="74"/>
      <c r="G25" s="510">
        <v>1</v>
      </c>
      <c r="H25" s="74"/>
      <c r="I25" s="74"/>
      <c r="J25" s="74"/>
      <c r="K25" s="74"/>
      <c r="L25" s="389">
        <f>VLOOKUP('Version control'!$B$31,'Ofgem data input'!$A$94:$P$108,12)</f>
        <v>0.66176379759121196</v>
      </c>
      <c r="M25" s="389">
        <f>VLOOKUP('Version control'!$B$31,'Ofgem data input'!$A$94:$P$108,13)</f>
        <v>0.66344602555968468</v>
      </c>
      <c r="N25" s="389">
        <f>VLOOKUP('Version control'!$B$31,'Ofgem data input'!$A$94:$P$108,14)</f>
        <v>0.66443496670860058</v>
      </c>
      <c r="O25" s="389">
        <f>VLOOKUP('Version control'!$B$31,'Ofgem data input'!$A$94:$P$108,15)</f>
        <v>0.66532389765922706</v>
      </c>
      <c r="P25" s="389">
        <f>VLOOKUP('Version control'!$B$31,'Ofgem data input'!$A$94:$P$108,16)</f>
        <v>0.66620011348590902</v>
      </c>
      <c r="R25" s="389">
        <f>VLOOKUP('Version control'!$B$31,'Ofgem data input'!$A$94:$V$108,18)</f>
        <v>1.7646799311774833E-2</v>
      </c>
      <c r="S25" s="389">
        <f>VLOOKUP('Version control'!$B$31,'Ofgem data input'!$A$94:$V$108,18)</f>
        <v>1.7646799311774833E-2</v>
      </c>
      <c r="T25" s="389">
        <f>VLOOKUP('Version control'!$B$31,'Ofgem data input'!$A$94:$V$108,18)</f>
        <v>1.7646799311774833E-2</v>
      </c>
      <c r="U25" s="389">
        <f>VLOOKUP('Version control'!$B$31,'Ofgem data input'!$A$94:$V$108,18)</f>
        <v>1.7646799311774833E-2</v>
      </c>
      <c r="V25" s="389">
        <f>VLOOKUP('Version control'!$B$31,'Ofgem data input'!$A$94:$V$108,18)</f>
        <v>1.7646799311774833E-2</v>
      </c>
    </row>
    <row r="26" spans="2:22">
      <c r="B26" s="415" t="s">
        <v>708</v>
      </c>
      <c r="G26" s="389">
        <v>20</v>
      </c>
    </row>
    <row r="27" spans="2:22">
      <c r="B27" s="415" t="s">
        <v>709</v>
      </c>
      <c r="G27" s="549">
        <v>4.6899999999999997E-2</v>
      </c>
    </row>
    <row r="28" spans="2:22">
      <c r="B28" s="75" t="s">
        <v>1351</v>
      </c>
      <c r="C28" s="74"/>
    </row>
    <row r="29" spans="2:22">
      <c r="B29" s="415" t="s">
        <v>718</v>
      </c>
      <c r="G29" s="510">
        <v>0.8</v>
      </c>
    </row>
    <row r="30" spans="2:22">
      <c r="B30" s="441" t="s">
        <v>719</v>
      </c>
      <c r="G30" s="510">
        <v>0.5</v>
      </c>
    </row>
    <row r="37" spans="1:26" ht="15">
      <c r="B37" s="757" t="s">
        <v>1339</v>
      </c>
    </row>
    <row r="38" spans="1:26">
      <c r="A38" s="583">
        <v>0</v>
      </c>
      <c r="B38" s="583" t="s">
        <v>1340</v>
      </c>
      <c r="K38" t="s">
        <v>1669</v>
      </c>
      <c r="L38" s="812" t="s">
        <v>1670</v>
      </c>
      <c r="M38" s="813"/>
      <c r="N38" s="813"/>
      <c r="O38" s="813"/>
      <c r="P38" s="814"/>
    </row>
    <row r="39" spans="1:26">
      <c r="A39" s="584">
        <v>1</v>
      </c>
      <c r="B39" s="585" t="s">
        <v>108</v>
      </c>
      <c r="G39" s="549"/>
      <c r="H39" s="549"/>
      <c r="I39" s="549"/>
      <c r="J39" s="549"/>
      <c r="K39" s="549"/>
      <c r="L39" s="549">
        <v>0.41539999999999999</v>
      </c>
      <c r="M39" s="549">
        <v>0.41539999999999999</v>
      </c>
      <c r="N39" s="549">
        <v>0.41539999999999999</v>
      </c>
      <c r="O39" s="549">
        <v>0.41539999999999999</v>
      </c>
      <c r="P39" s="549">
        <v>0.41539999999999999</v>
      </c>
      <c r="Q39" s="549"/>
      <c r="R39" s="549"/>
      <c r="S39" s="549"/>
      <c r="T39" s="549"/>
      <c r="U39" s="549"/>
      <c r="V39" s="549"/>
      <c r="W39" s="549"/>
      <c r="X39" s="549"/>
      <c r="Y39" s="549"/>
      <c r="Z39" s="549"/>
    </row>
    <row r="40" spans="1:26">
      <c r="A40" s="584">
        <v>2</v>
      </c>
      <c r="B40" s="585" t="s">
        <v>109</v>
      </c>
      <c r="G40" s="549"/>
      <c r="H40" s="549"/>
      <c r="I40" s="549"/>
      <c r="J40" s="549"/>
      <c r="K40" s="549"/>
      <c r="L40" s="549">
        <v>0.3856</v>
      </c>
      <c r="M40" s="549">
        <v>0.3856</v>
      </c>
      <c r="N40" s="549">
        <v>0.3856</v>
      </c>
      <c r="O40" s="549">
        <v>0.3856</v>
      </c>
      <c r="P40" s="549">
        <v>0.3856</v>
      </c>
      <c r="Q40" s="549"/>
      <c r="R40" s="549"/>
      <c r="S40" s="549"/>
      <c r="T40" s="549"/>
      <c r="U40" s="549"/>
      <c r="V40" s="549"/>
      <c r="W40" s="549"/>
      <c r="X40" s="549"/>
      <c r="Y40" s="549"/>
      <c r="Z40" s="549"/>
    </row>
    <row r="41" spans="1:26">
      <c r="A41" s="584">
        <v>3</v>
      </c>
      <c r="B41" s="584" t="s">
        <v>110</v>
      </c>
      <c r="G41" s="549"/>
      <c r="H41" s="549"/>
      <c r="I41" s="549"/>
      <c r="J41" s="549"/>
      <c r="K41" s="549"/>
      <c r="L41" s="549">
        <v>1</v>
      </c>
      <c r="M41" s="549">
        <v>1</v>
      </c>
      <c r="N41" s="549">
        <v>1</v>
      </c>
      <c r="O41" s="549">
        <v>1</v>
      </c>
      <c r="P41" s="549">
        <v>1</v>
      </c>
      <c r="Q41" s="549"/>
      <c r="R41" s="549"/>
      <c r="S41" s="549"/>
      <c r="T41" s="549"/>
      <c r="U41" s="549"/>
      <c r="V41" s="549"/>
      <c r="W41" s="549"/>
      <c r="X41" s="549"/>
      <c r="Y41" s="549"/>
      <c r="Z41" s="549"/>
    </row>
    <row r="42" spans="1:26">
      <c r="A42" s="584">
        <v>4</v>
      </c>
      <c r="B42" s="585" t="s">
        <v>111</v>
      </c>
      <c r="G42" s="549"/>
      <c r="H42" s="549"/>
      <c r="I42" s="549"/>
      <c r="J42" s="549"/>
      <c r="K42" s="549"/>
      <c r="L42" s="549">
        <v>0.56276009258016479</v>
      </c>
      <c r="M42" s="549">
        <v>0.56276009258016479</v>
      </c>
      <c r="N42" s="549">
        <v>0.56276009258016479</v>
      </c>
      <c r="O42" s="549">
        <v>0.56276009258016479</v>
      </c>
      <c r="P42" s="549">
        <v>0.56276009258016479</v>
      </c>
      <c r="Q42" s="549"/>
      <c r="R42" s="549"/>
      <c r="S42" s="549"/>
      <c r="T42" s="549"/>
      <c r="U42" s="549"/>
      <c r="V42" s="549"/>
      <c r="W42" s="549"/>
      <c r="X42" s="549"/>
      <c r="Y42" s="549"/>
      <c r="Z42" s="549"/>
    </row>
    <row r="43" spans="1:26">
      <c r="A43" s="584">
        <v>5</v>
      </c>
      <c r="B43" s="585" t="s">
        <v>112</v>
      </c>
      <c r="G43" s="549"/>
      <c r="H43" s="549"/>
      <c r="I43" s="549"/>
      <c r="J43" s="549"/>
      <c r="K43" s="549"/>
      <c r="L43" s="549">
        <v>0.27012441186824732</v>
      </c>
      <c r="M43" s="549">
        <v>0.27012441186824732</v>
      </c>
      <c r="N43" s="549">
        <v>0.27012441186824732</v>
      </c>
      <c r="O43" s="549">
        <v>0.27012441186824732</v>
      </c>
      <c r="P43" s="549">
        <v>0.27012441186824732</v>
      </c>
      <c r="Q43" s="549"/>
      <c r="R43" s="549"/>
      <c r="S43" s="549"/>
      <c r="T43" s="549"/>
      <c r="U43" s="549"/>
      <c r="V43" s="549"/>
      <c r="W43" s="549"/>
      <c r="X43" s="549"/>
      <c r="Y43" s="549"/>
      <c r="Z43" s="549"/>
    </row>
    <row r="44" spans="1:26">
      <c r="A44" s="584">
        <v>6</v>
      </c>
      <c r="B44" s="585" t="s">
        <v>113</v>
      </c>
      <c r="G44" s="549"/>
      <c r="H44" s="549"/>
      <c r="I44" s="549"/>
      <c r="J44" s="549"/>
      <c r="K44" s="549"/>
      <c r="L44" s="549">
        <v>0.27536472779439969</v>
      </c>
      <c r="M44" s="549">
        <v>0.27536472779439969</v>
      </c>
      <c r="N44" s="549">
        <v>0.27536472779439969</v>
      </c>
      <c r="O44" s="549">
        <v>0.27536472779439969</v>
      </c>
      <c r="P44" s="549">
        <v>0.27536472779439969</v>
      </c>
      <c r="Q44" s="549"/>
      <c r="R44" s="549"/>
      <c r="S44" s="549"/>
      <c r="T44" s="549"/>
      <c r="U44" s="549"/>
      <c r="V44" s="549"/>
      <c r="W44" s="549"/>
      <c r="X44" s="549"/>
      <c r="Y44" s="549"/>
      <c r="Z44" s="549"/>
    </row>
    <row r="45" spans="1:26">
      <c r="A45" s="584">
        <v>7</v>
      </c>
      <c r="B45" s="585" t="s">
        <v>114</v>
      </c>
      <c r="G45" s="549"/>
      <c r="H45" s="549"/>
      <c r="I45" s="549"/>
      <c r="J45" s="549"/>
      <c r="K45" s="549"/>
      <c r="L45" s="549">
        <v>0.48811260690444996</v>
      </c>
      <c r="M45" s="549">
        <v>0.48811260690444996</v>
      </c>
      <c r="N45" s="549">
        <v>0.48811260690444996</v>
      </c>
      <c r="O45" s="549">
        <v>0.48811260690444996</v>
      </c>
      <c r="P45" s="549">
        <v>0.48811260690444996</v>
      </c>
      <c r="Q45" s="549"/>
      <c r="R45" s="549"/>
      <c r="S45" s="549"/>
      <c r="T45" s="549"/>
      <c r="U45" s="549"/>
      <c r="V45" s="549"/>
      <c r="W45" s="549"/>
      <c r="X45" s="549"/>
      <c r="Y45" s="549"/>
      <c r="Z45" s="549"/>
    </row>
    <row r="46" spans="1:26">
      <c r="A46" s="584">
        <v>8</v>
      </c>
      <c r="B46" s="585" t="s">
        <v>1582</v>
      </c>
      <c r="G46" s="549"/>
      <c r="H46" s="549"/>
      <c r="I46" s="549"/>
      <c r="J46" s="549"/>
      <c r="K46" s="549">
        <v>0.32400000000000001</v>
      </c>
      <c r="L46" s="549">
        <v>0.44800000000000001</v>
      </c>
      <c r="M46" s="549">
        <v>0.44800000000000001</v>
      </c>
      <c r="N46" s="549">
        <v>0.44800000000000001</v>
      </c>
      <c r="O46" s="549">
        <v>0.44800000000000001</v>
      </c>
      <c r="P46" s="549">
        <v>0.44800000000000001</v>
      </c>
      <c r="Q46" s="549"/>
      <c r="R46" s="549"/>
      <c r="S46" s="549"/>
      <c r="T46" s="549"/>
      <c r="U46" s="549"/>
      <c r="V46" s="549"/>
      <c r="W46" s="549"/>
      <c r="X46" s="549"/>
      <c r="Y46" s="549"/>
      <c r="Z46" s="549"/>
    </row>
    <row r="47" spans="1:26">
      <c r="A47" s="584">
        <v>9</v>
      </c>
      <c r="B47" s="585" t="s">
        <v>1583</v>
      </c>
      <c r="G47" s="549"/>
      <c r="H47" s="549"/>
      <c r="I47" s="549"/>
      <c r="J47" s="549"/>
      <c r="K47" s="549">
        <v>0.29499999999999998</v>
      </c>
      <c r="L47" s="549">
        <v>0.38200000000000001</v>
      </c>
      <c r="M47" s="549">
        <v>0.38200000000000001</v>
      </c>
      <c r="N47" s="549">
        <v>0.38200000000000001</v>
      </c>
      <c r="O47" s="549">
        <v>0.38200000000000001</v>
      </c>
      <c r="P47" s="549">
        <v>0.38200000000000001</v>
      </c>
      <c r="Q47" s="549"/>
      <c r="R47" s="549"/>
      <c r="S47" s="549"/>
      <c r="T47" s="549"/>
      <c r="U47" s="549"/>
      <c r="V47" s="549"/>
      <c r="W47" s="549"/>
      <c r="X47" s="549"/>
      <c r="Y47" s="549"/>
      <c r="Z47" s="549"/>
    </row>
    <row r="48" spans="1:26">
      <c r="A48" s="584">
        <v>10</v>
      </c>
      <c r="B48" s="585" t="s">
        <v>1584</v>
      </c>
      <c r="G48" s="549"/>
      <c r="H48" s="549"/>
      <c r="I48" s="549"/>
      <c r="J48" s="549"/>
      <c r="K48" s="549">
        <v>0.33400000000000002</v>
      </c>
      <c r="L48" s="549">
        <v>0.14699999999999999</v>
      </c>
      <c r="M48" s="549">
        <v>0.14699999999999999</v>
      </c>
      <c r="N48" s="549">
        <v>0.14699999999999999</v>
      </c>
      <c r="O48" s="549">
        <v>0.14699999999999999</v>
      </c>
      <c r="P48" s="549">
        <v>0.14699999999999999</v>
      </c>
      <c r="Q48" s="549"/>
      <c r="R48" s="549"/>
      <c r="S48" s="549"/>
      <c r="T48" s="549"/>
      <c r="U48" s="549"/>
      <c r="V48" s="549"/>
      <c r="W48" s="549"/>
      <c r="X48" s="549"/>
      <c r="Y48" s="549"/>
      <c r="Z48" s="549"/>
    </row>
    <row r="49" spans="1:28">
      <c r="A49" s="584">
        <v>11</v>
      </c>
      <c r="B49" s="585" t="s">
        <v>1341</v>
      </c>
      <c r="G49" s="549"/>
      <c r="H49" s="549"/>
      <c r="I49" s="549"/>
      <c r="J49" s="549"/>
      <c r="K49" s="549"/>
      <c r="L49" s="549">
        <v>0.57399999999999995</v>
      </c>
      <c r="M49" s="549">
        <v>0.57399999999999995</v>
      </c>
      <c r="N49" s="549">
        <v>0.57399999999999995</v>
      </c>
      <c r="O49" s="549">
        <v>0.57399999999999995</v>
      </c>
      <c r="P49" s="549">
        <v>0.57399999999999995</v>
      </c>
      <c r="Q49" s="549"/>
      <c r="R49" s="549"/>
      <c r="S49" s="549"/>
      <c r="T49" s="549"/>
      <c r="U49" s="549"/>
      <c r="V49" s="549"/>
      <c r="W49" s="549"/>
      <c r="X49" s="549"/>
      <c r="Y49" s="549"/>
      <c r="Z49" s="549"/>
    </row>
    <row r="50" spans="1:28">
      <c r="A50" s="584">
        <v>12</v>
      </c>
      <c r="B50" s="585" t="s">
        <v>119</v>
      </c>
      <c r="G50" s="549"/>
      <c r="H50" s="549"/>
      <c r="I50" s="549"/>
      <c r="J50" s="549"/>
      <c r="K50" s="549"/>
      <c r="L50" s="549">
        <v>0.79671740558825477</v>
      </c>
      <c r="M50" s="549">
        <v>0.79671740558825477</v>
      </c>
      <c r="N50" s="549">
        <v>0.79671740558825477</v>
      </c>
      <c r="O50" s="549">
        <v>0.79671740558825477</v>
      </c>
      <c r="P50" s="549">
        <v>0.79671740558825477</v>
      </c>
      <c r="Q50" s="549"/>
      <c r="R50" s="549"/>
      <c r="S50" s="549"/>
      <c r="T50" s="549"/>
      <c r="U50" s="549"/>
      <c r="V50" s="549"/>
      <c r="W50" s="549"/>
      <c r="X50" s="549"/>
      <c r="Y50" s="549"/>
      <c r="Z50" s="549"/>
    </row>
    <row r="51" spans="1:28">
      <c r="A51" s="584">
        <v>12</v>
      </c>
      <c r="B51" s="585" t="s">
        <v>120</v>
      </c>
      <c r="G51" s="549"/>
      <c r="H51" s="549"/>
      <c r="I51" s="549"/>
      <c r="J51" s="549"/>
      <c r="K51" s="549"/>
      <c r="L51" s="549">
        <v>0.56999999999999995</v>
      </c>
      <c r="M51" s="549">
        <v>0.56999999999999995</v>
      </c>
      <c r="N51" s="549">
        <v>0.56999999999999995</v>
      </c>
      <c r="O51" s="549">
        <v>0.56999999999999995</v>
      </c>
      <c r="P51" s="549">
        <v>0.56999999999999995</v>
      </c>
      <c r="Q51" s="549"/>
      <c r="R51" s="549"/>
      <c r="S51" s="549"/>
      <c r="T51" s="549"/>
      <c r="U51" s="549"/>
      <c r="V51" s="549"/>
      <c r="W51" s="549"/>
      <c r="X51" s="549"/>
      <c r="Y51" s="549"/>
      <c r="Z51" s="549"/>
    </row>
    <row r="52" spans="1:28">
      <c r="A52" s="584">
        <v>14</v>
      </c>
      <c r="B52" s="585" t="s">
        <v>121</v>
      </c>
      <c r="G52" s="549"/>
      <c r="H52" s="549"/>
      <c r="I52" s="549"/>
      <c r="J52" s="549"/>
      <c r="K52" s="549"/>
      <c r="L52" s="549">
        <v>0.64627235828026264</v>
      </c>
      <c r="M52" s="549">
        <v>0.64627235828026264</v>
      </c>
      <c r="N52" s="549">
        <v>0.64627235828026264</v>
      </c>
      <c r="O52" s="549">
        <v>0.64627235828026264</v>
      </c>
      <c r="P52" s="549">
        <v>0.64627235828026264</v>
      </c>
      <c r="Q52" s="549"/>
      <c r="R52" s="549"/>
      <c r="S52" s="549"/>
      <c r="T52" s="549"/>
      <c r="U52" s="549"/>
      <c r="V52" s="549"/>
      <c r="W52" s="549"/>
      <c r="X52" s="549"/>
      <c r="Y52" s="549"/>
      <c r="Z52" s="549"/>
    </row>
    <row r="54" spans="1:28" ht="15">
      <c r="B54" s="758" t="s">
        <v>1536</v>
      </c>
    </row>
    <row r="55" spans="1:28">
      <c r="B55" s="606" t="s">
        <v>1539</v>
      </c>
      <c r="L55" s="1" t="s">
        <v>1563</v>
      </c>
      <c r="R55" s="1" t="s">
        <v>1564</v>
      </c>
      <c r="X55" s="1" t="s">
        <v>1565</v>
      </c>
    </row>
    <row r="56" spans="1:28">
      <c r="B56" s="415" t="s">
        <v>698</v>
      </c>
    </row>
    <row r="57" spans="1:28">
      <c r="L57" s="165" t="s">
        <v>1566</v>
      </c>
      <c r="M57" s="165" t="s">
        <v>1567</v>
      </c>
      <c r="N57" s="165" t="s">
        <v>1568</v>
      </c>
      <c r="O57" s="165" t="s">
        <v>1569</v>
      </c>
      <c r="P57" s="165" t="s">
        <v>1570</v>
      </c>
      <c r="R57" s="165" t="s">
        <v>1566</v>
      </c>
      <c r="S57" s="165" t="s">
        <v>1567</v>
      </c>
      <c r="T57" s="165" t="s">
        <v>1568</v>
      </c>
      <c r="U57" s="165" t="s">
        <v>1569</v>
      </c>
      <c r="V57" s="165" t="s">
        <v>1570</v>
      </c>
      <c r="X57" s="165" t="s">
        <v>1566</v>
      </c>
      <c r="Y57" s="165" t="s">
        <v>1567</v>
      </c>
      <c r="Z57" s="165" t="s">
        <v>1568</v>
      </c>
      <c r="AA57" s="165" t="s">
        <v>1569</v>
      </c>
      <c r="AB57" s="165" t="s">
        <v>1570</v>
      </c>
    </row>
    <row r="58" spans="1:28">
      <c r="A58" s="583">
        <v>0</v>
      </c>
      <c r="B58" s="583" t="s">
        <v>1340</v>
      </c>
      <c r="L58" s="755"/>
      <c r="M58" s="755"/>
      <c r="N58" s="755"/>
      <c r="O58" s="755"/>
      <c r="P58" s="755"/>
      <c r="R58" s="755"/>
      <c r="S58" s="755"/>
      <c r="T58" s="755"/>
      <c r="U58" s="755"/>
      <c r="V58" s="755"/>
      <c r="X58" s="755"/>
      <c r="Y58" s="755"/>
      <c r="Z58" s="755"/>
      <c r="AA58" s="755"/>
      <c r="AB58" s="755"/>
    </row>
    <row r="59" spans="1:28">
      <c r="A59" s="584">
        <v>1</v>
      </c>
      <c r="B59" s="585" t="s">
        <v>108</v>
      </c>
      <c r="L59" s="755">
        <v>8.9002178672480188</v>
      </c>
      <c r="M59" s="755">
        <v>9.2301760079381818</v>
      </c>
      <c r="N59" s="755">
        <v>9.6045810989286977</v>
      </c>
      <c r="O59" s="755">
        <v>9.1345038557720262</v>
      </c>
      <c r="P59" s="755">
        <v>9.4256931779161359</v>
      </c>
      <c r="R59" s="755">
        <v>0.11466651895267056</v>
      </c>
      <c r="S59" s="755">
        <v>0.11838897414164574</v>
      </c>
      <c r="T59" s="755">
        <v>0.11856254839089496</v>
      </c>
      <c r="U59" s="755">
        <v>0.11862822813106623</v>
      </c>
      <c r="V59" s="755">
        <v>0.12257569308473787</v>
      </c>
      <c r="X59" s="755">
        <v>9.0148843862006895</v>
      </c>
      <c r="Y59" s="755">
        <v>9.3485649820798269</v>
      </c>
      <c r="Z59" s="755">
        <v>9.723143647319592</v>
      </c>
      <c r="AA59" s="755">
        <v>9.2531320839030933</v>
      </c>
      <c r="AB59" s="755">
        <v>9.5482688710008734</v>
      </c>
    </row>
    <row r="60" spans="1:28">
      <c r="A60" s="584">
        <v>2</v>
      </c>
      <c r="B60" s="585" t="s">
        <v>109</v>
      </c>
      <c r="L60" s="755">
        <v>6.8863892462407774</v>
      </c>
      <c r="M60" s="755">
        <v>7.1426233978167346</v>
      </c>
      <c r="N60" s="755">
        <v>8.0424965601524878</v>
      </c>
      <c r="O60" s="755">
        <v>7.9674114827900038</v>
      </c>
      <c r="P60" s="755">
        <v>8.1782443627177521</v>
      </c>
      <c r="R60" s="755">
        <v>0.13531454236043219</v>
      </c>
      <c r="S60" s="755">
        <v>0.13963646066089749</v>
      </c>
      <c r="T60" s="755">
        <v>0.14121250884754061</v>
      </c>
      <c r="U60" s="755">
        <v>0.14218467534752888</v>
      </c>
      <c r="V60" s="755">
        <v>0.14609834150068154</v>
      </c>
      <c r="X60" s="755">
        <v>7.0217037886012097</v>
      </c>
      <c r="Y60" s="755">
        <v>7.2822598584776319</v>
      </c>
      <c r="Z60" s="755">
        <v>8.1837090690000291</v>
      </c>
      <c r="AA60" s="755">
        <v>8.1095961581375331</v>
      </c>
      <c r="AB60" s="755">
        <v>8.3243427042184344</v>
      </c>
    </row>
    <row r="61" spans="1:28">
      <c r="A61" s="584">
        <v>3</v>
      </c>
      <c r="B61" s="584" t="s">
        <v>110</v>
      </c>
      <c r="L61" s="755">
        <v>7.5010273494468089</v>
      </c>
      <c r="M61" s="755">
        <v>7.4428785172092065</v>
      </c>
      <c r="N61" s="755">
        <v>7.4503461420890069</v>
      </c>
      <c r="O61" s="755">
        <v>7.7082754504791193</v>
      </c>
      <c r="P61" s="755">
        <v>7.8231633172614039</v>
      </c>
      <c r="R61" s="755">
        <v>0.15158860054569029</v>
      </c>
      <c r="S61" s="755">
        <v>0.14708911033339481</v>
      </c>
      <c r="T61" s="755">
        <v>0.14740440902234608</v>
      </c>
      <c r="U61" s="755">
        <v>0.15566570978221428</v>
      </c>
      <c r="V61" s="755">
        <v>0.15911463633299455</v>
      </c>
      <c r="X61" s="755">
        <v>7.6526159499924988</v>
      </c>
      <c r="Y61" s="755">
        <v>7.5899676275426016</v>
      </c>
      <c r="Z61" s="755">
        <v>7.5977505511113534</v>
      </c>
      <c r="AA61" s="755">
        <v>7.8639411602613336</v>
      </c>
      <c r="AB61" s="755">
        <v>7.9822779535943988</v>
      </c>
    </row>
    <row r="62" spans="1:28">
      <c r="A62" s="584">
        <v>4</v>
      </c>
      <c r="B62" s="585" t="s">
        <v>111</v>
      </c>
      <c r="L62" s="755">
        <v>4.958851479287631</v>
      </c>
      <c r="M62" s="755">
        <v>5.226957899875897</v>
      </c>
      <c r="N62" s="755">
        <v>5.266030061664031</v>
      </c>
      <c r="O62" s="755">
        <v>5.0823943951409571</v>
      </c>
      <c r="P62" s="755">
        <v>5.338055484040674</v>
      </c>
      <c r="R62" s="755">
        <v>0.1233485729202245</v>
      </c>
      <c r="S62" s="755">
        <v>0.12394327499655271</v>
      </c>
      <c r="T62" s="755">
        <v>0.12502861282400088</v>
      </c>
      <c r="U62" s="755">
        <v>0.12335412557545594</v>
      </c>
      <c r="V62" s="755">
        <v>0.12528919134358013</v>
      </c>
      <c r="X62" s="755">
        <v>5.0822000522078552</v>
      </c>
      <c r="Y62" s="755">
        <v>5.3509011748724493</v>
      </c>
      <c r="Z62" s="755">
        <v>5.3910586744880318</v>
      </c>
      <c r="AA62" s="755">
        <v>5.2057485207164129</v>
      </c>
      <c r="AB62" s="755">
        <v>5.4633446753842545</v>
      </c>
    </row>
    <row r="63" spans="1:28">
      <c r="A63" s="584">
        <v>5</v>
      </c>
      <c r="B63" s="585" t="s">
        <v>112</v>
      </c>
      <c r="L63" s="755">
        <v>6.391778246524523</v>
      </c>
      <c r="M63" s="755">
        <v>6.9308991558897137</v>
      </c>
      <c r="N63" s="755">
        <v>6.847359844739322</v>
      </c>
      <c r="O63" s="755">
        <v>6.7902167198646373</v>
      </c>
      <c r="P63" s="755">
        <v>6.9386997191900104</v>
      </c>
      <c r="R63" s="755">
        <v>6.6197391135582637E-2</v>
      </c>
      <c r="S63" s="755">
        <v>6.5386012428921683E-2</v>
      </c>
      <c r="T63" s="755">
        <v>6.5188693964557856E-2</v>
      </c>
      <c r="U63" s="755">
        <v>6.5277106811699306E-2</v>
      </c>
      <c r="V63" s="755">
        <v>6.5469889453656019E-2</v>
      </c>
      <c r="X63" s="755">
        <v>6.4579756376601054</v>
      </c>
      <c r="Y63" s="755">
        <v>6.9962851683186358</v>
      </c>
      <c r="Z63" s="755">
        <v>6.9125485387038799</v>
      </c>
      <c r="AA63" s="755">
        <v>6.8554938266763363</v>
      </c>
      <c r="AB63" s="755">
        <v>7.0041696086436662</v>
      </c>
    </row>
    <row r="64" spans="1:28">
      <c r="A64" s="584">
        <v>6</v>
      </c>
      <c r="B64" s="585" t="s">
        <v>113</v>
      </c>
      <c r="L64" s="755">
        <v>4.1711300500355231</v>
      </c>
      <c r="M64" s="755">
        <v>5.0885639601848887</v>
      </c>
      <c r="N64" s="755">
        <v>5.3769898916274128</v>
      </c>
      <c r="O64" s="755">
        <v>5.509636827988996</v>
      </c>
      <c r="P64" s="755">
        <v>5.4975312442694513</v>
      </c>
      <c r="R64" s="755">
        <v>0.23967173388749788</v>
      </c>
      <c r="S64" s="755">
        <v>0.25629130237747444</v>
      </c>
      <c r="T64" s="755">
        <v>0.26476207057923928</v>
      </c>
      <c r="U64" s="755">
        <v>0.26452655233712374</v>
      </c>
      <c r="V64" s="755">
        <v>0.26388605614999416</v>
      </c>
      <c r="X64" s="755">
        <v>4.4108017839230209</v>
      </c>
      <c r="Y64" s="755">
        <v>5.3448552625623629</v>
      </c>
      <c r="Z64" s="755">
        <v>5.6417519622066523</v>
      </c>
      <c r="AA64" s="755">
        <v>5.7741633803261196</v>
      </c>
      <c r="AB64" s="755">
        <v>5.7614173004194456</v>
      </c>
    </row>
    <row r="65" spans="1:28">
      <c r="A65" s="584">
        <v>7</v>
      </c>
      <c r="B65" s="585" t="s">
        <v>114</v>
      </c>
      <c r="L65" s="755">
        <v>6.170504332047984</v>
      </c>
      <c r="M65" s="755">
        <v>7.379439825782848</v>
      </c>
      <c r="N65" s="755">
        <v>7.4898823130743812</v>
      </c>
      <c r="O65" s="755">
        <v>7.7713607227888311</v>
      </c>
      <c r="P65" s="755">
        <v>7.6154763316151435</v>
      </c>
      <c r="R65" s="755">
        <v>0.30524807984244773</v>
      </c>
      <c r="S65" s="755">
        <v>0.31857932550386803</v>
      </c>
      <c r="T65" s="755">
        <v>0.32049627862353353</v>
      </c>
      <c r="U65" s="755">
        <v>0.32071921298566697</v>
      </c>
      <c r="V65" s="755">
        <v>0.31383412337745176</v>
      </c>
      <c r="X65" s="755">
        <v>6.4757524118904319</v>
      </c>
      <c r="Y65" s="755">
        <v>7.698019151286716</v>
      </c>
      <c r="Z65" s="755">
        <v>7.8103785916979147</v>
      </c>
      <c r="AA65" s="755">
        <v>8.0920799357744979</v>
      </c>
      <c r="AB65" s="755">
        <v>7.9293104549925957</v>
      </c>
    </row>
    <row r="66" spans="1:28">
      <c r="A66" s="584">
        <v>8</v>
      </c>
      <c r="B66" s="585" t="s">
        <v>115</v>
      </c>
      <c r="L66" s="755">
        <v>5.3086334821440149</v>
      </c>
      <c r="M66" s="755">
        <v>5.0964415261042983</v>
      </c>
      <c r="N66" s="755">
        <v>4.9667078591002518</v>
      </c>
      <c r="O66" s="755">
        <v>4.8560166097236142</v>
      </c>
      <c r="P66" s="755">
        <v>4.6616327825474952</v>
      </c>
      <c r="R66" s="755">
        <v>0.12796185336579555</v>
      </c>
      <c r="S66" s="755">
        <v>0.18797405090730482</v>
      </c>
      <c r="T66" s="755">
        <v>0.18522794571085249</v>
      </c>
      <c r="U66" s="755">
        <v>0.18287467324736437</v>
      </c>
      <c r="V66" s="755">
        <v>0.17680566616947488</v>
      </c>
      <c r="X66" s="755">
        <v>5.4365953355098107</v>
      </c>
      <c r="Y66" s="755">
        <v>5.284415577011603</v>
      </c>
      <c r="Z66" s="755">
        <v>5.1519358048111039</v>
      </c>
      <c r="AA66" s="755">
        <v>5.0388912829709787</v>
      </c>
      <c r="AB66" s="755">
        <v>4.8384384487169703</v>
      </c>
    </row>
    <row r="67" spans="1:28">
      <c r="A67" s="584">
        <v>9</v>
      </c>
      <c r="B67" s="585" t="s">
        <v>116</v>
      </c>
      <c r="L67" s="755">
        <v>6.0153933333333347</v>
      </c>
      <c r="M67" s="755">
        <v>5.7412371763556438</v>
      </c>
      <c r="N67" s="755">
        <v>5.4423268076109936</v>
      </c>
      <c r="O67" s="755">
        <v>5.3285284923076928</v>
      </c>
      <c r="P67" s="755">
        <v>5.3712298232973064</v>
      </c>
      <c r="R67" s="755">
        <v>0.2084766666666667</v>
      </c>
      <c r="S67" s="755">
        <v>0.20584948705422573</v>
      </c>
      <c r="T67" s="755">
        <v>0.20197195031712478</v>
      </c>
      <c r="U67" s="755">
        <v>0.20000824615384621</v>
      </c>
      <c r="V67" s="755">
        <v>0.19628341739577973</v>
      </c>
      <c r="X67" s="755">
        <v>6.2238700000000016</v>
      </c>
      <c r="Y67" s="755">
        <v>5.9470866634098698</v>
      </c>
      <c r="Z67" s="755">
        <v>5.6442987579281185</v>
      </c>
      <c r="AA67" s="755">
        <v>5.5285367384615389</v>
      </c>
      <c r="AB67" s="755">
        <v>5.5675132406930858</v>
      </c>
    </row>
    <row r="68" spans="1:28">
      <c r="A68" s="584">
        <v>10</v>
      </c>
      <c r="B68" s="585" t="s">
        <v>117</v>
      </c>
      <c r="L68" s="755">
        <v>8.8776281127804051</v>
      </c>
      <c r="M68" s="755">
        <v>8.5545918666294636</v>
      </c>
      <c r="N68" s="755">
        <v>8.438593544725828</v>
      </c>
      <c r="O68" s="755">
        <v>8.5668594360979622</v>
      </c>
      <c r="P68" s="755">
        <v>8.6082863292847502</v>
      </c>
      <c r="R68" s="755">
        <v>6.8926562392810586E-2</v>
      </c>
      <c r="S68" s="755">
        <v>6.667780412946428E-2</v>
      </c>
      <c r="T68" s="755">
        <v>6.6237442363623458E-2</v>
      </c>
      <c r="U68" s="755">
        <v>6.6200521369280382E-2</v>
      </c>
      <c r="V68" s="755">
        <v>6.5985098515519564E-2</v>
      </c>
      <c r="X68" s="755">
        <v>8.9465546751732159</v>
      </c>
      <c r="Y68" s="755">
        <v>8.6212696707589274</v>
      </c>
      <c r="Z68" s="755">
        <v>8.5048309870894521</v>
      </c>
      <c r="AA68" s="755">
        <v>8.6330599574672426</v>
      </c>
      <c r="AB68" s="755">
        <v>8.6742714278002691</v>
      </c>
    </row>
    <row r="69" spans="1:28">
      <c r="A69" s="584">
        <v>11</v>
      </c>
      <c r="B69" s="585" t="s">
        <v>1341</v>
      </c>
      <c r="L69" s="755">
        <v>6.8525058781394739</v>
      </c>
      <c r="M69" s="755">
        <v>7.0464384241690032</v>
      </c>
      <c r="N69" s="755">
        <v>7.1426759711974164</v>
      </c>
      <c r="O69" s="755">
        <v>7.1810925770516425</v>
      </c>
      <c r="P69" s="755">
        <v>7.1820657295245116</v>
      </c>
      <c r="R69" s="755">
        <v>0.16508691839674366</v>
      </c>
      <c r="S69" s="755">
        <v>0.2549421082885025</v>
      </c>
      <c r="T69" s="755">
        <v>0.25497753344948726</v>
      </c>
      <c r="U69" s="755">
        <v>0.25645302262318731</v>
      </c>
      <c r="V69" s="755">
        <v>0.25649132262020274</v>
      </c>
      <c r="X69" s="755">
        <v>7.0175927965362179</v>
      </c>
      <c r="Y69" s="755">
        <v>7.3013805324575056</v>
      </c>
      <c r="Z69" s="755">
        <v>7.3976535046469039</v>
      </c>
      <c r="AA69" s="755">
        <v>7.4375455996748299</v>
      </c>
      <c r="AB69" s="755">
        <v>7.4385570521447146</v>
      </c>
    </row>
    <row r="70" spans="1:28">
      <c r="A70" s="584">
        <v>12</v>
      </c>
      <c r="B70" s="585" t="s">
        <v>119</v>
      </c>
      <c r="L70" s="755">
        <v>7.5764981791160464</v>
      </c>
      <c r="M70" s="755">
        <v>7.7444382309565709</v>
      </c>
      <c r="N70" s="755">
        <v>7.834459352364461</v>
      </c>
      <c r="O70" s="755">
        <v>7.846669907490389</v>
      </c>
      <c r="P70" s="755">
        <v>7.8374919759473256</v>
      </c>
      <c r="R70" s="755">
        <v>0.16796628267299912</v>
      </c>
      <c r="S70" s="755">
        <v>0.25746716411342435</v>
      </c>
      <c r="T70" s="755">
        <v>0.25682635161207923</v>
      </c>
      <c r="U70" s="755">
        <v>0.2572605834663797</v>
      </c>
      <c r="V70" s="755">
        <v>0.25693552770468819</v>
      </c>
      <c r="X70" s="755">
        <v>7.7444644617890459</v>
      </c>
      <c r="Y70" s="755">
        <v>8.0019053950699952</v>
      </c>
      <c r="Z70" s="755">
        <v>8.0912857039765402</v>
      </c>
      <c r="AA70" s="755">
        <v>8.1039304909567687</v>
      </c>
      <c r="AB70" s="755">
        <v>8.0944275036520139</v>
      </c>
    </row>
    <row r="71" spans="1:28">
      <c r="A71" s="584">
        <v>12</v>
      </c>
      <c r="B71" s="585" t="s">
        <v>120</v>
      </c>
      <c r="L71" s="755">
        <v>3.9928985507246377</v>
      </c>
      <c r="M71" s="755">
        <v>3.9928985507246377</v>
      </c>
      <c r="N71" s="755">
        <v>3.9928985507246377</v>
      </c>
      <c r="O71" s="755">
        <v>3.9928985507246377</v>
      </c>
      <c r="P71" s="755">
        <v>3.9928985507246377</v>
      </c>
      <c r="R71" s="755">
        <v>5.3647342995169094E-2</v>
      </c>
      <c r="S71" s="755">
        <v>5.3647342995169094E-2</v>
      </c>
      <c r="T71" s="755">
        <v>5.3647342995169094E-2</v>
      </c>
      <c r="U71" s="755">
        <v>5.3647342995169094E-2</v>
      </c>
      <c r="V71" s="755">
        <v>5.3647342995169094E-2</v>
      </c>
      <c r="X71" s="755">
        <v>4.0465458937198067</v>
      </c>
      <c r="Y71" s="755">
        <v>4.0465458937198067</v>
      </c>
      <c r="Z71" s="755">
        <v>4.0465458937198067</v>
      </c>
      <c r="AA71" s="755">
        <v>4.0465458937198067</v>
      </c>
      <c r="AB71" s="755">
        <v>4.0465458937198067</v>
      </c>
    </row>
    <row r="72" spans="1:28">
      <c r="A72" s="584">
        <v>14</v>
      </c>
      <c r="B72" s="585" t="s">
        <v>121</v>
      </c>
      <c r="L72" s="755">
        <v>5.5705363587491608</v>
      </c>
      <c r="M72" s="755">
        <v>5.5756966651027406</v>
      </c>
      <c r="N72" s="755">
        <v>5.57598334878905</v>
      </c>
      <c r="O72" s="755">
        <v>5.5703070118001126</v>
      </c>
      <c r="P72" s="755">
        <v>5.5700824429125024</v>
      </c>
      <c r="R72" s="755">
        <v>0.30903575724994403</v>
      </c>
      <c r="S72" s="755">
        <v>0.30937977767351604</v>
      </c>
      <c r="T72" s="755">
        <v>0.30939888991927</v>
      </c>
      <c r="U72" s="755">
        <v>0.30902046745334077</v>
      </c>
      <c r="V72" s="755">
        <v>0.30900549619416684</v>
      </c>
      <c r="X72" s="755">
        <v>5.879572115999105</v>
      </c>
      <c r="Y72" s="755">
        <v>5.8850764427762563</v>
      </c>
      <c r="Z72" s="755">
        <v>5.8853822387083197</v>
      </c>
      <c r="AA72" s="755">
        <v>5.8793274792534529</v>
      </c>
      <c r="AB72" s="755">
        <v>5.879087939106669</v>
      </c>
    </row>
    <row r="73" spans="1:28">
      <c r="L73" s="756">
        <v>89.17399246581833</v>
      </c>
      <c r="M73" s="756">
        <v>92.193281204739819</v>
      </c>
      <c r="N73" s="756">
        <v>93.471331346787977</v>
      </c>
      <c r="O73" s="756">
        <v>93.306172040020627</v>
      </c>
      <c r="P73" s="756">
        <v>94.0405512712491</v>
      </c>
      <c r="R73" s="756">
        <v>2.2371368233846747</v>
      </c>
      <c r="S73" s="756">
        <v>2.5052521956043616</v>
      </c>
      <c r="T73" s="756">
        <v>2.5109425786197193</v>
      </c>
      <c r="U73" s="756">
        <v>2.515820468279323</v>
      </c>
      <c r="V73" s="756">
        <v>2.5114218028380968</v>
      </c>
      <c r="X73" s="756">
        <v>91.411129289203032</v>
      </c>
      <c r="Y73" s="756">
        <v>94.698533400344175</v>
      </c>
      <c r="Z73" s="756">
        <v>95.982273925407696</v>
      </c>
      <c r="AA73" s="756">
        <v>95.821992508299957</v>
      </c>
      <c r="AB73" s="756">
        <v>96.551973074087201</v>
      </c>
    </row>
    <row r="74" spans="1:28">
      <c r="B74" s="415" t="s">
        <v>699</v>
      </c>
      <c r="L74" s="756"/>
      <c r="M74" s="756"/>
      <c r="N74" s="756"/>
      <c r="O74" s="756"/>
      <c r="P74" s="756"/>
      <c r="R74" s="756"/>
      <c r="S74" s="756"/>
      <c r="T74" s="756"/>
      <c r="U74" s="756"/>
      <c r="V74" s="756"/>
      <c r="X74" s="756"/>
      <c r="Y74" s="756"/>
      <c r="Z74" s="756"/>
      <c r="AA74" s="756"/>
      <c r="AB74" s="756"/>
    </row>
    <row r="75" spans="1:28">
      <c r="L75" s="756"/>
      <c r="M75" s="756"/>
      <c r="N75" s="756"/>
      <c r="O75" s="756"/>
      <c r="P75" s="756"/>
      <c r="R75" s="756"/>
      <c r="S75" s="756"/>
      <c r="T75" s="756"/>
      <c r="U75" s="756"/>
      <c r="V75" s="756"/>
      <c r="X75" s="756"/>
      <c r="Y75" s="756"/>
      <c r="Z75" s="756"/>
      <c r="AA75" s="756"/>
      <c r="AB75" s="756"/>
    </row>
    <row r="76" spans="1:28">
      <c r="A76" s="583">
        <v>0</v>
      </c>
      <c r="B76" s="583" t="s">
        <v>1340</v>
      </c>
      <c r="L76" s="755"/>
      <c r="M76" s="755"/>
      <c r="N76" s="755"/>
      <c r="O76" s="755"/>
      <c r="P76" s="755"/>
      <c r="R76" s="755"/>
      <c r="S76" s="755"/>
      <c r="T76" s="755"/>
      <c r="U76" s="755"/>
      <c r="V76" s="755"/>
      <c r="X76" s="755"/>
      <c r="Y76" s="755"/>
      <c r="Z76" s="755"/>
      <c r="AA76" s="755"/>
      <c r="AB76" s="755"/>
    </row>
    <row r="77" spans="1:28">
      <c r="A77" s="584">
        <v>1</v>
      </c>
      <c r="B77" s="585" t="s">
        <v>108</v>
      </c>
      <c r="L77" s="755">
        <v>1.5706266824555328</v>
      </c>
      <c r="M77" s="755">
        <v>1.6288545896361497</v>
      </c>
      <c r="N77" s="755">
        <v>1.6949260762815348</v>
      </c>
      <c r="O77" s="755">
        <v>1.6119712686656518</v>
      </c>
      <c r="P77" s="755">
        <v>1.6633576196322593</v>
      </c>
      <c r="R77" s="755">
        <v>2.0235268050471281E-2</v>
      </c>
      <c r="S77" s="755">
        <v>2.0892171907349252E-2</v>
      </c>
      <c r="T77" s="755">
        <v>2.0922802657216757E-2</v>
      </c>
      <c r="U77" s="755">
        <v>2.0934393199599929E-2</v>
      </c>
      <c r="V77" s="755">
        <v>2.1631004662012565E-2</v>
      </c>
      <c r="X77" s="755">
        <v>1.5908619505060042</v>
      </c>
      <c r="Y77" s="755">
        <v>1.6497467615434989</v>
      </c>
      <c r="Z77" s="755">
        <v>1.7158488789387516</v>
      </c>
      <c r="AA77" s="755">
        <v>1.6329056618652518</v>
      </c>
      <c r="AB77" s="755">
        <v>1.6849886242942718</v>
      </c>
    </row>
    <row r="78" spans="1:28">
      <c r="A78" s="584">
        <v>2</v>
      </c>
      <c r="B78" s="585" t="s">
        <v>109</v>
      </c>
      <c r="L78" s="755">
        <v>1.2152451611013138</v>
      </c>
      <c r="M78" s="755">
        <v>1.2604629525558944</v>
      </c>
      <c r="N78" s="755">
        <v>1.419264098850439</v>
      </c>
      <c r="O78" s="755">
        <v>1.4060137910805892</v>
      </c>
      <c r="P78" s="755">
        <v>1.4432195934207797</v>
      </c>
      <c r="R78" s="755">
        <v>2.3879036887135108E-2</v>
      </c>
      <c r="S78" s="755">
        <v>2.4641728351923103E-2</v>
      </c>
      <c r="T78" s="755">
        <v>2.4919854502507166E-2</v>
      </c>
      <c r="U78" s="755">
        <v>2.5091413296622733E-2</v>
      </c>
      <c r="V78" s="755">
        <v>2.5782060264826157E-2</v>
      </c>
      <c r="X78" s="755">
        <v>1.2391241979884489</v>
      </c>
      <c r="Y78" s="755">
        <v>1.2851046809078175</v>
      </c>
      <c r="Z78" s="755">
        <v>1.4441839533529461</v>
      </c>
      <c r="AA78" s="755">
        <v>1.4311052043772119</v>
      </c>
      <c r="AB78" s="755">
        <v>1.4690016536856059</v>
      </c>
    </row>
    <row r="79" spans="1:28">
      <c r="A79" s="584">
        <v>3</v>
      </c>
      <c r="B79" s="584" t="s">
        <v>110</v>
      </c>
      <c r="L79" s="755">
        <v>1.3237107087259075</v>
      </c>
      <c r="M79" s="755">
        <v>1.3134491500957424</v>
      </c>
      <c r="N79" s="755">
        <v>1.3147669662510013</v>
      </c>
      <c r="O79" s="755">
        <v>1.360283903025727</v>
      </c>
      <c r="P79" s="755">
        <v>1.3805582324578949</v>
      </c>
      <c r="R79" s="755">
        <v>2.6750929508062987E-2</v>
      </c>
      <c r="S79" s="755">
        <v>2.5956901823540268E-2</v>
      </c>
      <c r="T79" s="755">
        <v>2.601254276864931E-2</v>
      </c>
      <c r="U79" s="755">
        <v>2.7470419373331945E-2</v>
      </c>
      <c r="V79" s="755">
        <v>2.8079053470528442E-2</v>
      </c>
      <c r="X79" s="755">
        <v>1.3504616382339705</v>
      </c>
      <c r="Y79" s="755">
        <v>1.3394060519192825</v>
      </c>
      <c r="Z79" s="755">
        <v>1.3407795090196506</v>
      </c>
      <c r="AA79" s="755">
        <v>1.3877543223990589</v>
      </c>
      <c r="AB79" s="755">
        <v>1.4086372859284233</v>
      </c>
    </row>
    <row r="80" spans="1:28">
      <c r="A80" s="584">
        <v>4</v>
      </c>
      <c r="B80" s="585" t="s">
        <v>111</v>
      </c>
      <c r="L80" s="755">
        <v>0.87509143752134666</v>
      </c>
      <c r="M80" s="755">
        <v>0.92240433527221699</v>
      </c>
      <c r="N80" s="755">
        <v>0.9292994226465936</v>
      </c>
      <c r="O80" s="755">
        <v>0.8968931285542866</v>
      </c>
      <c r="P80" s="755">
        <v>0.94200979130129547</v>
      </c>
      <c r="R80" s="755">
        <v>2.1767395221216096E-2</v>
      </c>
      <c r="S80" s="755">
        <v>2.1872342646450479E-2</v>
      </c>
      <c r="T80" s="755">
        <v>2.2063872851294269E-2</v>
      </c>
      <c r="U80" s="755">
        <v>2.1768375101551052E-2</v>
      </c>
      <c r="V80" s="755">
        <v>2.2109857295925905E-2</v>
      </c>
      <c r="X80" s="755">
        <v>0.89685883274256273</v>
      </c>
      <c r="Y80" s="755">
        <v>0.94427667791866743</v>
      </c>
      <c r="Z80" s="755">
        <v>0.9513632954978879</v>
      </c>
      <c r="AA80" s="755">
        <v>0.91866150365583765</v>
      </c>
      <c r="AB80" s="755">
        <v>0.96411964859722132</v>
      </c>
    </row>
    <row r="81" spans="1:28">
      <c r="A81" s="584">
        <v>5</v>
      </c>
      <c r="B81" s="585" t="s">
        <v>112</v>
      </c>
      <c r="L81" s="755">
        <v>1.1279608670337393</v>
      </c>
      <c r="M81" s="755">
        <v>1.2230998510393611</v>
      </c>
      <c r="N81" s="755">
        <v>1.2083576196598804</v>
      </c>
      <c r="O81" s="755">
        <v>1.1982735387996417</v>
      </c>
      <c r="P81" s="755">
        <v>1.2244764210335313</v>
      </c>
      <c r="R81" s="755">
        <v>1.1681892553338111E-2</v>
      </c>
      <c r="S81" s="755">
        <v>1.1538708075692058E-2</v>
      </c>
      <c r="T81" s="755">
        <v>1.1503887170216096E-2</v>
      </c>
      <c r="U81" s="755">
        <v>1.1519489437358699E-2</v>
      </c>
      <c r="V81" s="755">
        <v>1.1553509903586362E-2</v>
      </c>
      <c r="X81" s="755">
        <v>1.1396427595870775</v>
      </c>
      <c r="Y81" s="755">
        <v>1.2346385591150533</v>
      </c>
      <c r="Z81" s="755">
        <v>1.2198615068300964</v>
      </c>
      <c r="AA81" s="755">
        <v>1.2097930282370004</v>
      </c>
      <c r="AB81" s="755">
        <v>1.2360299309371177</v>
      </c>
    </row>
    <row r="82" spans="1:28">
      <c r="A82" s="584">
        <v>6</v>
      </c>
      <c r="B82" s="585" t="s">
        <v>113</v>
      </c>
      <c r="L82" s="755">
        <v>0.73608177353568049</v>
      </c>
      <c r="M82" s="755">
        <v>0.897981875326745</v>
      </c>
      <c r="N82" s="755">
        <v>0.94888056911071994</v>
      </c>
      <c r="O82" s="755">
        <v>0.97228885199805803</v>
      </c>
      <c r="P82" s="755">
        <v>0.97015257251813858</v>
      </c>
      <c r="R82" s="755">
        <v>4.2295011862499649E-2</v>
      </c>
      <c r="S82" s="755">
        <v>4.5227876890142571E-2</v>
      </c>
      <c r="T82" s="755">
        <v>4.6722718337512847E-2</v>
      </c>
      <c r="U82" s="755">
        <v>4.668115629478653E-2</v>
      </c>
      <c r="V82" s="755">
        <v>4.65681275558813E-2</v>
      </c>
      <c r="X82" s="755">
        <v>0.77837678539818012</v>
      </c>
      <c r="Y82" s="755">
        <v>0.94320975221688752</v>
      </c>
      <c r="Z82" s="755">
        <v>0.99560328744823279</v>
      </c>
      <c r="AA82" s="755">
        <v>1.0189700082928446</v>
      </c>
      <c r="AB82" s="755">
        <v>1.0167207000740199</v>
      </c>
    </row>
    <row r="83" spans="1:28">
      <c r="A83" s="584">
        <v>7</v>
      </c>
      <c r="B83" s="585" t="s">
        <v>114</v>
      </c>
      <c r="L83" s="755">
        <v>1.0889125291849384</v>
      </c>
      <c r="M83" s="755">
        <v>1.3022540869028556</v>
      </c>
      <c r="N83" s="755">
        <v>1.3217439376013613</v>
      </c>
      <c r="O83" s="755">
        <v>1.3714165981392057</v>
      </c>
      <c r="P83" s="755">
        <v>1.3439075879320841</v>
      </c>
      <c r="R83" s="755">
        <v>5.3867308207490805E-2</v>
      </c>
      <c r="S83" s="755">
        <v>5.6219880971270841E-2</v>
      </c>
      <c r="T83" s="755">
        <v>5.6558166815917688E-2</v>
      </c>
      <c r="U83" s="755">
        <v>5.6597508173941269E-2</v>
      </c>
      <c r="V83" s="755">
        <v>5.5382492360726787E-2</v>
      </c>
      <c r="X83" s="755">
        <v>1.1427798373924292</v>
      </c>
      <c r="Y83" s="755">
        <v>1.3584739678741264</v>
      </c>
      <c r="Z83" s="755">
        <v>1.378302104417279</v>
      </c>
      <c r="AA83" s="755">
        <v>1.4280141063131468</v>
      </c>
      <c r="AB83" s="755">
        <v>1.399290080292811</v>
      </c>
    </row>
    <row r="84" spans="1:28">
      <c r="A84" s="584">
        <v>8</v>
      </c>
      <c r="B84" s="585" t="s">
        <v>115</v>
      </c>
      <c r="L84" s="755">
        <v>0.93681767331953203</v>
      </c>
      <c r="M84" s="755">
        <v>0.89937203401840549</v>
      </c>
      <c r="N84" s="755">
        <v>0.87647785748827967</v>
      </c>
      <c r="O84" s="755">
        <v>0.85694410759828488</v>
      </c>
      <c r="P84" s="755">
        <v>0.82264107927308738</v>
      </c>
      <c r="R84" s="755">
        <v>2.2581503535140407E-2</v>
      </c>
      <c r="S84" s="755">
        <v>3.3171891336583215E-2</v>
      </c>
      <c r="T84" s="755">
        <v>3.268728453720926E-2</v>
      </c>
      <c r="U84" s="755">
        <v>3.2272001161299607E-2</v>
      </c>
      <c r="V84" s="755">
        <v>3.1200999912260274E-2</v>
      </c>
      <c r="X84" s="755">
        <v>0.95939917685467246</v>
      </c>
      <c r="Y84" s="755">
        <v>0.93254392535498876</v>
      </c>
      <c r="Z84" s="755">
        <v>0.90916514202548893</v>
      </c>
      <c r="AA84" s="755">
        <v>0.88921610875958446</v>
      </c>
      <c r="AB84" s="755">
        <v>0.85384207918534771</v>
      </c>
    </row>
    <row r="85" spans="1:28">
      <c r="A85" s="584">
        <v>9</v>
      </c>
      <c r="B85" s="585" t="s">
        <v>116</v>
      </c>
      <c r="L85" s="755">
        <v>1.0615400000000002</v>
      </c>
      <c r="M85" s="755">
        <v>1.0131595017098194</v>
      </c>
      <c r="N85" s="755">
        <v>0.96041061310782239</v>
      </c>
      <c r="O85" s="755">
        <v>0.94032855746606336</v>
      </c>
      <c r="P85" s="755">
        <v>0.94786408646423048</v>
      </c>
      <c r="R85" s="755">
        <v>3.6790000000000017E-2</v>
      </c>
      <c r="S85" s="755">
        <v>3.6326380068392783E-2</v>
      </c>
      <c r="T85" s="755">
        <v>3.5642108879492623E-2</v>
      </c>
      <c r="U85" s="755">
        <v>3.5295572850678747E-2</v>
      </c>
      <c r="V85" s="755">
        <v>3.4638250128667031E-2</v>
      </c>
      <c r="X85" s="755">
        <v>1.0983300000000003</v>
      </c>
      <c r="Y85" s="755">
        <v>1.0494858817782122</v>
      </c>
      <c r="Z85" s="755">
        <v>0.99605272198731498</v>
      </c>
      <c r="AA85" s="755">
        <v>0.97562413031674211</v>
      </c>
      <c r="AB85" s="755">
        <v>0.98250233659289754</v>
      </c>
    </row>
    <row r="86" spans="1:28">
      <c r="A86" s="584">
        <v>10</v>
      </c>
      <c r="B86" s="585" t="s">
        <v>117</v>
      </c>
      <c r="L86" s="755">
        <v>1.5666402551965419</v>
      </c>
      <c r="M86" s="755">
        <v>1.5096338588169642</v>
      </c>
      <c r="N86" s="755">
        <v>1.4891635667163226</v>
      </c>
      <c r="O86" s="755">
        <v>1.5117987240172874</v>
      </c>
      <c r="P86" s="755">
        <v>1.5191093522267205</v>
      </c>
      <c r="R86" s="755">
        <v>1.2163511010495981E-2</v>
      </c>
      <c r="S86" s="755">
        <v>1.1766671316964294E-2</v>
      </c>
      <c r="T86" s="755">
        <v>1.1688960417110025E-2</v>
      </c>
      <c r="U86" s="755">
        <v>1.1682444947520076E-2</v>
      </c>
      <c r="V86" s="755">
        <v>1.1644429149797575E-2</v>
      </c>
      <c r="X86" s="755">
        <v>1.578803766207038</v>
      </c>
      <c r="Y86" s="755">
        <v>1.5214005301339284</v>
      </c>
      <c r="Z86" s="755">
        <v>1.5008525271334325</v>
      </c>
      <c r="AA86" s="755">
        <v>1.5234811689648076</v>
      </c>
      <c r="AB86" s="755">
        <v>1.530753781376518</v>
      </c>
    </row>
    <row r="87" spans="1:28">
      <c r="A87" s="584">
        <v>11</v>
      </c>
      <c r="B87" s="585" t="s">
        <v>1341</v>
      </c>
      <c r="L87" s="755">
        <v>1.2092657432010836</v>
      </c>
      <c r="M87" s="755">
        <v>1.2434891336768827</v>
      </c>
      <c r="N87" s="755">
        <v>1.2604722302113087</v>
      </c>
      <c r="O87" s="755">
        <v>1.2672516312444075</v>
      </c>
      <c r="P87" s="755">
        <v>1.2674233640337373</v>
      </c>
      <c r="R87" s="755">
        <v>2.9132985599425371E-2</v>
      </c>
      <c r="S87" s="755">
        <v>4.4989783815618078E-2</v>
      </c>
      <c r="T87" s="755">
        <v>4.4996035314615435E-2</v>
      </c>
      <c r="U87" s="755">
        <v>4.5256415757033042E-2</v>
      </c>
      <c r="V87" s="755">
        <v>4.5263174580035759E-2</v>
      </c>
      <c r="X87" s="755">
        <v>1.2383987288005089</v>
      </c>
      <c r="Y87" s="755">
        <v>1.2884789174925009</v>
      </c>
      <c r="Z87" s="755">
        <v>1.3054682655259242</v>
      </c>
      <c r="AA87" s="755">
        <v>1.3125080470014405</v>
      </c>
      <c r="AB87" s="755">
        <v>1.3126865386137732</v>
      </c>
    </row>
    <row r="88" spans="1:28">
      <c r="A88" s="584">
        <v>12</v>
      </c>
      <c r="B88" s="585" t="s">
        <v>119</v>
      </c>
      <c r="L88" s="755">
        <v>1.3370290904322435</v>
      </c>
      <c r="M88" s="755">
        <v>1.3666655701688066</v>
      </c>
      <c r="N88" s="755">
        <v>1.3825516504172579</v>
      </c>
      <c r="O88" s="755">
        <v>1.3847064542630096</v>
      </c>
      <c r="P88" s="755">
        <v>1.3830868192848222</v>
      </c>
      <c r="R88" s="755">
        <v>2.9641108706999847E-2</v>
      </c>
      <c r="S88" s="755">
        <v>4.543538190236901E-2</v>
      </c>
      <c r="T88" s="755">
        <v>4.5322297343308116E-2</v>
      </c>
      <c r="U88" s="755">
        <v>4.5398926494067016E-2</v>
      </c>
      <c r="V88" s="755">
        <v>4.5341563712592015E-2</v>
      </c>
      <c r="X88" s="755">
        <v>1.3666701991392434</v>
      </c>
      <c r="Y88" s="755">
        <v>1.4121009520711756</v>
      </c>
      <c r="Z88" s="755">
        <v>1.427873947760566</v>
      </c>
      <c r="AA88" s="755">
        <v>1.4301053807570767</v>
      </c>
      <c r="AB88" s="755">
        <v>1.4284283829974143</v>
      </c>
    </row>
    <row r="89" spans="1:28">
      <c r="A89" s="584">
        <v>12</v>
      </c>
      <c r="B89" s="585" t="s">
        <v>120</v>
      </c>
      <c r="L89" s="755">
        <v>0.70462915601023024</v>
      </c>
      <c r="M89" s="755">
        <v>0.70462915601023024</v>
      </c>
      <c r="N89" s="755">
        <v>0.70462915601023024</v>
      </c>
      <c r="O89" s="755">
        <v>0.70462915601023024</v>
      </c>
      <c r="P89" s="755">
        <v>0.70462915601023024</v>
      </c>
      <c r="R89" s="755">
        <v>9.4671781756180753E-3</v>
      </c>
      <c r="S89" s="755">
        <v>9.4671781756180753E-3</v>
      </c>
      <c r="T89" s="755">
        <v>9.4671781756180753E-3</v>
      </c>
      <c r="U89" s="755">
        <v>9.4671781756180753E-3</v>
      </c>
      <c r="V89" s="755">
        <v>9.4671781756180753E-3</v>
      </c>
      <c r="X89" s="755">
        <v>0.71409633418584828</v>
      </c>
      <c r="Y89" s="755">
        <v>0.71409633418584828</v>
      </c>
      <c r="Z89" s="755">
        <v>0.71409633418584828</v>
      </c>
      <c r="AA89" s="755">
        <v>0.71409633418584828</v>
      </c>
      <c r="AB89" s="755">
        <v>0.71409633418584828</v>
      </c>
    </row>
    <row r="90" spans="1:28">
      <c r="A90" s="584">
        <v>14</v>
      </c>
      <c r="B90" s="585" t="s">
        <v>121</v>
      </c>
      <c r="L90" s="755">
        <v>0.98303582801455769</v>
      </c>
      <c r="M90" s="755">
        <v>0.98394647031224824</v>
      </c>
      <c r="N90" s="755">
        <v>0.98399706155100874</v>
      </c>
      <c r="O90" s="755">
        <v>0.98299535502354907</v>
      </c>
      <c r="P90" s="755">
        <v>0.9829557252198533</v>
      </c>
      <c r="R90" s="755">
        <v>5.4535721867637166E-2</v>
      </c>
      <c r="S90" s="755">
        <v>5.4596431354149877E-2</v>
      </c>
      <c r="T90" s="755">
        <v>5.4599804103400595E-2</v>
      </c>
      <c r="U90" s="755">
        <v>5.4533023668236591E-2</v>
      </c>
      <c r="V90" s="755">
        <v>5.453038168132357E-2</v>
      </c>
      <c r="X90" s="755">
        <v>1.0375715498821949</v>
      </c>
      <c r="Y90" s="755">
        <v>1.0385429016663981</v>
      </c>
      <c r="Z90" s="755">
        <v>1.0385968656544093</v>
      </c>
      <c r="AA90" s="755">
        <v>1.0375283786917857</v>
      </c>
      <c r="AB90" s="755">
        <v>1.0374861069011769</v>
      </c>
    </row>
    <row r="91" spans="1:28">
      <c r="L91" s="756">
        <v>15.736586905732647</v>
      </c>
      <c r="M91" s="756">
        <v>16.269402565542325</v>
      </c>
      <c r="N91" s="756">
        <v>16.494940825903758</v>
      </c>
      <c r="O91" s="756">
        <v>16.465795065885992</v>
      </c>
      <c r="P91" s="756">
        <v>16.595391400808662</v>
      </c>
      <c r="R91" s="756">
        <v>0.39478885118553086</v>
      </c>
      <c r="S91" s="756">
        <v>0.44210332863606394</v>
      </c>
      <c r="T91" s="756">
        <v>0.44310751387406833</v>
      </c>
      <c r="U91" s="756">
        <v>0.44396831793164532</v>
      </c>
      <c r="V91" s="756">
        <v>0.44319208285378181</v>
      </c>
      <c r="X91" s="756">
        <v>16.131375756918182</v>
      </c>
      <c r="Y91" s="756">
        <v>16.711505894178387</v>
      </c>
      <c r="Z91" s="756">
        <v>16.938048339777833</v>
      </c>
      <c r="AA91" s="756">
        <v>16.909763383817637</v>
      </c>
      <c r="AB91" s="756">
        <v>17.038583483662446</v>
      </c>
    </row>
    <row r="92" spans="1:28">
      <c r="B92" s="415" t="s">
        <v>700</v>
      </c>
      <c r="L92" s="756"/>
      <c r="M92" s="756"/>
      <c r="N92" s="756"/>
      <c r="O92" s="756"/>
      <c r="P92" s="756"/>
      <c r="R92" s="756"/>
      <c r="S92" s="756"/>
      <c r="T92" s="756"/>
      <c r="U92" s="756"/>
      <c r="V92" s="756"/>
      <c r="X92" s="756"/>
      <c r="Y92" s="756"/>
      <c r="Z92" s="756"/>
      <c r="AA92" s="756"/>
      <c r="AB92" s="756"/>
    </row>
    <row r="93" spans="1:28">
      <c r="L93" s="756"/>
      <c r="M93" s="756"/>
      <c r="N93" s="756"/>
      <c r="O93" s="756"/>
      <c r="P93" s="756"/>
      <c r="R93" s="756"/>
      <c r="S93" s="756"/>
      <c r="T93" s="756"/>
      <c r="U93" s="756"/>
      <c r="V93" s="756"/>
      <c r="X93" s="756"/>
      <c r="Y93" s="756"/>
      <c r="Z93" s="756"/>
      <c r="AA93" s="756"/>
      <c r="AB93" s="756"/>
    </row>
    <row r="94" spans="1:28">
      <c r="A94" s="583">
        <v>0</v>
      </c>
      <c r="B94" s="583" t="s">
        <v>1340</v>
      </c>
      <c r="L94" s="755"/>
      <c r="M94" s="755"/>
      <c r="N94" s="755"/>
      <c r="O94" s="755"/>
      <c r="P94" s="755"/>
      <c r="R94" s="755"/>
      <c r="S94" s="755"/>
      <c r="T94" s="755"/>
      <c r="U94" s="755"/>
      <c r="V94" s="755"/>
      <c r="X94" s="755"/>
      <c r="Y94" s="755"/>
      <c r="Z94" s="755"/>
      <c r="AA94" s="755"/>
      <c r="AB94" s="755"/>
    </row>
    <row r="95" spans="1:28">
      <c r="A95" s="584">
        <v>1</v>
      </c>
      <c r="B95" s="585" t="s">
        <v>108</v>
      </c>
      <c r="L95" s="755">
        <v>1.2196744273213858</v>
      </c>
      <c r="M95" s="755">
        <v>1.1977607211975487</v>
      </c>
      <c r="N95" s="755">
        <v>1.1741169453057569</v>
      </c>
      <c r="O95" s="755">
        <v>1.1213875543814573</v>
      </c>
      <c r="P95" s="755">
        <v>1.090854657336606</v>
      </c>
      <c r="R95" s="755">
        <v>1.7726751159644429E-2</v>
      </c>
      <c r="S95" s="755">
        <v>1.7214440258672102E-2</v>
      </c>
      <c r="T95" s="755">
        <v>1.6128315167129734E-2</v>
      </c>
      <c r="U95" s="755">
        <v>1.6215885318837768E-2</v>
      </c>
      <c r="V95" s="755">
        <v>1.5693927308509818E-2</v>
      </c>
      <c r="X95" s="755">
        <v>1.2374011784810302</v>
      </c>
      <c r="Y95" s="755">
        <v>1.2149751614562208</v>
      </c>
      <c r="Z95" s="755">
        <v>1.1902452604728866</v>
      </c>
      <c r="AA95" s="755">
        <v>1.137603439700295</v>
      </c>
      <c r="AB95" s="755">
        <v>1.1065485846451157</v>
      </c>
    </row>
    <row r="96" spans="1:28">
      <c r="A96" s="584">
        <v>2</v>
      </c>
      <c r="B96" s="585" t="s">
        <v>109</v>
      </c>
      <c r="L96" s="755">
        <v>1.1700709934904328</v>
      </c>
      <c r="M96" s="755">
        <v>1.147964871326913</v>
      </c>
      <c r="N96" s="755">
        <v>1.1225514977447033</v>
      </c>
      <c r="O96" s="755">
        <v>1.0709597892872305</v>
      </c>
      <c r="P96" s="755">
        <v>1.0419713576367575</v>
      </c>
      <c r="R96" s="755">
        <v>2.6746310247448123E-2</v>
      </c>
      <c r="S96" s="755">
        <v>2.5880643011439507E-2</v>
      </c>
      <c r="T96" s="755">
        <v>2.2286676217125614E-2</v>
      </c>
      <c r="U96" s="755">
        <v>2.1513930418634471E-2</v>
      </c>
      <c r="V96" s="755">
        <v>2.0817170165753601E-2</v>
      </c>
      <c r="X96" s="755">
        <v>1.1968173037378809</v>
      </c>
      <c r="Y96" s="755">
        <v>1.1738455143383526</v>
      </c>
      <c r="Z96" s="755">
        <v>1.144838173961829</v>
      </c>
      <c r="AA96" s="755">
        <v>1.0924737197058649</v>
      </c>
      <c r="AB96" s="755">
        <v>1.0627885278025111</v>
      </c>
    </row>
    <row r="97" spans="1:28">
      <c r="A97" s="584">
        <v>3</v>
      </c>
      <c r="B97" s="584" t="s">
        <v>110</v>
      </c>
      <c r="L97" s="755">
        <v>5.1986963723074746</v>
      </c>
      <c r="M97" s="755">
        <v>5.2322376707038272</v>
      </c>
      <c r="N97" s="755">
        <v>5.2322376707038272</v>
      </c>
      <c r="O97" s="755">
        <v>5.2215436871263785</v>
      </c>
      <c r="P97" s="755">
        <v>5.2163446455543552</v>
      </c>
      <c r="R97" s="755">
        <v>0.22074683767580769</v>
      </c>
      <c r="S97" s="755">
        <v>0.22091598124012399</v>
      </c>
      <c r="T97" s="755">
        <v>0.22091598124012399</v>
      </c>
      <c r="U97" s="755">
        <v>0.21680291063341334</v>
      </c>
      <c r="V97" s="755">
        <v>0.21480327925955808</v>
      </c>
      <c r="X97" s="755">
        <v>5.4194432099832826</v>
      </c>
      <c r="Y97" s="755">
        <v>5.4531536519439507</v>
      </c>
      <c r="Z97" s="755">
        <v>5.4531536519439507</v>
      </c>
      <c r="AA97" s="755">
        <v>5.438346597759792</v>
      </c>
      <c r="AB97" s="755">
        <v>5.4311479248139136</v>
      </c>
    </row>
    <row r="98" spans="1:28">
      <c r="A98" s="584">
        <v>4</v>
      </c>
      <c r="B98" s="585" t="s">
        <v>111</v>
      </c>
      <c r="L98" s="755">
        <v>1.0736842105263158</v>
      </c>
      <c r="M98" s="755">
        <v>1.062295081967213</v>
      </c>
      <c r="N98" s="755">
        <v>1.062295081967213</v>
      </c>
      <c r="O98" s="755">
        <v>1.0677966101694916</v>
      </c>
      <c r="P98" s="755">
        <v>1.0596774193548388</v>
      </c>
      <c r="R98" s="755">
        <v>3.1578947368421068E-2</v>
      </c>
      <c r="S98" s="755">
        <v>2.950819672131148E-2</v>
      </c>
      <c r="T98" s="755">
        <v>2.9508196721311483E-2</v>
      </c>
      <c r="U98" s="755">
        <v>3.0508474576271191E-2</v>
      </c>
      <c r="V98" s="755">
        <v>2.9032258064516137E-2</v>
      </c>
      <c r="X98" s="755">
        <v>1.1052631578947369</v>
      </c>
      <c r="Y98" s="755">
        <v>1.0918032786885246</v>
      </c>
      <c r="Z98" s="755">
        <v>1.0918032786885246</v>
      </c>
      <c r="AA98" s="755">
        <v>1.0983050847457627</v>
      </c>
      <c r="AB98" s="755">
        <v>1.088709677419355</v>
      </c>
    </row>
    <row r="99" spans="1:28">
      <c r="A99" s="584">
        <v>5</v>
      </c>
      <c r="B99" s="585" t="s">
        <v>112</v>
      </c>
      <c r="L99" s="755">
        <v>1.0625</v>
      </c>
      <c r="M99" s="755">
        <v>1.1772151898734178</v>
      </c>
      <c r="N99" s="755">
        <v>1.194805194805195</v>
      </c>
      <c r="O99" s="755">
        <v>1.1973684210526316</v>
      </c>
      <c r="P99" s="755">
        <v>1.1772151898734176</v>
      </c>
      <c r="R99" s="755">
        <v>1.2500000000000001E-2</v>
      </c>
      <c r="S99" s="755">
        <v>1.2658227848101269E-2</v>
      </c>
      <c r="T99" s="755">
        <v>1.2987012987012988E-2</v>
      </c>
      <c r="U99" s="755">
        <v>1.3157894736842103E-2</v>
      </c>
      <c r="V99" s="755">
        <v>1.2658227848101266E-2</v>
      </c>
      <c r="X99" s="755">
        <v>1.075</v>
      </c>
      <c r="Y99" s="755">
        <v>1.1898734177215191</v>
      </c>
      <c r="Z99" s="755">
        <v>1.2077922077922079</v>
      </c>
      <c r="AA99" s="755">
        <v>1.2105263157894737</v>
      </c>
      <c r="AB99" s="755">
        <v>1.1898734177215189</v>
      </c>
    </row>
    <row r="100" spans="1:28">
      <c r="A100" s="584">
        <v>6</v>
      </c>
      <c r="B100" s="585" t="s">
        <v>113</v>
      </c>
      <c r="L100" s="755">
        <v>0.65555555555555545</v>
      </c>
      <c r="M100" s="755">
        <v>0.63692307692307704</v>
      </c>
      <c r="N100" s="755">
        <v>0.63582089552238785</v>
      </c>
      <c r="O100" s="755">
        <v>0.64411764705882357</v>
      </c>
      <c r="P100" s="755">
        <v>0.63478260869565228</v>
      </c>
      <c r="R100" s="755">
        <v>4.2915202276973874E-2</v>
      </c>
      <c r="S100" s="755">
        <v>3.5652629583947541E-2</v>
      </c>
      <c r="T100" s="755">
        <v>3.4588371984426713E-2</v>
      </c>
      <c r="U100" s="755">
        <v>3.4079719455243983E-2</v>
      </c>
      <c r="V100" s="755">
        <v>3.3585810477631747E-2</v>
      </c>
      <c r="X100" s="755">
        <v>0.69847075783252932</v>
      </c>
      <c r="Y100" s="755">
        <v>0.67257570650702458</v>
      </c>
      <c r="Z100" s="755">
        <v>0.67040926750681462</v>
      </c>
      <c r="AA100" s="755">
        <v>0.67819736651406759</v>
      </c>
      <c r="AB100" s="755">
        <v>0.66836841917328405</v>
      </c>
    </row>
    <row r="101" spans="1:28">
      <c r="A101" s="584">
        <v>7</v>
      </c>
      <c r="B101" s="585" t="s">
        <v>114</v>
      </c>
      <c r="L101" s="755">
        <v>0.66153846153846163</v>
      </c>
      <c r="M101" s="755">
        <v>0.63829787234042568</v>
      </c>
      <c r="N101" s="755">
        <v>0.63789473684210518</v>
      </c>
      <c r="O101" s="755">
        <v>0.64948453608247436</v>
      </c>
      <c r="P101" s="755">
        <v>0.63636363636363646</v>
      </c>
      <c r="R101" s="755">
        <v>3.5674090731325776E-2</v>
      </c>
      <c r="S101" s="755">
        <v>2.9601905074929897E-2</v>
      </c>
      <c r="T101" s="755">
        <v>2.9290306074141154E-2</v>
      </c>
      <c r="U101" s="755">
        <v>2.8686382237560943E-2</v>
      </c>
      <c r="V101" s="755">
        <v>2.8106859364074855E-2</v>
      </c>
      <c r="X101" s="755">
        <v>0.6972125522697874</v>
      </c>
      <c r="Y101" s="755">
        <v>0.66789977741535556</v>
      </c>
      <c r="Z101" s="755">
        <v>0.66718504291624636</v>
      </c>
      <c r="AA101" s="755">
        <v>0.67817091832003529</v>
      </c>
      <c r="AB101" s="755">
        <v>0.66447049572771133</v>
      </c>
    </row>
    <row r="102" spans="1:28">
      <c r="A102" s="584">
        <v>8</v>
      </c>
      <c r="B102" s="585" t="s">
        <v>115</v>
      </c>
      <c r="L102" s="755">
        <v>0.66176379759121196</v>
      </c>
      <c r="M102" s="755">
        <v>0.66344602555968468</v>
      </c>
      <c r="N102" s="755">
        <v>0.66443496670860058</v>
      </c>
      <c r="O102" s="755">
        <v>0.66532389765922706</v>
      </c>
      <c r="P102" s="755">
        <v>0.66620011348590902</v>
      </c>
      <c r="R102" s="755">
        <v>1.7646799311774833E-2</v>
      </c>
      <c r="S102" s="755">
        <v>2.71911538112934E-2</v>
      </c>
      <c r="T102" s="755">
        <v>2.7614985732257378E-2</v>
      </c>
      <c r="U102" s="755">
        <v>2.7995956139668716E-2</v>
      </c>
      <c r="V102" s="755">
        <v>2.8371477208246648E-2</v>
      </c>
      <c r="X102" s="755">
        <v>0.67941059690298677</v>
      </c>
      <c r="Y102" s="755">
        <v>0.69063717937097813</v>
      </c>
      <c r="Z102" s="755">
        <v>0.69204995244085799</v>
      </c>
      <c r="AA102" s="755">
        <v>0.69331985379889582</v>
      </c>
      <c r="AB102" s="755">
        <v>0.69457159069415564</v>
      </c>
    </row>
    <row r="103" spans="1:28">
      <c r="A103" s="584">
        <v>9</v>
      </c>
      <c r="B103" s="585" t="s">
        <v>116</v>
      </c>
      <c r="L103" s="755">
        <v>0.7583333333333333</v>
      </c>
      <c r="M103" s="755">
        <v>0.76086956521739124</v>
      </c>
      <c r="N103" s="755">
        <v>0.76363636363636356</v>
      </c>
      <c r="O103" s="755">
        <v>0.76461538461538447</v>
      </c>
      <c r="P103" s="755">
        <v>0.76268656716417904</v>
      </c>
      <c r="R103" s="755">
        <v>2.9166666666666657E-2</v>
      </c>
      <c r="S103" s="755">
        <v>3.0434782608695646E-2</v>
      </c>
      <c r="T103" s="755">
        <v>3.1818181818181829E-2</v>
      </c>
      <c r="U103" s="755">
        <v>3.2307692307692315E-2</v>
      </c>
      <c r="V103" s="755">
        <v>3.1343283582089557E-2</v>
      </c>
      <c r="X103" s="755">
        <v>0.78749999999999998</v>
      </c>
      <c r="Y103" s="755">
        <v>0.79130434782608694</v>
      </c>
      <c r="Z103" s="755">
        <v>0.79545454545454541</v>
      </c>
      <c r="AA103" s="755">
        <v>0.79692307692307685</v>
      </c>
      <c r="AB103" s="755">
        <v>0.79402985074626864</v>
      </c>
    </row>
    <row r="104" spans="1:28">
      <c r="A104" s="584">
        <v>10</v>
      </c>
      <c r="B104" s="585" t="s">
        <v>117</v>
      </c>
      <c r="L104" s="755">
        <v>1.2106194690265488</v>
      </c>
      <c r="M104" s="755">
        <v>1.2107142857142859</v>
      </c>
      <c r="N104" s="755">
        <v>1.2108108108108109</v>
      </c>
      <c r="O104" s="755">
        <v>1.2106194690265488</v>
      </c>
      <c r="P104" s="755">
        <v>1.2105263157894739</v>
      </c>
      <c r="R104" s="755">
        <v>1.0619469026548676E-2</v>
      </c>
      <c r="S104" s="755">
        <v>1.0714285714285716E-2</v>
      </c>
      <c r="T104" s="755">
        <v>1.0810810810810813E-2</v>
      </c>
      <c r="U104" s="755">
        <v>1.0619469026548676E-2</v>
      </c>
      <c r="V104" s="755">
        <v>1.0526315789473687E-2</v>
      </c>
      <c r="X104" s="755">
        <v>1.2212389380530975</v>
      </c>
      <c r="Y104" s="755">
        <v>1.2214285714285715</v>
      </c>
      <c r="Z104" s="755">
        <v>1.2216216216216218</v>
      </c>
      <c r="AA104" s="755">
        <v>1.2212389380530975</v>
      </c>
      <c r="AB104" s="755">
        <v>1.2210526315789476</v>
      </c>
    </row>
    <row r="105" spans="1:28">
      <c r="A105" s="584">
        <v>11</v>
      </c>
      <c r="B105" s="585" t="s">
        <v>1341</v>
      </c>
      <c r="L105" s="755">
        <v>0.65820005629357425</v>
      </c>
      <c r="M105" s="755">
        <v>0.65591070211577807</v>
      </c>
      <c r="N105" s="755">
        <v>0.65472047984186765</v>
      </c>
      <c r="O105" s="755">
        <v>0.65472047984186765</v>
      </c>
      <c r="P105" s="755">
        <v>0.65454581643374832</v>
      </c>
      <c r="R105" s="755">
        <v>1.7116581317410007E-2</v>
      </c>
      <c r="S105" s="755">
        <v>2.5559537707605304E-2</v>
      </c>
      <c r="T105" s="755">
        <v>2.5146234507858974E-2</v>
      </c>
      <c r="U105" s="755">
        <v>2.5146234507858974E-2</v>
      </c>
      <c r="V105" s="755">
        <v>2.5139113783578651E-2</v>
      </c>
      <c r="X105" s="755">
        <v>0.67531663761098426</v>
      </c>
      <c r="Y105" s="755">
        <v>0.68147023982338339</v>
      </c>
      <c r="Z105" s="755">
        <v>0.67986671434972668</v>
      </c>
      <c r="AA105" s="755">
        <v>0.67986671434972668</v>
      </c>
      <c r="AB105" s="755">
        <v>0.67968493021732701</v>
      </c>
    </row>
    <row r="106" spans="1:28">
      <c r="A106" s="584">
        <v>12</v>
      </c>
      <c r="B106" s="585" t="s">
        <v>119</v>
      </c>
      <c r="L106" s="755">
        <v>0.7938817277891268</v>
      </c>
      <c r="M106" s="755">
        <v>0.79113904531590773</v>
      </c>
      <c r="N106" s="755">
        <v>0.78968425588124946</v>
      </c>
      <c r="O106" s="755">
        <v>0.78968425588124946</v>
      </c>
      <c r="P106" s="755">
        <v>0.78941249829416038</v>
      </c>
      <c r="R106" s="755">
        <v>1.9149290811409512E-2</v>
      </c>
      <c r="S106" s="755">
        <v>2.8561643084415389E-2</v>
      </c>
      <c r="T106" s="755">
        <v>2.8082757516493247E-2</v>
      </c>
      <c r="U106" s="755">
        <v>2.8082757516493247E-2</v>
      </c>
      <c r="V106" s="755">
        <v>2.8072424978938235E-2</v>
      </c>
      <c r="X106" s="755">
        <v>0.81303101860053628</v>
      </c>
      <c r="Y106" s="755">
        <v>0.81970068840032306</v>
      </c>
      <c r="Z106" s="755">
        <v>0.81776701339774271</v>
      </c>
      <c r="AA106" s="755">
        <v>0.81776701339774271</v>
      </c>
      <c r="AB106" s="755">
        <v>0.81748492327309863</v>
      </c>
    </row>
    <row r="107" spans="1:28">
      <c r="A107" s="584">
        <v>12</v>
      </c>
      <c r="B107" s="585" t="s">
        <v>120</v>
      </c>
      <c r="L107" s="755">
        <v>1.1000000000000001</v>
      </c>
      <c r="M107" s="755">
        <v>1.1000000000000001</v>
      </c>
      <c r="N107" s="755">
        <v>1.1000000000000001</v>
      </c>
      <c r="O107" s="755">
        <v>1.1000000000000001</v>
      </c>
      <c r="P107" s="755">
        <v>1.1000000000000001</v>
      </c>
      <c r="R107" s="755">
        <v>1.9298245614035092E-2</v>
      </c>
      <c r="S107" s="755">
        <v>1.9298245614035092E-2</v>
      </c>
      <c r="T107" s="755">
        <v>1.9298245614035092E-2</v>
      </c>
      <c r="U107" s="755">
        <v>1.9298245614035092E-2</v>
      </c>
      <c r="V107" s="755">
        <v>1.9298245614035092E-2</v>
      </c>
      <c r="X107" s="755">
        <v>1.1192982456140352</v>
      </c>
      <c r="Y107" s="755">
        <v>1.1192982456140352</v>
      </c>
      <c r="Z107" s="755">
        <v>1.1192982456140352</v>
      </c>
      <c r="AA107" s="755">
        <v>1.1192982456140352</v>
      </c>
      <c r="AB107" s="755">
        <v>1.1192982456140352</v>
      </c>
    </row>
    <row r="108" spans="1:28">
      <c r="A108" s="584">
        <v>14</v>
      </c>
      <c r="B108" s="585" t="s">
        <v>121</v>
      </c>
      <c r="L108" s="755">
        <v>1.1619718309859155</v>
      </c>
      <c r="M108" s="755">
        <v>1.1619718309859155</v>
      </c>
      <c r="N108" s="755">
        <v>1.1619718309859155</v>
      </c>
      <c r="O108" s="755">
        <v>1.1619718309859155</v>
      </c>
      <c r="P108" s="755">
        <v>1.1619718309859155</v>
      </c>
      <c r="R108" s="755">
        <v>7.746478873239436E-2</v>
      </c>
      <c r="S108" s="755">
        <v>7.746478873239436E-2</v>
      </c>
      <c r="T108" s="755">
        <v>7.746478873239436E-2</v>
      </c>
      <c r="U108" s="755">
        <v>7.746478873239436E-2</v>
      </c>
      <c r="V108" s="755">
        <v>7.746478873239436E-2</v>
      </c>
      <c r="X108" s="755">
        <v>1.2394366197183098</v>
      </c>
      <c r="Y108" s="755">
        <v>1.2394366197183098</v>
      </c>
      <c r="Z108" s="755">
        <v>1.2394366197183098</v>
      </c>
      <c r="AA108" s="755">
        <v>1.2394366197183098</v>
      </c>
      <c r="AB108" s="755">
        <v>1.2394366197183098</v>
      </c>
    </row>
    <row r="109" spans="1:28">
      <c r="L109" s="756">
        <v>17.386490235759336</v>
      </c>
      <c r="M109" s="756">
        <v>17.436745939241387</v>
      </c>
      <c r="N109" s="756">
        <v>17.404980730755995</v>
      </c>
      <c r="O109" s="756">
        <v>17.319593563168681</v>
      </c>
      <c r="P109" s="756">
        <v>17.202552656968649</v>
      </c>
      <c r="R109" s="756">
        <v>0.57834998093986012</v>
      </c>
      <c r="S109" s="756">
        <v>0.59065646101125069</v>
      </c>
      <c r="T109" s="756">
        <v>0.58594086512330346</v>
      </c>
      <c r="U109" s="756">
        <v>0.58188034122149512</v>
      </c>
      <c r="V109" s="756">
        <v>0.57491318217690179</v>
      </c>
      <c r="X109" s="756">
        <v>17.964840216699194</v>
      </c>
      <c r="Y109" s="756">
        <v>18.027402400252633</v>
      </c>
      <c r="Z109" s="756">
        <v>17.9909215958793</v>
      </c>
      <c r="AA109" s="756">
        <v>17.901473904390176</v>
      </c>
      <c r="AB109" s="756">
        <v>17.777465839145549</v>
      </c>
    </row>
    <row r="111" spans="1:28" ht="15">
      <c r="B111" s="758" t="s">
        <v>1537</v>
      </c>
    </row>
    <row r="112" spans="1:28">
      <c r="B112" t="s">
        <v>1540</v>
      </c>
    </row>
    <row r="113" spans="1:16">
      <c r="A113" s="583">
        <v>0</v>
      </c>
      <c r="B113" s="583" t="s">
        <v>1340</v>
      </c>
      <c r="G113" s="755"/>
      <c r="H113" s="755"/>
      <c r="I113" s="755"/>
      <c r="J113" s="755"/>
      <c r="K113" s="755"/>
      <c r="L113" s="755"/>
      <c r="M113" s="755"/>
      <c r="N113" s="755"/>
      <c r="O113" s="755"/>
      <c r="P113" s="755"/>
    </row>
    <row r="114" spans="1:16">
      <c r="A114" s="584">
        <v>1</v>
      </c>
      <c r="B114" s="585" t="s">
        <v>108</v>
      </c>
      <c r="G114" s="755">
        <v>39.156976205456402</v>
      </c>
      <c r="H114" s="755">
        <v>41.8248105007725</v>
      </c>
      <c r="I114" s="755">
        <v>44.842702716883501</v>
      </c>
      <c r="J114" s="755">
        <v>47.8463963975788</v>
      </c>
      <c r="K114" s="755">
        <v>50.8260890668857</v>
      </c>
      <c r="L114" s="755">
        <v>51.206007972923501</v>
      </c>
      <c r="M114" s="755">
        <v>58.359766140962073</v>
      </c>
      <c r="N114" s="755">
        <v>66.060518178842599</v>
      </c>
      <c r="O114" s="755">
        <v>69.157235467248626</v>
      </c>
      <c r="P114" s="755">
        <v>72.778086367868951</v>
      </c>
    </row>
    <row r="115" spans="1:16">
      <c r="A115" s="584">
        <v>2</v>
      </c>
      <c r="B115" s="585" t="s">
        <v>109</v>
      </c>
      <c r="G115" s="755">
        <v>38.473602051086402</v>
      </c>
      <c r="H115" s="755">
        <v>41.1071322803325</v>
      </c>
      <c r="I115" s="755">
        <v>43.846851367962202</v>
      </c>
      <c r="J115" s="755">
        <v>46.577309335286103</v>
      </c>
      <c r="K115" s="755">
        <v>49.160169278758197</v>
      </c>
      <c r="L115" s="755">
        <v>49.64713209228244</v>
      </c>
      <c r="M115" s="755">
        <v>56.188178639764686</v>
      </c>
      <c r="N115" s="755">
        <v>63.386694851232583</v>
      </c>
      <c r="O115" s="755">
        <v>66.946188185859995</v>
      </c>
      <c r="P115" s="755">
        <v>71.083969532579687</v>
      </c>
    </row>
    <row r="116" spans="1:16">
      <c r="A116" s="584">
        <v>3</v>
      </c>
      <c r="B116" s="584" t="s">
        <v>110</v>
      </c>
      <c r="G116" s="755">
        <v>37.338307426264102</v>
      </c>
      <c r="H116" s="755">
        <v>38.7884604426946</v>
      </c>
      <c r="I116" s="755">
        <v>40.7638099683221</v>
      </c>
      <c r="J116" s="755">
        <v>42.857742697310201</v>
      </c>
      <c r="K116" s="755">
        <v>44.8983589437304</v>
      </c>
      <c r="L116" s="755">
        <v>44.960086562126961</v>
      </c>
      <c r="M116" s="755">
        <v>52.894235731724201</v>
      </c>
      <c r="N116" s="755">
        <v>60.961142953331944</v>
      </c>
      <c r="O116" s="755">
        <v>63.00728247486154</v>
      </c>
      <c r="P116" s="755">
        <v>62.296575125007436</v>
      </c>
    </row>
    <row r="117" spans="1:16">
      <c r="A117" s="584">
        <v>4</v>
      </c>
      <c r="B117" s="585" t="s">
        <v>111</v>
      </c>
      <c r="G117" s="755">
        <v>24.210199118255598</v>
      </c>
      <c r="H117" s="755">
        <v>25.814528561148499</v>
      </c>
      <c r="I117" s="755">
        <v>27.408762339892402</v>
      </c>
      <c r="J117" s="755">
        <v>28.960351328946999</v>
      </c>
      <c r="K117" s="755">
        <v>30.439201364002798</v>
      </c>
      <c r="L117" s="755">
        <v>30.671816305459171</v>
      </c>
      <c r="M117" s="755">
        <v>36.462631759952941</v>
      </c>
      <c r="N117" s="755">
        <v>41.712567986607212</v>
      </c>
      <c r="O117" s="755">
        <v>43.614156985628519</v>
      </c>
      <c r="P117" s="755">
        <v>45.884980105139881</v>
      </c>
    </row>
    <row r="118" spans="1:16">
      <c r="A118" s="584">
        <v>5</v>
      </c>
      <c r="B118" s="585" t="s">
        <v>112</v>
      </c>
      <c r="G118" s="755">
        <v>32.657643178096698</v>
      </c>
      <c r="H118" s="755">
        <v>33.873166569193103</v>
      </c>
      <c r="I118" s="755">
        <v>35.1910390928537</v>
      </c>
      <c r="J118" s="755">
        <v>36.4382362755304</v>
      </c>
      <c r="K118" s="755">
        <v>37.704227165973599</v>
      </c>
      <c r="L118" s="755">
        <v>39.21346445806347</v>
      </c>
      <c r="M118" s="755">
        <v>46.589340918615363</v>
      </c>
      <c r="N118" s="755">
        <v>53.986731324234547</v>
      </c>
      <c r="O118" s="755">
        <v>56.35056391866685</v>
      </c>
      <c r="P118" s="755">
        <v>58.955717715991717</v>
      </c>
    </row>
    <row r="119" spans="1:16">
      <c r="A119" s="584">
        <v>6</v>
      </c>
      <c r="B119" s="585" t="s">
        <v>113</v>
      </c>
      <c r="G119" s="755">
        <v>23.2768820880314</v>
      </c>
      <c r="H119" s="755">
        <v>23.2972589193804</v>
      </c>
      <c r="I119" s="755">
        <v>23.336269749809698</v>
      </c>
      <c r="J119" s="755">
        <v>23.343065457758701</v>
      </c>
      <c r="K119" s="755">
        <v>23.242439707644699</v>
      </c>
      <c r="L119" s="755">
        <v>24.813958035944523</v>
      </c>
      <c r="M119" s="755">
        <v>28.072891065918032</v>
      </c>
      <c r="N119" s="755">
        <v>30.789251067711675</v>
      </c>
      <c r="O119" s="755">
        <v>30.807089766245525</v>
      </c>
      <c r="P119" s="755">
        <v>30.562561625049568</v>
      </c>
    </row>
    <row r="120" spans="1:16">
      <c r="A120" s="584">
        <v>7</v>
      </c>
      <c r="B120" s="585" t="s">
        <v>114</v>
      </c>
      <c r="G120" s="755">
        <v>28.229207793663999</v>
      </c>
      <c r="H120" s="755">
        <v>29.232698883507201</v>
      </c>
      <c r="I120" s="755">
        <v>30.326957273933999</v>
      </c>
      <c r="J120" s="755">
        <v>31.428876673563899</v>
      </c>
      <c r="K120" s="755">
        <v>32.470748675830002</v>
      </c>
      <c r="L120" s="755">
        <v>33.922279269258929</v>
      </c>
      <c r="M120" s="755">
        <v>39.478681665931312</v>
      </c>
      <c r="N120" s="755">
        <v>44.628207563746429</v>
      </c>
      <c r="O120" s="755">
        <v>45.776870959527919</v>
      </c>
      <c r="P120" s="755">
        <v>46.629680372718795</v>
      </c>
    </row>
    <row r="121" spans="1:16">
      <c r="A121" s="584">
        <v>8</v>
      </c>
      <c r="B121" s="585" t="s">
        <v>115</v>
      </c>
      <c r="G121" s="755">
        <v>36.900138754289102</v>
      </c>
      <c r="H121" s="755">
        <v>39.1812372261139</v>
      </c>
      <c r="I121" s="755">
        <v>41.4887566568108</v>
      </c>
      <c r="J121" s="755">
        <v>43.950987504289401</v>
      </c>
      <c r="K121" s="755">
        <v>46.377840789205401</v>
      </c>
      <c r="L121" s="755">
        <v>44.623215196747125</v>
      </c>
      <c r="M121" s="755">
        <v>53.885720385966678</v>
      </c>
      <c r="N121" s="755">
        <v>61.137165287094028</v>
      </c>
      <c r="O121" s="755">
        <v>62.629641332393021</v>
      </c>
      <c r="P121" s="755">
        <v>62.781077574067083</v>
      </c>
    </row>
    <row r="122" spans="1:16">
      <c r="A122" s="584">
        <v>9</v>
      </c>
      <c r="B122" s="585" t="s">
        <v>116</v>
      </c>
      <c r="G122" s="755">
        <v>26.0318978732457</v>
      </c>
      <c r="H122" s="755">
        <v>30.995867425102301</v>
      </c>
      <c r="I122" s="755">
        <v>35.893630422376802</v>
      </c>
      <c r="J122" s="755">
        <v>40.6126105660218</v>
      </c>
      <c r="K122" s="755">
        <v>45.199482119214402</v>
      </c>
      <c r="L122" s="755">
        <v>37.382447561885499</v>
      </c>
      <c r="M122" s="755">
        <v>46.229065854251289</v>
      </c>
      <c r="N122" s="755">
        <v>54.46394086260014</v>
      </c>
      <c r="O122" s="755">
        <v>57.569347633115001</v>
      </c>
      <c r="P122" s="755">
        <v>60.828848105671057</v>
      </c>
    </row>
    <row r="123" spans="1:16">
      <c r="A123" s="584">
        <v>10</v>
      </c>
      <c r="B123" s="585" t="s">
        <v>117</v>
      </c>
      <c r="G123" s="755">
        <v>46.196682652445098</v>
      </c>
      <c r="H123" s="755">
        <v>50.188945477263701</v>
      </c>
      <c r="I123" s="755">
        <v>54.680694444257</v>
      </c>
      <c r="J123" s="755">
        <v>59.426928661389702</v>
      </c>
      <c r="K123" s="755">
        <v>64.377422476675406</v>
      </c>
      <c r="L123" s="755">
        <v>61.566765961356602</v>
      </c>
      <c r="M123" s="755">
        <v>74.756026270985686</v>
      </c>
      <c r="N123" s="755">
        <v>85.718396370219338</v>
      </c>
      <c r="O123" s="755">
        <v>89.692546019452493</v>
      </c>
      <c r="P123" s="755">
        <v>94.009123898372252</v>
      </c>
    </row>
    <row r="124" spans="1:16">
      <c r="A124" s="584">
        <v>11</v>
      </c>
      <c r="B124" s="585" t="s">
        <v>1341</v>
      </c>
      <c r="G124" s="755">
        <v>50.061832712213501</v>
      </c>
      <c r="H124" s="755">
        <v>48.1359935185559</v>
      </c>
      <c r="I124" s="755">
        <v>46.2261899111476</v>
      </c>
      <c r="J124" s="755">
        <v>43.9819090196129</v>
      </c>
      <c r="K124" s="755">
        <v>41.388684113017199</v>
      </c>
      <c r="L124" s="755">
        <v>47.610487475067714</v>
      </c>
      <c r="M124" s="755">
        <v>49.47825046285449</v>
      </c>
      <c r="N124" s="755">
        <v>51.650241257144671</v>
      </c>
      <c r="O124" s="755">
        <v>50.823447750428137</v>
      </c>
      <c r="P124" s="755">
        <v>52.22601711157369</v>
      </c>
    </row>
    <row r="125" spans="1:16">
      <c r="A125" s="584">
        <v>12</v>
      </c>
      <c r="B125" s="585" t="s">
        <v>119</v>
      </c>
      <c r="G125" s="755">
        <v>29.8482794072257</v>
      </c>
      <c r="H125" s="755">
        <v>33.085120979516901</v>
      </c>
      <c r="I125" s="755">
        <v>35.9982617430584</v>
      </c>
      <c r="J125" s="755">
        <v>38.951857094774098</v>
      </c>
      <c r="K125" s="755">
        <v>41.876362418943401</v>
      </c>
      <c r="L125" s="755">
        <v>40.143608913375424</v>
      </c>
      <c r="M125" s="755">
        <v>48.249220066405613</v>
      </c>
      <c r="N125" s="755">
        <v>54.708193022945011</v>
      </c>
      <c r="O125" s="755">
        <v>56.760451583847519</v>
      </c>
      <c r="P125" s="755">
        <v>57.63009073213447</v>
      </c>
    </row>
    <row r="126" spans="1:16">
      <c r="A126" s="584">
        <v>12</v>
      </c>
      <c r="B126" s="585" t="s">
        <v>120</v>
      </c>
      <c r="G126" s="755">
        <v>29.550383418418701</v>
      </c>
      <c r="H126" s="755">
        <v>28.927141601846898</v>
      </c>
      <c r="I126" s="755">
        <v>28.290285462481599</v>
      </c>
      <c r="J126" s="755">
        <v>27.610767124413901</v>
      </c>
      <c r="K126" s="755">
        <v>26.849746058990402</v>
      </c>
      <c r="L126" s="755">
        <v>31.092148287037162</v>
      </c>
      <c r="M126" s="755">
        <v>35.456041237921859</v>
      </c>
      <c r="N126" s="755">
        <v>38.301552274097375</v>
      </c>
      <c r="O126" s="755">
        <v>37.631608498248113</v>
      </c>
      <c r="P126" s="755">
        <v>36.919692429098887</v>
      </c>
    </row>
    <row r="127" spans="1:16">
      <c r="A127" s="584">
        <v>14</v>
      </c>
      <c r="B127" s="585" t="s">
        <v>121</v>
      </c>
      <c r="G127" s="755">
        <v>54.8016573697167</v>
      </c>
      <c r="H127" s="755">
        <v>55.9459188028951</v>
      </c>
      <c r="I127" s="755">
        <v>57.606955337829</v>
      </c>
      <c r="J127" s="755">
        <v>59.254718771270703</v>
      </c>
      <c r="K127" s="755">
        <v>60.734256224696502</v>
      </c>
      <c r="L127" s="755">
        <v>61.360559055339174</v>
      </c>
      <c r="M127" s="755">
        <v>71.121570356715182</v>
      </c>
      <c r="N127" s="755">
        <v>79.303213734421263</v>
      </c>
      <c r="O127" s="755">
        <v>81.026516831603672</v>
      </c>
      <c r="P127" s="755">
        <v>82.917132312531066</v>
      </c>
    </row>
    <row r="131" spans="1:16">
      <c r="B131" s="1" t="s">
        <v>1666</v>
      </c>
    </row>
    <row r="132" spans="1:16">
      <c r="B132" t="s">
        <v>1540</v>
      </c>
      <c r="L132" t="s">
        <v>1574</v>
      </c>
    </row>
    <row r="133" spans="1:16">
      <c r="A133" s="583">
        <v>0</v>
      </c>
      <c r="B133" s="583" t="s">
        <v>1340</v>
      </c>
    </row>
    <row r="134" spans="1:16">
      <c r="A134" s="584">
        <v>1</v>
      </c>
      <c r="B134" s="585" t="s">
        <v>108</v>
      </c>
      <c r="L134" s="755">
        <v>16.502122666369097</v>
      </c>
      <c r="M134" s="755">
        <v>16.502122666369097</v>
      </c>
      <c r="N134" s="755">
        <v>16.502122666369097</v>
      </c>
      <c r="O134" s="755">
        <v>16.502122666369097</v>
      </c>
      <c r="P134" s="755">
        <v>16.502122666369097</v>
      </c>
    </row>
    <row r="135" spans="1:16">
      <c r="A135" s="584">
        <v>2</v>
      </c>
      <c r="B135" s="585" t="s">
        <v>109</v>
      </c>
      <c r="L135" s="755">
        <v>15.292167574434755</v>
      </c>
      <c r="M135" s="755">
        <v>15.292167574434755</v>
      </c>
      <c r="N135" s="755">
        <v>15.292167574434755</v>
      </c>
      <c r="O135" s="755">
        <v>15.292167574434755</v>
      </c>
      <c r="P135" s="755">
        <v>15.292167574434755</v>
      </c>
    </row>
    <row r="136" spans="1:16">
      <c r="A136" s="584">
        <v>3</v>
      </c>
      <c r="B136" s="584" t="s">
        <v>110</v>
      </c>
      <c r="L136" s="755">
        <v>14.724538241344632</v>
      </c>
      <c r="M136" s="755">
        <v>14.724538241344632</v>
      </c>
      <c r="N136" s="755">
        <v>14.724538241344632</v>
      </c>
      <c r="O136" s="755">
        <v>14.724538241344632</v>
      </c>
      <c r="P136" s="755">
        <v>14.724538241344632</v>
      </c>
    </row>
    <row r="137" spans="1:16">
      <c r="A137" s="584">
        <v>4</v>
      </c>
      <c r="B137" s="585" t="s">
        <v>111</v>
      </c>
      <c r="L137" s="755">
        <v>15.514928943470995</v>
      </c>
      <c r="M137" s="755">
        <v>15.514928943470995</v>
      </c>
      <c r="N137" s="755">
        <v>15.514928943470995</v>
      </c>
      <c r="O137" s="755">
        <v>15.514928943470995</v>
      </c>
      <c r="P137" s="755">
        <v>15.514928943470995</v>
      </c>
    </row>
    <row r="138" spans="1:16">
      <c r="A138" s="584">
        <v>5</v>
      </c>
      <c r="B138" s="585" t="s">
        <v>112</v>
      </c>
      <c r="L138" s="755">
        <v>7.4471539671867388</v>
      </c>
      <c r="M138" s="755">
        <v>7.4471539671867388</v>
      </c>
      <c r="N138" s="755">
        <v>7.4471539671867388</v>
      </c>
      <c r="O138" s="755">
        <v>7.4471539671867388</v>
      </c>
      <c r="P138" s="755">
        <v>7.4471539671867388</v>
      </c>
    </row>
    <row r="139" spans="1:16">
      <c r="A139" s="584">
        <v>6</v>
      </c>
      <c r="B139" s="585" t="s">
        <v>113</v>
      </c>
      <c r="L139" s="755">
        <v>11.258036375462877</v>
      </c>
      <c r="M139" s="755">
        <v>11.258036375462877</v>
      </c>
      <c r="N139" s="755">
        <v>11.258036375462877</v>
      </c>
      <c r="O139" s="755">
        <v>11.258036375462877</v>
      </c>
      <c r="P139" s="755">
        <v>11.258036375462877</v>
      </c>
    </row>
    <row r="140" spans="1:16">
      <c r="A140" s="584">
        <v>7</v>
      </c>
      <c r="B140" s="585" t="s">
        <v>114</v>
      </c>
      <c r="L140" s="755">
        <v>19.95603985981559</v>
      </c>
      <c r="M140" s="755">
        <v>19.95603985981559</v>
      </c>
      <c r="N140" s="755">
        <v>19.95603985981559</v>
      </c>
      <c r="O140" s="755">
        <v>19.95603985981559</v>
      </c>
      <c r="P140" s="755">
        <v>19.95603985981559</v>
      </c>
    </row>
    <row r="141" spans="1:16">
      <c r="A141" s="584">
        <v>8</v>
      </c>
      <c r="B141" s="585" t="s">
        <v>115</v>
      </c>
      <c r="L141" s="755">
        <v>24.861365020939953</v>
      </c>
      <c r="M141" s="755">
        <v>24.861365020939953</v>
      </c>
      <c r="N141" s="755">
        <v>24.861365020939953</v>
      </c>
      <c r="O141" s="755">
        <v>24.861365020939953</v>
      </c>
      <c r="P141" s="755">
        <v>24.861365020939953</v>
      </c>
    </row>
    <row r="142" spans="1:16">
      <c r="A142" s="584">
        <v>9</v>
      </c>
      <c r="B142" s="585" t="s">
        <v>116</v>
      </c>
      <c r="L142" s="755">
        <v>20.440472567668674</v>
      </c>
      <c r="M142" s="755">
        <v>20.440472567668674</v>
      </c>
      <c r="N142" s="755">
        <v>20.440472567668674</v>
      </c>
      <c r="O142" s="755">
        <v>20.440472567668674</v>
      </c>
      <c r="P142" s="755">
        <v>20.440472567668674</v>
      </c>
    </row>
    <row r="143" spans="1:16">
      <c r="A143" s="584">
        <v>10</v>
      </c>
      <c r="B143" s="585" t="s">
        <v>117</v>
      </c>
      <c r="L143" s="755">
        <v>7.1979406730170057</v>
      </c>
      <c r="M143" s="755">
        <v>7.1979406730170057</v>
      </c>
      <c r="N143" s="755">
        <v>7.1979406730170057</v>
      </c>
      <c r="O143" s="755">
        <v>7.1979406730170057</v>
      </c>
      <c r="P143" s="755">
        <v>7.1979406730170057</v>
      </c>
    </row>
    <row r="144" spans="1:16">
      <c r="A144" s="584">
        <v>11</v>
      </c>
      <c r="B144" s="585" t="s">
        <v>1341</v>
      </c>
      <c r="L144" s="755">
        <v>7.5527482536667323</v>
      </c>
      <c r="M144" s="755">
        <v>7.5527482536667323</v>
      </c>
      <c r="N144" s="755">
        <v>7.5527482536667323</v>
      </c>
      <c r="O144" s="755">
        <v>7.5527482536667323</v>
      </c>
      <c r="P144" s="755">
        <v>7.5527482536667323</v>
      </c>
    </row>
    <row r="145" spans="1:16">
      <c r="A145" s="584">
        <v>12</v>
      </c>
      <c r="B145" s="585" t="s">
        <v>119</v>
      </c>
      <c r="L145" s="755">
        <v>13.852913250854623</v>
      </c>
      <c r="M145" s="755">
        <v>13.852913250854623</v>
      </c>
      <c r="N145" s="755">
        <v>13.852913250854623</v>
      </c>
      <c r="O145" s="755">
        <v>13.852913250854623</v>
      </c>
      <c r="P145" s="755">
        <v>13.852913250854623</v>
      </c>
    </row>
    <row r="146" spans="1:16">
      <c r="A146" s="584">
        <v>12</v>
      </c>
      <c r="B146" s="585" t="s">
        <v>120</v>
      </c>
      <c r="L146" s="755">
        <v>11.78589635402947</v>
      </c>
      <c r="M146" s="755">
        <v>11.78589635402947</v>
      </c>
      <c r="N146" s="755">
        <v>11.78589635402947</v>
      </c>
      <c r="O146" s="755">
        <v>11.78589635402947</v>
      </c>
      <c r="P146" s="755">
        <v>11.78589635402947</v>
      </c>
    </row>
    <row r="147" spans="1:16">
      <c r="A147" s="584">
        <v>14</v>
      </c>
      <c r="B147" s="585" t="s">
        <v>121</v>
      </c>
      <c r="L147" s="755">
        <v>29.256829080366739</v>
      </c>
      <c r="M147" s="755">
        <v>29.256829080366739</v>
      </c>
      <c r="N147" s="755">
        <v>29.256829080366739</v>
      </c>
      <c r="O147" s="755">
        <v>29.256829080366739</v>
      </c>
      <c r="P147" s="755">
        <v>29.256829080366739</v>
      </c>
    </row>
  </sheetData>
  <pageMargins left="0.27" right="0.27" top="0.74803149606299213" bottom="0.5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Sheet4"/>
  <dimension ref="B1:E112"/>
  <sheetViews>
    <sheetView topLeftCell="A85" workbookViewId="0">
      <selection activeCell="D100" sqref="D100"/>
    </sheetView>
  </sheetViews>
  <sheetFormatPr defaultRowHeight="12.75"/>
  <cols>
    <col min="1" max="1" width="2.125" style="351" customWidth="1"/>
    <col min="2" max="2" width="17.125" style="353" customWidth="1"/>
    <col min="3" max="3" width="20.375" style="353" customWidth="1"/>
    <col min="4" max="4" width="87.625" style="351" customWidth="1"/>
    <col min="5" max="16384" width="9" style="351"/>
  </cols>
  <sheetData>
    <row r="1" spans="2:5" s="354" customFormat="1" ht="15">
      <c r="B1" s="13" t="s">
        <v>1059</v>
      </c>
      <c r="C1" s="355"/>
    </row>
    <row r="2" spans="2:5" s="354" customFormat="1" ht="15">
      <c r="B2" s="16" t="str">
        <f>'Version control'!A2</f>
        <v>LPN</v>
      </c>
      <c r="C2" s="355"/>
    </row>
    <row r="3" spans="2:5" s="354" customFormat="1" ht="15">
      <c r="B3" s="356" t="s">
        <v>603</v>
      </c>
      <c r="C3" s="355"/>
    </row>
    <row r="4" spans="2:5">
      <c r="B4" s="907" t="s">
        <v>1758</v>
      </c>
    </row>
    <row r="6" spans="2:5" ht="45" customHeight="1">
      <c r="B6" s="578" t="s">
        <v>190</v>
      </c>
      <c r="C6" s="578" t="s">
        <v>191</v>
      </c>
      <c r="D6" s="578" t="s">
        <v>1060</v>
      </c>
    </row>
    <row r="7" spans="2:5" ht="25.5">
      <c r="B7" s="899" t="s">
        <v>1644</v>
      </c>
      <c r="C7" s="900" t="s">
        <v>1700</v>
      </c>
      <c r="D7" s="901" t="s">
        <v>1645</v>
      </c>
      <c r="E7" s="350"/>
    </row>
    <row r="8" spans="2:5" ht="25.5">
      <c r="B8" s="899"/>
      <c r="C8" s="900" t="s">
        <v>1700</v>
      </c>
      <c r="D8" s="901" t="s">
        <v>1646</v>
      </c>
      <c r="E8" s="350"/>
    </row>
    <row r="9" spans="2:5">
      <c r="B9" s="899"/>
      <c r="C9" s="902" t="s">
        <v>1694</v>
      </c>
      <c r="D9" s="901" t="s">
        <v>1647</v>
      </c>
      <c r="E9" s="350"/>
    </row>
    <row r="10" spans="2:5">
      <c r="B10" s="899"/>
      <c r="C10" s="902" t="s">
        <v>1694</v>
      </c>
      <c r="D10" s="901" t="s">
        <v>1648</v>
      </c>
      <c r="E10" s="350"/>
    </row>
    <row r="11" spans="2:5">
      <c r="B11" s="899"/>
      <c r="C11" s="902" t="s">
        <v>1062</v>
      </c>
      <c r="D11" s="901" t="s">
        <v>1649</v>
      </c>
      <c r="E11" s="350"/>
    </row>
    <row r="12" spans="2:5">
      <c r="B12" s="899"/>
      <c r="C12" s="902" t="s">
        <v>1701</v>
      </c>
      <c r="D12" s="901" t="s">
        <v>1650</v>
      </c>
      <c r="E12" s="350"/>
    </row>
    <row r="13" spans="2:5">
      <c r="B13" s="899"/>
      <c r="C13" s="902" t="s">
        <v>1702</v>
      </c>
      <c r="D13" s="901" t="s">
        <v>1651</v>
      </c>
      <c r="E13" s="352"/>
    </row>
    <row r="14" spans="2:5">
      <c r="B14" s="899"/>
      <c r="C14" s="902" t="s">
        <v>1703</v>
      </c>
      <c r="D14" s="901" t="s">
        <v>1653</v>
      </c>
    </row>
    <row r="15" spans="2:5">
      <c r="B15" s="899"/>
      <c r="C15" s="903" t="s">
        <v>1694</v>
      </c>
      <c r="D15" s="904" t="s">
        <v>1704</v>
      </c>
    </row>
    <row r="16" spans="2:5">
      <c r="B16" s="899"/>
      <c r="C16" s="903" t="s">
        <v>1694</v>
      </c>
      <c r="D16" s="903" t="s">
        <v>1705</v>
      </c>
    </row>
    <row r="17" spans="2:4">
      <c r="B17" s="899"/>
      <c r="C17" s="903" t="s">
        <v>1694</v>
      </c>
      <c r="D17" s="903" t="s">
        <v>1707</v>
      </c>
    </row>
    <row r="18" spans="2:4">
      <c r="B18" s="899"/>
      <c r="C18" s="903" t="s">
        <v>1694</v>
      </c>
      <c r="D18" s="903" t="s">
        <v>1708</v>
      </c>
    </row>
    <row r="19" spans="2:4">
      <c r="B19" s="899"/>
      <c r="C19" s="903" t="s">
        <v>1694</v>
      </c>
      <c r="D19" s="903" t="s">
        <v>1709</v>
      </c>
    </row>
    <row r="20" spans="2:4">
      <c r="B20" s="899"/>
      <c r="C20" s="903" t="s">
        <v>1694</v>
      </c>
      <c r="D20" s="903" t="s">
        <v>1710</v>
      </c>
    </row>
    <row r="21" spans="2:4">
      <c r="B21" s="899"/>
      <c r="C21" s="903" t="s">
        <v>1694</v>
      </c>
      <c r="D21" s="903" t="s">
        <v>1711</v>
      </c>
    </row>
    <row r="22" spans="2:4">
      <c r="B22" s="899"/>
      <c r="C22" s="903" t="s">
        <v>1694</v>
      </c>
      <c r="D22" s="903" t="s">
        <v>1712</v>
      </c>
    </row>
    <row r="23" spans="2:4">
      <c r="B23" s="899"/>
      <c r="C23" s="903" t="s">
        <v>1694</v>
      </c>
      <c r="D23" s="904" t="s">
        <v>1713</v>
      </c>
    </row>
    <row r="24" spans="2:4">
      <c r="B24" s="899"/>
      <c r="C24" s="903" t="s">
        <v>1694</v>
      </c>
      <c r="D24" s="903" t="s">
        <v>1714</v>
      </c>
    </row>
    <row r="25" spans="2:4">
      <c r="B25" s="899"/>
      <c r="C25" s="903" t="s">
        <v>1694</v>
      </c>
      <c r="D25" s="903" t="s">
        <v>1715</v>
      </c>
    </row>
    <row r="26" spans="2:4">
      <c r="B26" s="899"/>
      <c r="C26" s="903" t="s">
        <v>1695</v>
      </c>
      <c r="D26" s="904" t="s">
        <v>1706</v>
      </c>
    </row>
    <row r="27" spans="2:4">
      <c r="B27" s="899"/>
      <c r="C27" s="903" t="s">
        <v>1062</v>
      </c>
      <c r="D27" s="904" t="s">
        <v>1716</v>
      </c>
    </row>
    <row r="28" spans="2:4">
      <c r="B28" s="899"/>
      <c r="C28" s="903" t="s">
        <v>1062</v>
      </c>
      <c r="D28" s="903" t="s">
        <v>1717</v>
      </c>
    </row>
    <row r="29" spans="2:4">
      <c r="B29" s="899"/>
      <c r="C29" s="903" t="s">
        <v>1062</v>
      </c>
      <c r="D29" s="904" t="s">
        <v>1718</v>
      </c>
    </row>
    <row r="30" spans="2:4" ht="25.5">
      <c r="B30" s="899"/>
      <c r="C30" s="903" t="s">
        <v>1696</v>
      </c>
      <c r="D30" s="904" t="s">
        <v>1719</v>
      </c>
    </row>
    <row r="31" spans="2:4" ht="25.5">
      <c r="B31" s="899"/>
      <c r="C31" s="903" t="s">
        <v>1697</v>
      </c>
      <c r="D31" s="903" t="s">
        <v>1720</v>
      </c>
    </row>
    <row r="32" spans="2:4" ht="25.5">
      <c r="B32" s="899"/>
      <c r="C32" s="903" t="s">
        <v>1697</v>
      </c>
      <c r="D32" s="903" t="s">
        <v>1721</v>
      </c>
    </row>
    <row r="33" spans="2:4" ht="25.5">
      <c r="B33" s="899"/>
      <c r="C33" s="903" t="s">
        <v>1697</v>
      </c>
      <c r="D33" s="903" t="s">
        <v>1722</v>
      </c>
    </row>
    <row r="34" spans="2:4" ht="25.5">
      <c r="B34" s="899"/>
      <c r="C34" s="903" t="s">
        <v>1697</v>
      </c>
      <c r="D34" s="903" t="s">
        <v>1723</v>
      </c>
    </row>
    <row r="35" spans="2:4" ht="25.5">
      <c r="B35" s="899"/>
      <c r="C35" s="903" t="s">
        <v>1697</v>
      </c>
      <c r="D35" s="904" t="s">
        <v>1724</v>
      </c>
    </row>
    <row r="36" spans="2:4">
      <c r="B36" s="899"/>
      <c r="C36" s="903" t="s">
        <v>1698</v>
      </c>
      <c r="D36" s="903" t="s">
        <v>1699</v>
      </c>
    </row>
    <row r="37" spans="2:4">
      <c r="B37" s="899"/>
      <c r="C37" s="903" t="s">
        <v>1698</v>
      </c>
      <c r="D37" s="904" t="s">
        <v>1725</v>
      </c>
    </row>
    <row r="38" spans="2:4">
      <c r="B38" s="899"/>
      <c r="C38" s="903" t="s">
        <v>1698</v>
      </c>
      <c r="D38" s="903" t="s">
        <v>1726</v>
      </c>
    </row>
    <row r="39" spans="2:4">
      <c r="B39" s="899"/>
      <c r="C39" s="903" t="s">
        <v>1698</v>
      </c>
      <c r="D39" s="904" t="s">
        <v>1727</v>
      </c>
    </row>
    <row r="40" spans="2:4">
      <c r="B40" s="899"/>
      <c r="C40" s="903" t="s">
        <v>1698</v>
      </c>
      <c r="D40" s="904" t="s">
        <v>1728</v>
      </c>
    </row>
    <row r="41" spans="2:4">
      <c r="B41" s="899"/>
      <c r="C41" s="903" t="s">
        <v>1698</v>
      </c>
      <c r="D41" s="904" t="s">
        <v>1729</v>
      </c>
    </row>
    <row r="42" spans="2:4">
      <c r="B42" s="899"/>
      <c r="C42" s="903" t="s">
        <v>1698</v>
      </c>
      <c r="D42" s="904" t="s">
        <v>1730</v>
      </c>
    </row>
    <row r="43" spans="2:4">
      <c r="B43" s="899"/>
      <c r="C43" s="903" t="s">
        <v>1698</v>
      </c>
      <c r="D43" s="904" t="s">
        <v>1731</v>
      </c>
    </row>
    <row r="44" spans="2:4">
      <c r="B44" s="899"/>
      <c r="C44" s="903" t="s">
        <v>1698</v>
      </c>
      <c r="D44" s="904" t="s">
        <v>1732</v>
      </c>
    </row>
    <row r="45" spans="2:4" ht="25.5">
      <c r="B45" s="899"/>
      <c r="C45" s="903" t="s">
        <v>1733</v>
      </c>
      <c r="D45" s="904" t="s">
        <v>1734</v>
      </c>
    </row>
    <row r="46" spans="2:4" ht="25.5">
      <c r="B46" s="899"/>
      <c r="C46" s="903" t="s">
        <v>1733</v>
      </c>
      <c r="D46" s="904" t="s">
        <v>1735</v>
      </c>
    </row>
    <row r="47" spans="2:4" ht="25.5">
      <c r="B47" s="899"/>
      <c r="C47" s="903" t="s">
        <v>1733</v>
      </c>
      <c r="D47" s="903" t="s">
        <v>1739</v>
      </c>
    </row>
    <row r="48" spans="2:4" ht="25.5">
      <c r="B48" s="899"/>
      <c r="C48" s="903" t="s">
        <v>1733</v>
      </c>
      <c r="D48" s="903" t="s">
        <v>1738</v>
      </c>
    </row>
    <row r="49" spans="2:4" ht="25.5">
      <c r="B49" s="899"/>
      <c r="C49" s="903" t="s">
        <v>1733</v>
      </c>
      <c r="D49" s="903" t="s">
        <v>1737</v>
      </c>
    </row>
    <row r="50" spans="2:4" ht="25.5">
      <c r="B50" s="899"/>
      <c r="C50" s="903" t="s">
        <v>1733</v>
      </c>
      <c r="D50" s="903" t="s">
        <v>1736</v>
      </c>
    </row>
    <row r="51" spans="2:4" ht="25.5">
      <c r="B51" s="899"/>
      <c r="C51" s="903" t="s">
        <v>1733</v>
      </c>
      <c r="D51" s="903" t="s">
        <v>1740</v>
      </c>
    </row>
    <row r="52" spans="2:4" ht="25.5">
      <c r="B52" s="899"/>
      <c r="C52" s="903" t="s">
        <v>1733</v>
      </c>
      <c r="D52" s="904" t="s">
        <v>1741</v>
      </c>
    </row>
    <row r="53" spans="2:4" ht="25.5">
      <c r="B53" s="899"/>
      <c r="C53" s="903" t="s">
        <v>1733</v>
      </c>
      <c r="D53" s="903" t="s">
        <v>1746</v>
      </c>
    </row>
    <row r="54" spans="2:4" ht="25.5">
      <c r="B54" s="899"/>
      <c r="C54" s="903" t="s">
        <v>1742</v>
      </c>
      <c r="D54" s="903" t="s">
        <v>1745</v>
      </c>
    </row>
    <row r="55" spans="2:4" ht="25.5">
      <c r="B55" s="899"/>
      <c r="C55" s="903" t="s">
        <v>1703</v>
      </c>
      <c r="D55" s="903" t="s">
        <v>1747</v>
      </c>
    </row>
    <row r="56" spans="2:4">
      <c r="B56" s="899"/>
      <c r="C56" s="903" t="s">
        <v>1743</v>
      </c>
      <c r="D56" s="904" t="s">
        <v>1748</v>
      </c>
    </row>
    <row r="57" spans="2:4" ht="25.5">
      <c r="B57" s="899"/>
      <c r="C57" s="903" t="s">
        <v>1743</v>
      </c>
      <c r="D57" s="903" t="s">
        <v>1749</v>
      </c>
    </row>
    <row r="58" spans="2:4">
      <c r="B58" s="899"/>
      <c r="C58" s="903" t="s">
        <v>1744</v>
      </c>
      <c r="D58" s="903" t="s">
        <v>1750</v>
      </c>
    </row>
    <row r="59" spans="2:4">
      <c r="B59" s="899"/>
      <c r="C59" s="903" t="s">
        <v>1744</v>
      </c>
      <c r="D59" s="903" t="s">
        <v>1751</v>
      </c>
    </row>
    <row r="60" spans="2:4">
      <c r="B60" s="899"/>
      <c r="C60" s="903" t="s">
        <v>1754</v>
      </c>
      <c r="D60" s="903" t="s">
        <v>1752</v>
      </c>
    </row>
    <row r="61" spans="2:4">
      <c r="B61" s="899"/>
      <c r="C61" s="903" t="s">
        <v>1754</v>
      </c>
      <c r="D61" s="903" t="s">
        <v>1753</v>
      </c>
    </row>
    <row r="62" spans="2:4" ht="25.5">
      <c r="B62" s="899"/>
      <c r="C62" s="905" t="s">
        <v>1733</v>
      </c>
      <c r="D62" s="904" t="s">
        <v>1755</v>
      </c>
    </row>
    <row r="63" spans="2:4" ht="25.5">
      <c r="B63" s="899"/>
      <c r="C63" s="905" t="s">
        <v>1789</v>
      </c>
      <c r="D63" s="904" t="s">
        <v>1790</v>
      </c>
    </row>
    <row r="64" spans="2:4" ht="25.5">
      <c r="B64" s="899"/>
      <c r="C64" s="905" t="s">
        <v>1698</v>
      </c>
      <c r="D64" s="904" t="s">
        <v>1790</v>
      </c>
    </row>
    <row r="65" spans="2:4" ht="25.5">
      <c r="B65" s="899"/>
      <c r="C65" s="905" t="s">
        <v>1791</v>
      </c>
      <c r="D65" s="904" t="s">
        <v>1792</v>
      </c>
    </row>
    <row r="66" spans="2:4" ht="25.5">
      <c r="B66" s="899"/>
      <c r="C66" s="905" t="s">
        <v>1791</v>
      </c>
      <c r="D66" s="904" t="s">
        <v>1793</v>
      </c>
    </row>
    <row r="67" spans="2:4" ht="25.5">
      <c r="B67" s="899"/>
      <c r="C67" s="905" t="s">
        <v>1791</v>
      </c>
      <c r="D67" s="904" t="s">
        <v>1794</v>
      </c>
    </row>
    <row r="68" spans="2:4" ht="51">
      <c r="B68" s="899"/>
      <c r="C68" s="905" t="s">
        <v>1791</v>
      </c>
      <c r="D68" s="904" t="s">
        <v>1795</v>
      </c>
    </row>
    <row r="69" spans="2:4" ht="51">
      <c r="B69" s="899"/>
      <c r="C69" s="905" t="s">
        <v>1791</v>
      </c>
      <c r="D69" s="904" t="s">
        <v>1796</v>
      </c>
    </row>
    <row r="70" spans="2:4" ht="51">
      <c r="B70" s="899"/>
      <c r="C70" s="905" t="s">
        <v>1791</v>
      </c>
      <c r="D70" s="904" t="s">
        <v>1797</v>
      </c>
    </row>
    <row r="71" spans="2:4" ht="25.5">
      <c r="B71" s="899"/>
      <c r="C71" s="905" t="s">
        <v>1791</v>
      </c>
      <c r="D71" s="904" t="s">
        <v>1798</v>
      </c>
    </row>
    <row r="72" spans="2:4" ht="25.5">
      <c r="B72" s="899"/>
      <c r="C72" s="905" t="s">
        <v>1791</v>
      </c>
      <c r="D72" s="904" t="s">
        <v>1799</v>
      </c>
    </row>
    <row r="73" spans="2:4" ht="25.5">
      <c r="B73" s="899"/>
      <c r="C73" s="905" t="s">
        <v>1791</v>
      </c>
      <c r="D73" s="904" t="s">
        <v>1800</v>
      </c>
    </row>
    <row r="74" spans="2:4" ht="25.5">
      <c r="B74" s="899"/>
      <c r="C74" s="905" t="s">
        <v>1791</v>
      </c>
      <c r="D74" s="904" t="s">
        <v>1801</v>
      </c>
    </row>
    <row r="75" spans="2:4" ht="25.5">
      <c r="B75" s="899"/>
      <c r="C75" s="905" t="s">
        <v>1791</v>
      </c>
      <c r="D75" s="904" t="s">
        <v>1802</v>
      </c>
    </row>
    <row r="76" spans="2:4" ht="25.5">
      <c r="B76" s="899"/>
      <c r="C76" s="905" t="s">
        <v>1791</v>
      </c>
      <c r="D76" s="904" t="s">
        <v>1803</v>
      </c>
    </row>
    <row r="77" spans="2:4" ht="25.5">
      <c r="B77" s="899"/>
      <c r="C77" s="905" t="s">
        <v>1791</v>
      </c>
      <c r="D77" s="904" t="s">
        <v>1804</v>
      </c>
    </row>
    <row r="78" spans="2:4" ht="25.5">
      <c r="B78" s="899"/>
      <c r="C78" s="905" t="s">
        <v>1791</v>
      </c>
      <c r="D78" s="904" t="s">
        <v>1805</v>
      </c>
    </row>
    <row r="79" spans="2:4" ht="25.5">
      <c r="B79" s="899"/>
      <c r="C79" s="905" t="s">
        <v>1791</v>
      </c>
      <c r="D79" s="904" t="s">
        <v>1806</v>
      </c>
    </row>
    <row r="80" spans="2:4" ht="25.5">
      <c r="B80" s="899"/>
      <c r="C80" s="905" t="s">
        <v>1791</v>
      </c>
      <c r="D80" s="904" t="s">
        <v>1807</v>
      </c>
    </row>
    <row r="81" spans="2:4" ht="25.5">
      <c r="B81" s="899"/>
      <c r="C81" s="905" t="s">
        <v>1791</v>
      </c>
      <c r="D81" s="904" t="s">
        <v>1808</v>
      </c>
    </row>
    <row r="82" spans="2:4" ht="25.5">
      <c r="B82" s="899"/>
      <c r="C82" s="905" t="s">
        <v>1791</v>
      </c>
      <c r="D82" s="904" t="s">
        <v>1809</v>
      </c>
    </row>
    <row r="83" spans="2:4" ht="25.5">
      <c r="B83" s="899"/>
      <c r="C83" s="905" t="s">
        <v>1791</v>
      </c>
      <c r="D83" s="904" t="s">
        <v>1810</v>
      </c>
    </row>
    <row r="84" spans="2:4" ht="25.5">
      <c r="B84" s="899"/>
      <c r="C84" s="905" t="s">
        <v>1791</v>
      </c>
      <c r="D84" s="904" t="s">
        <v>1811</v>
      </c>
    </row>
    <row r="85" spans="2:4" ht="25.5">
      <c r="B85" s="899"/>
      <c r="C85" s="905" t="s">
        <v>1791</v>
      </c>
      <c r="D85" s="904" t="s">
        <v>1812</v>
      </c>
    </row>
    <row r="86" spans="2:4" ht="25.5">
      <c r="B86" s="899"/>
      <c r="C86" s="905" t="s">
        <v>1791</v>
      </c>
      <c r="D86" s="904" t="s">
        <v>1813</v>
      </c>
    </row>
    <row r="87" spans="2:4" ht="25.5">
      <c r="B87" s="899"/>
      <c r="C87" s="903" t="s">
        <v>1814</v>
      </c>
      <c r="D87" s="904" t="s">
        <v>1817</v>
      </c>
    </row>
    <row r="88" spans="2:4" ht="25.5">
      <c r="B88" s="899"/>
      <c r="C88" s="903" t="s">
        <v>1815</v>
      </c>
      <c r="D88" s="904" t="s">
        <v>1816</v>
      </c>
    </row>
    <row r="89" spans="2:4" ht="25.5">
      <c r="B89" s="899"/>
      <c r="C89" s="903" t="s">
        <v>1815</v>
      </c>
      <c r="D89" s="904" t="s">
        <v>1818</v>
      </c>
    </row>
    <row r="90" spans="2:4" ht="25.5">
      <c r="B90" s="899"/>
      <c r="C90" s="903" t="s">
        <v>1742</v>
      </c>
      <c r="D90" s="904" t="s">
        <v>1819</v>
      </c>
    </row>
    <row r="91" spans="2:4" ht="25.5">
      <c r="B91" s="899"/>
      <c r="C91" s="903" t="s">
        <v>1742</v>
      </c>
      <c r="D91" s="904" t="s">
        <v>1820</v>
      </c>
    </row>
    <row r="92" spans="2:4">
      <c r="B92" s="899"/>
      <c r="C92" s="903" t="s">
        <v>1754</v>
      </c>
      <c r="D92" s="904" t="s">
        <v>1821</v>
      </c>
    </row>
    <row r="93" spans="2:4">
      <c r="B93" s="899"/>
      <c r="C93" s="903" t="s">
        <v>1062</v>
      </c>
      <c r="D93" s="904" t="s">
        <v>1823</v>
      </c>
    </row>
    <row r="94" spans="2:4" ht="63.75">
      <c r="B94" s="899"/>
      <c r="C94" s="903" t="s">
        <v>1814</v>
      </c>
      <c r="D94" s="904" t="s">
        <v>1822</v>
      </c>
    </row>
    <row r="95" spans="2:4" ht="25.5">
      <c r="B95" s="899"/>
      <c r="C95" s="903" t="s">
        <v>1814</v>
      </c>
      <c r="D95" s="904" t="s">
        <v>1824</v>
      </c>
    </row>
    <row r="96" spans="2:4" ht="63.75">
      <c r="B96" s="899"/>
      <c r="C96" s="903" t="s">
        <v>1815</v>
      </c>
      <c r="D96" s="904" t="s">
        <v>1825</v>
      </c>
    </row>
    <row r="97" spans="2:4" ht="25.5">
      <c r="B97" s="899"/>
      <c r="C97" s="903" t="s">
        <v>1815</v>
      </c>
      <c r="D97" s="904" t="s">
        <v>1826</v>
      </c>
    </row>
    <row r="98" spans="2:4" ht="25.5">
      <c r="B98" s="899"/>
      <c r="C98" s="905" t="s">
        <v>1789</v>
      </c>
      <c r="D98" s="904" t="s">
        <v>1827</v>
      </c>
    </row>
    <row r="99" spans="2:4">
      <c r="B99" s="899"/>
      <c r="C99" s="905" t="s">
        <v>1698</v>
      </c>
      <c r="D99" s="904" t="s">
        <v>1828</v>
      </c>
    </row>
    <row r="100" spans="2:4" ht="25.5">
      <c r="B100" s="899"/>
      <c r="C100" s="905" t="s">
        <v>1698</v>
      </c>
      <c r="D100" s="904" t="s">
        <v>1829</v>
      </c>
    </row>
    <row r="101" spans="2:4" ht="25.5">
      <c r="B101" s="899"/>
      <c r="C101" s="903" t="s">
        <v>1733</v>
      </c>
      <c r="D101" s="904" t="s">
        <v>1830</v>
      </c>
    </row>
    <row r="102" spans="2:4">
      <c r="B102" s="915" t="s">
        <v>1837</v>
      </c>
      <c r="C102" s="903" t="s">
        <v>1695</v>
      </c>
      <c r="D102" s="904" t="s">
        <v>1838</v>
      </c>
    </row>
    <row r="103" spans="2:4" ht="25.5">
      <c r="B103" s="899"/>
      <c r="C103" s="903" t="s">
        <v>1696</v>
      </c>
      <c r="D103" s="904" t="s">
        <v>1839</v>
      </c>
    </row>
    <row r="104" spans="2:4" ht="25.5">
      <c r="B104" s="899"/>
      <c r="C104" s="905" t="s">
        <v>1791</v>
      </c>
      <c r="D104" s="904" t="s">
        <v>1840</v>
      </c>
    </row>
    <row r="105" spans="2:4" ht="25.5">
      <c r="B105" s="899"/>
      <c r="C105" s="903" t="s">
        <v>1733</v>
      </c>
      <c r="D105" s="904" t="s">
        <v>1841</v>
      </c>
    </row>
    <row r="106" spans="2:4" ht="25.5">
      <c r="B106" s="899"/>
      <c r="C106" s="905" t="s">
        <v>1791</v>
      </c>
      <c r="D106" s="904" t="s">
        <v>1842</v>
      </c>
    </row>
    <row r="107" spans="2:4">
      <c r="B107" s="899"/>
      <c r="C107" s="903"/>
      <c r="D107" s="904"/>
    </row>
    <row r="108" spans="2:4">
      <c r="B108" s="899"/>
      <c r="C108" s="903"/>
      <c r="D108" s="904"/>
    </row>
    <row r="109" spans="2:4">
      <c r="B109" s="899"/>
      <c r="C109" s="903"/>
      <c r="D109" s="904"/>
    </row>
    <row r="110" spans="2:4">
      <c r="B110" s="899"/>
      <c r="C110" s="903"/>
      <c r="D110" s="904"/>
    </row>
    <row r="111" spans="2:4">
      <c r="B111" s="899"/>
      <c r="C111" s="903"/>
      <c r="D111" s="904"/>
    </row>
    <row r="112" spans="2:4">
      <c r="B112" s="899"/>
      <c r="C112" s="903"/>
      <c r="D112" s="904"/>
    </row>
  </sheetData>
  <pageMargins left="0.70866141732283472" right="0.70866141732283472" top="0.74803149606299213" bottom="0.74803149606299213" header="0.31496062992125984" footer="0.31496062992125984"/>
  <pageSetup paperSize="9" scale="43" orientation="landscape" r:id="rId1"/>
  <headerFooter>
    <oddHeader>&amp;C&amp;A&amp;R&amp;A</oddHeader>
  </headerFooter>
</worksheet>
</file>

<file path=xl/worksheets/sheet5.xml><?xml version="1.0" encoding="utf-8"?>
<worksheet xmlns="http://schemas.openxmlformats.org/spreadsheetml/2006/main" xmlns:r="http://schemas.openxmlformats.org/officeDocument/2006/relationships">
  <dimension ref="A1:O76"/>
  <sheetViews>
    <sheetView workbookViewId="0">
      <selection activeCell="A55" sqref="A55"/>
    </sheetView>
  </sheetViews>
  <sheetFormatPr defaultRowHeight="12.75"/>
  <cols>
    <col min="3" max="3" width="4.625" customWidth="1"/>
    <col min="4" max="4" width="4.875" customWidth="1"/>
    <col min="5" max="8" width="4.625" customWidth="1"/>
    <col min="9" max="9" width="5.75" customWidth="1"/>
    <col min="10" max="15" width="5.5" customWidth="1"/>
  </cols>
  <sheetData>
    <row r="1" spans="1:15" s="170" customFormat="1" ht="15">
      <c r="A1" s="13" t="s">
        <v>1618</v>
      </c>
      <c r="B1" s="14"/>
      <c r="C1" s="14"/>
      <c r="D1" s="14"/>
      <c r="E1" s="14"/>
      <c r="F1" s="15"/>
      <c r="G1" s="14"/>
      <c r="H1" s="15"/>
      <c r="I1" s="14"/>
      <c r="J1" s="14"/>
      <c r="K1" s="14"/>
    </row>
    <row r="2" spans="1:15" s="170" customFormat="1" ht="15">
      <c r="A2" s="16" t="str">
        <f>'Version control'!A2</f>
        <v>LPN</v>
      </c>
      <c r="B2" s="17"/>
      <c r="C2" s="14"/>
      <c r="D2" s="20"/>
      <c r="E2" s="20"/>
      <c r="F2" s="14"/>
      <c r="G2" s="14"/>
      <c r="H2" s="14"/>
      <c r="I2" s="14"/>
      <c r="J2" s="14"/>
      <c r="K2" s="14"/>
    </row>
    <row r="3" spans="1:15" s="334" customFormat="1" ht="15">
      <c r="A3" s="410">
        <f>'Version control'!A3</f>
        <v>2012</v>
      </c>
      <c r="B3" s="162"/>
      <c r="C3" s="162"/>
      <c r="D3" s="335"/>
      <c r="E3" s="335"/>
      <c r="F3" s="162"/>
      <c r="G3" s="162"/>
      <c r="H3" s="162"/>
      <c r="I3" s="162"/>
      <c r="J3" s="162"/>
      <c r="K3" s="162"/>
    </row>
    <row r="4" spans="1:15">
      <c r="C4" s="383">
        <v>2010</v>
      </c>
      <c r="D4" s="782">
        <v>2011</v>
      </c>
      <c r="E4" s="782">
        <v>2012</v>
      </c>
      <c r="F4" s="782">
        <v>2013</v>
      </c>
      <c r="G4" s="782">
        <v>2014</v>
      </c>
      <c r="H4" s="782">
        <v>2015</v>
      </c>
      <c r="J4" s="383">
        <v>2010</v>
      </c>
      <c r="K4" s="782">
        <v>2011</v>
      </c>
      <c r="L4" s="782">
        <v>2012</v>
      </c>
      <c r="M4" s="782">
        <v>2013</v>
      </c>
      <c r="N4" s="782">
        <v>2014</v>
      </c>
      <c r="O4" s="782">
        <v>2015</v>
      </c>
    </row>
    <row r="6" spans="1:15">
      <c r="A6" t="s">
        <v>465</v>
      </c>
      <c r="C6" s="200" t="str">
        <f>+'F1 - P&amp;L'!J196</f>
        <v>OK</v>
      </c>
      <c r="D6" s="200" t="str">
        <f>+'F1 - P&amp;L'!K196</f>
        <v>OK</v>
      </c>
      <c r="E6" s="200" t="str">
        <f>+'F1 - P&amp;L'!L196</f>
        <v>OK</v>
      </c>
      <c r="F6" s="200" t="str">
        <f>+'F1 - P&amp;L'!M196</f>
        <v>OK</v>
      </c>
      <c r="G6" s="200" t="str">
        <f>+'F1 - P&amp;L'!N196</f>
        <v>OK</v>
      </c>
      <c r="H6" s="200" t="str">
        <f>+'F1 - P&amp;L'!O196</f>
        <v>OK</v>
      </c>
      <c r="J6">
        <f t="shared" ref="J6:O6" si="0">IF(C6&lt;&gt;"OK",1,0)</f>
        <v>0</v>
      </c>
      <c r="K6">
        <f t="shared" si="0"/>
        <v>0</v>
      </c>
      <c r="L6">
        <f t="shared" si="0"/>
        <v>0</v>
      </c>
      <c r="M6">
        <f t="shared" si="0"/>
        <v>0</v>
      </c>
      <c r="N6">
        <f t="shared" si="0"/>
        <v>0</v>
      </c>
      <c r="O6">
        <f t="shared" si="0"/>
        <v>0</v>
      </c>
    </row>
    <row r="7" spans="1:15">
      <c r="A7" t="s">
        <v>466</v>
      </c>
      <c r="C7" s="200" t="str">
        <f>+'F2 - Bal Sht'!J69</f>
        <v>OK</v>
      </c>
      <c r="D7" s="200" t="str">
        <f>+'F2 - Bal Sht'!K69</f>
        <v>OK</v>
      </c>
      <c r="E7" s="200" t="str">
        <f>+'F2 - Bal Sht'!L69</f>
        <v>OK</v>
      </c>
      <c r="F7" s="200" t="str">
        <f>+'F2 - Bal Sht'!M69</f>
        <v>OK</v>
      </c>
      <c r="G7" s="200" t="str">
        <f>+'F2 - Bal Sht'!N69</f>
        <v>OK</v>
      </c>
      <c r="H7" s="200" t="str">
        <f>+'F2 - Bal Sht'!O69</f>
        <v>OK</v>
      </c>
      <c r="J7">
        <f t="shared" ref="J7:J67" si="1">IF(C7&lt;&gt;"OK",1,0)</f>
        <v>0</v>
      </c>
      <c r="K7">
        <f t="shared" ref="K7:K67" si="2">IF(D7&lt;&gt;"OK",1,0)</f>
        <v>0</v>
      </c>
      <c r="L7">
        <f t="shared" ref="L7:L67" si="3">IF(E7&lt;&gt;"OK",1,0)</f>
        <v>0</v>
      </c>
      <c r="M7">
        <f t="shared" ref="M7:M67" si="4">IF(F7&lt;&gt;"OK",1,0)</f>
        <v>0</v>
      </c>
      <c r="N7">
        <f t="shared" ref="N7:N67" si="5">IF(G7&lt;&gt;"OK",1,0)</f>
        <v>0</v>
      </c>
      <c r="O7">
        <f t="shared" ref="O7:O67" si="6">IF(H7&lt;&gt;"OK",1,0)</f>
        <v>0</v>
      </c>
    </row>
    <row r="8" spans="1:15">
      <c r="A8" t="s">
        <v>466</v>
      </c>
      <c r="C8" s="200" t="str">
        <f>+'F2 - Bal Sht'!J110</f>
        <v>OK</v>
      </c>
      <c r="D8" s="200" t="str">
        <f>+'F2 - Bal Sht'!K110</f>
        <v>OK</v>
      </c>
      <c r="E8" s="200" t="str">
        <f>+'F2 - Bal Sht'!L110</f>
        <v>OK</v>
      </c>
      <c r="F8" s="200" t="str">
        <f>+'F2 - Bal Sht'!M110</f>
        <v>OK</v>
      </c>
      <c r="G8" s="200" t="str">
        <f>+'F2 - Bal Sht'!N110</f>
        <v>OK</v>
      </c>
      <c r="H8" s="200" t="str">
        <f>+'F2 - Bal Sht'!O110</f>
        <v>OK</v>
      </c>
      <c r="J8">
        <f t="shared" si="1"/>
        <v>0</v>
      </c>
      <c r="K8">
        <f t="shared" si="2"/>
        <v>0</v>
      </c>
      <c r="L8">
        <f t="shared" si="3"/>
        <v>0</v>
      </c>
      <c r="M8">
        <f t="shared" si="4"/>
        <v>0</v>
      </c>
      <c r="N8">
        <f t="shared" si="5"/>
        <v>0</v>
      </c>
      <c r="O8">
        <f t="shared" si="6"/>
        <v>0</v>
      </c>
    </row>
    <row r="9" spans="1:15">
      <c r="A9" t="s">
        <v>466</v>
      </c>
      <c r="C9" s="200" t="str">
        <f>+'F2 - Bal Sht'!J120</f>
        <v>OK</v>
      </c>
      <c r="D9" s="200" t="str">
        <f>+'F2 - Bal Sht'!K120</f>
        <v>OK</v>
      </c>
      <c r="E9" s="200" t="str">
        <f>+'F2 - Bal Sht'!L120</f>
        <v>OK</v>
      </c>
      <c r="F9" s="200" t="str">
        <f>+'F2 - Bal Sht'!M120</f>
        <v>OK</v>
      </c>
      <c r="G9" s="200" t="str">
        <f>+'F2 - Bal Sht'!N120</f>
        <v>OK</v>
      </c>
      <c r="H9" s="200" t="str">
        <f>+'F2 - Bal Sht'!O120</f>
        <v>OK</v>
      </c>
      <c r="J9">
        <f t="shared" si="1"/>
        <v>0</v>
      </c>
      <c r="K9">
        <f t="shared" si="2"/>
        <v>0</v>
      </c>
      <c r="L9">
        <f t="shared" si="3"/>
        <v>0</v>
      </c>
      <c r="M9">
        <f t="shared" si="4"/>
        <v>0</v>
      </c>
      <c r="N9">
        <f t="shared" si="5"/>
        <v>0</v>
      </c>
      <c r="O9">
        <f t="shared" si="6"/>
        <v>0</v>
      </c>
    </row>
    <row r="10" spans="1:15">
      <c r="A10" t="s">
        <v>466</v>
      </c>
      <c r="C10" s="200" t="str">
        <f>+'F2 - Bal Sht'!J131</f>
        <v>OK</v>
      </c>
      <c r="D10" s="200" t="str">
        <f>+'F2 - Bal Sht'!K131</f>
        <v>OK</v>
      </c>
      <c r="E10" s="200" t="str">
        <f>+'F2 - Bal Sht'!L131</f>
        <v>OK</v>
      </c>
      <c r="F10" s="200" t="str">
        <f>+'F2 - Bal Sht'!M131</f>
        <v>OK</v>
      </c>
      <c r="G10" s="200" t="str">
        <f>+'F2 - Bal Sht'!N131</f>
        <v>OK</v>
      </c>
      <c r="H10" s="200" t="str">
        <f>+'F2 - Bal Sht'!O131</f>
        <v>OK</v>
      </c>
      <c r="J10">
        <f t="shared" si="1"/>
        <v>0</v>
      </c>
      <c r="K10">
        <f t="shared" si="2"/>
        <v>0</v>
      </c>
      <c r="L10">
        <f t="shared" si="3"/>
        <v>0</v>
      </c>
      <c r="M10">
        <f t="shared" si="4"/>
        <v>0</v>
      </c>
      <c r="N10">
        <f t="shared" si="5"/>
        <v>0</v>
      </c>
      <c r="O10">
        <f t="shared" si="6"/>
        <v>0</v>
      </c>
    </row>
    <row r="11" spans="1:15">
      <c r="A11" t="s">
        <v>466</v>
      </c>
      <c r="C11" s="200" t="str">
        <f>+'F2 - Bal Sht'!J143</f>
        <v>OK</v>
      </c>
      <c r="D11" s="200" t="str">
        <f>+'F2 - Bal Sht'!K143</f>
        <v>OK</v>
      </c>
      <c r="E11" s="200" t="str">
        <f>+'F2 - Bal Sht'!L143</f>
        <v>OK</v>
      </c>
      <c r="F11" s="200" t="str">
        <f>+'F2 - Bal Sht'!M143</f>
        <v>OK</v>
      </c>
      <c r="G11" s="200" t="str">
        <f>+'F2 - Bal Sht'!N143</f>
        <v>OK</v>
      </c>
      <c r="H11" s="200" t="str">
        <f>+'F2 - Bal Sht'!O143</f>
        <v>OK</v>
      </c>
      <c r="J11">
        <f t="shared" si="1"/>
        <v>0</v>
      </c>
      <c r="K11">
        <f t="shared" si="2"/>
        <v>0</v>
      </c>
      <c r="L11">
        <f t="shared" si="3"/>
        <v>0</v>
      </c>
      <c r="M11">
        <f t="shared" si="4"/>
        <v>0</v>
      </c>
      <c r="N11">
        <f t="shared" si="5"/>
        <v>0</v>
      </c>
      <c r="O11">
        <f t="shared" si="6"/>
        <v>0</v>
      </c>
    </row>
    <row r="12" spans="1:15">
      <c r="A12" t="s">
        <v>467</v>
      </c>
      <c r="C12" s="200" t="str">
        <f>+'F3 Cashflow'!J68</f>
        <v>OK</v>
      </c>
      <c r="D12" s="200" t="str">
        <f>+'F3 Cashflow'!K68</f>
        <v>OK</v>
      </c>
      <c r="E12" s="200" t="str">
        <f>+'F3 Cashflow'!L68</f>
        <v>OK</v>
      </c>
      <c r="F12" s="200" t="str">
        <f>+'F3 Cashflow'!M68</f>
        <v>OK</v>
      </c>
      <c r="G12" s="200" t="str">
        <f>+'F3 Cashflow'!N68</f>
        <v>OK</v>
      </c>
      <c r="H12" s="200" t="str">
        <f>+'F3 Cashflow'!O68</f>
        <v>OK</v>
      </c>
      <c r="J12">
        <f t="shared" si="1"/>
        <v>0</v>
      </c>
      <c r="K12">
        <f t="shared" si="2"/>
        <v>0</v>
      </c>
      <c r="L12">
        <f t="shared" si="3"/>
        <v>0</v>
      </c>
      <c r="M12">
        <f t="shared" si="4"/>
        <v>0</v>
      </c>
      <c r="N12">
        <f t="shared" si="5"/>
        <v>0</v>
      </c>
      <c r="O12">
        <f t="shared" si="6"/>
        <v>0</v>
      </c>
    </row>
    <row r="13" spans="1:15">
      <c r="A13" t="s">
        <v>468</v>
      </c>
      <c r="B13" t="s">
        <v>1621</v>
      </c>
      <c r="C13" s="200"/>
      <c r="D13" s="200"/>
      <c r="E13" s="200"/>
      <c r="F13" s="200"/>
      <c r="G13" s="200"/>
      <c r="H13" s="200"/>
    </row>
    <row r="14" spans="1:15">
      <c r="A14" t="s">
        <v>469</v>
      </c>
      <c r="B14" t="s">
        <v>1621</v>
      </c>
      <c r="C14" s="200"/>
      <c r="D14" s="200"/>
      <c r="E14" s="200"/>
      <c r="F14" s="200"/>
      <c r="G14" s="200"/>
      <c r="H14" s="200"/>
    </row>
    <row r="15" spans="1:15">
      <c r="A15" t="s">
        <v>470</v>
      </c>
      <c r="B15" t="s">
        <v>1621</v>
      </c>
      <c r="C15" s="200"/>
      <c r="D15" s="200"/>
      <c r="E15" s="200"/>
      <c r="F15" s="200"/>
      <c r="G15" s="200"/>
      <c r="H15" s="200"/>
    </row>
    <row r="16" spans="1:15">
      <c r="A16" t="s">
        <v>646</v>
      </c>
      <c r="C16" s="200" t="str">
        <f>+'F7 Pensions DB scheme costs'!J18</f>
        <v>OK</v>
      </c>
      <c r="D16" s="200" t="str">
        <f>+'F7 Pensions DB scheme costs'!K18</f>
        <v>OK</v>
      </c>
      <c r="E16" s="200" t="str">
        <f>+'F7 Pensions DB scheme costs'!L18</f>
        <v>OK</v>
      </c>
      <c r="F16" s="200" t="str">
        <f>+'F7 Pensions DB scheme costs'!M18</f>
        <v>OK</v>
      </c>
      <c r="G16" s="200" t="str">
        <f>+'F7 Pensions DB scheme costs'!N18</f>
        <v>OK</v>
      </c>
      <c r="H16" s="200" t="str">
        <f>+'F7 Pensions DB scheme costs'!O18</f>
        <v>OK</v>
      </c>
      <c r="J16">
        <f t="shared" si="1"/>
        <v>0</v>
      </c>
      <c r="K16">
        <f t="shared" ref="K16" si="7">IF(D16&lt;&gt;"OK",1,0)</f>
        <v>0</v>
      </c>
      <c r="L16">
        <f t="shared" ref="L16" si="8">IF(E16&lt;&gt;"OK",1,0)</f>
        <v>0</v>
      </c>
      <c r="M16">
        <f t="shared" ref="M16" si="9">IF(F16&lt;&gt;"OK",1,0)</f>
        <v>0</v>
      </c>
      <c r="N16">
        <f t="shared" ref="N16" si="10">IF(G16&lt;&gt;"OK",1,0)</f>
        <v>0</v>
      </c>
      <c r="O16">
        <f t="shared" ref="O16" si="11">IF(H16&lt;&gt;"OK",1,0)</f>
        <v>0</v>
      </c>
    </row>
    <row r="17" spans="1:15">
      <c r="A17" t="s">
        <v>646</v>
      </c>
      <c r="C17" s="200" t="str">
        <f>+'F7 Pensions DB scheme costs'!J56</f>
        <v>OK</v>
      </c>
      <c r="D17" s="200" t="str">
        <f>+'F7 Pensions DB scheme costs'!K56</f>
        <v>OK</v>
      </c>
      <c r="E17" s="200" t="str">
        <f>+'F7 Pensions DB scheme costs'!L56</f>
        <v>OK</v>
      </c>
      <c r="F17" s="200" t="str">
        <f>+'F7 Pensions DB scheme costs'!M56</f>
        <v>OK</v>
      </c>
      <c r="G17" s="200" t="str">
        <f>+'F7 Pensions DB scheme costs'!N56</f>
        <v>OK</v>
      </c>
      <c r="H17" s="200" t="str">
        <f>+'F7 Pensions DB scheme costs'!O56</f>
        <v>OK</v>
      </c>
      <c r="J17">
        <f t="shared" si="1"/>
        <v>0</v>
      </c>
      <c r="K17">
        <f t="shared" si="2"/>
        <v>0</v>
      </c>
      <c r="L17">
        <f t="shared" si="3"/>
        <v>0</v>
      </c>
      <c r="M17">
        <f t="shared" si="4"/>
        <v>0</v>
      </c>
      <c r="N17">
        <f t="shared" si="5"/>
        <v>0</v>
      </c>
      <c r="O17">
        <f t="shared" si="6"/>
        <v>0</v>
      </c>
    </row>
    <row r="18" spans="1:15">
      <c r="A18" t="s">
        <v>646</v>
      </c>
      <c r="C18" s="200" t="str">
        <f>+'F7 Pensions DB scheme costs'!J81</f>
        <v>OK</v>
      </c>
      <c r="D18" s="200" t="str">
        <f>+'F7 Pensions DB scheme costs'!K81</f>
        <v>OK</v>
      </c>
      <c r="E18" s="200" t="str">
        <f>+'F7 Pensions DB scheme costs'!L81</f>
        <v>OK</v>
      </c>
      <c r="F18" s="200" t="str">
        <f>+'F7 Pensions DB scheme costs'!M81</f>
        <v>OK</v>
      </c>
      <c r="G18" s="200" t="str">
        <f>+'F7 Pensions DB scheme costs'!N81</f>
        <v>OK</v>
      </c>
      <c r="H18" s="200" t="str">
        <f>+'F7 Pensions DB scheme costs'!O81</f>
        <v>OK</v>
      </c>
      <c r="J18">
        <f t="shared" ref="J18" si="12">IF(C18&lt;&gt;"OK",1,0)</f>
        <v>0</v>
      </c>
      <c r="K18">
        <f t="shared" ref="K18" si="13">IF(D18&lt;&gt;"OK",1,0)</f>
        <v>0</v>
      </c>
      <c r="L18">
        <f t="shared" ref="L18" si="14">IF(E18&lt;&gt;"OK",1,0)</f>
        <v>0</v>
      </c>
      <c r="M18">
        <f t="shared" ref="M18" si="15">IF(F18&lt;&gt;"OK",1,0)</f>
        <v>0</v>
      </c>
      <c r="N18">
        <f t="shared" ref="N18" si="16">IF(G18&lt;&gt;"OK",1,0)</f>
        <v>0</v>
      </c>
      <c r="O18">
        <f t="shared" ref="O18" si="17">IF(H18&lt;&gt;"OK",1,0)</f>
        <v>0</v>
      </c>
    </row>
    <row r="19" spans="1:15">
      <c r="A19" t="s">
        <v>646</v>
      </c>
      <c r="C19" s="200" t="str">
        <f>+'F7 Pensions DB scheme costs'!J145</f>
        <v>OK</v>
      </c>
      <c r="D19" s="200" t="str">
        <f>+'F7 Pensions DB scheme costs'!K145</f>
        <v>OK</v>
      </c>
      <c r="E19" s="200" t="str">
        <f>+'F7 Pensions DB scheme costs'!L145</f>
        <v>OK</v>
      </c>
      <c r="F19" s="200" t="str">
        <f>+'F7 Pensions DB scheme costs'!M145</f>
        <v>OK</v>
      </c>
      <c r="G19" s="200" t="str">
        <f>+'F7 Pensions DB scheme costs'!N145</f>
        <v>OK</v>
      </c>
      <c r="H19" s="200" t="str">
        <f>+'F7 Pensions DB scheme costs'!O145</f>
        <v>OK</v>
      </c>
      <c r="J19">
        <f t="shared" ref="J19" si="18">IF(C19&lt;&gt;"OK",1,0)</f>
        <v>0</v>
      </c>
      <c r="K19">
        <f t="shared" ref="K19" si="19">IF(D19&lt;&gt;"OK",1,0)</f>
        <v>0</v>
      </c>
      <c r="L19">
        <f t="shared" ref="L19" si="20">IF(E19&lt;&gt;"OK",1,0)</f>
        <v>0</v>
      </c>
      <c r="M19">
        <f t="shared" ref="M19" si="21">IF(F19&lt;&gt;"OK",1,0)</f>
        <v>0</v>
      </c>
      <c r="N19">
        <f t="shared" ref="N19" si="22">IF(G19&lt;&gt;"OK",1,0)</f>
        <v>0</v>
      </c>
      <c r="O19">
        <f t="shared" ref="O19" si="23">IF(H19&lt;&gt;"OK",1,0)</f>
        <v>0</v>
      </c>
    </row>
    <row r="20" spans="1:15">
      <c r="A20" t="s">
        <v>647</v>
      </c>
      <c r="C20" s="200" t="str">
        <f>+'F8 Pension Primary scheme '!J75</f>
        <v>OK</v>
      </c>
      <c r="D20" s="200" t="str">
        <f>+'F8 Pension Primary scheme '!K75</f>
        <v>OK</v>
      </c>
      <c r="E20" s="200" t="str">
        <f>+'F8 Pension Primary scheme '!L75</f>
        <v>OK</v>
      </c>
      <c r="F20" s="200" t="str">
        <f>+'F8 Pension Primary scheme '!M75</f>
        <v>OK</v>
      </c>
      <c r="G20" s="200" t="str">
        <f>+'F8 Pension Primary scheme '!N75</f>
        <v>OK</v>
      </c>
      <c r="H20" s="200" t="str">
        <f>+'F8 Pension Primary scheme '!O75</f>
        <v>OK</v>
      </c>
      <c r="J20">
        <f t="shared" si="1"/>
        <v>0</v>
      </c>
      <c r="K20">
        <f t="shared" si="2"/>
        <v>0</v>
      </c>
      <c r="L20">
        <f t="shared" si="3"/>
        <v>0</v>
      </c>
      <c r="M20">
        <f t="shared" si="4"/>
        <v>0</v>
      </c>
      <c r="N20">
        <f t="shared" si="5"/>
        <v>0</v>
      </c>
      <c r="O20">
        <f t="shared" si="6"/>
        <v>0</v>
      </c>
    </row>
    <row r="21" spans="1:15">
      <c r="A21" t="s">
        <v>1526</v>
      </c>
      <c r="C21" s="200" t="str">
        <f>+'F8.1 Pension Second scheme'!J75</f>
        <v>OK</v>
      </c>
      <c r="D21" s="200" t="str">
        <f>+'F8.1 Pension Second scheme'!K75</f>
        <v>OK</v>
      </c>
      <c r="E21" s="200" t="str">
        <f>+'F8.1 Pension Second scheme'!L75</f>
        <v>OK</v>
      </c>
      <c r="F21" s="200" t="str">
        <f>+'F8.1 Pension Second scheme'!M75</f>
        <v>OK</v>
      </c>
      <c r="G21" s="200" t="str">
        <f>+'F8.1 Pension Second scheme'!N75</f>
        <v>OK</v>
      </c>
      <c r="H21" s="200" t="str">
        <f>+'F8.1 Pension Second scheme'!O75</f>
        <v>OK</v>
      </c>
      <c r="J21">
        <f t="shared" si="1"/>
        <v>0</v>
      </c>
      <c r="K21">
        <f t="shared" si="2"/>
        <v>0</v>
      </c>
      <c r="L21">
        <f t="shared" si="3"/>
        <v>0</v>
      </c>
      <c r="M21">
        <f t="shared" si="4"/>
        <v>0</v>
      </c>
      <c r="N21">
        <f t="shared" si="5"/>
        <v>0</v>
      </c>
      <c r="O21">
        <f t="shared" si="6"/>
        <v>0</v>
      </c>
    </row>
    <row r="22" spans="1:15">
      <c r="A22" t="s">
        <v>1527</v>
      </c>
      <c r="C22" s="200" t="str">
        <f>+'F8.2 Pension Tertiary scheme'!J75</f>
        <v>OK</v>
      </c>
      <c r="D22" s="200" t="str">
        <f>+'F8.2 Pension Tertiary scheme'!K75</f>
        <v>OK</v>
      </c>
      <c r="E22" s="200" t="str">
        <f>+'F8.2 Pension Tertiary scheme'!L75</f>
        <v>OK</v>
      </c>
      <c r="F22" s="200" t="str">
        <f>+'F8.2 Pension Tertiary scheme'!M75</f>
        <v>OK</v>
      </c>
      <c r="G22" s="200" t="str">
        <f>+'F8.2 Pension Tertiary scheme'!N75</f>
        <v>OK</v>
      </c>
      <c r="H22" s="200" t="str">
        <f>+'F8.2 Pension Tertiary scheme'!O75</f>
        <v>OK</v>
      </c>
      <c r="J22">
        <f t="shared" si="1"/>
        <v>0</v>
      </c>
      <c r="K22">
        <f t="shared" si="2"/>
        <v>0</v>
      </c>
      <c r="L22">
        <f t="shared" si="3"/>
        <v>0</v>
      </c>
      <c r="M22">
        <f t="shared" si="4"/>
        <v>0</v>
      </c>
      <c r="N22">
        <f t="shared" si="5"/>
        <v>0</v>
      </c>
      <c r="O22">
        <f t="shared" si="6"/>
        <v>0</v>
      </c>
    </row>
    <row r="23" spans="1:15">
      <c r="A23" t="s">
        <v>648</v>
      </c>
      <c r="B23" t="s">
        <v>1621</v>
      </c>
      <c r="C23" s="200"/>
      <c r="D23" s="200"/>
      <c r="E23" s="200"/>
      <c r="F23" s="200"/>
      <c r="G23" s="200"/>
      <c r="H23" s="200"/>
    </row>
    <row r="24" spans="1:15">
      <c r="A24" t="s">
        <v>649</v>
      </c>
      <c r="C24" s="200" t="str">
        <f>+'F10 Pensions PPF Levies'!J20</f>
        <v>OK</v>
      </c>
      <c r="D24" s="200" t="str">
        <f>+'F10 Pensions PPF Levies'!K20</f>
        <v>OK</v>
      </c>
      <c r="E24" s="200" t="str">
        <f>+'F10 Pensions PPF Levies'!L20</f>
        <v>OK</v>
      </c>
      <c r="F24" s="200" t="str">
        <f>+'F10 Pensions PPF Levies'!M20</f>
        <v>OK</v>
      </c>
      <c r="G24" s="200" t="str">
        <f>+'F10 Pensions PPF Levies'!N20</f>
        <v>OK</v>
      </c>
      <c r="H24" s="200" t="str">
        <f>+'F10 Pensions PPF Levies'!O20</f>
        <v>OK</v>
      </c>
      <c r="J24">
        <f t="shared" si="1"/>
        <v>0</v>
      </c>
      <c r="K24">
        <f t="shared" si="2"/>
        <v>0</v>
      </c>
      <c r="L24">
        <f t="shared" si="3"/>
        <v>0</v>
      </c>
      <c r="M24">
        <f t="shared" si="4"/>
        <v>0</v>
      </c>
      <c r="N24">
        <f t="shared" si="5"/>
        <v>0</v>
      </c>
      <c r="O24">
        <f t="shared" si="6"/>
        <v>0</v>
      </c>
    </row>
    <row r="25" spans="1:15">
      <c r="A25" t="s">
        <v>649</v>
      </c>
      <c r="C25" s="200" t="str">
        <f>+'F10 Pensions PPF Levies'!J35</f>
        <v>OK</v>
      </c>
      <c r="D25" s="200" t="str">
        <f>+'F10 Pensions PPF Levies'!K35</f>
        <v>OK</v>
      </c>
      <c r="E25" s="200" t="str">
        <f>+'F10 Pensions PPF Levies'!L35</f>
        <v>OK</v>
      </c>
      <c r="F25" s="200" t="str">
        <f>+'F10 Pensions PPF Levies'!M35</f>
        <v>OK</v>
      </c>
      <c r="G25" s="200" t="str">
        <f>+'F10 Pensions PPF Levies'!N35</f>
        <v>OK</v>
      </c>
      <c r="H25" s="200" t="str">
        <f>+'F10 Pensions PPF Levies'!O35</f>
        <v>OK</v>
      </c>
      <c r="J25">
        <f t="shared" si="1"/>
        <v>0</v>
      </c>
      <c r="K25">
        <f t="shared" si="2"/>
        <v>0</v>
      </c>
      <c r="L25">
        <f t="shared" si="3"/>
        <v>0</v>
      </c>
      <c r="M25">
        <f t="shared" si="4"/>
        <v>0</v>
      </c>
      <c r="N25">
        <f t="shared" si="5"/>
        <v>0</v>
      </c>
      <c r="O25">
        <f t="shared" si="6"/>
        <v>0</v>
      </c>
    </row>
    <row r="26" spans="1:15">
      <c r="A26" t="s">
        <v>649</v>
      </c>
      <c r="C26" s="200" t="str">
        <f>+'F10 Pensions PPF Levies'!J51</f>
        <v>OK</v>
      </c>
      <c r="D26" s="200" t="str">
        <f>+'F10 Pensions PPF Levies'!K51</f>
        <v>OK</v>
      </c>
      <c r="E26" s="200" t="str">
        <f>+'F10 Pensions PPF Levies'!L51</f>
        <v>OK</v>
      </c>
      <c r="F26" s="200" t="str">
        <f>+'F10 Pensions PPF Levies'!M51</f>
        <v>OK</v>
      </c>
      <c r="G26" s="200" t="str">
        <f>+'F10 Pensions PPF Levies'!N51</f>
        <v>OK</v>
      </c>
      <c r="H26" s="200" t="str">
        <f>+'F10 Pensions PPF Levies'!O51</f>
        <v>OK</v>
      </c>
      <c r="J26">
        <f t="shared" si="1"/>
        <v>0</v>
      </c>
      <c r="K26">
        <f t="shared" si="2"/>
        <v>0</v>
      </c>
      <c r="L26">
        <f t="shared" si="3"/>
        <v>0</v>
      </c>
      <c r="M26">
        <f t="shared" si="4"/>
        <v>0</v>
      </c>
      <c r="N26">
        <f t="shared" si="5"/>
        <v>0</v>
      </c>
      <c r="O26">
        <f t="shared" si="6"/>
        <v>0</v>
      </c>
    </row>
    <row r="27" spans="1:15">
      <c r="A27" t="s">
        <v>649</v>
      </c>
      <c r="C27" s="200" t="str">
        <f>+'F10 Pensions PPF Levies'!J66</f>
        <v>OK</v>
      </c>
      <c r="D27" s="200" t="str">
        <f>+'F10 Pensions PPF Levies'!K66</f>
        <v>OK</v>
      </c>
      <c r="E27" s="200" t="str">
        <f>+'F10 Pensions PPF Levies'!L66</f>
        <v>OK</v>
      </c>
      <c r="F27" s="200" t="str">
        <f>+'F10 Pensions PPF Levies'!M66</f>
        <v>OK</v>
      </c>
      <c r="G27" s="200" t="str">
        <f>+'F10 Pensions PPF Levies'!N66</f>
        <v>OK</v>
      </c>
      <c r="H27" s="200" t="str">
        <f>+'F10 Pensions PPF Levies'!O66</f>
        <v>OK</v>
      </c>
      <c r="J27">
        <f t="shared" si="1"/>
        <v>0</v>
      </c>
      <c r="K27">
        <f t="shared" si="2"/>
        <v>0</v>
      </c>
      <c r="L27">
        <f t="shared" si="3"/>
        <v>0</v>
      </c>
      <c r="M27">
        <f t="shared" si="4"/>
        <v>0</v>
      </c>
      <c r="N27">
        <f t="shared" si="5"/>
        <v>0</v>
      </c>
      <c r="O27">
        <f t="shared" si="6"/>
        <v>0</v>
      </c>
    </row>
    <row r="28" spans="1:15">
      <c r="A28" t="s">
        <v>649</v>
      </c>
      <c r="C28" s="200" t="str">
        <f>+'F10 Pensions PPF Levies'!J82</f>
        <v>OK</v>
      </c>
      <c r="D28" s="200" t="str">
        <f>+'F10 Pensions PPF Levies'!K82</f>
        <v>OK</v>
      </c>
      <c r="E28" s="200" t="str">
        <f>+'F10 Pensions PPF Levies'!L82</f>
        <v>OK</v>
      </c>
      <c r="F28" s="200" t="str">
        <f>+'F10 Pensions PPF Levies'!M82</f>
        <v>OK</v>
      </c>
      <c r="G28" s="200" t="str">
        <f>+'F10 Pensions PPF Levies'!N82</f>
        <v>OK</v>
      </c>
      <c r="H28" s="200" t="str">
        <f>+'F10 Pensions PPF Levies'!O82</f>
        <v>OK</v>
      </c>
      <c r="J28">
        <f t="shared" si="1"/>
        <v>0</v>
      </c>
      <c r="K28">
        <f t="shared" si="2"/>
        <v>0</v>
      </c>
      <c r="L28">
        <f t="shared" si="3"/>
        <v>0</v>
      </c>
      <c r="M28">
        <f t="shared" si="4"/>
        <v>0</v>
      </c>
      <c r="N28">
        <f t="shared" si="5"/>
        <v>0</v>
      </c>
      <c r="O28">
        <f t="shared" si="6"/>
        <v>0</v>
      </c>
    </row>
    <row r="29" spans="1:15">
      <c r="A29" t="s">
        <v>649</v>
      </c>
      <c r="C29" s="200" t="str">
        <f>+'F10 Pensions PPF Levies'!J97</f>
        <v>OK</v>
      </c>
      <c r="D29" s="200" t="str">
        <f>+'F10 Pensions PPF Levies'!K97</f>
        <v>OK</v>
      </c>
      <c r="E29" s="200" t="str">
        <f>+'F10 Pensions PPF Levies'!L97</f>
        <v>OK</v>
      </c>
      <c r="F29" s="200" t="str">
        <f>+'F10 Pensions PPF Levies'!M97</f>
        <v>OK</v>
      </c>
      <c r="G29" s="200" t="str">
        <f>+'F10 Pensions PPF Levies'!N97</f>
        <v>OK</v>
      </c>
      <c r="H29" s="200" t="str">
        <f>+'F10 Pensions PPF Levies'!O97</f>
        <v>OK</v>
      </c>
      <c r="J29">
        <f t="shared" si="1"/>
        <v>0</v>
      </c>
      <c r="K29">
        <f t="shared" si="2"/>
        <v>0</v>
      </c>
      <c r="L29">
        <f t="shared" si="3"/>
        <v>0</v>
      </c>
      <c r="M29">
        <f t="shared" si="4"/>
        <v>0</v>
      </c>
      <c r="N29">
        <f t="shared" si="5"/>
        <v>0</v>
      </c>
      <c r="O29">
        <f t="shared" si="6"/>
        <v>0</v>
      </c>
    </row>
    <row r="30" spans="1:15">
      <c r="A30" t="s">
        <v>649</v>
      </c>
      <c r="C30" s="200" t="str">
        <f>+'F10 Pensions PPF Levies'!J113</f>
        <v>OK</v>
      </c>
      <c r="D30" s="200" t="str">
        <f>+'F10 Pensions PPF Levies'!K113</f>
        <v>OK</v>
      </c>
      <c r="E30" s="200" t="str">
        <f>+'F10 Pensions PPF Levies'!L113</f>
        <v>OK</v>
      </c>
      <c r="F30" s="200" t="str">
        <f>+'F10 Pensions PPF Levies'!M113</f>
        <v>OK</v>
      </c>
      <c r="G30" s="200" t="str">
        <f>+'F10 Pensions PPF Levies'!N113</f>
        <v>OK</v>
      </c>
      <c r="H30" s="200" t="str">
        <f>+'F10 Pensions PPF Levies'!O113</f>
        <v>OK</v>
      </c>
      <c r="J30">
        <f t="shared" si="1"/>
        <v>0</v>
      </c>
      <c r="K30">
        <f t="shared" si="2"/>
        <v>0</v>
      </c>
      <c r="L30">
        <f t="shared" si="3"/>
        <v>0</v>
      </c>
      <c r="M30">
        <f t="shared" si="4"/>
        <v>0</v>
      </c>
      <c r="N30">
        <f t="shared" si="5"/>
        <v>0</v>
      </c>
      <c r="O30">
        <f t="shared" si="6"/>
        <v>0</v>
      </c>
    </row>
    <row r="31" spans="1:15">
      <c r="A31" t="s">
        <v>649</v>
      </c>
      <c r="C31" s="200" t="str">
        <f>+'F10 Pensions PPF Levies'!J117</f>
        <v>OK</v>
      </c>
      <c r="D31" s="200" t="str">
        <f>+'F10 Pensions PPF Levies'!K117</f>
        <v>OK</v>
      </c>
      <c r="E31" s="200" t="str">
        <f>+'F10 Pensions PPF Levies'!L117</f>
        <v>OK</v>
      </c>
      <c r="F31" s="200" t="str">
        <f>+'F10 Pensions PPF Levies'!M117</f>
        <v>OK</v>
      </c>
      <c r="G31" s="200" t="str">
        <f>+'F10 Pensions PPF Levies'!N117</f>
        <v>OK</v>
      </c>
      <c r="H31" s="200" t="str">
        <f>+'F10 Pensions PPF Levies'!O117</f>
        <v>OK</v>
      </c>
      <c r="J31">
        <f t="shared" si="1"/>
        <v>0</v>
      </c>
      <c r="K31">
        <f t="shared" si="2"/>
        <v>0</v>
      </c>
      <c r="L31">
        <f t="shared" si="3"/>
        <v>0</v>
      </c>
      <c r="M31">
        <f t="shared" si="4"/>
        <v>0</v>
      </c>
      <c r="N31">
        <f t="shared" si="5"/>
        <v>0</v>
      </c>
      <c r="O31">
        <f t="shared" si="6"/>
        <v>0</v>
      </c>
    </row>
    <row r="32" spans="1:15">
      <c r="A32" t="s">
        <v>649</v>
      </c>
      <c r="C32" s="200" t="str">
        <f>+'F10 Pensions PPF Levies'!J137</f>
        <v>OK</v>
      </c>
      <c r="D32" s="200" t="str">
        <f>+'F10 Pensions PPF Levies'!K137</f>
        <v>OK</v>
      </c>
      <c r="E32" s="200" t="str">
        <f>+'F10 Pensions PPF Levies'!L137</f>
        <v>OK</v>
      </c>
      <c r="F32" s="200" t="str">
        <f>+'F10 Pensions PPF Levies'!M137</f>
        <v>OK</v>
      </c>
      <c r="G32" s="200" t="str">
        <f>+'F10 Pensions PPF Levies'!N137</f>
        <v>OK</v>
      </c>
      <c r="H32" s="200" t="str">
        <f>+'F10 Pensions PPF Levies'!O137</f>
        <v>OK</v>
      </c>
      <c r="J32">
        <f t="shared" si="1"/>
        <v>0</v>
      </c>
      <c r="K32">
        <f t="shared" si="2"/>
        <v>0</v>
      </c>
      <c r="L32">
        <f t="shared" si="3"/>
        <v>0</v>
      </c>
      <c r="M32">
        <f t="shared" si="4"/>
        <v>0</v>
      </c>
      <c r="N32">
        <f t="shared" si="5"/>
        <v>0</v>
      </c>
      <c r="O32">
        <f t="shared" si="6"/>
        <v>0</v>
      </c>
    </row>
    <row r="33" spans="1:15">
      <c r="A33" t="s">
        <v>1177</v>
      </c>
      <c r="C33" s="200" t="str">
        <f>+'F11 Pension Scheme Admin costs'!J20</f>
        <v>OK</v>
      </c>
      <c r="D33" s="200" t="str">
        <f>+'F11 Pension Scheme Admin costs'!K20</f>
        <v>OK</v>
      </c>
      <c r="E33" s="200" t="str">
        <f>+'F11 Pension Scheme Admin costs'!L20</f>
        <v>OK</v>
      </c>
      <c r="F33" s="200" t="str">
        <f>+'F11 Pension Scheme Admin costs'!M20</f>
        <v>OK</v>
      </c>
      <c r="G33" s="200" t="str">
        <f>+'F11 Pension Scheme Admin costs'!N20</f>
        <v>OK</v>
      </c>
      <c r="H33" s="200" t="str">
        <f>+'F11 Pension Scheme Admin costs'!O20</f>
        <v>OK</v>
      </c>
      <c r="J33">
        <f t="shared" si="1"/>
        <v>0</v>
      </c>
      <c r="K33">
        <f t="shared" si="2"/>
        <v>0</v>
      </c>
      <c r="L33">
        <f t="shared" si="3"/>
        <v>0</v>
      </c>
      <c r="M33">
        <f t="shared" si="4"/>
        <v>0</v>
      </c>
      <c r="N33">
        <f t="shared" si="5"/>
        <v>0</v>
      </c>
      <c r="O33">
        <f t="shared" si="6"/>
        <v>0</v>
      </c>
    </row>
    <row r="34" spans="1:15">
      <c r="A34" t="s">
        <v>1177</v>
      </c>
      <c r="C34" s="200" t="str">
        <f>+'F11 Pension Scheme Admin costs'!J36</f>
        <v>OK</v>
      </c>
      <c r="D34" s="200" t="str">
        <f>+'F11 Pension Scheme Admin costs'!K36</f>
        <v>OK</v>
      </c>
      <c r="E34" s="200" t="str">
        <f>+'F11 Pension Scheme Admin costs'!L36</f>
        <v>OK</v>
      </c>
      <c r="F34" s="200" t="str">
        <f>+'F11 Pension Scheme Admin costs'!M36</f>
        <v>OK</v>
      </c>
      <c r="G34" s="200" t="str">
        <f>+'F11 Pension Scheme Admin costs'!N36</f>
        <v>OK</v>
      </c>
      <c r="H34" s="200" t="str">
        <f>+'F11 Pension Scheme Admin costs'!O36</f>
        <v>OK</v>
      </c>
      <c r="J34">
        <f t="shared" si="1"/>
        <v>0</v>
      </c>
      <c r="K34">
        <f t="shared" si="2"/>
        <v>0</v>
      </c>
      <c r="L34">
        <f t="shared" si="3"/>
        <v>0</v>
      </c>
      <c r="M34">
        <f t="shared" si="4"/>
        <v>0</v>
      </c>
      <c r="N34">
        <f t="shared" si="5"/>
        <v>0</v>
      </c>
      <c r="O34">
        <f t="shared" si="6"/>
        <v>0</v>
      </c>
    </row>
    <row r="35" spans="1:15">
      <c r="A35" t="s">
        <v>1177</v>
      </c>
      <c r="C35" s="200" t="str">
        <f>+'F11 Pension Scheme Admin costs'!J52</f>
        <v>OK</v>
      </c>
      <c r="D35" s="200" t="str">
        <f>+'F11 Pension Scheme Admin costs'!K52</f>
        <v>OK</v>
      </c>
      <c r="E35" s="200" t="str">
        <f>+'F11 Pension Scheme Admin costs'!L52</f>
        <v>OK</v>
      </c>
      <c r="F35" s="200" t="str">
        <f>+'F11 Pension Scheme Admin costs'!M52</f>
        <v>OK</v>
      </c>
      <c r="G35" s="200" t="str">
        <f>+'F11 Pension Scheme Admin costs'!N52</f>
        <v>OK</v>
      </c>
      <c r="H35" s="200" t="str">
        <f>+'F11 Pension Scheme Admin costs'!O52</f>
        <v>OK</v>
      </c>
      <c r="J35">
        <f t="shared" si="1"/>
        <v>0</v>
      </c>
      <c r="K35">
        <f t="shared" si="2"/>
        <v>0</v>
      </c>
      <c r="L35">
        <f t="shared" si="3"/>
        <v>0</v>
      </c>
      <c r="M35">
        <f t="shared" si="4"/>
        <v>0</v>
      </c>
      <c r="N35">
        <f t="shared" si="5"/>
        <v>0</v>
      </c>
      <c r="O35">
        <f t="shared" si="6"/>
        <v>0</v>
      </c>
    </row>
    <row r="36" spans="1:15">
      <c r="A36" t="s">
        <v>1177</v>
      </c>
      <c r="C36" s="200" t="str">
        <f>+'F11 Pension Scheme Admin costs'!J67</f>
        <v>OK</v>
      </c>
      <c r="D36" s="200" t="str">
        <f>+'F11 Pension Scheme Admin costs'!K67</f>
        <v>OK</v>
      </c>
      <c r="E36" s="200" t="str">
        <f>+'F11 Pension Scheme Admin costs'!L67</f>
        <v>OK</v>
      </c>
      <c r="F36" s="200" t="str">
        <f>+'F11 Pension Scheme Admin costs'!M67</f>
        <v>OK</v>
      </c>
      <c r="G36" s="200" t="str">
        <f>+'F11 Pension Scheme Admin costs'!N67</f>
        <v>OK</v>
      </c>
      <c r="H36" s="200" t="str">
        <f>+'F11 Pension Scheme Admin costs'!O67</f>
        <v>OK</v>
      </c>
      <c r="J36">
        <f t="shared" si="1"/>
        <v>0</v>
      </c>
      <c r="K36">
        <f t="shared" si="2"/>
        <v>0</v>
      </c>
      <c r="L36">
        <f t="shared" si="3"/>
        <v>0</v>
      </c>
      <c r="M36">
        <f t="shared" si="4"/>
        <v>0</v>
      </c>
      <c r="N36">
        <f t="shared" si="5"/>
        <v>0</v>
      </c>
      <c r="O36">
        <f t="shared" si="6"/>
        <v>0</v>
      </c>
    </row>
    <row r="37" spans="1:15">
      <c r="A37" t="s">
        <v>1177</v>
      </c>
      <c r="C37" s="200" t="str">
        <f>+'F11 Pension Scheme Admin costs'!J71</f>
        <v>OK</v>
      </c>
      <c r="D37" s="200" t="str">
        <f>+'F11 Pension Scheme Admin costs'!K71</f>
        <v>OK</v>
      </c>
      <c r="E37" s="200" t="str">
        <f>+'F11 Pension Scheme Admin costs'!L71</f>
        <v>OK</v>
      </c>
      <c r="F37" s="200" t="str">
        <f>+'F11 Pension Scheme Admin costs'!M71</f>
        <v>OK</v>
      </c>
      <c r="G37" s="200" t="str">
        <f>+'F11 Pension Scheme Admin costs'!N71</f>
        <v>OK</v>
      </c>
      <c r="H37" s="200" t="str">
        <f>+'F11 Pension Scheme Admin costs'!O71</f>
        <v>OK</v>
      </c>
      <c r="J37">
        <f t="shared" ref="J37" si="24">IF(C37&lt;&gt;"OK",1,0)</f>
        <v>0</v>
      </c>
      <c r="K37">
        <f t="shared" ref="K37" si="25">IF(D37&lt;&gt;"OK",1,0)</f>
        <v>0</v>
      </c>
      <c r="L37">
        <f t="shared" ref="L37" si="26">IF(E37&lt;&gt;"OK",1,0)</f>
        <v>0</v>
      </c>
      <c r="M37">
        <f t="shared" ref="M37" si="27">IF(F37&lt;&gt;"OK",1,0)</f>
        <v>0</v>
      </c>
      <c r="N37">
        <f t="shared" ref="N37" si="28">IF(G37&lt;&gt;"OK",1,0)</f>
        <v>0</v>
      </c>
      <c r="O37">
        <f t="shared" ref="O37" si="29">IF(H37&lt;&gt;"OK",1,0)</f>
        <v>0</v>
      </c>
    </row>
    <row r="38" spans="1:15">
      <c r="A38" t="s">
        <v>1177</v>
      </c>
      <c r="C38" s="200" t="str">
        <f>+'F11 Pension Scheme Admin costs'!J90</f>
        <v>OK</v>
      </c>
      <c r="D38" s="200" t="str">
        <f>+'F11 Pension Scheme Admin costs'!K90</f>
        <v>OK</v>
      </c>
      <c r="E38" s="200" t="str">
        <f>+'F11 Pension Scheme Admin costs'!L90</f>
        <v>OK</v>
      </c>
      <c r="F38" s="200" t="str">
        <f>+'F11 Pension Scheme Admin costs'!M90</f>
        <v>OK</v>
      </c>
      <c r="G38" s="200" t="str">
        <f>+'F11 Pension Scheme Admin costs'!N90</f>
        <v>OK</v>
      </c>
      <c r="H38" s="200" t="str">
        <f>+'F11 Pension Scheme Admin costs'!O90</f>
        <v>OK</v>
      </c>
      <c r="J38">
        <f t="shared" si="1"/>
        <v>0</v>
      </c>
      <c r="K38">
        <f t="shared" si="2"/>
        <v>0</v>
      </c>
      <c r="L38">
        <f t="shared" si="3"/>
        <v>0</v>
      </c>
      <c r="M38">
        <f t="shared" si="4"/>
        <v>0</v>
      </c>
      <c r="N38">
        <f t="shared" si="5"/>
        <v>0</v>
      </c>
      <c r="O38">
        <f t="shared" si="6"/>
        <v>0</v>
      </c>
    </row>
    <row r="39" spans="1:15">
      <c r="A39" t="s">
        <v>1178</v>
      </c>
      <c r="C39" s="200" t="str">
        <f>+'F12 Tax allocations'!J14</f>
        <v>OK</v>
      </c>
      <c r="D39" s="200" t="str">
        <f>+'F12 Tax allocations'!K14</f>
        <v>OK</v>
      </c>
      <c r="E39" s="200" t="str">
        <f>+'F12 Tax allocations'!L14</f>
        <v>OK</v>
      </c>
      <c r="F39" s="200" t="str">
        <f>+'F12 Tax allocations'!M14</f>
        <v>OK</v>
      </c>
      <c r="G39" s="200" t="str">
        <f>+'F12 Tax allocations'!N14</f>
        <v>OK</v>
      </c>
      <c r="H39" s="200" t="str">
        <f>+'F12 Tax allocations'!O14</f>
        <v>OK</v>
      </c>
      <c r="J39">
        <f t="shared" si="1"/>
        <v>0</v>
      </c>
      <c r="K39">
        <f t="shared" si="2"/>
        <v>0</v>
      </c>
      <c r="L39">
        <f t="shared" si="3"/>
        <v>0</v>
      </c>
      <c r="M39">
        <f t="shared" si="4"/>
        <v>0</v>
      </c>
      <c r="N39">
        <f t="shared" si="5"/>
        <v>0</v>
      </c>
      <c r="O39">
        <f t="shared" si="6"/>
        <v>0</v>
      </c>
    </row>
    <row r="40" spans="1:15">
      <c r="A40" t="s">
        <v>1178</v>
      </c>
      <c r="C40" s="200" t="str">
        <f>+'F12 Tax allocations'!J24</f>
        <v>OK</v>
      </c>
      <c r="D40" s="200" t="str">
        <f>+'F12 Tax allocations'!K24</f>
        <v>OK</v>
      </c>
      <c r="E40" s="200" t="str">
        <f>+'F12 Tax allocations'!L24</f>
        <v>OK</v>
      </c>
      <c r="F40" s="200" t="str">
        <f>+'F12 Tax allocations'!M24</f>
        <v>OK</v>
      </c>
      <c r="G40" s="200" t="str">
        <f>+'F12 Tax allocations'!N24</f>
        <v>OK</v>
      </c>
      <c r="H40" s="200" t="str">
        <f>+'F12 Tax allocations'!O24</f>
        <v>OK</v>
      </c>
      <c r="J40">
        <f t="shared" si="1"/>
        <v>0</v>
      </c>
      <c r="K40">
        <f t="shared" si="2"/>
        <v>0</v>
      </c>
      <c r="L40">
        <f t="shared" si="3"/>
        <v>0</v>
      </c>
      <c r="M40">
        <f t="shared" si="4"/>
        <v>0</v>
      </c>
      <c r="N40">
        <f t="shared" si="5"/>
        <v>0</v>
      </c>
      <c r="O40">
        <f t="shared" si="6"/>
        <v>0</v>
      </c>
    </row>
    <row r="41" spans="1:15">
      <c r="A41" t="s">
        <v>1178</v>
      </c>
      <c r="C41" s="200" t="str">
        <f>+'F12 Tax allocations'!J27</f>
        <v>OK</v>
      </c>
      <c r="D41" s="200" t="str">
        <f>+'F12 Tax allocations'!K27</f>
        <v>OK</v>
      </c>
      <c r="E41" s="200" t="str">
        <f>+'F12 Tax allocations'!L27</f>
        <v>OK</v>
      </c>
      <c r="F41" s="200" t="str">
        <f>+'F12 Tax allocations'!M27</f>
        <v>OK</v>
      </c>
      <c r="G41" s="200" t="str">
        <f>+'F12 Tax allocations'!N27</f>
        <v>OK</v>
      </c>
      <c r="H41" s="200" t="str">
        <f>+'F12 Tax allocations'!O27</f>
        <v>OK</v>
      </c>
      <c r="J41">
        <f t="shared" si="1"/>
        <v>0</v>
      </c>
      <c r="K41">
        <f t="shared" si="2"/>
        <v>0</v>
      </c>
      <c r="L41">
        <f t="shared" si="3"/>
        <v>0</v>
      </c>
      <c r="M41">
        <f t="shared" si="4"/>
        <v>0</v>
      </c>
      <c r="N41">
        <f t="shared" si="5"/>
        <v>0</v>
      </c>
      <c r="O41">
        <f t="shared" si="6"/>
        <v>0</v>
      </c>
    </row>
    <row r="42" spans="1:15">
      <c r="A42" t="s">
        <v>1178</v>
      </c>
      <c r="C42" s="200" t="str">
        <f>+'F12 Tax allocations'!J37</f>
        <v>OK</v>
      </c>
      <c r="D42" s="200" t="str">
        <f>+'F12 Tax allocations'!K37</f>
        <v>OK</v>
      </c>
      <c r="E42" s="200" t="str">
        <f>+'F12 Tax allocations'!L37</f>
        <v>OK</v>
      </c>
      <c r="F42" s="200" t="str">
        <f>+'F12 Tax allocations'!M37</f>
        <v>OK</v>
      </c>
      <c r="G42" s="200" t="str">
        <f>+'F12 Tax allocations'!N37</f>
        <v>OK</v>
      </c>
      <c r="H42" s="200" t="str">
        <f>+'F12 Tax allocations'!O37</f>
        <v>OK</v>
      </c>
      <c r="J42">
        <f t="shared" si="1"/>
        <v>0</v>
      </c>
      <c r="K42">
        <f t="shared" si="2"/>
        <v>0</v>
      </c>
      <c r="L42">
        <f t="shared" si="3"/>
        <v>0</v>
      </c>
      <c r="M42">
        <f t="shared" si="4"/>
        <v>0</v>
      </c>
      <c r="N42">
        <f t="shared" si="5"/>
        <v>0</v>
      </c>
      <c r="O42">
        <f t="shared" si="6"/>
        <v>0</v>
      </c>
    </row>
    <row r="43" spans="1:15">
      <c r="A43" t="s">
        <v>1178</v>
      </c>
      <c r="C43" s="200" t="str">
        <f>+'F12 Tax allocations'!J78</f>
        <v>OK</v>
      </c>
      <c r="D43" s="200" t="str">
        <f>+'F12 Tax allocations'!K78</f>
        <v>OK</v>
      </c>
      <c r="E43" s="200" t="str">
        <f>+'F12 Tax allocations'!L78</f>
        <v>OK</v>
      </c>
      <c r="F43" s="200" t="str">
        <f>+'F12 Tax allocations'!M78</f>
        <v>OK</v>
      </c>
      <c r="G43" s="200" t="str">
        <f>+'F12 Tax allocations'!N78</f>
        <v>OK</v>
      </c>
      <c r="H43" s="200" t="str">
        <f>+'F12 Tax allocations'!O78</f>
        <v>OK</v>
      </c>
      <c r="J43">
        <f t="shared" si="1"/>
        <v>0</v>
      </c>
      <c r="K43">
        <f t="shared" si="2"/>
        <v>0</v>
      </c>
      <c r="L43">
        <f t="shared" si="3"/>
        <v>0</v>
      </c>
      <c r="M43">
        <f t="shared" si="4"/>
        <v>0</v>
      </c>
      <c r="N43">
        <f t="shared" si="5"/>
        <v>0</v>
      </c>
      <c r="O43">
        <f t="shared" si="6"/>
        <v>0</v>
      </c>
    </row>
    <row r="44" spans="1:15">
      <c r="A44" t="s">
        <v>1178</v>
      </c>
      <c r="C44" s="200" t="str">
        <f>+'F12 Tax allocations'!J88</f>
        <v>OK</v>
      </c>
      <c r="D44" s="200" t="str">
        <f>+'F12 Tax allocations'!K88</f>
        <v>OK</v>
      </c>
      <c r="E44" s="200" t="str">
        <f>+'F12 Tax allocations'!L88</f>
        <v>OK</v>
      </c>
      <c r="F44" s="200" t="str">
        <f>+'F12 Tax allocations'!M88</f>
        <v>OK</v>
      </c>
      <c r="G44" s="200" t="str">
        <f>+'F12 Tax allocations'!N88</f>
        <v>OK</v>
      </c>
      <c r="H44" s="200" t="str">
        <f>+'F12 Tax allocations'!O88</f>
        <v>OK</v>
      </c>
      <c r="J44">
        <f t="shared" si="1"/>
        <v>0</v>
      </c>
      <c r="K44">
        <f t="shared" si="2"/>
        <v>0</v>
      </c>
      <c r="L44">
        <f t="shared" si="3"/>
        <v>0</v>
      </c>
      <c r="M44">
        <f t="shared" si="4"/>
        <v>0</v>
      </c>
      <c r="N44">
        <f t="shared" si="5"/>
        <v>0</v>
      </c>
      <c r="O44">
        <f t="shared" si="6"/>
        <v>0</v>
      </c>
    </row>
    <row r="45" spans="1:15">
      <c r="A45" t="s">
        <v>1178</v>
      </c>
      <c r="C45" s="200" t="str">
        <f>+'F12 Tax allocations'!J98</f>
        <v>OK</v>
      </c>
      <c r="D45" s="200" t="str">
        <f>+'F12 Tax allocations'!K98</f>
        <v>OK</v>
      </c>
      <c r="E45" s="200" t="str">
        <f>+'F12 Tax allocations'!L98</f>
        <v>OK</v>
      </c>
      <c r="F45" s="200" t="str">
        <f>+'F12 Tax allocations'!M98</f>
        <v>OK</v>
      </c>
      <c r="G45" s="200" t="str">
        <f>+'F12 Tax allocations'!N98</f>
        <v>OK</v>
      </c>
      <c r="H45" s="200" t="str">
        <f>+'F12 Tax allocations'!O98</f>
        <v>OK</v>
      </c>
      <c r="J45">
        <f t="shared" si="1"/>
        <v>0</v>
      </c>
      <c r="K45">
        <f t="shared" si="2"/>
        <v>0</v>
      </c>
      <c r="L45">
        <f t="shared" si="3"/>
        <v>0</v>
      </c>
      <c r="M45">
        <f t="shared" si="4"/>
        <v>0</v>
      </c>
      <c r="N45">
        <f t="shared" si="5"/>
        <v>0</v>
      </c>
      <c r="O45">
        <f t="shared" si="6"/>
        <v>0</v>
      </c>
    </row>
    <row r="46" spans="1:15">
      <c r="A46" t="s">
        <v>1178</v>
      </c>
      <c r="C46" s="200" t="str">
        <f>+'F12 Tax allocations'!J110</f>
        <v>OK</v>
      </c>
      <c r="D46" s="200" t="str">
        <f>+'F12 Tax allocations'!K110</f>
        <v>OK</v>
      </c>
      <c r="E46" s="200" t="str">
        <f>+'F12 Tax allocations'!L110</f>
        <v>OK</v>
      </c>
      <c r="F46" s="200" t="str">
        <f>+'F12 Tax allocations'!M110</f>
        <v>OK</v>
      </c>
      <c r="G46" s="200" t="str">
        <f>+'F12 Tax allocations'!N110</f>
        <v>OK</v>
      </c>
      <c r="H46" s="200" t="str">
        <f>+'F12 Tax allocations'!O110</f>
        <v>OK</v>
      </c>
      <c r="J46">
        <f t="shared" si="1"/>
        <v>0</v>
      </c>
      <c r="K46">
        <f t="shared" si="2"/>
        <v>0</v>
      </c>
      <c r="L46">
        <f t="shared" si="3"/>
        <v>0</v>
      </c>
      <c r="M46">
        <f t="shared" si="4"/>
        <v>0</v>
      </c>
      <c r="N46">
        <f t="shared" si="5"/>
        <v>0</v>
      </c>
      <c r="O46">
        <f t="shared" si="6"/>
        <v>0</v>
      </c>
    </row>
    <row r="47" spans="1:15">
      <c r="A47" t="s">
        <v>1178</v>
      </c>
      <c r="C47" s="200" t="str">
        <f>+'F12 Tax allocations'!J121</f>
        <v>OK</v>
      </c>
      <c r="D47" s="200" t="str">
        <f>+'F12 Tax allocations'!K121</f>
        <v>OK</v>
      </c>
      <c r="E47" s="200" t="str">
        <f>+'F12 Tax allocations'!L121</f>
        <v>OK</v>
      </c>
      <c r="F47" s="200" t="str">
        <f>+'F12 Tax allocations'!M121</f>
        <v>OK</v>
      </c>
      <c r="G47" s="200" t="str">
        <f>+'F12 Tax allocations'!N121</f>
        <v>OK</v>
      </c>
      <c r="H47" s="200" t="str">
        <f>+'F12 Tax allocations'!O121</f>
        <v>OK</v>
      </c>
      <c r="J47">
        <f t="shared" si="1"/>
        <v>0</v>
      </c>
      <c r="K47">
        <f t="shared" si="2"/>
        <v>0</v>
      </c>
      <c r="L47">
        <f t="shared" si="3"/>
        <v>0</v>
      </c>
      <c r="M47">
        <f t="shared" si="4"/>
        <v>0</v>
      </c>
      <c r="N47">
        <f t="shared" si="5"/>
        <v>0</v>
      </c>
      <c r="O47">
        <f t="shared" si="6"/>
        <v>0</v>
      </c>
    </row>
    <row r="48" spans="1:15">
      <c r="A48" t="s">
        <v>1178</v>
      </c>
      <c r="C48" s="200" t="str">
        <f>+'F12 Tax allocations'!J132</f>
        <v>OK</v>
      </c>
      <c r="D48" s="200" t="str">
        <f>+'F12 Tax allocations'!K132</f>
        <v>OK</v>
      </c>
      <c r="E48" s="200" t="str">
        <f>+'F12 Tax allocations'!L132</f>
        <v>OK</v>
      </c>
      <c r="F48" s="200" t="str">
        <f>+'F12 Tax allocations'!M132</f>
        <v>OK</v>
      </c>
      <c r="G48" s="200" t="str">
        <f>+'F12 Tax allocations'!N132</f>
        <v>OK</v>
      </c>
      <c r="H48" s="200" t="str">
        <f>+'F12 Tax allocations'!O132</f>
        <v>OK</v>
      </c>
      <c r="J48">
        <f t="shared" si="1"/>
        <v>0</v>
      </c>
      <c r="K48">
        <f t="shared" si="2"/>
        <v>0</v>
      </c>
      <c r="L48">
        <f t="shared" si="3"/>
        <v>0</v>
      </c>
      <c r="M48">
        <f t="shared" si="4"/>
        <v>0</v>
      </c>
      <c r="N48">
        <f t="shared" si="5"/>
        <v>0</v>
      </c>
      <c r="O48">
        <f t="shared" si="6"/>
        <v>0</v>
      </c>
    </row>
    <row r="49" spans="1:15">
      <c r="A49" t="s">
        <v>1178</v>
      </c>
      <c r="C49" s="200" t="str">
        <f>+'F12 Tax allocations'!J141</f>
        <v>OK</v>
      </c>
      <c r="D49" s="200" t="str">
        <f>+'F12 Tax allocations'!K141</f>
        <v>OK</v>
      </c>
      <c r="E49" s="200" t="str">
        <f>+'F12 Tax allocations'!L141</f>
        <v>OK</v>
      </c>
      <c r="F49" s="200" t="str">
        <f>+'F12 Tax allocations'!M141</f>
        <v>OK</v>
      </c>
      <c r="G49" s="200" t="str">
        <f>+'F12 Tax allocations'!N141</f>
        <v>OK</v>
      </c>
      <c r="H49" s="200" t="str">
        <f>+'F12 Tax allocations'!O141</f>
        <v>OK</v>
      </c>
      <c r="J49">
        <f t="shared" si="1"/>
        <v>0</v>
      </c>
      <c r="K49">
        <f t="shared" si="2"/>
        <v>0</v>
      </c>
      <c r="L49">
        <f t="shared" si="3"/>
        <v>0</v>
      </c>
      <c r="M49">
        <f t="shared" si="4"/>
        <v>0</v>
      </c>
      <c r="N49">
        <f t="shared" si="5"/>
        <v>0</v>
      </c>
      <c r="O49">
        <f t="shared" si="6"/>
        <v>0</v>
      </c>
    </row>
    <row r="50" spans="1:15">
      <c r="A50" t="s">
        <v>1178</v>
      </c>
      <c r="C50" s="200" t="str">
        <f>+'F12 Tax allocations'!J253</f>
        <v>OK</v>
      </c>
      <c r="D50" s="200" t="str">
        <f>+'F12 Tax allocations'!K253</f>
        <v>OK</v>
      </c>
      <c r="E50" s="200" t="str">
        <f>+'F12 Tax allocations'!L253</f>
        <v>OK</v>
      </c>
      <c r="F50" s="200" t="str">
        <f>+'F12 Tax allocations'!M253</f>
        <v>OK</v>
      </c>
      <c r="G50" s="200" t="str">
        <f>+'F12 Tax allocations'!N253</f>
        <v>OK</v>
      </c>
      <c r="H50" s="200" t="str">
        <f>+'F12 Tax allocations'!O253</f>
        <v>OK</v>
      </c>
      <c r="J50">
        <f t="shared" si="1"/>
        <v>0</v>
      </c>
      <c r="K50">
        <f t="shared" si="2"/>
        <v>0</v>
      </c>
      <c r="L50">
        <f t="shared" si="3"/>
        <v>0</v>
      </c>
      <c r="M50">
        <f t="shared" si="4"/>
        <v>0</v>
      </c>
      <c r="N50">
        <f t="shared" si="5"/>
        <v>0</v>
      </c>
      <c r="O50">
        <f t="shared" si="6"/>
        <v>0</v>
      </c>
    </row>
    <row r="51" spans="1:15">
      <c r="A51" t="s">
        <v>1542</v>
      </c>
      <c r="C51" s="200" t="str">
        <f>+'F12a CT return allocations '!J247</f>
        <v>OK</v>
      </c>
      <c r="D51" s="200" t="str">
        <f>+'F12a CT return allocations '!K247</f>
        <v>OK</v>
      </c>
      <c r="E51" s="200" t="str">
        <f>+'F12a CT return allocations '!L247</f>
        <v>OK</v>
      </c>
      <c r="F51" s="200" t="str">
        <f>+'F12a CT return allocations '!M247</f>
        <v>OK</v>
      </c>
      <c r="G51" s="200" t="str">
        <f>+'F12a CT return allocations '!N247</f>
        <v>OK</v>
      </c>
      <c r="H51" s="200" t="str">
        <f>+'F12a CT return allocations '!O247</f>
        <v>OK</v>
      </c>
      <c r="J51">
        <f t="shared" si="1"/>
        <v>0</v>
      </c>
      <c r="K51">
        <f t="shared" si="2"/>
        <v>0</v>
      </c>
      <c r="L51">
        <f t="shared" si="3"/>
        <v>0</v>
      </c>
      <c r="M51">
        <f t="shared" si="4"/>
        <v>0</v>
      </c>
      <c r="N51">
        <f t="shared" si="5"/>
        <v>0</v>
      </c>
      <c r="O51">
        <f t="shared" si="6"/>
        <v>0</v>
      </c>
    </row>
    <row r="52" spans="1:15">
      <c r="A52" t="s">
        <v>1066</v>
      </c>
      <c r="C52" s="200" t="str">
        <f>+'F13 Tax CA pools'!J203</f>
        <v>OK</v>
      </c>
      <c r="D52" s="200" t="str">
        <f>+'F13 Tax CA pools'!K203</f>
        <v>OK</v>
      </c>
      <c r="E52" s="200" t="str">
        <f>+'F13 Tax CA pools'!L203</f>
        <v>OK</v>
      </c>
      <c r="F52" s="200" t="str">
        <f>+'F13 Tax CA pools'!M203</f>
        <v>OK</v>
      </c>
      <c r="G52" s="200" t="str">
        <f>+'F13 Tax CA pools'!N203</f>
        <v>OK</v>
      </c>
      <c r="H52" s="200" t="str">
        <f>+'F13 Tax CA pools'!O203</f>
        <v>OK</v>
      </c>
      <c r="J52">
        <f t="shared" si="1"/>
        <v>0</v>
      </c>
      <c r="K52">
        <f t="shared" si="2"/>
        <v>0</v>
      </c>
      <c r="L52">
        <f t="shared" si="3"/>
        <v>0</v>
      </c>
      <c r="M52">
        <f t="shared" si="4"/>
        <v>0</v>
      </c>
      <c r="N52">
        <f t="shared" si="5"/>
        <v>0</v>
      </c>
      <c r="O52">
        <f t="shared" si="6"/>
        <v>0</v>
      </c>
    </row>
    <row r="53" spans="1:15">
      <c r="A53" t="s">
        <v>1179</v>
      </c>
      <c r="B53" t="s">
        <v>1621</v>
      </c>
      <c r="C53" s="200"/>
      <c r="D53" s="200"/>
      <c r="E53" s="200"/>
      <c r="F53" s="200"/>
      <c r="G53" s="200"/>
      <c r="H53" s="200"/>
    </row>
    <row r="54" spans="1:15">
      <c r="A54" t="s">
        <v>1788</v>
      </c>
      <c r="B54" t="s">
        <v>1621</v>
      </c>
      <c r="C54" s="200"/>
      <c r="D54" s="200"/>
      <c r="E54" s="200"/>
      <c r="F54" s="200"/>
      <c r="G54" s="200"/>
      <c r="H54" s="200"/>
    </row>
    <row r="55" spans="1:15">
      <c r="A55" t="s">
        <v>1180</v>
      </c>
      <c r="C55" s="200" t="str">
        <f>+'F15 Recn total costs to reg acs'!J64</f>
        <v>OK</v>
      </c>
      <c r="D55" s="200" t="str">
        <f>+'F15 Recn total costs to reg acs'!K64</f>
        <v>OK</v>
      </c>
      <c r="E55" s="200" t="str">
        <f>+'F15 Recn total costs to reg acs'!L64</f>
        <v>OK</v>
      </c>
      <c r="F55" s="200" t="str">
        <f>+'F15 Recn total costs to reg acs'!M64</f>
        <v>OK</v>
      </c>
      <c r="G55" s="200" t="str">
        <f>+'F15 Recn total costs to reg acs'!N64</f>
        <v>OK</v>
      </c>
      <c r="H55" s="200" t="str">
        <f>+'F15 Recn total costs to reg acs'!O64</f>
        <v>OK</v>
      </c>
      <c r="J55">
        <f t="shared" ref="J55:O55" si="30">IF(C55&lt;&gt;"OK",1,0)</f>
        <v>0</v>
      </c>
      <c r="K55">
        <f t="shared" si="30"/>
        <v>0</v>
      </c>
      <c r="L55">
        <f t="shared" si="30"/>
        <v>0</v>
      </c>
      <c r="M55">
        <f t="shared" si="30"/>
        <v>0</v>
      </c>
      <c r="N55">
        <f t="shared" si="30"/>
        <v>0</v>
      </c>
      <c r="O55">
        <f t="shared" si="30"/>
        <v>0</v>
      </c>
    </row>
    <row r="56" spans="1:15">
      <c r="A56" t="s">
        <v>1180</v>
      </c>
      <c r="C56" s="200" t="str">
        <f>+'F15 Recn total costs to reg acs'!J74</f>
        <v>OK</v>
      </c>
      <c r="D56" s="200" t="str">
        <f>+'F15 Recn total costs to reg acs'!K74</f>
        <v>OK</v>
      </c>
      <c r="E56" s="200" t="str">
        <f>+'F15 Recn total costs to reg acs'!L74</f>
        <v>OK</v>
      </c>
      <c r="F56" s="200" t="str">
        <f>+'F15 Recn total costs to reg acs'!M74</f>
        <v>OK</v>
      </c>
      <c r="G56" s="200" t="str">
        <f>+'F15 Recn total costs to reg acs'!N74</f>
        <v>OK</v>
      </c>
      <c r="H56" s="200" t="str">
        <f>+'F15 Recn total costs to reg acs'!O74</f>
        <v>OK</v>
      </c>
      <c r="J56">
        <f t="shared" si="1"/>
        <v>0</v>
      </c>
      <c r="K56">
        <f t="shared" si="2"/>
        <v>0</v>
      </c>
      <c r="L56">
        <f t="shared" si="3"/>
        <v>0</v>
      </c>
      <c r="M56">
        <f t="shared" si="4"/>
        <v>0</v>
      </c>
      <c r="N56">
        <f t="shared" si="5"/>
        <v>0</v>
      </c>
      <c r="O56">
        <f t="shared" si="6"/>
        <v>0</v>
      </c>
    </row>
    <row r="57" spans="1:15">
      <c r="A57" t="s">
        <v>1180</v>
      </c>
      <c r="C57" s="200" t="str">
        <f>+'F15 Recn total costs to reg acs'!J126</f>
        <v>OK</v>
      </c>
      <c r="D57" s="200" t="str">
        <f>+'F15 Recn total costs to reg acs'!K126</f>
        <v>OK</v>
      </c>
      <c r="E57" s="200" t="str">
        <f>+'F15 Recn total costs to reg acs'!L126</f>
        <v>OK</v>
      </c>
      <c r="F57" s="200" t="str">
        <f>+'F15 Recn total costs to reg acs'!M126</f>
        <v>OK</v>
      </c>
      <c r="G57" s="200" t="str">
        <f>+'F15 Recn total costs to reg acs'!N126</f>
        <v>OK</v>
      </c>
      <c r="H57" s="200" t="str">
        <f>+'F15 Recn total costs to reg acs'!O126</f>
        <v>OK</v>
      </c>
      <c r="J57">
        <f t="shared" si="1"/>
        <v>0</v>
      </c>
      <c r="K57">
        <f t="shared" si="2"/>
        <v>0</v>
      </c>
      <c r="L57">
        <f t="shared" si="3"/>
        <v>0</v>
      </c>
      <c r="M57">
        <f t="shared" si="4"/>
        <v>0</v>
      </c>
      <c r="N57">
        <f t="shared" si="5"/>
        <v>0</v>
      </c>
      <c r="O57">
        <f t="shared" si="6"/>
        <v>0</v>
      </c>
    </row>
    <row r="58" spans="1:15">
      <c r="A58" t="s">
        <v>1180</v>
      </c>
      <c r="C58" s="200" t="str">
        <f>+'F15 Recn total costs to reg acs'!J173</f>
        <v>OK</v>
      </c>
      <c r="D58" s="200" t="str">
        <f>+'F15 Recn total costs to reg acs'!K173</f>
        <v>OK</v>
      </c>
      <c r="E58" s="200" t="str">
        <f>+'F15 Recn total costs to reg acs'!L173</f>
        <v>OK</v>
      </c>
      <c r="F58" s="200" t="str">
        <f>+'F15 Recn total costs to reg acs'!M173</f>
        <v>OK</v>
      </c>
      <c r="G58" s="200" t="str">
        <f>+'F15 Recn total costs to reg acs'!N173</f>
        <v>OK</v>
      </c>
      <c r="H58" s="200" t="str">
        <f>+'F15 Recn total costs to reg acs'!O173</f>
        <v>OK</v>
      </c>
      <c r="J58">
        <f t="shared" si="1"/>
        <v>0</v>
      </c>
      <c r="K58">
        <f t="shared" si="2"/>
        <v>0</v>
      </c>
      <c r="L58">
        <f t="shared" si="3"/>
        <v>0</v>
      </c>
      <c r="M58">
        <f t="shared" si="4"/>
        <v>0</v>
      </c>
      <c r="N58">
        <f t="shared" si="5"/>
        <v>0</v>
      </c>
      <c r="O58">
        <f t="shared" si="6"/>
        <v>0</v>
      </c>
    </row>
    <row r="59" spans="1:15">
      <c r="A59" t="s">
        <v>1180</v>
      </c>
      <c r="C59" s="200" t="str">
        <f>+'F15 Recn total costs to reg acs'!J223</f>
        <v>OK</v>
      </c>
      <c r="D59" s="200" t="str">
        <f>+'F15 Recn total costs to reg acs'!K223</f>
        <v>OK</v>
      </c>
      <c r="E59" s="200" t="str">
        <f>+'F15 Recn total costs to reg acs'!L223</f>
        <v>OK</v>
      </c>
      <c r="F59" s="200" t="str">
        <f>+'F15 Recn total costs to reg acs'!M223</f>
        <v>OK</v>
      </c>
      <c r="G59" s="200" t="str">
        <f>+'F15 Recn total costs to reg acs'!N223</f>
        <v>OK</v>
      </c>
      <c r="H59" s="200" t="str">
        <f>+'F15 Recn total costs to reg acs'!O223</f>
        <v>OK</v>
      </c>
      <c r="J59">
        <f t="shared" si="1"/>
        <v>0</v>
      </c>
      <c r="K59">
        <f t="shared" si="2"/>
        <v>0</v>
      </c>
      <c r="L59">
        <f t="shared" si="3"/>
        <v>0</v>
      </c>
      <c r="M59">
        <f t="shared" si="4"/>
        <v>0</v>
      </c>
      <c r="N59">
        <f t="shared" si="5"/>
        <v>0</v>
      </c>
      <c r="O59">
        <f t="shared" si="6"/>
        <v>0</v>
      </c>
    </row>
    <row r="60" spans="1:15">
      <c r="A60" t="s">
        <v>1180</v>
      </c>
      <c r="C60" s="200" t="str">
        <f>+'F15 Recn total costs to reg acs'!J270</f>
        <v>OK</v>
      </c>
      <c r="D60" s="200" t="str">
        <f>+'F15 Recn total costs to reg acs'!K270</f>
        <v>OK</v>
      </c>
      <c r="E60" s="200" t="str">
        <f>+'F15 Recn total costs to reg acs'!L270</f>
        <v>OK</v>
      </c>
      <c r="F60" s="200" t="str">
        <f>+'F15 Recn total costs to reg acs'!M270</f>
        <v>OK</v>
      </c>
      <c r="G60" s="200" t="str">
        <f>+'F15 Recn total costs to reg acs'!N270</f>
        <v>OK</v>
      </c>
      <c r="H60" s="200" t="str">
        <f>+'F15 Recn total costs to reg acs'!O270</f>
        <v>OK</v>
      </c>
      <c r="J60">
        <f t="shared" si="1"/>
        <v>0</v>
      </c>
      <c r="K60">
        <f t="shared" si="2"/>
        <v>0</v>
      </c>
      <c r="L60">
        <f t="shared" si="3"/>
        <v>0</v>
      </c>
      <c r="M60">
        <f t="shared" si="4"/>
        <v>0</v>
      </c>
      <c r="N60">
        <f t="shared" si="5"/>
        <v>0</v>
      </c>
      <c r="O60">
        <f t="shared" si="6"/>
        <v>0</v>
      </c>
    </row>
    <row r="61" spans="1:15">
      <c r="A61" t="s">
        <v>1180</v>
      </c>
      <c r="C61" s="200" t="str">
        <f>+'F15 Recn total costs to reg acs'!J317</f>
        <v>OK</v>
      </c>
      <c r="D61" s="200" t="str">
        <f>+'F15 Recn total costs to reg acs'!K317</f>
        <v>OK</v>
      </c>
      <c r="E61" s="200" t="str">
        <f>+'F15 Recn total costs to reg acs'!L317</f>
        <v>OK</v>
      </c>
      <c r="F61" s="200" t="str">
        <f>+'F15 Recn total costs to reg acs'!M317</f>
        <v>OK</v>
      </c>
      <c r="G61" s="200" t="str">
        <f>+'F15 Recn total costs to reg acs'!N317</f>
        <v>OK</v>
      </c>
      <c r="H61" s="200" t="str">
        <f>+'F15 Recn total costs to reg acs'!O317</f>
        <v>OK</v>
      </c>
      <c r="J61">
        <f t="shared" si="1"/>
        <v>0</v>
      </c>
      <c r="K61">
        <f t="shared" si="2"/>
        <v>0</v>
      </c>
      <c r="L61">
        <f t="shared" si="3"/>
        <v>0</v>
      </c>
      <c r="M61">
        <f t="shared" si="4"/>
        <v>0</v>
      </c>
      <c r="N61">
        <f t="shared" si="5"/>
        <v>0</v>
      </c>
      <c r="O61">
        <f t="shared" si="6"/>
        <v>0</v>
      </c>
    </row>
    <row r="62" spans="1:15">
      <c r="A62" t="s">
        <v>1180</v>
      </c>
      <c r="C62" s="200" t="str">
        <f>+'F15 Recn total costs to reg acs'!J364</f>
        <v>OK</v>
      </c>
      <c r="D62" s="200" t="str">
        <f>+'F15 Recn total costs to reg acs'!K364</f>
        <v>OK</v>
      </c>
      <c r="E62" s="200" t="str">
        <f>+'F15 Recn total costs to reg acs'!L364</f>
        <v>OK</v>
      </c>
      <c r="F62" s="200" t="str">
        <f>+'F15 Recn total costs to reg acs'!M364</f>
        <v>OK</v>
      </c>
      <c r="G62" s="200" t="str">
        <f>+'F15 Recn total costs to reg acs'!N364</f>
        <v>OK</v>
      </c>
      <c r="H62" s="200" t="str">
        <f>+'F15 Recn total costs to reg acs'!O364</f>
        <v>OK</v>
      </c>
      <c r="J62">
        <f t="shared" si="1"/>
        <v>0</v>
      </c>
      <c r="K62">
        <f t="shared" si="2"/>
        <v>0</v>
      </c>
      <c r="L62">
        <f t="shared" si="3"/>
        <v>0</v>
      </c>
      <c r="M62">
        <f t="shared" si="4"/>
        <v>0</v>
      </c>
      <c r="N62">
        <f t="shared" si="5"/>
        <v>0</v>
      </c>
      <c r="O62">
        <f t="shared" si="6"/>
        <v>0</v>
      </c>
    </row>
    <row r="63" spans="1:15">
      <c r="A63" t="s">
        <v>1180</v>
      </c>
      <c r="C63" s="200" t="str">
        <f>+'F15 Recn total costs to reg acs'!J411</f>
        <v>OK</v>
      </c>
      <c r="D63" s="200" t="str">
        <f>+'F15 Recn total costs to reg acs'!K411</f>
        <v>OK</v>
      </c>
      <c r="E63" s="200" t="str">
        <f>+'F15 Recn total costs to reg acs'!L411</f>
        <v>OK</v>
      </c>
      <c r="F63" s="200" t="str">
        <f>+'F15 Recn total costs to reg acs'!M411</f>
        <v>OK</v>
      </c>
      <c r="G63" s="200" t="str">
        <f>+'F15 Recn total costs to reg acs'!N411</f>
        <v>OK</v>
      </c>
      <c r="H63" s="200" t="str">
        <f>+'F15 Recn total costs to reg acs'!O411</f>
        <v>OK</v>
      </c>
      <c r="J63">
        <f t="shared" si="1"/>
        <v>0</v>
      </c>
      <c r="K63">
        <f t="shared" si="2"/>
        <v>0</v>
      </c>
      <c r="L63">
        <f t="shared" si="3"/>
        <v>0</v>
      </c>
      <c r="M63">
        <f t="shared" si="4"/>
        <v>0</v>
      </c>
      <c r="N63">
        <f t="shared" si="5"/>
        <v>0</v>
      </c>
      <c r="O63">
        <f t="shared" si="6"/>
        <v>0</v>
      </c>
    </row>
    <row r="64" spans="1:15">
      <c r="A64" t="s">
        <v>1181</v>
      </c>
      <c r="C64" s="200" t="str">
        <f>+'F16 Recn net debt'!J25</f>
        <v>OK</v>
      </c>
      <c r="D64" s="200" t="str">
        <f>+'F16 Recn net debt'!K25</f>
        <v>OK</v>
      </c>
      <c r="E64" s="200" t="str">
        <f>+'F16 Recn net debt'!L25</f>
        <v>OK</v>
      </c>
      <c r="F64" s="200" t="str">
        <f>+'F16 Recn net debt'!M25</f>
        <v>OK</v>
      </c>
      <c r="G64" s="200" t="str">
        <f>+'F16 Recn net debt'!N25</f>
        <v>OK</v>
      </c>
      <c r="H64" s="200" t="str">
        <f>+'F16 Recn net debt'!O25</f>
        <v>OK</v>
      </c>
      <c r="J64">
        <f t="shared" si="1"/>
        <v>0</v>
      </c>
      <c r="K64">
        <f t="shared" si="2"/>
        <v>0</v>
      </c>
      <c r="L64">
        <f t="shared" si="3"/>
        <v>0</v>
      </c>
      <c r="M64">
        <f t="shared" si="4"/>
        <v>0</v>
      </c>
      <c r="N64">
        <f t="shared" si="5"/>
        <v>0</v>
      </c>
      <c r="O64">
        <f t="shared" si="6"/>
        <v>0</v>
      </c>
    </row>
    <row r="65" spans="1:15">
      <c r="A65" t="s">
        <v>1182</v>
      </c>
      <c r="C65" s="200" t="str">
        <f>+'F17 Recn pension costs '!J88</f>
        <v>OK</v>
      </c>
      <c r="D65" s="200" t="str">
        <f>+'F17 Recn pension costs '!K88</f>
        <v>OK</v>
      </c>
      <c r="E65" s="200" t="str">
        <f>+'F17 Recn pension costs '!L88</f>
        <v>OK</v>
      </c>
      <c r="F65" s="200" t="str">
        <f>+'F17 Recn pension costs '!M88</f>
        <v>OK</v>
      </c>
      <c r="G65" s="200" t="str">
        <f>+'F17 Recn pension costs '!N88</f>
        <v>OK</v>
      </c>
      <c r="H65" s="200" t="str">
        <f>+'F17 Recn pension costs '!O88</f>
        <v>OK</v>
      </c>
      <c r="J65">
        <f t="shared" si="1"/>
        <v>0</v>
      </c>
      <c r="K65">
        <f t="shared" si="2"/>
        <v>0</v>
      </c>
      <c r="L65">
        <f t="shared" si="3"/>
        <v>0</v>
      </c>
      <c r="M65">
        <f t="shared" si="4"/>
        <v>0</v>
      </c>
      <c r="N65">
        <f t="shared" si="5"/>
        <v>0</v>
      </c>
      <c r="O65">
        <f t="shared" si="6"/>
        <v>0</v>
      </c>
    </row>
    <row r="66" spans="1:15">
      <c r="A66" t="s">
        <v>1182</v>
      </c>
      <c r="C66" s="200" t="str">
        <f>+'F17 Recn pension costs '!J99</f>
        <v>OK</v>
      </c>
      <c r="D66" s="200" t="str">
        <f>+'F17 Recn pension costs '!K99</f>
        <v>OK</v>
      </c>
      <c r="E66" s="200" t="str">
        <f>+'F17 Recn pension costs '!L99</f>
        <v>OK</v>
      </c>
      <c r="F66" s="200" t="str">
        <f>+'F17 Recn pension costs '!M99</f>
        <v>OK</v>
      </c>
      <c r="G66" s="200" t="str">
        <f>+'F17 Recn pension costs '!N99</f>
        <v>OK</v>
      </c>
      <c r="H66" s="200" t="str">
        <f>+'F17 Recn pension costs '!O99</f>
        <v>OK</v>
      </c>
      <c r="J66">
        <f t="shared" si="1"/>
        <v>0</v>
      </c>
      <c r="K66">
        <f t="shared" si="2"/>
        <v>0</v>
      </c>
      <c r="L66">
        <f t="shared" si="3"/>
        <v>0</v>
      </c>
      <c r="M66">
        <f t="shared" si="4"/>
        <v>0</v>
      </c>
      <c r="N66">
        <f t="shared" si="5"/>
        <v>0</v>
      </c>
      <c r="O66">
        <f t="shared" si="6"/>
        <v>0</v>
      </c>
    </row>
    <row r="67" spans="1:15">
      <c r="A67" t="s">
        <v>1182</v>
      </c>
      <c r="C67" s="200" t="str">
        <f>+'F17 Recn pension costs '!J117</f>
        <v>OK</v>
      </c>
      <c r="D67" s="200" t="str">
        <f>+'F17 Recn pension costs '!K117</f>
        <v>OK</v>
      </c>
      <c r="E67" s="200" t="str">
        <f>+'F17 Recn pension costs '!L117</f>
        <v>OK</v>
      </c>
      <c r="F67" s="200" t="str">
        <f>+'F17 Recn pension costs '!M117</f>
        <v>OK</v>
      </c>
      <c r="G67" s="200" t="str">
        <f>+'F17 Recn pension costs '!N117</f>
        <v>OK</v>
      </c>
      <c r="H67" s="200" t="str">
        <f>+'F17 Recn pension costs '!O117</f>
        <v>OK</v>
      </c>
      <c r="J67">
        <f t="shared" si="1"/>
        <v>0</v>
      </c>
      <c r="K67">
        <f t="shared" si="2"/>
        <v>0</v>
      </c>
      <c r="L67">
        <f t="shared" si="3"/>
        <v>0</v>
      </c>
      <c r="M67">
        <f t="shared" si="4"/>
        <v>0</v>
      </c>
      <c r="N67">
        <f t="shared" si="5"/>
        <v>0</v>
      </c>
      <c r="O67">
        <f t="shared" si="6"/>
        <v>0</v>
      </c>
    </row>
    <row r="68" spans="1:15" hidden="1">
      <c r="A68" t="s">
        <v>1183</v>
      </c>
      <c r="B68" t="s">
        <v>1621</v>
      </c>
    </row>
    <row r="69" spans="1:15" hidden="1">
      <c r="A69" t="s">
        <v>1184</v>
      </c>
      <c r="B69" t="s">
        <v>1621</v>
      </c>
    </row>
    <row r="70" spans="1:15" hidden="1">
      <c r="A70" t="s">
        <v>1185</v>
      </c>
      <c r="B70" t="s">
        <v>1621</v>
      </c>
    </row>
    <row r="71" spans="1:15" hidden="1">
      <c r="A71" t="s">
        <v>1619</v>
      </c>
      <c r="B71" t="s">
        <v>1621</v>
      </c>
    </row>
    <row r="72" spans="1:15" hidden="1">
      <c r="A72" t="s">
        <v>1620</v>
      </c>
      <c r="B72" t="s">
        <v>1621</v>
      </c>
    </row>
    <row r="74" spans="1:15">
      <c r="J74" s="843">
        <f t="shared" ref="J74:O74" si="31">SUM(J6:J73)</f>
        <v>0</v>
      </c>
      <c r="K74" s="843">
        <f t="shared" si="31"/>
        <v>0</v>
      </c>
      <c r="L74" s="843">
        <f t="shared" si="31"/>
        <v>0</v>
      </c>
      <c r="M74" s="843">
        <f t="shared" si="31"/>
        <v>0</v>
      </c>
      <c r="N74" s="843">
        <f t="shared" si="31"/>
        <v>0</v>
      </c>
      <c r="O74" s="843">
        <f t="shared" si="31"/>
        <v>0</v>
      </c>
    </row>
    <row r="76" spans="1:15">
      <c r="J76">
        <f t="shared" ref="J76:O76" si="32">IF(J74&lt;&gt;0, "Pack does not balance - please check and resolve errors",0)</f>
        <v>0</v>
      </c>
      <c r="K76">
        <f t="shared" si="32"/>
        <v>0</v>
      </c>
      <c r="L76">
        <f t="shared" si="32"/>
        <v>0</v>
      </c>
      <c r="M76">
        <f t="shared" si="32"/>
        <v>0</v>
      </c>
      <c r="N76">
        <f t="shared" si="32"/>
        <v>0</v>
      </c>
      <c r="O76">
        <f t="shared" si="32"/>
        <v>0</v>
      </c>
    </row>
  </sheetData>
  <pageMargins left="0.70866141732283472" right="0.70866141732283472" top="0.74803149606299213" bottom="0.74803149606299213" header="0.31496062992125984" footer="0.31496062992125984"/>
  <pageSetup paperSize="8" scale="110" orientation="portrait" r:id="rId1"/>
  <drawing r:id="rId2"/>
</worksheet>
</file>

<file path=xl/worksheets/sheet6.xml><?xml version="1.0" encoding="utf-8"?>
<worksheet xmlns="http://schemas.openxmlformats.org/spreadsheetml/2006/main" xmlns:r="http://schemas.openxmlformats.org/officeDocument/2006/relationships">
  <sheetPr codeName="Sheet52">
    <tabColor rgb="FF00B050"/>
    <pageSetUpPr fitToPage="1"/>
  </sheetPr>
  <dimension ref="A1:Z231"/>
  <sheetViews>
    <sheetView workbookViewId="0">
      <selection activeCell="J21" sqref="J21:J23"/>
    </sheetView>
  </sheetViews>
  <sheetFormatPr defaultRowHeight="12.75" outlineLevelCol="1"/>
  <cols>
    <col min="1" max="1" width="56.75" style="12" customWidth="1"/>
    <col min="2" max="2" width="4.625" style="12" customWidth="1"/>
    <col min="3" max="5" width="2.125" style="12" customWidth="1"/>
    <col min="6" max="9" width="9.125" style="12" hidden="1" customWidth="1" outlineLevel="1"/>
    <col min="10" max="10" width="9.125" style="12" customWidth="1" collapsed="1"/>
    <col min="11" max="12" width="9" style="12"/>
    <col min="13" max="15" width="9" style="12" customWidth="1"/>
    <col min="16" max="25" width="9" style="12" hidden="1" customWidth="1" outlineLevel="1"/>
    <col min="26" max="26" width="9" style="12" collapsed="1"/>
    <col min="27" max="16384" width="9" style="12"/>
  </cols>
  <sheetData>
    <row r="1" spans="1:25" s="170" customFormat="1" ht="15">
      <c r="A1" s="13" t="s">
        <v>1342</v>
      </c>
      <c r="B1" s="14"/>
      <c r="C1" s="14"/>
      <c r="D1" s="14"/>
      <c r="E1" s="14"/>
      <c r="F1" s="15"/>
      <c r="G1" s="14"/>
      <c r="H1" s="15"/>
      <c r="I1" s="14"/>
      <c r="J1" s="14"/>
      <c r="K1" s="14"/>
    </row>
    <row r="2" spans="1:25" s="170" customFormat="1" ht="15">
      <c r="A2" s="16" t="str">
        <f>'Version control'!A2</f>
        <v>LPN</v>
      </c>
      <c r="B2" s="17"/>
      <c r="C2" s="14"/>
      <c r="D2" s="20"/>
      <c r="E2" s="20"/>
      <c r="F2" s="14"/>
      <c r="G2" s="14"/>
      <c r="H2" s="14"/>
      <c r="I2" s="14"/>
      <c r="J2" s="14"/>
      <c r="K2" s="14"/>
    </row>
    <row r="3" spans="1:25" s="334" customFormat="1" ht="15">
      <c r="A3" s="410">
        <f>'Version control'!A3</f>
        <v>2012</v>
      </c>
      <c r="B3" s="162"/>
      <c r="C3" s="162"/>
      <c r="D3" s="335"/>
      <c r="E3" s="335"/>
      <c r="F3" s="162"/>
      <c r="G3" s="162"/>
      <c r="H3" s="162"/>
      <c r="I3" s="162"/>
      <c r="J3" s="162"/>
      <c r="K3" s="162"/>
    </row>
    <row r="4" spans="1:25" s="170" customFormat="1">
      <c r="A4" s="177" t="s">
        <v>8</v>
      </c>
      <c r="C4" s="173"/>
      <c r="D4" s="173"/>
      <c r="F4" s="406">
        <v>2006</v>
      </c>
      <c r="G4" s="406">
        <f>+F4+1</f>
        <v>2007</v>
      </c>
      <c r="H4" s="406">
        <f>+G4+1</f>
        <v>2008</v>
      </c>
      <c r="I4" s="406">
        <f>+H4+1</f>
        <v>2009</v>
      </c>
      <c r="J4" s="406">
        <f>+I4+1</f>
        <v>2010</v>
      </c>
      <c r="K4" s="778">
        <f t="shared" ref="K4:Y4" si="0">+J4+1</f>
        <v>2011</v>
      </c>
      <c r="L4" s="778">
        <f t="shared" si="0"/>
        <v>2012</v>
      </c>
      <c r="M4" s="778">
        <f t="shared" si="0"/>
        <v>2013</v>
      </c>
      <c r="N4" s="778">
        <f t="shared" si="0"/>
        <v>2014</v>
      </c>
      <c r="O4" s="778">
        <f t="shared" si="0"/>
        <v>2015</v>
      </c>
      <c r="P4" s="778">
        <f t="shared" si="0"/>
        <v>2016</v>
      </c>
      <c r="Q4" s="778">
        <f t="shared" si="0"/>
        <v>2017</v>
      </c>
      <c r="R4" s="778">
        <f t="shared" si="0"/>
        <v>2018</v>
      </c>
      <c r="S4" s="778">
        <f t="shared" si="0"/>
        <v>2019</v>
      </c>
      <c r="T4" s="778">
        <f t="shared" si="0"/>
        <v>2020</v>
      </c>
      <c r="U4" s="778">
        <f t="shared" si="0"/>
        <v>2021</v>
      </c>
      <c r="V4" s="778">
        <f t="shared" si="0"/>
        <v>2022</v>
      </c>
      <c r="W4" s="778">
        <f t="shared" si="0"/>
        <v>2023</v>
      </c>
      <c r="X4" s="406">
        <f t="shared" si="0"/>
        <v>2024</v>
      </c>
      <c r="Y4" s="406">
        <f t="shared" si="0"/>
        <v>2025</v>
      </c>
    </row>
    <row r="5" spans="1:25" s="170" customFormat="1" ht="15.75" customHeight="1">
      <c r="A5" s="174"/>
      <c r="B5" s="172"/>
      <c r="C5" s="173"/>
      <c r="D5" s="173"/>
      <c r="F5" s="407"/>
      <c r="G5" s="408"/>
      <c r="H5" s="408" t="s">
        <v>801</v>
      </c>
      <c r="I5" s="408"/>
      <c r="J5" s="408"/>
      <c r="K5" s="407"/>
      <c r="L5" s="408"/>
      <c r="M5" s="408" t="s">
        <v>802</v>
      </c>
      <c r="N5" s="408"/>
      <c r="O5" s="409"/>
      <c r="P5" s="809"/>
      <c r="Q5" s="810"/>
      <c r="R5" s="810" t="s">
        <v>1575</v>
      </c>
      <c r="S5" s="810"/>
      <c r="T5" s="811"/>
      <c r="U5" s="809"/>
      <c r="V5" s="810"/>
      <c r="W5" s="811"/>
      <c r="X5" s="408"/>
      <c r="Y5" s="409"/>
    </row>
    <row r="6" spans="1:25" s="176" customFormat="1" ht="15">
      <c r="A6" s="401" t="s">
        <v>582</v>
      </c>
      <c r="B6" s="337"/>
      <c r="C6" s="175"/>
      <c r="D6" s="175"/>
      <c r="F6" s="489"/>
      <c r="G6" s="489"/>
      <c r="H6" s="489"/>
      <c r="I6" s="489"/>
      <c r="J6" s="489"/>
      <c r="K6" s="489"/>
      <c r="L6" s="489"/>
      <c r="M6" s="489"/>
      <c r="N6" s="489"/>
      <c r="O6" s="489"/>
      <c r="P6" s="489"/>
      <c r="Q6" s="489"/>
      <c r="R6" s="489"/>
      <c r="S6" s="489"/>
      <c r="T6" s="489"/>
      <c r="U6" s="489"/>
      <c r="V6" s="489"/>
      <c r="W6" s="489"/>
      <c r="X6" s="489"/>
      <c r="Y6" s="489"/>
    </row>
    <row r="7" spans="1:25" s="176" customFormat="1" ht="15">
      <c r="A7" s="401" t="s">
        <v>583</v>
      </c>
      <c r="B7" s="177"/>
      <c r="C7" s="175"/>
      <c r="D7" s="175"/>
      <c r="F7" s="178"/>
      <c r="G7" s="178"/>
      <c r="H7" s="178"/>
      <c r="I7" s="178"/>
      <c r="J7" s="178"/>
      <c r="K7" s="178"/>
      <c r="L7" s="178"/>
      <c r="M7" s="178"/>
      <c r="N7" s="178"/>
      <c r="O7" s="178"/>
      <c r="P7" s="178"/>
      <c r="Q7" s="178"/>
      <c r="R7" s="178"/>
      <c r="S7" s="178"/>
      <c r="T7" s="178"/>
      <c r="U7" s="178"/>
      <c r="V7" s="178"/>
      <c r="W7" s="178"/>
      <c r="X7" s="178"/>
      <c r="Y7" s="178"/>
    </row>
    <row r="8" spans="1:25" s="170" customFormat="1">
      <c r="A8" s="399" t="s">
        <v>273</v>
      </c>
      <c r="B8" s="172"/>
      <c r="C8" s="173"/>
      <c r="D8" s="173"/>
      <c r="F8" s="297"/>
      <c r="G8" s="297"/>
      <c r="H8" s="297"/>
      <c r="I8" s="297"/>
      <c r="J8" s="297"/>
      <c r="K8" s="297"/>
      <c r="L8" s="297"/>
      <c r="M8" s="297"/>
      <c r="N8" s="297"/>
      <c r="O8" s="297"/>
      <c r="P8" s="297"/>
      <c r="Q8" s="297"/>
      <c r="R8" s="297"/>
      <c r="S8" s="297"/>
      <c r="T8" s="297"/>
      <c r="U8" s="297"/>
      <c r="V8" s="297"/>
      <c r="W8" s="297"/>
      <c r="X8" s="297"/>
      <c r="Y8" s="297"/>
    </row>
    <row r="9" spans="1:25" s="170" customFormat="1">
      <c r="A9" s="464" t="s">
        <v>354</v>
      </c>
      <c r="B9" s="172"/>
      <c r="C9" s="173"/>
      <c r="D9" s="173"/>
      <c r="F9" s="298"/>
      <c r="G9" s="298"/>
      <c r="H9" s="298"/>
      <c r="I9" s="298"/>
      <c r="J9" s="298"/>
      <c r="K9" s="298"/>
      <c r="L9" s="298"/>
      <c r="M9" s="298"/>
      <c r="N9" s="298"/>
      <c r="O9" s="298"/>
      <c r="P9" s="298"/>
      <c r="Q9" s="298"/>
      <c r="R9" s="298"/>
      <c r="S9" s="298"/>
      <c r="T9" s="298"/>
      <c r="U9" s="298"/>
      <c r="V9" s="298"/>
      <c r="W9" s="298"/>
      <c r="X9" s="298"/>
      <c r="Y9" s="298"/>
    </row>
    <row r="10" spans="1:25" s="170" customFormat="1">
      <c r="A10" s="399" t="s">
        <v>9</v>
      </c>
      <c r="C10" s="173"/>
      <c r="D10" s="173"/>
      <c r="F10" s="749"/>
      <c r="G10" s="749"/>
      <c r="H10" s="749"/>
      <c r="I10" s="749"/>
      <c r="J10" s="749"/>
      <c r="K10" s="284"/>
      <c r="L10" s="284"/>
      <c r="M10" s="284"/>
      <c r="N10" s="284"/>
      <c r="O10" s="284"/>
      <c r="P10" s="749"/>
      <c r="Q10" s="749"/>
      <c r="R10" s="749"/>
      <c r="S10" s="749"/>
      <c r="T10" s="749"/>
      <c r="U10" s="749"/>
      <c r="V10" s="749"/>
      <c r="W10" s="749"/>
      <c r="X10" s="749"/>
      <c r="Y10" s="749"/>
    </row>
    <row r="11" spans="1:25" s="170" customFormat="1">
      <c r="A11" s="747" t="s">
        <v>1525</v>
      </c>
      <c r="C11" s="173"/>
      <c r="D11" s="173"/>
      <c r="F11" s="749"/>
      <c r="G11" s="749"/>
      <c r="H11" s="749"/>
      <c r="I11" s="749"/>
      <c r="J11" s="749"/>
      <c r="K11" s="749"/>
      <c r="L11" s="749"/>
      <c r="M11" s="749"/>
      <c r="N11" s="749"/>
      <c r="O11" s="749"/>
      <c r="P11" s="749"/>
      <c r="Q11" s="749"/>
      <c r="R11" s="749"/>
      <c r="S11" s="749"/>
      <c r="T11" s="749"/>
      <c r="U11" s="749"/>
      <c r="V11" s="749"/>
      <c r="W11" s="749"/>
      <c r="X11" s="749"/>
      <c r="Y11" s="749"/>
    </row>
    <row r="12" spans="1:25" s="170" customFormat="1">
      <c r="A12" s="399" t="s">
        <v>350</v>
      </c>
      <c r="C12" s="173"/>
      <c r="D12" s="173"/>
      <c r="F12" s="749"/>
      <c r="G12" s="749"/>
      <c r="H12" s="749"/>
      <c r="I12" s="749"/>
      <c r="J12" s="749"/>
      <c r="K12" s="284"/>
      <c r="L12" s="284"/>
      <c r="M12" s="284"/>
      <c r="N12" s="284"/>
      <c r="O12" s="284"/>
      <c r="P12" s="749"/>
      <c r="Q12" s="749"/>
      <c r="R12" s="749"/>
      <c r="S12" s="749"/>
      <c r="T12" s="749"/>
      <c r="U12" s="749"/>
      <c r="V12" s="749"/>
      <c r="W12" s="749"/>
      <c r="X12" s="749"/>
      <c r="Y12" s="749"/>
    </row>
    <row r="13" spans="1:25" s="170" customFormat="1">
      <c r="A13" s="399" t="s">
        <v>10</v>
      </c>
      <c r="C13" s="173"/>
      <c r="D13" s="173"/>
      <c r="F13" s="749"/>
      <c r="G13" s="749"/>
      <c r="H13" s="749"/>
      <c r="I13" s="749"/>
      <c r="J13" s="749"/>
      <c r="K13" s="284"/>
      <c r="L13" s="284"/>
      <c r="M13" s="284"/>
      <c r="N13" s="284"/>
      <c r="O13" s="284"/>
      <c r="P13" s="749"/>
      <c r="Q13" s="749"/>
      <c r="R13" s="749"/>
      <c r="S13" s="749"/>
      <c r="T13" s="749"/>
      <c r="U13" s="749"/>
      <c r="V13" s="749"/>
      <c r="W13" s="749"/>
      <c r="X13" s="749"/>
      <c r="Y13" s="749"/>
    </row>
    <row r="14" spans="1:25" s="170" customFormat="1">
      <c r="A14" s="399" t="s">
        <v>11</v>
      </c>
      <c r="C14" s="173"/>
      <c r="D14" s="173"/>
      <c r="F14" s="749"/>
      <c r="G14" s="749"/>
      <c r="H14" s="749"/>
      <c r="I14" s="749"/>
      <c r="J14" s="749"/>
      <c r="K14" s="284"/>
      <c r="L14" s="284"/>
      <c r="M14" s="284"/>
      <c r="N14" s="284"/>
      <c r="O14" s="284"/>
      <c r="P14" s="749"/>
      <c r="Q14" s="749"/>
      <c r="R14" s="749"/>
      <c r="S14" s="749"/>
      <c r="T14" s="749"/>
      <c r="U14" s="749"/>
      <c r="V14" s="749"/>
      <c r="W14" s="749"/>
      <c r="X14" s="749"/>
      <c r="Y14" s="749"/>
    </row>
    <row r="15" spans="1:25" s="181" customFormat="1">
      <c r="A15" s="404" t="s">
        <v>353</v>
      </c>
      <c r="B15" s="174"/>
      <c r="C15" s="180"/>
      <c r="D15" s="180"/>
      <c r="F15" s="287">
        <f t="shared" ref="F15:J15" si="1">SUM(F10:F14)</f>
        <v>0</v>
      </c>
      <c r="G15" s="287">
        <f t="shared" si="1"/>
        <v>0</v>
      </c>
      <c r="H15" s="287">
        <f t="shared" si="1"/>
        <v>0</v>
      </c>
      <c r="I15" s="287">
        <f t="shared" si="1"/>
        <v>0</v>
      </c>
      <c r="J15" s="287">
        <f t="shared" si="1"/>
        <v>0</v>
      </c>
      <c r="K15" s="287">
        <f t="shared" ref="K15:N15" si="2">SUM(K10:K14)</f>
        <v>0</v>
      </c>
      <c r="L15" s="287">
        <f t="shared" si="2"/>
        <v>0</v>
      </c>
      <c r="M15" s="287">
        <f t="shared" si="2"/>
        <v>0</v>
      </c>
      <c r="N15" s="287">
        <f t="shared" si="2"/>
        <v>0</v>
      </c>
      <c r="O15" s="287">
        <f t="shared" ref="O15" si="3">SUM(O10:O14)</f>
        <v>0</v>
      </c>
      <c r="P15" s="287">
        <f t="shared" ref="P15:Y15" si="4">SUM(P10:P14)</f>
        <v>0</v>
      </c>
      <c r="Q15" s="287">
        <f t="shared" si="4"/>
        <v>0</v>
      </c>
      <c r="R15" s="287">
        <f t="shared" si="4"/>
        <v>0</v>
      </c>
      <c r="S15" s="287">
        <f t="shared" si="4"/>
        <v>0</v>
      </c>
      <c r="T15" s="287">
        <f t="shared" si="4"/>
        <v>0</v>
      </c>
      <c r="U15" s="287">
        <f t="shared" si="4"/>
        <v>0</v>
      </c>
      <c r="V15" s="287">
        <f t="shared" si="4"/>
        <v>0</v>
      </c>
      <c r="W15" s="287">
        <f t="shared" si="4"/>
        <v>0</v>
      </c>
      <c r="X15" s="287">
        <f t="shared" si="4"/>
        <v>0</v>
      </c>
      <c r="Y15" s="287">
        <f t="shared" si="4"/>
        <v>0</v>
      </c>
    </row>
    <row r="16" spans="1:25" s="170" customFormat="1">
      <c r="A16" s="172"/>
      <c r="B16" s="172"/>
      <c r="C16" s="173"/>
      <c r="D16" s="173"/>
      <c r="F16" s="300"/>
      <c r="G16" s="300"/>
      <c r="H16" s="300"/>
      <c r="I16" s="300"/>
      <c r="J16" s="300"/>
      <c r="K16" s="300"/>
      <c r="L16" s="300"/>
      <c r="M16" s="300"/>
      <c r="N16" s="300"/>
      <c r="O16" s="300"/>
      <c r="P16" s="300"/>
      <c r="Q16" s="300"/>
      <c r="R16" s="300"/>
      <c r="S16" s="300"/>
      <c r="T16" s="300"/>
      <c r="U16" s="300"/>
      <c r="V16" s="300"/>
      <c r="W16" s="300"/>
      <c r="X16" s="300"/>
      <c r="Y16" s="300"/>
    </row>
    <row r="17" spans="1:25" s="181" customFormat="1">
      <c r="A17" s="404" t="s">
        <v>584</v>
      </c>
      <c r="B17" s="174"/>
      <c r="C17" s="180"/>
      <c r="D17" s="180"/>
      <c r="F17" s="403">
        <f t="shared" ref="F17:J17" si="5">F8-F15</f>
        <v>0</v>
      </c>
      <c r="G17" s="403">
        <f t="shared" si="5"/>
        <v>0</v>
      </c>
      <c r="H17" s="403">
        <f t="shared" si="5"/>
        <v>0</v>
      </c>
      <c r="I17" s="403">
        <f t="shared" si="5"/>
        <v>0</v>
      </c>
      <c r="J17" s="403">
        <f t="shared" si="5"/>
        <v>0</v>
      </c>
      <c r="K17" s="403">
        <f t="shared" ref="K17:N17" si="6">K8-K15</f>
        <v>0</v>
      </c>
      <c r="L17" s="403">
        <f t="shared" si="6"/>
        <v>0</v>
      </c>
      <c r="M17" s="403">
        <f t="shared" si="6"/>
        <v>0</v>
      </c>
      <c r="N17" s="403">
        <f t="shared" si="6"/>
        <v>0</v>
      </c>
      <c r="O17" s="403">
        <f t="shared" ref="O17" si="7">O8-O15</f>
        <v>0</v>
      </c>
      <c r="P17" s="403">
        <f t="shared" ref="P17:Y17" si="8">P8-P15</f>
        <v>0</v>
      </c>
      <c r="Q17" s="403">
        <f t="shared" si="8"/>
        <v>0</v>
      </c>
      <c r="R17" s="403">
        <f t="shared" si="8"/>
        <v>0</v>
      </c>
      <c r="S17" s="403">
        <f t="shared" si="8"/>
        <v>0</v>
      </c>
      <c r="T17" s="403">
        <f t="shared" si="8"/>
        <v>0</v>
      </c>
      <c r="U17" s="403">
        <f t="shared" si="8"/>
        <v>0</v>
      </c>
      <c r="V17" s="403">
        <f t="shared" si="8"/>
        <v>0</v>
      </c>
      <c r="W17" s="403">
        <f t="shared" si="8"/>
        <v>0</v>
      </c>
      <c r="X17" s="403">
        <f t="shared" si="8"/>
        <v>0</v>
      </c>
      <c r="Y17" s="403">
        <f t="shared" si="8"/>
        <v>0</v>
      </c>
    </row>
    <row r="18" spans="1:25" s="170" customFormat="1" ht="9.75" customHeight="1">
      <c r="A18" s="177"/>
      <c r="B18" s="172"/>
      <c r="C18" s="173"/>
      <c r="D18" s="173"/>
      <c r="F18" s="301"/>
      <c r="G18" s="301"/>
      <c r="H18" s="301"/>
      <c r="I18" s="301"/>
      <c r="J18" s="301"/>
      <c r="K18" s="301"/>
      <c r="L18" s="301"/>
      <c r="M18" s="301"/>
      <c r="N18" s="301"/>
      <c r="O18" s="301"/>
      <c r="P18" s="301"/>
      <c r="Q18" s="301"/>
      <c r="R18" s="301"/>
      <c r="S18" s="301"/>
      <c r="T18" s="301"/>
      <c r="U18" s="301"/>
      <c r="V18" s="301"/>
      <c r="W18" s="301"/>
      <c r="X18" s="301"/>
      <c r="Y18" s="301"/>
    </row>
    <row r="19" spans="1:25" s="170" customFormat="1">
      <c r="A19" s="465" t="s">
        <v>12</v>
      </c>
      <c r="B19" s="172"/>
      <c r="C19" s="173"/>
      <c r="D19" s="173"/>
      <c r="F19" s="301"/>
      <c r="G19" s="301"/>
      <c r="H19" s="301"/>
      <c r="I19" s="301"/>
      <c r="J19" s="301"/>
      <c r="K19" s="301"/>
      <c r="L19" s="301"/>
      <c r="M19" s="301"/>
      <c r="N19" s="301"/>
      <c r="O19" s="301"/>
      <c r="P19" s="301"/>
      <c r="Q19" s="301"/>
      <c r="R19" s="301"/>
      <c r="S19" s="301"/>
      <c r="T19" s="301"/>
      <c r="U19" s="301"/>
      <c r="V19" s="301"/>
      <c r="W19" s="301"/>
      <c r="X19" s="301"/>
      <c r="Y19" s="301"/>
    </row>
    <row r="20" spans="1:25" s="170" customFormat="1">
      <c r="A20" s="560" t="s">
        <v>1000</v>
      </c>
      <c r="B20" s="337"/>
      <c r="C20" s="173"/>
      <c r="D20" s="173"/>
      <c r="F20" s="517">
        <f>'F2 - Bal Sht'!F130</f>
        <v>0</v>
      </c>
      <c r="G20" s="517">
        <f>'F2 - Bal Sht'!G130</f>
        <v>0</v>
      </c>
      <c r="H20" s="517">
        <f>'F2 - Bal Sht'!H130</f>
        <v>0</v>
      </c>
      <c r="I20" s="517">
        <f>'F2 - Bal Sht'!I130</f>
        <v>0</v>
      </c>
      <c r="J20" s="517">
        <f>'F2 - Bal Sht'!J130</f>
        <v>0</v>
      </c>
      <c r="K20" s="517">
        <f>'F2 - Bal Sht'!K130</f>
        <v>0</v>
      </c>
      <c r="L20" s="517">
        <f>'F2 - Bal Sht'!L130</f>
        <v>0</v>
      </c>
      <c r="M20" s="517">
        <f>'F2 - Bal Sht'!M130</f>
        <v>0</v>
      </c>
      <c r="N20" s="517">
        <f>'F2 - Bal Sht'!N130</f>
        <v>0</v>
      </c>
      <c r="O20" s="517">
        <f>'F2 - Bal Sht'!O130</f>
        <v>0</v>
      </c>
      <c r="P20" s="517">
        <f>'F2 - Bal Sht'!P130</f>
        <v>0</v>
      </c>
      <c r="Q20" s="517">
        <f>'F2 - Bal Sht'!Q130</f>
        <v>0</v>
      </c>
      <c r="R20" s="517">
        <f>'F2 - Bal Sht'!R130</f>
        <v>0</v>
      </c>
      <c r="S20" s="517">
        <f>'F2 - Bal Sht'!S130</f>
        <v>0</v>
      </c>
      <c r="T20" s="517">
        <f>'F2 - Bal Sht'!T130</f>
        <v>0</v>
      </c>
      <c r="U20" s="517">
        <f>'F2 - Bal Sht'!U130</f>
        <v>0</v>
      </c>
      <c r="V20" s="517">
        <f>'F2 - Bal Sht'!V130</f>
        <v>0</v>
      </c>
      <c r="W20" s="517">
        <f>'F2 - Bal Sht'!W130</f>
        <v>0</v>
      </c>
      <c r="X20" s="517">
        <f>'F2 - Bal Sht'!X130</f>
        <v>0</v>
      </c>
      <c r="Y20" s="517">
        <f>'F2 - Bal Sht'!Y130</f>
        <v>0</v>
      </c>
    </row>
    <row r="21" spans="1:25" s="170" customFormat="1">
      <c r="A21" s="338" t="s">
        <v>586</v>
      </c>
      <c r="C21" s="173"/>
      <c r="D21" s="173"/>
      <c r="F21" s="749"/>
      <c r="G21" s="749"/>
      <c r="H21" s="749"/>
      <c r="I21" s="749"/>
      <c r="J21" s="749"/>
      <c r="K21" s="284"/>
      <c r="L21" s="284"/>
      <c r="M21" s="284"/>
      <c r="N21" s="284"/>
      <c r="O21" s="749"/>
      <c r="P21" s="749"/>
      <c r="Q21" s="749"/>
      <c r="R21" s="749"/>
      <c r="S21" s="749"/>
      <c r="T21" s="749"/>
      <c r="U21" s="749"/>
      <c r="V21" s="749"/>
      <c r="W21" s="749"/>
      <c r="X21" s="749"/>
      <c r="Y21" s="749"/>
    </row>
    <row r="22" spans="1:25" s="170" customFormat="1">
      <c r="A22" s="338" t="s">
        <v>587</v>
      </c>
      <c r="C22" s="173"/>
      <c r="D22" s="173"/>
      <c r="F22" s="749"/>
      <c r="G22" s="749"/>
      <c r="H22" s="749"/>
      <c r="I22" s="749"/>
      <c r="J22" s="749"/>
      <c r="K22" s="284"/>
      <c r="L22" s="284"/>
      <c r="M22" s="284"/>
      <c r="N22" s="284"/>
      <c r="O22" s="749"/>
      <c r="P22" s="749"/>
      <c r="Q22" s="749"/>
      <c r="R22" s="749"/>
      <c r="S22" s="749"/>
      <c r="T22" s="749"/>
      <c r="U22" s="749"/>
      <c r="V22" s="749"/>
      <c r="W22" s="749"/>
      <c r="X22" s="749"/>
      <c r="Y22" s="749"/>
    </row>
    <row r="23" spans="1:25" s="170" customFormat="1">
      <c r="A23" s="338" t="s">
        <v>588</v>
      </c>
      <c r="C23" s="173"/>
      <c r="D23" s="173"/>
      <c r="F23" s="749"/>
      <c r="G23" s="749"/>
      <c r="H23" s="749"/>
      <c r="I23" s="749"/>
      <c r="J23" s="749"/>
      <c r="K23" s="284"/>
      <c r="L23" s="284"/>
      <c r="M23" s="284"/>
      <c r="N23" s="284"/>
      <c r="O23" s="749"/>
      <c r="P23" s="749"/>
      <c r="Q23" s="749"/>
      <c r="R23" s="749"/>
      <c r="S23" s="749"/>
      <c r="T23" s="749"/>
      <c r="U23" s="749"/>
      <c r="V23" s="749"/>
      <c r="W23" s="749"/>
      <c r="X23" s="749"/>
      <c r="Y23" s="749"/>
    </row>
    <row r="24" spans="1:25" s="170" customFormat="1">
      <c r="A24" s="172"/>
      <c r="B24" s="172"/>
      <c r="C24" s="173"/>
      <c r="D24" s="173"/>
      <c r="F24" s="300"/>
      <c r="G24" s="300"/>
      <c r="H24" s="300"/>
      <c r="I24" s="300"/>
      <c r="J24" s="300"/>
      <c r="K24" s="300"/>
      <c r="L24" s="300"/>
      <c r="M24" s="300"/>
      <c r="N24" s="300"/>
      <c r="O24" s="300"/>
      <c r="P24" s="300"/>
      <c r="Q24" s="300"/>
      <c r="R24" s="300"/>
      <c r="S24" s="300"/>
      <c r="T24" s="300"/>
      <c r="U24" s="300"/>
      <c r="V24" s="300"/>
      <c r="W24" s="300"/>
      <c r="X24" s="300"/>
      <c r="Y24" s="300"/>
    </row>
    <row r="25" spans="1:25" s="181" customFormat="1">
      <c r="A25" s="174" t="s">
        <v>585</v>
      </c>
      <c r="B25" s="174"/>
      <c r="C25" s="180"/>
      <c r="D25" s="180"/>
      <c r="F25" s="403">
        <f t="shared" ref="F25:J25" si="9">F17-SUM(F20:F23)</f>
        <v>0</v>
      </c>
      <c r="G25" s="403">
        <f t="shared" si="9"/>
        <v>0</v>
      </c>
      <c r="H25" s="403">
        <f t="shared" si="9"/>
        <v>0</v>
      </c>
      <c r="I25" s="403">
        <f t="shared" si="9"/>
        <v>0</v>
      </c>
      <c r="J25" s="403">
        <f t="shared" si="9"/>
        <v>0</v>
      </c>
      <c r="K25" s="403">
        <f t="shared" ref="K25:N25" si="10">K17-SUM(K20:K23)</f>
        <v>0</v>
      </c>
      <c r="L25" s="403">
        <f t="shared" si="10"/>
        <v>0</v>
      </c>
      <c r="M25" s="403">
        <f t="shared" si="10"/>
        <v>0</v>
      </c>
      <c r="N25" s="403">
        <f t="shared" si="10"/>
        <v>0</v>
      </c>
      <c r="O25" s="403">
        <f t="shared" ref="O25" si="11">O17-SUM(O20:O23)</f>
        <v>0</v>
      </c>
      <c r="P25" s="403">
        <f t="shared" ref="P25:Y25" si="12">P17-SUM(P20:P23)</f>
        <v>0</v>
      </c>
      <c r="Q25" s="403">
        <f t="shared" si="12"/>
        <v>0</v>
      </c>
      <c r="R25" s="403">
        <f t="shared" si="12"/>
        <v>0</v>
      </c>
      <c r="S25" s="403">
        <f t="shared" si="12"/>
        <v>0</v>
      </c>
      <c r="T25" s="403">
        <f t="shared" si="12"/>
        <v>0</v>
      </c>
      <c r="U25" s="403">
        <f t="shared" si="12"/>
        <v>0</v>
      </c>
      <c r="V25" s="403">
        <f t="shared" si="12"/>
        <v>0</v>
      </c>
      <c r="W25" s="403">
        <f t="shared" si="12"/>
        <v>0</v>
      </c>
      <c r="X25" s="403">
        <f t="shared" si="12"/>
        <v>0</v>
      </c>
      <c r="Y25" s="403">
        <f t="shared" si="12"/>
        <v>0</v>
      </c>
    </row>
    <row r="26" spans="1:25" s="170" customFormat="1" ht="12.75" customHeight="1">
      <c r="A26" s="177"/>
      <c r="B26" s="172"/>
      <c r="C26" s="173"/>
      <c r="D26" s="173"/>
      <c r="F26" s="301"/>
      <c r="G26" s="301"/>
      <c r="H26" s="301"/>
      <c r="I26" s="301"/>
      <c r="J26" s="301"/>
      <c r="K26" s="301"/>
      <c r="L26" s="301"/>
      <c r="M26" s="301"/>
      <c r="N26" s="301"/>
      <c r="O26" s="301"/>
      <c r="P26" s="301"/>
      <c r="Q26" s="301"/>
      <c r="R26" s="301"/>
      <c r="S26" s="301"/>
      <c r="T26" s="301"/>
      <c r="U26" s="301"/>
      <c r="V26" s="301"/>
      <c r="W26" s="301"/>
      <c r="X26" s="301"/>
      <c r="Y26" s="301"/>
    </row>
    <row r="27" spans="1:25" s="170" customFormat="1">
      <c r="A27" s="465" t="s">
        <v>370</v>
      </c>
      <c r="B27" s="172"/>
      <c r="C27" s="173"/>
      <c r="D27" s="173"/>
      <c r="F27" s="301"/>
      <c r="G27" s="301"/>
      <c r="H27" s="301"/>
      <c r="I27" s="301"/>
      <c r="J27" s="301"/>
      <c r="K27" s="301"/>
      <c r="L27" s="301"/>
      <c r="M27" s="301"/>
      <c r="N27" s="301"/>
      <c r="O27" s="301"/>
      <c r="P27" s="301"/>
      <c r="Q27" s="301"/>
      <c r="R27" s="301"/>
      <c r="S27" s="301"/>
      <c r="T27" s="301"/>
      <c r="U27" s="301"/>
      <c r="V27" s="301"/>
      <c r="W27" s="301"/>
      <c r="X27" s="301"/>
      <c r="Y27" s="301"/>
    </row>
    <row r="28" spans="1:25" s="170" customFormat="1">
      <c r="A28" s="399" t="s">
        <v>13</v>
      </c>
      <c r="C28" s="173"/>
      <c r="D28" s="173"/>
      <c r="F28" s="517">
        <f>'F5 Financing costs'!F413-'F5 Financing costs'!F412</f>
        <v>0</v>
      </c>
      <c r="G28" s="517">
        <f>'F5 Financing costs'!G413-'F5 Financing costs'!G412</f>
        <v>0</v>
      </c>
      <c r="H28" s="517">
        <f>'F5 Financing costs'!H413-'F5 Financing costs'!H412</f>
        <v>0</v>
      </c>
      <c r="I28" s="517">
        <f>'F5 Financing costs'!I413-'F5 Financing costs'!I412</f>
        <v>0</v>
      </c>
      <c r="J28" s="517">
        <f>'F5 Financing costs'!J413-'F5 Financing costs'!J412</f>
        <v>0</v>
      </c>
      <c r="K28" s="517">
        <f>'F5 Financing costs'!K413-'F5 Financing costs'!K412</f>
        <v>0</v>
      </c>
      <c r="L28" s="517">
        <f>'F5 Financing costs'!L413-'F5 Financing costs'!L412</f>
        <v>0</v>
      </c>
      <c r="M28" s="517">
        <f>'F5 Financing costs'!M413-'F5 Financing costs'!M412</f>
        <v>0</v>
      </c>
      <c r="N28" s="517">
        <f>'F5 Financing costs'!N413-'F5 Financing costs'!N412</f>
        <v>0</v>
      </c>
      <c r="O28" s="517">
        <f>'F5 Financing costs'!O413-'F5 Financing costs'!O412</f>
        <v>0</v>
      </c>
      <c r="P28" s="517">
        <f>'F5 Financing costs'!P413-'F5 Financing costs'!P412</f>
        <v>0</v>
      </c>
      <c r="Q28" s="517">
        <f>'F5 Financing costs'!Q413-'F5 Financing costs'!Q412</f>
        <v>0</v>
      </c>
      <c r="R28" s="517">
        <f>'F5 Financing costs'!R413-'F5 Financing costs'!R412</f>
        <v>0</v>
      </c>
      <c r="S28" s="517">
        <f>'F5 Financing costs'!S413-'F5 Financing costs'!S412</f>
        <v>0</v>
      </c>
      <c r="T28" s="517">
        <f>'F5 Financing costs'!T413-'F5 Financing costs'!T412</f>
        <v>0</v>
      </c>
      <c r="U28" s="517">
        <f>'F5 Financing costs'!U413-'F5 Financing costs'!U412</f>
        <v>0</v>
      </c>
      <c r="V28" s="517">
        <f>'F5 Financing costs'!V413-'F5 Financing costs'!V412</f>
        <v>0</v>
      </c>
      <c r="W28" s="517">
        <f>'F5 Financing costs'!W413-'F5 Financing costs'!W412</f>
        <v>0</v>
      </c>
      <c r="X28" s="517">
        <f>'F5 Financing costs'!X413-'F5 Financing costs'!X412</f>
        <v>0</v>
      </c>
      <c r="Y28" s="517">
        <f>'F5 Financing costs'!Y413-'F5 Financing costs'!Y412</f>
        <v>0</v>
      </c>
    </row>
    <row r="29" spans="1:25" s="170" customFormat="1">
      <c r="A29" s="399" t="s">
        <v>14</v>
      </c>
      <c r="C29" s="173"/>
      <c r="D29" s="173"/>
      <c r="F29" s="749"/>
      <c r="G29" s="749"/>
      <c r="H29" s="749"/>
      <c r="I29" s="749"/>
      <c r="J29" s="749"/>
      <c r="K29" s="749"/>
      <c r="L29" s="749"/>
      <c r="M29" s="749"/>
      <c r="N29" s="749"/>
      <c r="O29" s="749"/>
      <c r="P29" s="749"/>
      <c r="Q29" s="749"/>
      <c r="R29" s="749"/>
      <c r="S29" s="749"/>
      <c r="T29" s="749"/>
      <c r="U29" s="749"/>
      <c r="V29" s="749"/>
      <c r="W29" s="749"/>
      <c r="X29" s="749"/>
      <c r="Y29" s="749"/>
    </row>
    <row r="30" spans="1:25" s="170" customFormat="1">
      <c r="A30" s="399" t="s">
        <v>15</v>
      </c>
      <c r="C30" s="173"/>
      <c r="D30" s="173"/>
      <c r="F30" s="517">
        <f>'F5 Financing costs'!F437</f>
        <v>0</v>
      </c>
      <c r="G30" s="517">
        <f>'F5 Financing costs'!G437</f>
        <v>0</v>
      </c>
      <c r="H30" s="517">
        <f>'F5 Financing costs'!H437</f>
        <v>0</v>
      </c>
      <c r="I30" s="517">
        <f>'F5 Financing costs'!I437</f>
        <v>0</v>
      </c>
      <c r="J30" s="517">
        <f>'F5 Financing costs'!J437</f>
        <v>0</v>
      </c>
      <c r="K30" s="517">
        <f>'F5 Financing costs'!K437</f>
        <v>0</v>
      </c>
      <c r="L30" s="517">
        <f>'F5 Financing costs'!L437</f>
        <v>0</v>
      </c>
      <c r="M30" s="517">
        <f>'F5 Financing costs'!M437</f>
        <v>0</v>
      </c>
      <c r="N30" s="517">
        <f>'F5 Financing costs'!N437</f>
        <v>0</v>
      </c>
      <c r="O30" s="517">
        <f>'F5 Financing costs'!O437</f>
        <v>0</v>
      </c>
      <c r="P30" s="517">
        <f>'F5 Financing costs'!P437</f>
        <v>0</v>
      </c>
      <c r="Q30" s="517">
        <f>'F5 Financing costs'!Q437</f>
        <v>0</v>
      </c>
      <c r="R30" s="517">
        <f>'F5 Financing costs'!R437</f>
        <v>0</v>
      </c>
      <c r="S30" s="517">
        <f>'F5 Financing costs'!S437</f>
        <v>0</v>
      </c>
      <c r="T30" s="517">
        <f>'F5 Financing costs'!T437</f>
        <v>0</v>
      </c>
      <c r="U30" s="517">
        <f>'F5 Financing costs'!U437</f>
        <v>0</v>
      </c>
      <c r="V30" s="517">
        <f>'F5 Financing costs'!V437</f>
        <v>0</v>
      </c>
      <c r="W30" s="517">
        <f>'F5 Financing costs'!W437</f>
        <v>0</v>
      </c>
      <c r="X30" s="517">
        <f>'F5 Financing costs'!X437</f>
        <v>0</v>
      </c>
      <c r="Y30" s="517">
        <f>'F5 Financing costs'!Y437</f>
        <v>0</v>
      </c>
    </row>
    <row r="31" spans="1:25" s="170" customFormat="1">
      <c r="A31" s="399" t="s">
        <v>135</v>
      </c>
      <c r="C31" s="173"/>
      <c r="D31" s="173"/>
      <c r="F31" s="517">
        <f>'F5 Financing costs'!F412</f>
        <v>0</v>
      </c>
      <c r="G31" s="517">
        <f>'F5 Financing costs'!G412</f>
        <v>0</v>
      </c>
      <c r="H31" s="517">
        <f>'F5 Financing costs'!H412</f>
        <v>0</v>
      </c>
      <c r="I31" s="517">
        <f>'F5 Financing costs'!I412</f>
        <v>0</v>
      </c>
      <c r="J31" s="517">
        <f>'F5 Financing costs'!J412</f>
        <v>0</v>
      </c>
      <c r="K31" s="517">
        <f>'F5 Financing costs'!K412</f>
        <v>0</v>
      </c>
      <c r="L31" s="517">
        <f>'F5 Financing costs'!L412</f>
        <v>0</v>
      </c>
      <c r="M31" s="517">
        <f>'F5 Financing costs'!M412</f>
        <v>0</v>
      </c>
      <c r="N31" s="517">
        <f>'F5 Financing costs'!N412</f>
        <v>0</v>
      </c>
      <c r="O31" s="517">
        <f>'F5 Financing costs'!O412</f>
        <v>0</v>
      </c>
      <c r="P31" s="517">
        <f>'F5 Financing costs'!P412</f>
        <v>0</v>
      </c>
      <c r="Q31" s="517">
        <f>'F5 Financing costs'!Q412</f>
        <v>0</v>
      </c>
      <c r="R31" s="517">
        <f>'F5 Financing costs'!R412</f>
        <v>0</v>
      </c>
      <c r="S31" s="517">
        <f>'F5 Financing costs'!S412</f>
        <v>0</v>
      </c>
      <c r="T31" s="517">
        <f>'F5 Financing costs'!T412</f>
        <v>0</v>
      </c>
      <c r="U31" s="517">
        <f>'F5 Financing costs'!U412</f>
        <v>0</v>
      </c>
      <c r="V31" s="517">
        <f>'F5 Financing costs'!V412</f>
        <v>0</v>
      </c>
      <c r="W31" s="517">
        <f>'F5 Financing costs'!W412</f>
        <v>0</v>
      </c>
      <c r="X31" s="517">
        <f>'F5 Financing costs'!X412</f>
        <v>0</v>
      </c>
      <c r="Y31" s="517">
        <f>'F5 Financing costs'!Y412</f>
        <v>0</v>
      </c>
    </row>
    <row r="32" spans="1:25" s="170" customFormat="1">
      <c r="A32" s="399" t="s">
        <v>16</v>
      </c>
      <c r="C32" s="173"/>
      <c r="D32" s="173"/>
      <c r="F32" s="749"/>
      <c r="G32" s="749"/>
      <c r="H32" s="749"/>
      <c r="I32" s="749"/>
      <c r="J32" s="749"/>
      <c r="K32" s="284"/>
      <c r="L32" s="284"/>
      <c r="M32" s="284"/>
      <c r="N32" s="284"/>
      <c r="O32" s="749"/>
      <c r="P32" s="749"/>
      <c r="Q32" s="749"/>
      <c r="R32" s="749"/>
      <c r="S32" s="749"/>
      <c r="T32" s="749"/>
      <c r="U32" s="749"/>
      <c r="V32" s="749"/>
      <c r="W32" s="749"/>
      <c r="X32" s="749"/>
      <c r="Y32" s="749"/>
    </row>
    <row r="33" spans="1:25" s="181" customFormat="1">
      <c r="A33" s="404" t="s">
        <v>351</v>
      </c>
      <c r="B33" s="174"/>
      <c r="C33" s="180"/>
      <c r="D33" s="180"/>
      <c r="F33" s="287">
        <f t="shared" ref="F33:I33" si="13">SUM(F28:F32)</f>
        <v>0</v>
      </c>
      <c r="G33" s="287">
        <f t="shared" si="13"/>
        <v>0</v>
      </c>
      <c r="H33" s="287">
        <f t="shared" si="13"/>
        <v>0</v>
      </c>
      <c r="I33" s="287">
        <f t="shared" si="13"/>
        <v>0</v>
      </c>
      <c r="J33" s="287">
        <f>SUM(J28:J32)</f>
        <v>0</v>
      </c>
      <c r="K33" s="287">
        <f t="shared" ref="K33:N33" si="14">SUM(K28:K32)</f>
        <v>0</v>
      </c>
      <c r="L33" s="287">
        <f t="shared" si="14"/>
        <v>0</v>
      </c>
      <c r="M33" s="287">
        <f t="shared" si="14"/>
        <v>0</v>
      </c>
      <c r="N33" s="287">
        <f t="shared" si="14"/>
        <v>0</v>
      </c>
      <c r="O33" s="287">
        <f t="shared" ref="O33:Y33" si="15">SUM(O28:O32)</f>
        <v>0</v>
      </c>
      <c r="P33" s="287">
        <f t="shared" si="15"/>
        <v>0</v>
      </c>
      <c r="Q33" s="287">
        <f t="shared" si="15"/>
        <v>0</v>
      </c>
      <c r="R33" s="287">
        <f t="shared" si="15"/>
        <v>0</v>
      </c>
      <c r="S33" s="287">
        <f t="shared" si="15"/>
        <v>0</v>
      </c>
      <c r="T33" s="287">
        <f t="shared" si="15"/>
        <v>0</v>
      </c>
      <c r="U33" s="287">
        <f t="shared" si="15"/>
        <v>0</v>
      </c>
      <c r="V33" s="287">
        <f t="shared" si="15"/>
        <v>0</v>
      </c>
      <c r="W33" s="287">
        <f t="shared" si="15"/>
        <v>0</v>
      </c>
      <c r="X33" s="287">
        <f t="shared" si="15"/>
        <v>0</v>
      </c>
      <c r="Y33" s="287">
        <f t="shared" si="15"/>
        <v>0</v>
      </c>
    </row>
    <row r="34" spans="1:25" s="170" customFormat="1">
      <c r="A34" s="172"/>
      <c r="B34" s="172"/>
      <c r="C34" s="173"/>
      <c r="D34" s="173"/>
      <c r="F34" s="300"/>
      <c r="G34" s="300"/>
      <c r="H34" s="300"/>
      <c r="I34" s="300"/>
      <c r="J34" s="300"/>
      <c r="K34" s="300"/>
      <c r="L34" s="300"/>
      <c r="M34" s="300"/>
      <c r="N34" s="300"/>
      <c r="O34" s="300"/>
      <c r="P34" s="300"/>
      <c r="Q34" s="300"/>
      <c r="R34" s="300"/>
      <c r="S34" s="300"/>
      <c r="T34" s="300"/>
      <c r="U34" s="300"/>
      <c r="V34" s="300"/>
      <c r="W34" s="300"/>
      <c r="X34" s="300"/>
      <c r="Y34" s="300"/>
    </row>
    <row r="35" spans="1:25" s="181" customFormat="1" ht="15">
      <c r="A35" s="400" t="s">
        <v>352</v>
      </c>
      <c r="B35" s="174"/>
      <c r="C35" s="180"/>
      <c r="D35" s="180"/>
      <c r="F35" s="287">
        <f t="shared" ref="F35:I35" si="16">F25-F33</f>
        <v>0</v>
      </c>
      <c r="G35" s="287">
        <f t="shared" si="16"/>
        <v>0</v>
      </c>
      <c r="H35" s="287">
        <f t="shared" si="16"/>
        <v>0</v>
      </c>
      <c r="I35" s="287">
        <f t="shared" si="16"/>
        <v>0</v>
      </c>
      <c r="J35" s="287">
        <f>J25-J33</f>
        <v>0</v>
      </c>
      <c r="K35" s="287">
        <f t="shared" ref="K35:N35" si="17">K25-K33</f>
        <v>0</v>
      </c>
      <c r="L35" s="287">
        <f t="shared" si="17"/>
        <v>0</v>
      </c>
      <c r="M35" s="287">
        <f t="shared" si="17"/>
        <v>0</v>
      </c>
      <c r="N35" s="287">
        <f t="shared" si="17"/>
        <v>0</v>
      </c>
      <c r="O35" s="287">
        <f t="shared" ref="O35:Y35" si="18">O25-O33</f>
        <v>0</v>
      </c>
      <c r="P35" s="287">
        <f t="shared" si="18"/>
        <v>0</v>
      </c>
      <c r="Q35" s="287">
        <f t="shared" si="18"/>
        <v>0</v>
      </c>
      <c r="R35" s="287">
        <f t="shared" si="18"/>
        <v>0</v>
      </c>
      <c r="S35" s="287">
        <f t="shared" si="18"/>
        <v>0</v>
      </c>
      <c r="T35" s="287">
        <f t="shared" si="18"/>
        <v>0</v>
      </c>
      <c r="U35" s="287">
        <f t="shared" si="18"/>
        <v>0</v>
      </c>
      <c r="V35" s="287">
        <f t="shared" si="18"/>
        <v>0</v>
      </c>
      <c r="W35" s="287">
        <f t="shared" si="18"/>
        <v>0</v>
      </c>
      <c r="X35" s="287">
        <f t="shared" si="18"/>
        <v>0</v>
      </c>
      <c r="Y35" s="287">
        <f t="shared" si="18"/>
        <v>0</v>
      </c>
    </row>
    <row r="36" spans="1:25" s="170" customFormat="1">
      <c r="A36" s="177"/>
      <c r="B36" s="172"/>
      <c r="C36" s="173"/>
      <c r="D36" s="173"/>
      <c r="F36" s="301"/>
      <c r="G36" s="301"/>
      <c r="H36" s="301"/>
      <c r="I36" s="301"/>
      <c r="J36" s="301"/>
      <c r="K36" s="301"/>
      <c r="L36" s="301"/>
      <c r="M36" s="301"/>
      <c r="N36" s="301"/>
      <c r="O36" s="301"/>
      <c r="P36" s="301"/>
      <c r="Q36" s="301"/>
      <c r="R36" s="301"/>
      <c r="S36" s="301"/>
      <c r="T36" s="301"/>
      <c r="U36" s="301"/>
      <c r="V36" s="301"/>
      <c r="W36" s="301"/>
      <c r="X36" s="301"/>
      <c r="Y36" s="301"/>
    </row>
    <row r="37" spans="1:25" s="170" customFormat="1">
      <c r="A37" s="465" t="s">
        <v>17</v>
      </c>
      <c r="B37" s="172"/>
      <c r="C37" s="173"/>
      <c r="D37" s="173"/>
      <c r="F37" s="301"/>
      <c r="G37" s="301"/>
      <c r="H37" s="301"/>
      <c r="I37" s="301"/>
      <c r="J37" s="301"/>
      <c r="K37" s="301"/>
      <c r="L37" s="301"/>
      <c r="M37" s="301"/>
      <c r="N37" s="301"/>
      <c r="O37" s="301"/>
      <c r="P37" s="301"/>
      <c r="Q37" s="301"/>
      <c r="R37" s="301"/>
      <c r="S37" s="301"/>
      <c r="T37" s="301"/>
      <c r="U37" s="301"/>
      <c r="V37" s="301"/>
      <c r="W37" s="301"/>
      <c r="X37" s="301"/>
      <c r="Y37" s="301"/>
    </row>
    <row r="38" spans="1:25" s="170" customFormat="1">
      <c r="A38" s="515" t="s">
        <v>878</v>
      </c>
      <c r="C38" s="173"/>
      <c r="D38" s="173"/>
      <c r="F38" s="749"/>
      <c r="G38" s="749"/>
      <c r="H38" s="749"/>
      <c r="I38" s="749"/>
      <c r="J38" s="749"/>
      <c r="K38" s="284"/>
      <c r="L38" s="284"/>
      <c r="M38" s="284"/>
      <c r="N38" s="284"/>
      <c r="O38" s="749"/>
      <c r="P38" s="749"/>
      <c r="Q38" s="749"/>
      <c r="R38" s="749"/>
      <c r="S38" s="749"/>
      <c r="T38" s="749"/>
      <c r="U38" s="749"/>
      <c r="V38" s="749"/>
      <c r="W38" s="749"/>
      <c r="X38" s="749"/>
      <c r="Y38" s="749"/>
    </row>
    <row r="39" spans="1:25" s="170" customFormat="1">
      <c r="A39" s="515" t="s">
        <v>879</v>
      </c>
      <c r="C39" s="173"/>
      <c r="D39" s="173"/>
      <c r="F39" s="749"/>
      <c r="G39" s="749"/>
      <c r="H39" s="749"/>
      <c r="I39" s="749"/>
      <c r="J39" s="749"/>
      <c r="K39" s="284"/>
      <c r="L39" s="284"/>
      <c r="M39" s="284"/>
      <c r="N39" s="284"/>
      <c r="O39" s="749"/>
      <c r="P39" s="749"/>
      <c r="Q39" s="749"/>
      <c r="R39" s="749"/>
      <c r="S39" s="749"/>
      <c r="T39" s="749"/>
      <c r="U39" s="749"/>
      <c r="V39" s="749"/>
      <c r="W39" s="749"/>
      <c r="X39" s="749"/>
      <c r="Y39" s="749"/>
    </row>
    <row r="40" spans="1:25" s="170" customFormat="1">
      <c r="A40" s="515" t="s">
        <v>876</v>
      </c>
      <c r="C40" s="173"/>
      <c r="D40" s="173"/>
      <c r="F40" s="749"/>
      <c r="G40" s="749"/>
      <c r="H40" s="749"/>
      <c r="I40" s="749"/>
      <c r="J40" s="749"/>
      <c r="K40" s="284"/>
      <c r="L40" s="284"/>
      <c r="M40" s="284"/>
      <c r="N40" s="284"/>
      <c r="O40" s="749"/>
      <c r="P40" s="749"/>
      <c r="Q40" s="749"/>
      <c r="R40" s="749"/>
      <c r="S40" s="749"/>
      <c r="T40" s="749"/>
      <c r="U40" s="749"/>
      <c r="V40" s="749"/>
      <c r="W40" s="749"/>
      <c r="X40" s="749"/>
      <c r="Y40" s="749"/>
    </row>
    <row r="41" spans="1:25" s="170" customFormat="1">
      <c r="A41" s="515" t="s">
        <v>877</v>
      </c>
      <c r="C41" s="173"/>
      <c r="D41" s="173"/>
      <c r="F41" s="749"/>
      <c r="G41" s="749"/>
      <c r="H41" s="749"/>
      <c r="I41" s="749"/>
      <c r="J41" s="749"/>
      <c r="K41" s="284"/>
      <c r="L41" s="284"/>
      <c r="M41" s="284"/>
      <c r="N41" s="284"/>
      <c r="O41" s="749"/>
      <c r="P41" s="749"/>
      <c r="Q41" s="749"/>
      <c r="R41" s="749"/>
      <c r="S41" s="749"/>
      <c r="T41" s="749"/>
      <c r="U41" s="749"/>
      <c r="V41" s="749"/>
      <c r="W41" s="749"/>
      <c r="X41" s="749"/>
      <c r="Y41" s="749"/>
    </row>
    <row r="42" spans="1:25" s="181" customFormat="1">
      <c r="A42" s="404" t="s">
        <v>371</v>
      </c>
      <c r="B42" s="174"/>
      <c r="C42" s="180"/>
      <c r="D42" s="180"/>
      <c r="F42" s="287">
        <f t="shared" ref="F42:J42" si="19">SUM(F38:F41)</f>
        <v>0</v>
      </c>
      <c r="G42" s="287">
        <f t="shared" si="19"/>
        <v>0</v>
      </c>
      <c r="H42" s="287">
        <f t="shared" si="19"/>
        <v>0</v>
      </c>
      <c r="I42" s="287">
        <f t="shared" si="19"/>
        <v>0</v>
      </c>
      <c r="J42" s="287">
        <f t="shared" si="19"/>
        <v>0</v>
      </c>
      <c r="K42" s="287">
        <f t="shared" ref="K42:N42" si="20">SUM(K38:K41)</f>
        <v>0</v>
      </c>
      <c r="L42" s="287">
        <f t="shared" si="20"/>
        <v>0</v>
      </c>
      <c r="M42" s="287">
        <f t="shared" si="20"/>
        <v>0</v>
      </c>
      <c r="N42" s="287">
        <f t="shared" si="20"/>
        <v>0</v>
      </c>
      <c r="O42" s="287">
        <f t="shared" ref="O42:Y42" si="21">SUM(O38:O41)</f>
        <v>0</v>
      </c>
      <c r="P42" s="287">
        <f t="shared" si="21"/>
        <v>0</v>
      </c>
      <c r="Q42" s="287">
        <f t="shared" si="21"/>
        <v>0</v>
      </c>
      <c r="R42" s="287">
        <f t="shared" si="21"/>
        <v>0</v>
      </c>
      <c r="S42" s="287">
        <f t="shared" si="21"/>
        <v>0</v>
      </c>
      <c r="T42" s="287">
        <f t="shared" si="21"/>
        <v>0</v>
      </c>
      <c r="U42" s="287">
        <f t="shared" si="21"/>
        <v>0</v>
      </c>
      <c r="V42" s="287">
        <f t="shared" si="21"/>
        <v>0</v>
      </c>
      <c r="W42" s="287">
        <f t="shared" si="21"/>
        <v>0</v>
      </c>
      <c r="X42" s="287">
        <f t="shared" si="21"/>
        <v>0</v>
      </c>
      <c r="Y42" s="287">
        <f t="shared" si="21"/>
        <v>0</v>
      </c>
    </row>
    <row r="43" spans="1:25" s="170" customFormat="1">
      <c r="A43" s="172"/>
      <c r="B43" s="172"/>
      <c r="C43" s="173"/>
      <c r="D43" s="173"/>
      <c r="F43" s="300"/>
      <c r="G43" s="300"/>
      <c r="H43" s="300"/>
      <c r="I43" s="300"/>
      <c r="J43" s="300"/>
      <c r="K43" s="300"/>
      <c r="L43" s="300"/>
      <c r="M43" s="300"/>
      <c r="N43" s="300"/>
      <c r="O43" s="300"/>
      <c r="P43" s="300"/>
      <c r="Q43" s="300"/>
      <c r="R43" s="300"/>
      <c r="S43" s="300"/>
      <c r="T43" s="300"/>
      <c r="U43" s="300"/>
      <c r="V43" s="300"/>
      <c r="W43" s="300"/>
      <c r="X43" s="300"/>
      <c r="Y43" s="300"/>
    </row>
    <row r="44" spans="1:25" s="181" customFormat="1" ht="15">
      <c r="A44" s="400" t="s">
        <v>18</v>
      </c>
      <c r="B44" s="174"/>
      <c r="C44" s="180"/>
      <c r="D44" s="180"/>
      <c r="F44" s="287">
        <f t="shared" ref="F44:J44" si="22">F35-F42</f>
        <v>0</v>
      </c>
      <c r="G44" s="287">
        <f t="shared" si="22"/>
        <v>0</v>
      </c>
      <c r="H44" s="287">
        <f t="shared" si="22"/>
        <v>0</v>
      </c>
      <c r="I44" s="287">
        <f t="shared" si="22"/>
        <v>0</v>
      </c>
      <c r="J44" s="287">
        <f t="shared" si="22"/>
        <v>0</v>
      </c>
      <c r="K44" s="287">
        <f t="shared" ref="K44:N44" si="23">K35-K42</f>
        <v>0</v>
      </c>
      <c r="L44" s="287">
        <f t="shared" si="23"/>
        <v>0</v>
      </c>
      <c r="M44" s="287">
        <f t="shared" si="23"/>
        <v>0</v>
      </c>
      <c r="N44" s="287">
        <f t="shared" si="23"/>
        <v>0</v>
      </c>
      <c r="O44" s="287">
        <f t="shared" ref="O44:Y44" si="24">O35-O42</f>
        <v>0</v>
      </c>
      <c r="P44" s="287">
        <f t="shared" si="24"/>
        <v>0</v>
      </c>
      <c r="Q44" s="287">
        <f t="shared" si="24"/>
        <v>0</v>
      </c>
      <c r="R44" s="287">
        <f t="shared" si="24"/>
        <v>0</v>
      </c>
      <c r="S44" s="287">
        <f t="shared" si="24"/>
        <v>0</v>
      </c>
      <c r="T44" s="287">
        <f t="shared" si="24"/>
        <v>0</v>
      </c>
      <c r="U44" s="287">
        <f t="shared" si="24"/>
        <v>0</v>
      </c>
      <c r="V44" s="287">
        <f t="shared" si="24"/>
        <v>0</v>
      </c>
      <c r="W44" s="287">
        <f t="shared" si="24"/>
        <v>0</v>
      </c>
      <c r="X44" s="287">
        <f t="shared" si="24"/>
        <v>0</v>
      </c>
      <c r="Y44" s="287">
        <f t="shared" si="24"/>
        <v>0</v>
      </c>
    </row>
    <row r="45" spans="1:25" s="170" customFormat="1">
      <c r="A45" s="172"/>
      <c r="B45" s="172"/>
      <c r="C45" s="173"/>
      <c r="D45" s="173"/>
      <c r="F45" s="301"/>
      <c r="G45" s="301"/>
      <c r="H45" s="301"/>
      <c r="I45" s="301"/>
      <c r="J45" s="301"/>
      <c r="K45" s="301"/>
      <c r="L45" s="301"/>
      <c r="M45" s="301"/>
      <c r="N45" s="301"/>
      <c r="O45" s="301"/>
      <c r="P45" s="301"/>
      <c r="Q45" s="301"/>
      <c r="R45" s="301"/>
      <c r="S45" s="301"/>
      <c r="T45" s="301"/>
      <c r="U45" s="301"/>
      <c r="V45" s="301"/>
      <c r="W45" s="301"/>
      <c r="X45" s="301"/>
      <c r="Y45" s="301"/>
    </row>
    <row r="46" spans="1:25" s="170" customFormat="1" ht="15">
      <c r="A46" s="400" t="s">
        <v>822</v>
      </c>
      <c r="B46" s="172"/>
      <c r="C46" s="173"/>
      <c r="D46" s="173"/>
      <c r="F46" s="301"/>
      <c r="G46" s="301"/>
      <c r="H46" s="301"/>
      <c r="I46" s="301"/>
      <c r="J46" s="301"/>
      <c r="K46" s="301"/>
      <c r="L46" s="301"/>
      <c r="M46" s="301"/>
      <c r="N46" s="301"/>
      <c r="O46" s="301"/>
      <c r="P46" s="301"/>
      <c r="Q46" s="301"/>
      <c r="R46" s="301"/>
      <c r="S46" s="301"/>
      <c r="T46" s="301"/>
      <c r="U46" s="301"/>
      <c r="V46" s="301"/>
      <c r="W46" s="301"/>
      <c r="X46" s="301"/>
      <c r="Y46" s="301"/>
    </row>
    <row r="47" spans="1:25" s="170" customFormat="1">
      <c r="A47" s="399" t="s">
        <v>19</v>
      </c>
      <c r="C47" s="173"/>
      <c r="D47" s="173"/>
      <c r="F47" s="299">
        <f t="shared" ref="F47:J47" si="25">+F44</f>
        <v>0</v>
      </c>
      <c r="G47" s="299">
        <f t="shared" si="25"/>
        <v>0</v>
      </c>
      <c r="H47" s="299">
        <f t="shared" si="25"/>
        <v>0</v>
      </c>
      <c r="I47" s="299">
        <f t="shared" si="25"/>
        <v>0</v>
      </c>
      <c r="J47" s="299">
        <f t="shared" si="25"/>
        <v>0</v>
      </c>
      <c r="K47" s="299">
        <f t="shared" ref="K47:N47" si="26">+K44</f>
        <v>0</v>
      </c>
      <c r="L47" s="299">
        <f t="shared" si="26"/>
        <v>0</v>
      </c>
      <c r="M47" s="299">
        <f t="shared" si="26"/>
        <v>0</v>
      </c>
      <c r="N47" s="299">
        <f t="shared" si="26"/>
        <v>0</v>
      </c>
      <c r="O47" s="299">
        <f t="shared" ref="O47:Y47" si="27">+O44</f>
        <v>0</v>
      </c>
      <c r="P47" s="299">
        <f t="shared" si="27"/>
        <v>0</v>
      </c>
      <c r="Q47" s="299">
        <f t="shared" si="27"/>
        <v>0</v>
      </c>
      <c r="R47" s="299">
        <f t="shared" si="27"/>
        <v>0</v>
      </c>
      <c r="S47" s="299">
        <f t="shared" si="27"/>
        <v>0</v>
      </c>
      <c r="T47" s="299">
        <f t="shared" si="27"/>
        <v>0</v>
      </c>
      <c r="U47" s="299">
        <f t="shared" si="27"/>
        <v>0</v>
      </c>
      <c r="V47" s="299">
        <f t="shared" si="27"/>
        <v>0</v>
      </c>
      <c r="W47" s="299">
        <f t="shared" si="27"/>
        <v>0</v>
      </c>
      <c r="X47" s="299">
        <f t="shared" si="27"/>
        <v>0</v>
      </c>
      <c r="Y47" s="299">
        <f t="shared" si="27"/>
        <v>0</v>
      </c>
    </row>
    <row r="48" spans="1:25" s="170" customFormat="1">
      <c r="A48" s="719" t="s">
        <v>1466</v>
      </c>
      <c r="C48" s="173"/>
      <c r="D48" s="173"/>
      <c r="F48" s="749"/>
      <c r="G48" s="749"/>
      <c r="H48" s="749"/>
      <c r="I48" s="749"/>
      <c r="J48" s="749"/>
      <c r="K48" s="284"/>
      <c r="L48" s="284"/>
      <c r="M48" s="284"/>
      <c r="N48" s="284"/>
      <c r="O48" s="749"/>
      <c r="P48" s="749"/>
      <c r="Q48" s="749"/>
      <c r="R48" s="749"/>
      <c r="S48" s="749"/>
      <c r="T48" s="749"/>
      <c r="U48" s="749"/>
      <c r="V48" s="749"/>
      <c r="W48" s="749"/>
      <c r="X48" s="749"/>
      <c r="Y48" s="749"/>
    </row>
    <row r="49" spans="1:25" s="170" customFormat="1">
      <c r="A49" s="719" t="s">
        <v>1467</v>
      </c>
      <c r="C49" s="173"/>
      <c r="D49" s="173"/>
      <c r="F49" s="749"/>
      <c r="G49" s="749"/>
      <c r="H49" s="749"/>
      <c r="I49" s="749"/>
      <c r="J49" s="749"/>
      <c r="K49" s="284"/>
      <c r="L49" s="284"/>
      <c r="M49" s="284"/>
      <c r="N49" s="284"/>
      <c r="O49" s="749"/>
      <c r="P49" s="749"/>
      <c r="Q49" s="749"/>
      <c r="R49" s="749"/>
      <c r="S49" s="749"/>
      <c r="T49" s="749"/>
      <c r="U49" s="749"/>
      <c r="V49" s="749"/>
      <c r="W49" s="749"/>
      <c r="X49" s="749"/>
      <c r="Y49" s="749"/>
    </row>
    <row r="50" spans="1:25" s="170" customFormat="1">
      <c r="A50" s="338" t="s">
        <v>20</v>
      </c>
      <c r="C50" s="173"/>
      <c r="D50" s="173"/>
      <c r="F50" s="749"/>
      <c r="G50" s="749"/>
      <c r="H50" s="749"/>
      <c r="I50" s="749"/>
      <c r="J50" s="749"/>
      <c r="K50" s="284"/>
      <c r="L50" s="284"/>
      <c r="M50" s="284"/>
      <c r="N50" s="284"/>
      <c r="O50" s="749"/>
      <c r="P50" s="749"/>
      <c r="Q50" s="749"/>
      <c r="R50" s="749"/>
      <c r="S50" s="749"/>
      <c r="T50" s="749"/>
      <c r="U50" s="749"/>
      <c r="V50" s="749"/>
      <c r="W50" s="749"/>
      <c r="X50" s="749"/>
      <c r="Y50" s="749"/>
    </row>
    <row r="51" spans="1:25" s="170" customFormat="1">
      <c r="A51" s="338" t="s">
        <v>20</v>
      </c>
      <c r="C51" s="173"/>
      <c r="D51" s="173"/>
      <c r="F51" s="749"/>
      <c r="G51" s="749"/>
      <c r="H51" s="749"/>
      <c r="I51" s="749"/>
      <c r="J51" s="749"/>
      <c r="K51" s="284"/>
      <c r="L51" s="284"/>
      <c r="M51" s="284"/>
      <c r="N51" s="284"/>
      <c r="O51" s="749"/>
      <c r="P51" s="749"/>
      <c r="Q51" s="749"/>
      <c r="R51" s="749"/>
      <c r="S51" s="749"/>
      <c r="T51" s="749"/>
      <c r="U51" s="749"/>
      <c r="V51" s="749"/>
      <c r="W51" s="749"/>
      <c r="X51" s="749"/>
      <c r="Y51" s="749"/>
    </row>
    <row r="52" spans="1:25" s="170" customFormat="1">
      <c r="A52" s="399" t="s">
        <v>21</v>
      </c>
      <c r="C52" s="173"/>
      <c r="D52" s="173"/>
      <c r="F52" s="749"/>
      <c r="G52" s="749"/>
      <c r="H52" s="749"/>
      <c r="I52" s="749"/>
      <c r="J52" s="749"/>
      <c r="K52" s="284"/>
      <c r="L52" s="284"/>
      <c r="M52" s="284"/>
      <c r="N52" s="284"/>
      <c r="O52" s="749"/>
      <c r="P52" s="749"/>
      <c r="Q52" s="749"/>
      <c r="R52" s="749"/>
      <c r="S52" s="749"/>
      <c r="T52" s="749"/>
      <c r="U52" s="749"/>
      <c r="V52" s="749"/>
      <c r="W52" s="749"/>
      <c r="X52" s="749"/>
      <c r="Y52" s="749"/>
    </row>
    <row r="53" spans="1:25" s="181" customFormat="1">
      <c r="A53" s="404" t="s">
        <v>22</v>
      </c>
      <c r="C53" s="180"/>
      <c r="D53" s="180"/>
      <c r="F53" s="287">
        <f t="shared" ref="F53:J53" si="28">SUM(F47:F52)</f>
        <v>0</v>
      </c>
      <c r="G53" s="287">
        <f t="shared" si="28"/>
        <v>0</v>
      </c>
      <c r="H53" s="287">
        <f t="shared" si="28"/>
        <v>0</v>
      </c>
      <c r="I53" s="287">
        <f t="shared" si="28"/>
        <v>0</v>
      </c>
      <c r="J53" s="287">
        <f t="shared" si="28"/>
        <v>0</v>
      </c>
      <c r="K53" s="287">
        <f t="shared" ref="K53:N53" si="29">SUM(K47:K52)</f>
        <v>0</v>
      </c>
      <c r="L53" s="287">
        <f t="shared" si="29"/>
        <v>0</v>
      </c>
      <c r="M53" s="287">
        <f t="shared" si="29"/>
        <v>0</v>
      </c>
      <c r="N53" s="287">
        <f t="shared" si="29"/>
        <v>0</v>
      </c>
      <c r="O53" s="287">
        <f t="shared" ref="O53:Y53" si="30">SUM(O47:O52)</f>
        <v>0</v>
      </c>
      <c r="P53" s="287">
        <f t="shared" si="30"/>
        <v>0</v>
      </c>
      <c r="Q53" s="287">
        <f t="shared" si="30"/>
        <v>0</v>
      </c>
      <c r="R53" s="287">
        <f t="shared" si="30"/>
        <v>0</v>
      </c>
      <c r="S53" s="287">
        <f t="shared" si="30"/>
        <v>0</v>
      </c>
      <c r="T53" s="287">
        <f t="shared" si="30"/>
        <v>0</v>
      </c>
      <c r="U53" s="287">
        <f t="shared" si="30"/>
        <v>0</v>
      </c>
      <c r="V53" s="287">
        <f t="shared" si="30"/>
        <v>0</v>
      </c>
      <c r="W53" s="287">
        <f t="shared" si="30"/>
        <v>0</v>
      </c>
      <c r="X53" s="287">
        <f t="shared" si="30"/>
        <v>0</v>
      </c>
      <c r="Y53" s="287">
        <f t="shared" si="30"/>
        <v>0</v>
      </c>
    </row>
    <row r="54" spans="1:25" s="334" customFormat="1">
      <c r="A54" s="367"/>
      <c r="B54" s="367"/>
      <c r="C54" s="367"/>
      <c r="D54" s="368"/>
      <c r="E54" s="368"/>
      <c r="F54" s="369"/>
      <c r="G54" s="369"/>
      <c r="H54" s="369"/>
      <c r="I54" s="369"/>
      <c r="J54" s="369"/>
      <c r="K54" s="369"/>
      <c r="L54" s="369"/>
      <c r="M54" s="369"/>
      <c r="N54" s="369"/>
      <c r="O54" s="369"/>
      <c r="P54" s="369"/>
      <c r="Q54" s="369"/>
      <c r="R54" s="369"/>
      <c r="S54" s="369"/>
      <c r="T54" s="369"/>
      <c r="U54" s="369"/>
      <c r="V54" s="369"/>
      <c r="W54" s="369"/>
      <c r="X54" s="369"/>
      <c r="Y54" s="369"/>
    </row>
    <row r="55" spans="1:25" s="170" customFormat="1" ht="15">
      <c r="A55" s="400" t="s">
        <v>372</v>
      </c>
      <c r="F55" s="302"/>
      <c r="G55" s="302"/>
      <c r="H55" s="302"/>
      <c r="I55" s="302"/>
      <c r="J55" s="302"/>
      <c r="K55" s="302"/>
      <c r="L55" s="302"/>
      <c r="M55" s="302"/>
      <c r="N55" s="302"/>
      <c r="O55" s="302"/>
      <c r="P55" s="302"/>
      <c r="Q55" s="302"/>
      <c r="R55" s="302"/>
      <c r="S55" s="302"/>
      <c r="T55" s="302"/>
      <c r="U55" s="302"/>
      <c r="V55" s="302"/>
      <c r="W55" s="302"/>
      <c r="X55" s="302"/>
      <c r="Y55" s="302"/>
    </row>
    <row r="56" spans="1:25" s="170" customFormat="1">
      <c r="A56" s="174"/>
      <c r="F56" s="302"/>
      <c r="G56" s="302"/>
      <c r="H56" s="302"/>
      <c r="I56" s="302"/>
      <c r="J56" s="302"/>
      <c r="K56" s="302"/>
      <c r="L56" s="302"/>
      <c r="M56" s="302"/>
      <c r="N56" s="302"/>
      <c r="O56" s="302"/>
      <c r="P56" s="302"/>
      <c r="Q56" s="302"/>
      <c r="R56" s="302"/>
      <c r="S56" s="302"/>
      <c r="T56" s="302"/>
      <c r="U56" s="302"/>
      <c r="V56" s="302"/>
      <c r="W56" s="302"/>
      <c r="X56" s="302"/>
      <c r="Y56" s="302"/>
    </row>
    <row r="57" spans="1:25" s="170" customFormat="1" ht="15">
      <c r="A57" s="296" t="s">
        <v>890</v>
      </c>
      <c r="F57" s="302"/>
      <c r="G57" s="302"/>
      <c r="H57" s="302"/>
      <c r="I57" s="302"/>
      <c r="J57" s="302"/>
      <c r="K57" s="302"/>
      <c r="L57" s="302"/>
      <c r="M57" s="302"/>
      <c r="N57" s="302"/>
      <c r="O57" s="302"/>
      <c r="P57" s="302"/>
      <c r="Q57" s="302"/>
      <c r="R57" s="302"/>
      <c r="S57" s="302"/>
      <c r="T57" s="302"/>
      <c r="U57" s="302"/>
      <c r="V57" s="302"/>
      <c r="W57" s="302"/>
      <c r="X57" s="302"/>
      <c r="Y57" s="302"/>
    </row>
    <row r="58" spans="1:25" s="170" customFormat="1">
      <c r="A58" s="399" t="s">
        <v>273</v>
      </c>
      <c r="B58" s="179"/>
      <c r="C58" s="173"/>
      <c r="D58" s="173"/>
      <c r="F58" s="299">
        <f t="shared" ref="F58:J58" si="31">F8-F78-F98-F118-F138-F178-F158</f>
        <v>0</v>
      </c>
      <c r="G58" s="299">
        <f t="shared" si="31"/>
        <v>0</v>
      </c>
      <c r="H58" s="299">
        <f t="shared" si="31"/>
        <v>0</v>
      </c>
      <c r="I58" s="299">
        <f t="shared" si="31"/>
        <v>0</v>
      </c>
      <c r="J58" s="299">
        <f t="shared" si="31"/>
        <v>0</v>
      </c>
      <c r="K58" s="299">
        <f t="shared" ref="K58:N58" si="32">K8-K78-K98-K118-K138-K178-K158</f>
        <v>0</v>
      </c>
      <c r="L58" s="299">
        <f t="shared" si="32"/>
        <v>0</v>
      </c>
      <c r="M58" s="299">
        <f t="shared" si="32"/>
        <v>0</v>
      </c>
      <c r="N58" s="299">
        <f t="shared" si="32"/>
        <v>0</v>
      </c>
      <c r="O58" s="299">
        <f t="shared" ref="O58:Y58" si="33">O8-O78-O98-O118-O138-O178-O158</f>
        <v>0</v>
      </c>
      <c r="P58" s="299">
        <f t="shared" si="33"/>
        <v>0</v>
      </c>
      <c r="Q58" s="299">
        <f t="shared" si="33"/>
        <v>0</v>
      </c>
      <c r="R58" s="299">
        <f t="shared" si="33"/>
        <v>0</v>
      </c>
      <c r="S58" s="299">
        <f t="shared" si="33"/>
        <v>0</v>
      </c>
      <c r="T58" s="299">
        <f t="shared" si="33"/>
        <v>0</v>
      </c>
      <c r="U58" s="299">
        <f t="shared" si="33"/>
        <v>0</v>
      </c>
      <c r="V58" s="299">
        <f t="shared" si="33"/>
        <v>0</v>
      </c>
      <c r="W58" s="299">
        <f t="shared" si="33"/>
        <v>0</v>
      </c>
      <c r="X58" s="299">
        <f t="shared" si="33"/>
        <v>0</v>
      </c>
      <c r="Y58" s="299">
        <f t="shared" si="33"/>
        <v>0</v>
      </c>
    </row>
    <row r="59" spans="1:25" s="170" customFormat="1">
      <c r="A59" s="464" t="s">
        <v>354</v>
      </c>
      <c r="B59" s="179"/>
      <c r="C59" s="173"/>
      <c r="D59" s="173"/>
      <c r="F59" s="298"/>
      <c r="G59" s="298"/>
      <c r="H59" s="298"/>
      <c r="I59" s="298"/>
      <c r="J59" s="298"/>
      <c r="K59" s="298"/>
      <c r="L59" s="298"/>
      <c r="M59" s="298"/>
      <c r="N59" s="298"/>
      <c r="O59" s="298"/>
      <c r="P59" s="298"/>
      <c r="Q59" s="298"/>
      <c r="R59" s="298"/>
      <c r="S59" s="298"/>
      <c r="T59" s="298"/>
      <c r="U59" s="298"/>
      <c r="V59" s="298"/>
      <c r="W59" s="298"/>
      <c r="X59" s="298"/>
      <c r="Y59" s="298"/>
    </row>
    <row r="60" spans="1:25" s="170" customFormat="1">
      <c r="A60" s="399" t="s">
        <v>9</v>
      </c>
      <c r="C60" s="173"/>
      <c r="D60" s="173"/>
      <c r="F60" s="299">
        <f t="shared" ref="F60:J60" si="34">F10-F80-F100-F120-F140-F180-F160</f>
        <v>0</v>
      </c>
      <c r="G60" s="299">
        <f t="shared" si="34"/>
        <v>0</v>
      </c>
      <c r="H60" s="299">
        <f t="shared" si="34"/>
        <v>0</v>
      </c>
      <c r="I60" s="299">
        <f t="shared" si="34"/>
        <v>0</v>
      </c>
      <c r="J60" s="299">
        <f t="shared" si="34"/>
        <v>0</v>
      </c>
      <c r="K60" s="299">
        <f t="shared" ref="K60:N60" si="35">K10-K80-K100-K120-K140-K180-K160</f>
        <v>0</v>
      </c>
      <c r="L60" s="299">
        <f t="shared" si="35"/>
        <v>0</v>
      </c>
      <c r="M60" s="299">
        <f t="shared" si="35"/>
        <v>0</v>
      </c>
      <c r="N60" s="299">
        <f t="shared" si="35"/>
        <v>0</v>
      </c>
      <c r="O60" s="299">
        <f t="shared" ref="O60:Y60" si="36">O10-O80-O100-O120-O140-O180-O160</f>
        <v>0</v>
      </c>
      <c r="P60" s="299">
        <f t="shared" si="36"/>
        <v>0</v>
      </c>
      <c r="Q60" s="299">
        <f t="shared" si="36"/>
        <v>0</v>
      </c>
      <c r="R60" s="299">
        <f t="shared" si="36"/>
        <v>0</v>
      </c>
      <c r="S60" s="299">
        <f t="shared" si="36"/>
        <v>0</v>
      </c>
      <c r="T60" s="299">
        <f t="shared" si="36"/>
        <v>0</v>
      </c>
      <c r="U60" s="299">
        <f t="shared" si="36"/>
        <v>0</v>
      </c>
      <c r="V60" s="299">
        <f t="shared" si="36"/>
        <v>0</v>
      </c>
      <c r="W60" s="299">
        <f t="shared" si="36"/>
        <v>0</v>
      </c>
      <c r="X60" s="299">
        <f t="shared" si="36"/>
        <v>0</v>
      </c>
      <c r="Y60" s="299">
        <f t="shared" si="36"/>
        <v>0</v>
      </c>
    </row>
    <row r="61" spans="1:25" s="170" customFormat="1">
      <c r="A61" s="747" t="s">
        <v>1525</v>
      </c>
      <c r="C61" s="173"/>
      <c r="D61" s="173"/>
      <c r="F61" s="299">
        <f t="shared" ref="F61:J61" si="37">F11-F81-F101-F121-F141-F181-F161</f>
        <v>0</v>
      </c>
      <c r="G61" s="299">
        <f t="shared" si="37"/>
        <v>0</v>
      </c>
      <c r="H61" s="299">
        <f t="shared" si="37"/>
        <v>0</v>
      </c>
      <c r="I61" s="299">
        <f t="shared" si="37"/>
        <v>0</v>
      </c>
      <c r="J61" s="299">
        <f t="shared" si="37"/>
        <v>0</v>
      </c>
      <c r="K61" s="299">
        <f t="shared" ref="K61:N61" si="38">K11-K81-K101-K121-K141-K181-K161</f>
        <v>0</v>
      </c>
      <c r="L61" s="299">
        <f t="shared" si="38"/>
        <v>0</v>
      </c>
      <c r="M61" s="299">
        <f t="shared" si="38"/>
        <v>0</v>
      </c>
      <c r="N61" s="299">
        <f t="shared" si="38"/>
        <v>0</v>
      </c>
      <c r="O61" s="299">
        <f t="shared" ref="O61:Y61" si="39">O11-O81-O101-O121-O141-O181-O161</f>
        <v>0</v>
      </c>
      <c r="P61" s="299">
        <f t="shared" si="39"/>
        <v>0</v>
      </c>
      <c r="Q61" s="299">
        <f t="shared" si="39"/>
        <v>0</v>
      </c>
      <c r="R61" s="299">
        <f t="shared" si="39"/>
        <v>0</v>
      </c>
      <c r="S61" s="299">
        <f t="shared" si="39"/>
        <v>0</v>
      </c>
      <c r="T61" s="299">
        <f t="shared" si="39"/>
        <v>0</v>
      </c>
      <c r="U61" s="299">
        <f t="shared" si="39"/>
        <v>0</v>
      </c>
      <c r="V61" s="299">
        <f t="shared" si="39"/>
        <v>0</v>
      </c>
      <c r="W61" s="299">
        <f t="shared" si="39"/>
        <v>0</v>
      </c>
      <c r="X61" s="299">
        <f t="shared" si="39"/>
        <v>0</v>
      </c>
      <c r="Y61" s="299">
        <f t="shared" si="39"/>
        <v>0</v>
      </c>
    </row>
    <row r="62" spans="1:25" s="170" customFormat="1">
      <c r="A62" s="399" t="s">
        <v>350</v>
      </c>
      <c r="C62" s="173"/>
      <c r="D62" s="173"/>
      <c r="F62" s="299">
        <f t="shared" ref="F62:J62" si="40">F12-F82-F102-F122-F142-F182-F162</f>
        <v>0</v>
      </c>
      <c r="G62" s="299">
        <f t="shared" si="40"/>
        <v>0</v>
      </c>
      <c r="H62" s="299">
        <f t="shared" si="40"/>
        <v>0</v>
      </c>
      <c r="I62" s="299">
        <f t="shared" si="40"/>
        <v>0</v>
      </c>
      <c r="J62" s="299">
        <f t="shared" si="40"/>
        <v>0</v>
      </c>
      <c r="K62" s="299">
        <f t="shared" ref="K62:N62" si="41">K12-K82-K102-K122-K142-K182-K162</f>
        <v>0</v>
      </c>
      <c r="L62" s="299">
        <f t="shared" si="41"/>
        <v>0</v>
      </c>
      <c r="M62" s="299">
        <f t="shared" si="41"/>
        <v>0</v>
      </c>
      <c r="N62" s="299">
        <f t="shared" si="41"/>
        <v>0</v>
      </c>
      <c r="O62" s="299">
        <f t="shared" ref="O62:Y62" si="42">O12-O82-O102-O122-O142-O182-O162</f>
        <v>0</v>
      </c>
      <c r="P62" s="299">
        <f t="shared" si="42"/>
        <v>0</v>
      </c>
      <c r="Q62" s="299">
        <f t="shared" si="42"/>
        <v>0</v>
      </c>
      <c r="R62" s="299">
        <f t="shared" si="42"/>
        <v>0</v>
      </c>
      <c r="S62" s="299">
        <f t="shared" si="42"/>
        <v>0</v>
      </c>
      <c r="T62" s="299">
        <f t="shared" si="42"/>
        <v>0</v>
      </c>
      <c r="U62" s="299">
        <f t="shared" si="42"/>
        <v>0</v>
      </c>
      <c r="V62" s="299">
        <f t="shared" si="42"/>
        <v>0</v>
      </c>
      <c r="W62" s="299">
        <f t="shared" si="42"/>
        <v>0</v>
      </c>
      <c r="X62" s="299">
        <f t="shared" si="42"/>
        <v>0</v>
      </c>
      <c r="Y62" s="299">
        <f t="shared" si="42"/>
        <v>0</v>
      </c>
    </row>
    <row r="63" spans="1:25" s="170" customFormat="1">
      <c r="A63" s="399" t="s">
        <v>10</v>
      </c>
      <c r="C63" s="173"/>
      <c r="D63" s="173"/>
      <c r="F63" s="299">
        <f t="shared" ref="F63:J63" si="43">F13-F83-F103-F123-F143-F183-F163</f>
        <v>0</v>
      </c>
      <c r="G63" s="299">
        <f t="shared" si="43"/>
        <v>0</v>
      </c>
      <c r="H63" s="299">
        <f t="shared" si="43"/>
        <v>0</v>
      </c>
      <c r="I63" s="299">
        <f t="shared" si="43"/>
        <v>0</v>
      </c>
      <c r="J63" s="299">
        <f t="shared" si="43"/>
        <v>0</v>
      </c>
      <c r="K63" s="299">
        <f t="shared" ref="K63:N63" si="44">K13-K83-K103-K123-K143-K183-K163</f>
        <v>0</v>
      </c>
      <c r="L63" s="299">
        <f t="shared" si="44"/>
        <v>0</v>
      </c>
      <c r="M63" s="299">
        <f t="shared" si="44"/>
        <v>0</v>
      </c>
      <c r="N63" s="299">
        <f t="shared" si="44"/>
        <v>0</v>
      </c>
      <c r="O63" s="299">
        <f t="shared" ref="O63:Y63" si="45">O13-O83-O103-O123-O143-O183-O163</f>
        <v>0</v>
      </c>
      <c r="P63" s="299">
        <f t="shared" si="45"/>
        <v>0</v>
      </c>
      <c r="Q63" s="299">
        <f t="shared" si="45"/>
        <v>0</v>
      </c>
      <c r="R63" s="299">
        <f t="shared" si="45"/>
        <v>0</v>
      </c>
      <c r="S63" s="299">
        <f t="shared" si="45"/>
        <v>0</v>
      </c>
      <c r="T63" s="299">
        <f t="shared" si="45"/>
        <v>0</v>
      </c>
      <c r="U63" s="299">
        <f t="shared" si="45"/>
        <v>0</v>
      </c>
      <c r="V63" s="299">
        <f t="shared" si="45"/>
        <v>0</v>
      </c>
      <c r="W63" s="299">
        <f t="shared" si="45"/>
        <v>0</v>
      </c>
      <c r="X63" s="299">
        <f t="shared" si="45"/>
        <v>0</v>
      </c>
      <c r="Y63" s="299">
        <f t="shared" si="45"/>
        <v>0</v>
      </c>
    </row>
    <row r="64" spans="1:25" s="170" customFormat="1">
      <c r="A64" s="399" t="s">
        <v>11</v>
      </c>
      <c r="C64" s="173"/>
      <c r="D64" s="173"/>
      <c r="F64" s="299">
        <f t="shared" ref="F64:J64" si="46">F14-F84-F104-F124-F144-F184-F164</f>
        <v>0</v>
      </c>
      <c r="G64" s="299">
        <f t="shared" si="46"/>
        <v>0</v>
      </c>
      <c r="H64" s="299">
        <f t="shared" si="46"/>
        <v>0</v>
      </c>
      <c r="I64" s="299">
        <f t="shared" si="46"/>
        <v>0</v>
      </c>
      <c r="J64" s="299">
        <f t="shared" si="46"/>
        <v>0</v>
      </c>
      <c r="K64" s="299">
        <f t="shared" ref="K64:N64" si="47">K14-K84-K104-K124-K144-K184-K164</f>
        <v>0</v>
      </c>
      <c r="L64" s="299">
        <f t="shared" si="47"/>
        <v>0</v>
      </c>
      <c r="M64" s="299">
        <f t="shared" si="47"/>
        <v>0</v>
      </c>
      <c r="N64" s="299">
        <f t="shared" si="47"/>
        <v>0</v>
      </c>
      <c r="O64" s="299">
        <f t="shared" ref="O64:Y64" si="48">O14-O84-O104-O124-O144-O184-O164</f>
        <v>0</v>
      </c>
      <c r="P64" s="299">
        <f t="shared" si="48"/>
        <v>0</v>
      </c>
      <c r="Q64" s="299">
        <f t="shared" si="48"/>
        <v>0</v>
      </c>
      <c r="R64" s="299">
        <f t="shared" si="48"/>
        <v>0</v>
      </c>
      <c r="S64" s="299">
        <f t="shared" si="48"/>
        <v>0</v>
      </c>
      <c r="T64" s="299">
        <f t="shared" si="48"/>
        <v>0</v>
      </c>
      <c r="U64" s="299">
        <f t="shared" si="48"/>
        <v>0</v>
      </c>
      <c r="V64" s="299">
        <f t="shared" si="48"/>
        <v>0</v>
      </c>
      <c r="W64" s="299">
        <f t="shared" si="48"/>
        <v>0</v>
      </c>
      <c r="X64" s="299">
        <f t="shared" si="48"/>
        <v>0</v>
      </c>
      <c r="Y64" s="299">
        <f t="shared" si="48"/>
        <v>0</v>
      </c>
    </row>
    <row r="65" spans="1:26" s="181" customFormat="1">
      <c r="A65" s="404" t="s">
        <v>353</v>
      </c>
      <c r="B65" s="174"/>
      <c r="C65" s="180"/>
      <c r="D65" s="180"/>
      <c r="F65" s="299">
        <f t="shared" ref="F65:J65" si="49">SUM(F60:F64)</f>
        <v>0</v>
      </c>
      <c r="G65" s="299">
        <f t="shared" si="49"/>
        <v>0</v>
      </c>
      <c r="H65" s="299">
        <f t="shared" si="49"/>
        <v>0</v>
      </c>
      <c r="I65" s="299">
        <f t="shared" si="49"/>
        <v>0</v>
      </c>
      <c r="J65" s="299">
        <f t="shared" si="49"/>
        <v>0</v>
      </c>
      <c r="K65" s="299">
        <f t="shared" ref="K65:N65" si="50">SUM(K60:K64)</f>
        <v>0</v>
      </c>
      <c r="L65" s="299">
        <f t="shared" si="50"/>
        <v>0</v>
      </c>
      <c r="M65" s="299">
        <f t="shared" si="50"/>
        <v>0</v>
      </c>
      <c r="N65" s="299">
        <f t="shared" si="50"/>
        <v>0</v>
      </c>
      <c r="O65" s="299">
        <f t="shared" ref="O65:Y65" si="51">SUM(O60:O64)</f>
        <v>0</v>
      </c>
      <c r="P65" s="299">
        <f t="shared" si="51"/>
        <v>0</v>
      </c>
      <c r="Q65" s="299">
        <f t="shared" si="51"/>
        <v>0</v>
      </c>
      <c r="R65" s="299">
        <f t="shared" si="51"/>
        <v>0</v>
      </c>
      <c r="S65" s="299">
        <f t="shared" si="51"/>
        <v>0</v>
      </c>
      <c r="T65" s="299">
        <f t="shared" si="51"/>
        <v>0</v>
      </c>
      <c r="U65" s="299">
        <f t="shared" si="51"/>
        <v>0</v>
      </c>
      <c r="V65" s="299">
        <f t="shared" si="51"/>
        <v>0</v>
      </c>
      <c r="W65" s="299">
        <f t="shared" si="51"/>
        <v>0</v>
      </c>
      <c r="X65" s="299">
        <f t="shared" si="51"/>
        <v>0</v>
      </c>
      <c r="Y65" s="299">
        <f t="shared" si="51"/>
        <v>0</v>
      </c>
      <c r="Z65" s="170"/>
    </row>
    <row r="66" spans="1:26" s="170" customFormat="1">
      <c r="A66" s="179"/>
      <c r="B66" s="179"/>
      <c r="C66" s="173"/>
      <c r="D66" s="173"/>
      <c r="F66" s="300"/>
      <c r="G66" s="300"/>
      <c r="H66" s="300"/>
      <c r="I66" s="300"/>
      <c r="J66" s="300"/>
      <c r="K66" s="300"/>
      <c r="L66" s="300"/>
      <c r="M66" s="300"/>
      <c r="N66" s="300"/>
      <c r="O66" s="300"/>
      <c r="P66" s="300"/>
      <c r="Q66" s="300"/>
      <c r="R66" s="300"/>
      <c r="S66" s="300"/>
      <c r="T66" s="300"/>
      <c r="U66" s="300"/>
      <c r="V66" s="300"/>
      <c r="W66" s="300"/>
      <c r="X66" s="300"/>
      <c r="Y66" s="300"/>
    </row>
    <row r="67" spans="1:26" s="181" customFormat="1">
      <c r="A67" s="174" t="s">
        <v>584</v>
      </c>
      <c r="B67" s="174"/>
      <c r="C67" s="180"/>
      <c r="D67" s="180"/>
      <c r="F67" s="287">
        <f t="shared" ref="F67:J67" si="52">F58-F65</f>
        <v>0</v>
      </c>
      <c r="G67" s="287">
        <f t="shared" si="52"/>
        <v>0</v>
      </c>
      <c r="H67" s="287">
        <f t="shared" si="52"/>
        <v>0</v>
      </c>
      <c r="I67" s="287">
        <f t="shared" si="52"/>
        <v>0</v>
      </c>
      <c r="J67" s="287">
        <f t="shared" si="52"/>
        <v>0</v>
      </c>
      <c r="K67" s="287">
        <f t="shared" ref="K67:N67" si="53">K58-K65</f>
        <v>0</v>
      </c>
      <c r="L67" s="287">
        <f t="shared" si="53"/>
        <v>0</v>
      </c>
      <c r="M67" s="287">
        <f t="shared" si="53"/>
        <v>0</v>
      </c>
      <c r="N67" s="287">
        <f t="shared" si="53"/>
        <v>0</v>
      </c>
      <c r="O67" s="287">
        <f t="shared" ref="O67:Y67" si="54">O58-O65</f>
        <v>0</v>
      </c>
      <c r="P67" s="287">
        <f t="shared" si="54"/>
        <v>0</v>
      </c>
      <c r="Q67" s="287">
        <f t="shared" si="54"/>
        <v>0</v>
      </c>
      <c r="R67" s="287">
        <f t="shared" si="54"/>
        <v>0</v>
      </c>
      <c r="S67" s="287">
        <f t="shared" si="54"/>
        <v>0</v>
      </c>
      <c r="T67" s="287">
        <f t="shared" si="54"/>
        <v>0</v>
      </c>
      <c r="U67" s="287">
        <f t="shared" si="54"/>
        <v>0</v>
      </c>
      <c r="V67" s="287">
        <f t="shared" si="54"/>
        <v>0</v>
      </c>
      <c r="W67" s="287">
        <f t="shared" si="54"/>
        <v>0</v>
      </c>
      <c r="X67" s="287">
        <f t="shared" si="54"/>
        <v>0</v>
      </c>
      <c r="Y67" s="287">
        <f t="shared" si="54"/>
        <v>0</v>
      </c>
      <c r="Z67" s="170"/>
    </row>
    <row r="68" spans="1:26" s="170" customFormat="1">
      <c r="A68" s="179"/>
      <c r="B68" s="179"/>
      <c r="C68" s="173"/>
      <c r="D68" s="173"/>
      <c r="F68" s="301"/>
      <c r="G68" s="301"/>
      <c r="H68" s="301"/>
      <c r="I68" s="301"/>
      <c r="J68" s="301"/>
      <c r="K68" s="301"/>
      <c r="L68" s="301"/>
      <c r="M68" s="301"/>
      <c r="N68" s="301"/>
      <c r="O68" s="301"/>
      <c r="P68" s="301"/>
      <c r="Q68" s="301"/>
      <c r="R68" s="301"/>
      <c r="S68" s="301"/>
      <c r="T68" s="301"/>
      <c r="U68" s="301"/>
      <c r="V68" s="301"/>
      <c r="W68" s="301"/>
      <c r="X68" s="301"/>
      <c r="Y68" s="301"/>
    </row>
    <row r="69" spans="1:26" s="170" customFormat="1">
      <c r="A69" s="174" t="s">
        <v>12</v>
      </c>
      <c r="B69" s="179"/>
      <c r="C69" s="173"/>
      <c r="D69" s="173"/>
      <c r="F69" s="301"/>
      <c r="G69" s="301"/>
      <c r="H69" s="301"/>
      <c r="I69" s="301"/>
      <c r="J69" s="301"/>
      <c r="K69" s="301"/>
      <c r="L69" s="301"/>
      <c r="M69" s="301"/>
      <c r="N69" s="301"/>
      <c r="O69" s="301"/>
      <c r="P69" s="301"/>
      <c r="Q69" s="301"/>
      <c r="R69" s="301"/>
      <c r="S69" s="301"/>
      <c r="T69" s="301"/>
      <c r="U69" s="301"/>
      <c r="V69" s="301"/>
      <c r="W69" s="301"/>
      <c r="X69" s="301"/>
      <c r="Y69" s="301"/>
    </row>
    <row r="70" spans="1:26" s="170" customFormat="1">
      <c r="A70" s="750" t="s">
        <v>1000</v>
      </c>
      <c r="B70" s="337"/>
      <c r="C70" s="173"/>
      <c r="D70" s="173"/>
      <c r="F70" s="299">
        <f t="shared" ref="F70:J70" si="55">F20-F90-F110-F130-F150-F190-F170</f>
        <v>0</v>
      </c>
      <c r="G70" s="299">
        <f t="shared" si="55"/>
        <v>0</v>
      </c>
      <c r="H70" s="299">
        <f t="shared" si="55"/>
        <v>0</v>
      </c>
      <c r="I70" s="299">
        <f t="shared" si="55"/>
        <v>0</v>
      </c>
      <c r="J70" s="299">
        <f t="shared" si="55"/>
        <v>0</v>
      </c>
      <c r="K70" s="299">
        <f t="shared" ref="K70:N70" si="56">K20-K90-K110-K130-K150-K190-K170</f>
        <v>0</v>
      </c>
      <c r="L70" s="299">
        <f t="shared" si="56"/>
        <v>0</v>
      </c>
      <c r="M70" s="299">
        <f t="shared" si="56"/>
        <v>0</v>
      </c>
      <c r="N70" s="299">
        <f t="shared" si="56"/>
        <v>0</v>
      </c>
      <c r="O70" s="299">
        <f t="shared" ref="O70" si="57">O20-O90-O110-O130-O150-O190-O170</f>
        <v>0</v>
      </c>
      <c r="P70" s="299">
        <f t="shared" ref="P70:Y70" si="58">P20-P90-P110-P130-P150-P190-P170</f>
        <v>0</v>
      </c>
      <c r="Q70" s="299">
        <f t="shared" si="58"/>
        <v>0</v>
      </c>
      <c r="R70" s="299">
        <f t="shared" si="58"/>
        <v>0</v>
      </c>
      <c r="S70" s="299">
        <f t="shared" si="58"/>
        <v>0</v>
      </c>
      <c r="T70" s="299">
        <f t="shared" si="58"/>
        <v>0</v>
      </c>
      <c r="U70" s="299">
        <f t="shared" si="58"/>
        <v>0</v>
      </c>
      <c r="V70" s="299">
        <f t="shared" si="58"/>
        <v>0</v>
      </c>
      <c r="W70" s="299">
        <f t="shared" si="58"/>
        <v>0</v>
      </c>
      <c r="X70" s="299">
        <f t="shared" si="58"/>
        <v>0</v>
      </c>
      <c r="Y70" s="299">
        <f t="shared" si="58"/>
        <v>0</v>
      </c>
    </row>
    <row r="71" spans="1:26" s="170" customFormat="1">
      <c r="A71" s="513" t="str">
        <f>A21</f>
        <v>Exceptional Item (1) - overwrite</v>
      </c>
      <c r="C71" s="173"/>
      <c r="D71" s="173"/>
      <c r="F71" s="299">
        <f t="shared" ref="F71:J71" si="59">F21-F91-F111-F131-F151-F191-F171</f>
        <v>0</v>
      </c>
      <c r="G71" s="299">
        <f t="shared" si="59"/>
        <v>0</v>
      </c>
      <c r="H71" s="299">
        <f t="shared" si="59"/>
        <v>0</v>
      </c>
      <c r="I71" s="299">
        <f t="shared" si="59"/>
        <v>0</v>
      </c>
      <c r="J71" s="299">
        <f t="shared" si="59"/>
        <v>0</v>
      </c>
      <c r="K71" s="299">
        <f t="shared" ref="K71:N71" si="60">K21-K91-K111-K131-K151-K191-K171</f>
        <v>0</v>
      </c>
      <c r="L71" s="299">
        <f t="shared" si="60"/>
        <v>0</v>
      </c>
      <c r="M71" s="299">
        <f t="shared" si="60"/>
        <v>0</v>
      </c>
      <c r="N71" s="299">
        <f t="shared" si="60"/>
        <v>0</v>
      </c>
      <c r="O71" s="299">
        <f t="shared" ref="O71:Y71" si="61">O21-O91-O111-O131-O151-O191-O171</f>
        <v>0</v>
      </c>
      <c r="P71" s="299">
        <f t="shared" si="61"/>
        <v>0</v>
      </c>
      <c r="Q71" s="299">
        <f t="shared" si="61"/>
        <v>0</v>
      </c>
      <c r="R71" s="299">
        <f t="shared" si="61"/>
        <v>0</v>
      </c>
      <c r="S71" s="299">
        <f t="shared" si="61"/>
        <v>0</v>
      </c>
      <c r="T71" s="299">
        <f t="shared" si="61"/>
        <v>0</v>
      </c>
      <c r="U71" s="299">
        <f t="shared" si="61"/>
        <v>0</v>
      </c>
      <c r="V71" s="299">
        <f t="shared" si="61"/>
        <v>0</v>
      </c>
      <c r="W71" s="299">
        <f t="shared" si="61"/>
        <v>0</v>
      </c>
      <c r="X71" s="299">
        <f t="shared" si="61"/>
        <v>0</v>
      </c>
      <c r="Y71" s="299">
        <f t="shared" si="61"/>
        <v>0</v>
      </c>
    </row>
    <row r="72" spans="1:26" s="170" customFormat="1">
      <c r="A72" s="513" t="str">
        <f>A22</f>
        <v>Exceptional Item (2) - overwrite</v>
      </c>
      <c r="C72" s="173"/>
      <c r="D72" s="173"/>
      <c r="F72" s="299">
        <f t="shared" ref="F72:J72" si="62">F22-F92-F112-F132-F152-F192-F172</f>
        <v>0</v>
      </c>
      <c r="G72" s="299">
        <f t="shared" si="62"/>
        <v>0</v>
      </c>
      <c r="H72" s="299">
        <f t="shared" si="62"/>
        <v>0</v>
      </c>
      <c r="I72" s="299">
        <f t="shared" si="62"/>
        <v>0</v>
      </c>
      <c r="J72" s="299">
        <f t="shared" si="62"/>
        <v>0</v>
      </c>
      <c r="K72" s="299">
        <f t="shared" ref="K72:N72" si="63">K22-K92-K112-K132-K152-K192-K172</f>
        <v>0</v>
      </c>
      <c r="L72" s="299">
        <f t="shared" si="63"/>
        <v>0</v>
      </c>
      <c r="M72" s="299">
        <f t="shared" si="63"/>
        <v>0</v>
      </c>
      <c r="N72" s="299">
        <f t="shared" si="63"/>
        <v>0</v>
      </c>
      <c r="O72" s="299">
        <f t="shared" ref="O72:Y72" si="64">O22-O92-O112-O132-O152-O192-O172</f>
        <v>0</v>
      </c>
      <c r="P72" s="299">
        <f t="shared" si="64"/>
        <v>0</v>
      </c>
      <c r="Q72" s="299">
        <f t="shared" si="64"/>
        <v>0</v>
      </c>
      <c r="R72" s="299">
        <f t="shared" si="64"/>
        <v>0</v>
      </c>
      <c r="S72" s="299">
        <f t="shared" si="64"/>
        <v>0</v>
      </c>
      <c r="T72" s="299">
        <f t="shared" si="64"/>
        <v>0</v>
      </c>
      <c r="U72" s="299">
        <f t="shared" si="64"/>
        <v>0</v>
      </c>
      <c r="V72" s="299">
        <f t="shared" si="64"/>
        <v>0</v>
      </c>
      <c r="W72" s="299">
        <f t="shared" si="64"/>
        <v>0</v>
      </c>
      <c r="X72" s="299">
        <f t="shared" si="64"/>
        <v>0</v>
      </c>
      <c r="Y72" s="299">
        <f t="shared" si="64"/>
        <v>0</v>
      </c>
    </row>
    <row r="73" spans="1:26" s="170" customFormat="1">
      <c r="A73" s="513" t="str">
        <f>A23</f>
        <v>Exceptional Item (3) - overwrite</v>
      </c>
      <c r="C73" s="173"/>
      <c r="D73" s="173"/>
      <c r="F73" s="299">
        <f t="shared" ref="F73:J73" si="65">F23-F93-F113-F133-F153-F193-F173</f>
        <v>0</v>
      </c>
      <c r="G73" s="299">
        <f t="shared" si="65"/>
        <v>0</v>
      </c>
      <c r="H73" s="299">
        <f t="shared" si="65"/>
        <v>0</v>
      </c>
      <c r="I73" s="299">
        <f t="shared" si="65"/>
        <v>0</v>
      </c>
      <c r="J73" s="299">
        <f t="shared" si="65"/>
        <v>0</v>
      </c>
      <c r="K73" s="299">
        <f t="shared" ref="K73:N73" si="66">K23-K93-K113-K133-K153-K193-K173</f>
        <v>0</v>
      </c>
      <c r="L73" s="299">
        <f t="shared" si="66"/>
        <v>0</v>
      </c>
      <c r="M73" s="299">
        <f t="shared" si="66"/>
        <v>0</v>
      </c>
      <c r="N73" s="299">
        <f t="shared" si="66"/>
        <v>0</v>
      </c>
      <c r="O73" s="299">
        <f t="shared" ref="O73:Y73" si="67">O23-O93-O113-O133-O153-O193-O173</f>
        <v>0</v>
      </c>
      <c r="P73" s="299">
        <f t="shared" si="67"/>
        <v>0</v>
      </c>
      <c r="Q73" s="299">
        <f t="shared" si="67"/>
        <v>0</v>
      </c>
      <c r="R73" s="299">
        <f t="shared" si="67"/>
        <v>0</v>
      </c>
      <c r="S73" s="299">
        <f t="shared" si="67"/>
        <v>0</v>
      </c>
      <c r="T73" s="299">
        <f t="shared" si="67"/>
        <v>0</v>
      </c>
      <c r="U73" s="299">
        <f t="shared" si="67"/>
        <v>0</v>
      </c>
      <c r="V73" s="299">
        <f t="shared" si="67"/>
        <v>0</v>
      </c>
      <c r="W73" s="299">
        <f t="shared" si="67"/>
        <v>0</v>
      </c>
      <c r="X73" s="299">
        <f t="shared" si="67"/>
        <v>0</v>
      </c>
      <c r="Y73" s="299">
        <f t="shared" si="67"/>
        <v>0</v>
      </c>
    </row>
    <row r="74" spans="1:26" s="170" customFormat="1">
      <c r="A74" s="179"/>
      <c r="B74" s="179"/>
      <c r="C74" s="173"/>
      <c r="D74" s="173"/>
      <c r="F74" s="300"/>
      <c r="G74" s="300"/>
      <c r="H74" s="300"/>
      <c r="I74" s="300"/>
      <c r="J74" s="300"/>
      <c r="K74" s="300"/>
      <c r="L74" s="300"/>
      <c r="M74" s="300"/>
      <c r="N74" s="300"/>
      <c r="O74" s="300"/>
      <c r="P74" s="300"/>
      <c r="Q74" s="300"/>
      <c r="R74" s="300"/>
      <c r="S74" s="300"/>
      <c r="T74" s="300"/>
      <c r="U74" s="300"/>
      <c r="V74" s="300"/>
      <c r="W74" s="300"/>
      <c r="X74" s="300"/>
      <c r="Y74" s="300"/>
    </row>
    <row r="75" spans="1:26" s="170" customFormat="1">
      <c r="A75" s="174" t="s">
        <v>585</v>
      </c>
      <c r="B75" s="179"/>
      <c r="C75" s="173"/>
      <c r="D75" s="173"/>
      <c r="F75" s="299">
        <f t="shared" ref="F75:J75" si="68">F67-SUM(F70:F73)</f>
        <v>0</v>
      </c>
      <c r="G75" s="299">
        <f t="shared" si="68"/>
        <v>0</v>
      </c>
      <c r="H75" s="299">
        <f t="shared" si="68"/>
        <v>0</v>
      </c>
      <c r="I75" s="299">
        <f t="shared" si="68"/>
        <v>0</v>
      </c>
      <c r="J75" s="299">
        <f t="shared" si="68"/>
        <v>0</v>
      </c>
      <c r="K75" s="299">
        <f>K67-SUM(K70:K73)</f>
        <v>0</v>
      </c>
      <c r="L75" s="299">
        <f t="shared" ref="L75:N75" si="69">L67-SUM(L70:L73)</f>
        <v>0</v>
      </c>
      <c r="M75" s="299">
        <f t="shared" si="69"/>
        <v>0</v>
      </c>
      <c r="N75" s="299">
        <f t="shared" si="69"/>
        <v>0</v>
      </c>
      <c r="O75" s="299">
        <f t="shared" ref="O75:Y75" si="70">O67-SUM(O70:O73)</f>
        <v>0</v>
      </c>
      <c r="P75" s="299">
        <f t="shared" si="70"/>
        <v>0</v>
      </c>
      <c r="Q75" s="299">
        <f t="shared" si="70"/>
        <v>0</v>
      </c>
      <c r="R75" s="299">
        <f t="shared" si="70"/>
        <v>0</v>
      </c>
      <c r="S75" s="299">
        <f t="shared" si="70"/>
        <v>0</v>
      </c>
      <c r="T75" s="299">
        <f t="shared" si="70"/>
        <v>0</v>
      </c>
      <c r="U75" s="299">
        <f t="shared" si="70"/>
        <v>0</v>
      </c>
      <c r="V75" s="299">
        <f t="shared" si="70"/>
        <v>0</v>
      </c>
      <c r="W75" s="299">
        <f t="shared" si="70"/>
        <v>0</v>
      </c>
      <c r="X75" s="299">
        <f t="shared" si="70"/>
        <v>0</v>
      </c>
      <c r="Y75" s="299">
        <f t="shared" si="70"/>
        <v>0</v>
      </c>
    </row>
    <row r="76" spans="1:26" s="334" customFormat="1">
      <c r="F76" s="370"/>
      <c r="G76" s="370"/>
      <c r="H76" s="370"/>
      <c r="I76" s="370"/>
      <c r="J76" s="370"/>
      <c r="K76" s="370"/>
      <c r="L76" s="370"/>
      <c r="M76" s="370"/>
      <c r="N76" s="370"/>
      <c r="O76" s="370"/>
      <c r="P76" s="370"/>
      <c r="Q76" s="370"/>
      <c r="R76" s="370"/>
      <c r="S76" s="370"/>
      <c r="T76" s="370"/>
      <c r="U76" s="370"/>
      <c r="V76" s="370"/>
      <c r="W76" s="370"/>
      <c r="X76" s="370"/>
      <c r="Y76" s="370"/>
    </row>
    <row r="77" spans="1:26" s="170" customFormat="1" ht="15">
      <c r="A77" s="296" t="s">
        <v>374</v>
      </c>
      <c r="F77" s="302"/>
      <c r="G77" s="302"/>
      <c r="H77" s="302"/>
      <c r="I77" s="302"/>
      <c r="J77" s="302"/>
      <c r="K77" s="302"/>
      <c r="L77" s="302"/>
      <c r="M77" s="302"/>
      <c r="N77" s="302"/>
      <c r="O77" s="302"/>
      <c r="P77" s="302"/>
      <c r="Q77" s="302"/>
      <c r="R77" s="302"/>
      <c r="S77" s="302"/>
      <c r="T77" s="302"/>
      <c r="U77" s="302"/>
      <c r="V77" s="302"/>
      <c r="W77" s="302"/>
      <c r="X77" s="302"/>
      <c r="Y77" s="302"/>
    </row>
    <row r="78" spans="1:26" s="170" customFormat="1">
      <c r="A78" s="399" t="s">
        <v>273</v>
      </c>
      <c r="B78" s="179"/>
      <c r="C78" s="173"/>
      <c r="D78" s="173"/>
      <c r="F78" s="297"/>
      <c r="G78" s="297"/>
      <c r="H78" s="297"/>
      <c r="I78" s="297"/>
      <c r="J78" s="297"/>
      <c r="K78" s="297"/>
      <c r="L78" s="297"/>
      <c r="M78" s="297"/>
      <c r="N78" s="297"/>
      <c r="O78" s="297"/>
      <c r="P78" s="297"/>
      <c r="Q78" s="297"/>
      <c r="R78" s="297"/>
      <c r="S78" s="297"/>
      <c r="T78" s="297"/>
      <c r="U78" s="297"/>
      <c r="V78" s="297"/>
      <c r="W78" s="297"/>
      <c r="X78" s="297"/>
      <c r="Y78" s="297"/>
    </row>
    <row r="79" spans="1:26" s="170" customFormat="1">
      <c r="A79" s="464" t="s">
        <v>354</v>
      </c>
      <c r="B79" s="179"/>
      <c r="C79" s="173"/>
      <c r="D79" s="173"/>
      <c r="F79" s="298"/>
      <c r="G79" s="298"/>
      <c r="H79" s="298"/>
      <c r="I79" s="298"/>
      <c r="J79" s="298"/>
      <c r="K79" s="298"/>
      <c r="L79" s="298"/>
      <c r="M79" s="298"/>
      <c r="N79" s="298"/>
      <c r="O79" s="298"/>
      <c r="P79" s="298"/>
      <c r="Q79" s="298"/>
      <c r="R79" s="298"/>
      <c r="S79" s="298"/>
      <c r="T79" s="298"/>
      <c r="U79" s="298"/>
      <c r="V79" s="298"/>
      <c r="W79" s="298"/>
      <c r="X79" s="298"/>
      <c r="Y79" s="298"/>
    </row>
    <row r="80" spans="1:26" s="170" customFormat="1">
      <c r="A80" s="399" t="s">
        <v>9</v>
      </c>
      <c r="C80" s="173"/>
      <c r="D80" s="173"/>
      <c r="F80" s="749"/>
      <c r="G80" s="749"/>
      <c r="H80" s="749"/>
      <c r="I80" s="749"/>
      <c r="J80" s="749"/>
      <c r="K80" s="284"/>
      <c r="L80" s="284"/>
      <c r="M80" s="284"/>
      <c r="N80" s="284"/>
      <c r="O80" s="749"/>
      <c r="P80" s="749"/>
      <c r="Q80" s="749"/>
      <c r="R80" s="749"/>
      <c r="S80" s="749"/>
      <c r="T80" s="749"/>
      <c r="U80" s="749"/>
      <c r="V80" s="749"/>
      <c r="W80" s="749"/>
      <c r="X80" s="749"/>
      <c r="Y80" s="749"/>
    </row>
    <row r="81" spans="1:25" s="170" customFormat="1">
      <c r="A81" s="747" t="s">
        <v>1525</v>
      </c>
      <c r="C81" s="173"/>
      <c r="D81" s="173"/>
      <c r="F81" s="749"/>
      <c r="G81" s="749"/>
      <c r="H81" s="749"/>
      <c r="I81" s="749"/>
      <c r="J81" s="749"/>
      <c r="K81" s="749"/>
      <c r="L81" s="749"/>
      <c r="M81" s="749"/>
      <c r="N81" s="749"/>
      <c r="O81" s="749"/>
      <c r="P81" s="749"/>
      <c r="Q81" s="749"/>
      <c r="R81" s="749"/>
      <c r="S81" s="749"/>
      <c r="T81" s="749"/>
      <c r="U81" s="749"/>
      <c r="V81" s="749"/>
      <c r="W81" s="749"/>
      <c r="X81" s="749"/>
      <c r="Y81" s="749"/>
    </row>
    <row r="82" spans="1:25" s="170" customFormat="1">
      <c r="A82" s="399" t="s">
        <v>350</v>
      </c>
      <c r="C82" s="173"/>
      <c r="D82" s="173"/>
      <c r="F82" s="749"/>
      <c r="G82" s="749"/>
      <c r="H82" s="749"/>
      <c r="I82" s="749"/>
      <c r="J82" s="749"/>
      <c r="K82" s="284"/>
      <c r="L82" s="284"/>
      <c r="M82" s="284"/>
      <c r="N82" s="284"/>
      <c r="O82" s="749"/>
      <c r="P82" s="749"/>
      <c r="Q82" s="749"/>
      <c r="R82" s="749"/>
      <c r="S82" s="749"/>
      <c r="T82" s="749"/>
      <c r="U82" s="749"/>
      <c r="V82" s="749"/>
      <c r="W82" s="749"/>
      <c r="X82" s="749"/>
      <c r="Y82" s="749"/>
    </row>
    <row r="83" spans="1:25" s="170" customFormat="1">
      <c r="A83" s="399" t="s">
        <v>10</v>
      </c>
      <c r="C83" s="173"/>
      <c r="D83" s="173"/>
      <c r="F83" s="749"/>
      <c r="G83" s="749"/>
      <c r="H83" s="749"/>
      <c r="I83" s="749"/>
      <c r="J83" s="749"/>
      <c r="K83" s="284"/>
      <c r="L83" s="284"/>
      <c r="M83" s="284"/>
      <c r="N83" s="284"/>
      <c r="O83" s="749"/>
      <c r="P83" s="749"/>
      <c r="Q83" s="749"/>
      <c r="R83" s="749"/>
      <c r="S83" s="749"/>
      <c r="T83" s="749"/>
      <c r="U83" s="749"/>
      <c r="V83" s="749"/>
      <c r="W83" s="749"/>
      <c r="X83" s="749"/>
      <c r="Y83" s="749"/>
    </row>
    <row r="84" spans="1:25" s="170" customFormat="1">
      <c r="A84" s="399" t="s">
        <v>11</v>
      </c>
      <c r="C84" s="173"/>
      <c r="D84" s="173"/>
      <c r="F84" s="749"/>
      <c r="G84" s="749"/>
      <c r="H84" s="749"/>
      <c r="I84" s="749"/>
      <c r="J84" s="749"/>
      <c r="K84" s="284"/>
      <c r="L84" s="284"/>
      <c r="M84" s="284"/>
      <c r="N84" s="284"/>
      <c r="O84" s="749"/>
      <c r="P84" s="749"/>
      <c r="Q84" s="749"/>
      <c r="R84" s="749"/>
      <c r="S84" s="749"/>
      <c r="T84" s="749"/>
      <c r="U84" s="749"/>
      <c r="V84" s="749"/>
      <c r="W84" s="749"/>
      <c r="X84" s="749"/>
      <c r="Y84" s="749"/>
    </row>
    <row r="85" spans="1:25" s="170" customFormat="1">
      <c r="A85" s="399" t="s">
        <v>353</v>
      </c>
      <c r="B85" s="179"/>
      <c r="C85" s="173"/>
      <c r="D85" s="173"/>
      <c r="F85" s="299">
        <f t="shared" ref="F85:J85" si="71">SUM(F80:F84)</f>
        <v>0</v>
      </c>
      <c r="G85" s="299">
        <f t="shared" si="71"/>
        <v>0</v>
      </c>
      <c r="H85" s="299">
        <f t="shared" si="71"/>
        <v>0</v>
      </c>
      <c r="I85" s="299">
        <f t="shared" si="71"/>
        <v>0</v>
      </c>
      <c r="J85" s="299">
        <f t="shared" si="71"/>
        <v>0</v>
      </c>
      <c r="K85" s="299">
        <f t="shared" ref="K85:N85" si="72">SUM(K80:K84)</f>
        <v>0</v>
      </c>
      <c r="L85" s="299">
        <f t="shared" si="72"/>
        <v>0</v>
      </c>
      <c r="M85" s="299">
        <f t="shared" si="72"/>
        <v>0</v>
      </c>
      <c r="N85" s="299">
        <f t="shared" si="72"/>
        <v>0</v>
      </c>
      <c r="O85" s="299">
        <f t="shared" ref="O85:Y85" si="73">SUM(O80:O84)</f>
        <v>0</v>
      </c>
      <c r="P85" s="299">
        <f t="shared" si="73"/>
        <v>0</v>
      </c>
      <c r="Q85" s="299">
        <f t="shared" si="73"/>
        <v>0</v>
      </c>
      <c r="R85" s="299">
        <f t="shared" si="73"/>
        <v>0</v>
      </c>
      <c r="S85" s="299">
        <f t="shared" si="73"/>
        <v>0</v>
      </c>
      <c r="T85" s="299">
        <f t="shared" si="73"/>
        <v>0</v>
      </c>
      <c r="U85" s="299">
        <f t="shared" si="73"/>
        <v>0</v>
      </c>
      <c r="V85" s="299">
        <f t="shared" si="73"/>
        <v>0</v>
      </c>
      <c r="W85" s="299">
        <f t="shared" si="73"/>
        <v>0</v>
      </c>
      <c r="X85" s="299">
        <f t="shared" si="73"/>
        <v>0</v>
      </c>
      <c r="Y85" s="299">
        <f t="shared" si="73"/>
        <v>0</v>
      </c>
    </row>
    <row r="86" spans="1:25" s="170" customFormat="1">
      <c r="A86" s="179"/>
      <c r="B86" s="179"/>
      <c r="C86" s="173"/>
      <c r="D86" s="173"/>
      <c r="F86" s="300"/>
      <c r="G86" s="300"/>
      <c r="H86" s="300"/>
      <c r="I86" s="300"/>
      <c r="J86" s="300"/>
      <c r="K86" s="300"/>
      <c r="L86" s="300"/>
      <c r="M86" s="300"/>
      <c r="N86" s="300"/>
      <c r="O86" s="300"/>
      <c r="P86" s="300"/>
      <c r="Q86" s="300"/>
      <c r="R86" s="300"/>
      <c r="S86" s="300"/>
      <c r="T86" s="300"/>
      <c r="U86" s="300"/>
      <c r="V86" s="300"/>
      <c r="W86" s="300"/>
      <c r="X86" s="300"/>
      <c r="Y86" s="300"/>
    </row>
    <row r="87" spans="1:25" s="170" customFormat="1">
      <c r="A87" s="399" t="s">
        <v>584</v>
      </c>
      <c r="B87" s="179"/>
      <c r="C87" s="173"/>
      <c r="D87" s="173"/>
      <c r="F87" s="299">
        <f t="shared" ref="F87:J87" si="74">F78-F85</f>
        <v>0</v>
      </c>
      <c r="G87" s="299">
        <f t="shared" si="74"/>
        <v>0</v>
      </c>
      <c r="H87" s="299">
        <f t="shared" si="74"/>
        <v>0</v>
      </c>
      <c r="I87" s="299">
        <f t="shared" si="74"/>
        <v>0</v>
      </c>
      <c r="J87" s="299">
        <f t="shared" si="74"/>
        <v>0</v>
      </c>
      <c r="K87" s="299">
        <f t="shared" ref="K87:N87" si="75">K78-K85</f>
        <v>0</v>
      </c>
      <c r="L87" s="299">
        <f t="shared" si="75"/>
        <v>0</v>
      </c>
      <c r="M87" s="299">
        <f t="shared" si="75"/>
        <v>0</v>
      </c>
      <c r="N87" s="299">
        <f t="shared" si="75"/>
        <v>0</v>
      </c>
      <c r="O87" s="299">
        <f t="shared" ref="O87:Y87" si="76">O78-O85</f>
        <v>0</v>
      </c>
      <c r="P87" s="299">
        <f t="shared" si="76"/>
        <v>0</v>
      </c>
      <c r="Q87" s="299">
        <f t="shared" si="76"/>
        <v>0</v>
      </c>
      <c r="R87" s="299">
        <f t="shared" si="76"/>
        <v>0</v>
      </c>
      <c r="S87" s="299">
        <f t="shared" si="76"/>
        <v>0</v>
      </c>
      <c r="T87" s="299">
        <f t="shared" si="76"/>
        <v>0</v>
      </c>
      <c r="U87" s="299">
        <f t="shared" si="76"/>
        <v>0</v>
      </c>
      <c r="V87" s="299">
        <f t="shared" si="76"/>
        <v>0</v>
      </c>
      <c r="W87" s="299">
        <f t="shared" si="76"/>
        <v>0</v>
      </c>
      <c r="X87" s="299">
        <f t="shared" si="76"/>
        <v>0</v>
      </c>
      <c r="Y87" s="299">
        <f t="shared" si="76"/>
        <v>0</v>
      </c>
    </row>
    <row r="88" spans="1:25" s="170" customFormat="1">
      <c r="A88" s="179"/>
      <c r="B88" s="179"/>
      <c r="C88" s="173"/>
      <c r="D88" s="173"/>
      <c r="F88" s="301"/>
      <c r="G88" s="301"/>
      <c r="H88" s="301"/>
      <c r="I88" s="301"/>
      <c r="J88" s="301"/>
      <c r="K88" s="301"/>
      <c r="L88" s="301"/>
      <c r="M88" s="301"/>
      <c r="N88" s="301"/>
      <c r="O88" s="301"/>
      <c r="P88" s="301"/>
      <c r="Q88" s="301"/>
      <c r="R88" s="301"/>
      <c r="S88" s="301"/>
      <c r="T88" s="301"/>
      <c r="U88" s="301"/>
      <c r="V88" s="301"/>
      <c r="W88" s="301"/>
      <c r="X88" s="301"/>
      <c r="Y88" s="301"/>
    </row>
    <row r="89" spans="1:25" s="170" customFormat="1">
      <c r="A89" s="174" t="s">
        <v>12</v>
      </c>
      <c r="B89" s="179"/>
      <c r="C89" s="173"/>
      <c r="D89" s="173"/>
      <c r="F89" s="301"/>
      <c r="G89" s="301"/>
      <c r="H89" s="301"/>
      <c r="I89" s="301"/>
      <c r="J89" s="301"/>
      <c r="K89" s="301"/>
      <c r="L89" s="301"/>
      <c r="M89" s="301"/>
      <c r="N89" s="301"/>
      <c r="O89" s="301"/>
      <c r="P89" s="301"/>
      <c r="Q89" s="301"/>
      <c r="R89" s="301"/>
      <c r="S89" s="301"/>
      <c r="T89" s="301"/>
      <c r="U89" s="301"/>
      <c r="V89" s="301"/>
      <c r="W89" s="301"/>
      <c r="X89" s="301"/>
      <c r="Y89" s="301"/>
    </row>
    <row r="90" spans="1:25" s="170" customFormat="1">
      <c r="A90" s="750" t="s">
        <v>1000</v>
      </c>
      <c r="B90" s="337"/>
      <c r="C90" s="173"/>
      <c r="D90" s="173"/>
      <c r="F90" s="517">
        <f>'F2 - Bal Sht'!F200</f>
        <v>0</v>
      </c>
      <c r="G90" s="517">
        <f>'F2 - Bal Sht'!G200</f>
        <v>0</v>
      </c>
      <c r="H90" s="517">
        <f>'F2 - Bal Sht'!H200</f>
        <v>0</v>
      </c>
      <c r="I90" s="517">
        <f>'F2 - Bal Sht'!I200</f>
        <v>0</v>
      </c>
      <c r="J90" s="517">
        <f>'F2 - Bal Sht'!J200</f>
        <v>0</v>
      </c>
      <c r="K90" s="517">
        <f>'F2 - Bal Sht'!K200</f>
        <v>0</v>
      </c>
      <c r="L90" s="517">
        <f>'F2 - Bal Sht'!L200</f>
        <v>0</v>
      </c>
      <c r="M90" s="517">
        <f>'F2 - Bal Sht'!M200</f>
        <v>0</v>
      </c>
      <c r="N90" s="517">
        <f>'F2 - Bal Sht'!N200</f>
        <v>0</v>
      </c>
      <c r="O90" s="517">
        <f>'F2 - Bal Sht'!O200</f>
        <v>0</v>
      </c>
      <c r="P90" s="517">
        <f>'F2 - Bal Sht'!P200</f>
        <v>0</v>
      </c>
      <c r="Q90" s="517">
        <f>'F2 - Bal Sht'!Q200</f>
        <v>0</v>
      </c>
      <c r="R90" s="517">
        <f>'F2 - Bal Sht'!R200</f>
        <v>0</v>
      </c>
      <c r="S90" s="517">
        <f>'F2 - Bal Sht'!S200</f>
        <v>0</v>
      </c>
      <c r="T90" s="517">
        <f>'F2 - Bal Sht'!T200</f>
        <v>0</v>
      </c>
      <c r="U90" s="517">
        <f>'F2 - Bal Sht'!U200</f>
        <v>0</v>
      </c>
      <c r="V90" s="517">
        <f>'F2 - Bal Sht'!V200</f>
        <v>0</v>
      </c>
      <c r="W90" s="517">
        <f>'F2 - Bal Sht'!W200</f>
        <v>0</v>
      </c>
      <c r="X90" s="517">
        <f>'F2 - Bal Sht'!X200</f>
        <v>0</v>
      </c>
      <c r="Y90" s="517">
        <f>'F2 - Bal Sht'!Y200</f>
        <v>0</v>
      </c>
    </row>
    <row r="91" spans="1:25" s="170" customFormat="1">
      <c r="A91" s="338" t="s">
        <v>586</v>
      </c>
      <c r="C91" s="173"/>
      <c r="D91" s="173"/>
      <c r="F91" s="749"/>
      <c r="G91" s="749"/>
      <c r="H91" s="749"/>
      <c r="I91" s="749"/>
      <c r="J91" s="749"/>
      <c r="K91" s="284"/>
      <c r="L91" s="284"/>
      <c r="M91" s="284"/>
      <c r="N91" s="284"/>
      <c r="O91" s="749"/>
      <c r="P91" s="749"/>
      <c r="Q91" s="749"/>
      <c r="R91" s="749"/>
      <c r="S91" s="749"/>
      <c r="T91" s="749"/>
      <c r="U91" s="749"/>
      <c r="V91" s="749"/>
      <c r="W91" s="749"/>
      <c r="X91" s="749"/>
      <c r="Y91" s="749"/>
    </row>
    <row r="92" spans="1:25" s="170" customFormat="1">
      <c r="A92" s="338" t="s">
        <v>587</v>
      </c>
      <c r="C92" s="173"/>
      <c r="D92" s="173"/>
      <c r="F92" s="749"/>
      <c r="G92" s="749"/>
      <c r="H92" s="749"/>
      <c r="I92" s="749"/>
      <c r="J92" s="749"/>
      <c r="K92" s="284"/>
      <c r="L92" s="284"/>
      <c r="M92" s="284"/>
      <c r="N92" s="284"/>
      <c r="O92" s="749"/>
      <c r="P92" s="749"/>
      <c r="Q92" s="749"/>
      <c r="R92" s="749"/>
      <c r="S92" s="749"/>
      <c r="T92" s="749"/>
      <c r="U92" s="749"/>
      <c r="V92" s="749"/>
      <c r="W92" s="749"/>
      <c r="X92" s="749"/>
      <c r="Y92" s="749"/>
    </row>
    <row r="93" spans="1:25" s="170" customFormat="1">
      <c r="A93" s="338" t="s">
        <v>588</v>
      </c>
      <c r="C93" s="173"/>
      <c r="D93" s="173"/>
      <c r="F93" s="749"/>
      <c r="G93" s="749"/>
      <c r="H93" s="749"/>
      <c r="I93" s="749"/>
      <c r="J93" s="749"/>
      <c r="K93" s="284"/>
      <c r="L93" s="284"/>
      <c r="M93" s="284"/>
      <c r="N93" s="284"/>
      <c r="O93" s="749"/>
      <c r="P93" s="749"/>
      <c r="Q93" s="749"/>
      <c r="R93" s="749"/>
      <c r="S93" s="749"/>
      <c r="T93" s="749"/>
      <c r="U93" s="749"/>
      <c r="V93" s="749"/>
      <c r="W93" s="749"/>
      <c r="X93" s="749"/>
      <c r="Y93" s="749"/>
    </row>
    <row r="94" spans="1:25" s="170" customFormat="1">
      <c r="A94" s="179"/>
      <c r="B94" s="179"/>
      <c r="C94" s="173"/>
      <c r="D94" s="173"/>
      <c r="F94" s="300"/>
      <c r="G94" s="300"/>
      <c r="H94" s="300"/>
      <c r="I94" s="300"/>
      <c r="J94" s="300"/>
      <c r="K94" s="300"/>
      <c r="L94" s="300"/>
      <c r="M94" s="300"/>
      <c r="N94" s="300"/>
      <c r="O94" s="300"/>
      <c r="P94" s="300"/>
      <c r="Q94" s="300"/>
      <c r="R94" s="300"/>
      <c r="S94" s="300"/>
      <c r="T94" s="300"/>
      <c r="U94" s="300"/>
      <c r="V94" s="300"/>
      <c r="W94" s="300"/>
      <c r="X94" s="300"/>
      <c r="Y94" s="300"/>
    </row>
    <row r="95" spans="1:25" s="170" customFormat="1" ht="15">
      <c r="A95" s="400" t="s">
        <v>585</v>
      </c>
      <c r="B95" s="179"/>
      <c r="C95" s="173"/>
      <c r="D95" s="173"/>
      <c r="F95" s="299">
        <f t="shared" ref="F95:J95" si="77">F87-SUM(F90:F93)</f>
        <v>0</v>
      </c>
      <c r="G95" s="299">
        <f t="shared" si="77"/>
        <v>0</v>
      </c>
      <c r="H95" s="299">
        <f t="shared" si="77"/>
        <v>0</v>
      </c>
      <c r="I95" s="299">
        <f t="shared" si="77"/>
        <v>0</v>
      </c>
      <c r="J95" s="299">
        <f t="shared" si="77"/>
        <v>0</v>
      </c>
      <c r="K95" s="299">
        <f t="shared" ref="K95:N95" si="78">K87-SUM(K90:K93)</f>
        <v>0</v>
      </c>
      <c r="L95" s="299">
        <f t="shared" si="78"/>
        <v>0</v>
      </c>
      <c r="M95" s="299">
        <f t="shared" si="78"/>
        <v>0</v>
      </c>
      <c r="N95" s="299">
        <f t="shared" si="78"/>
        <v>0</v>
      </c>
      <c r="O95" s="299">
        <f t="shared" ref="O95:Y95" si="79">O87-SUM(O90:O93)</f>
        <v>0</v>
      </c>
      <c r="P95" s="299">
        <f t="shared" si="79"/>
        <v>0</v>
      </c>
      <c r="Q95" s="299">
        <f t="shared" si="79"/>
        <v>0</v>
      </c>
      <c r="R95" s="299">
        <f t="shared" si="79"/>
        <v>0</v>
      </c>
      <c r="S95" s="299">
        <f t="shared" si="79"/>
        <v>0</v>
      </c>
      <c r="T95" s="299">
        <f t="shared" si="79"/>
        <v>0</v>
      </c>
      <c r="U95" s="299">
        <f t="shared" si="79"/>
        <v>0</v>
      </c>
      <c r="V95" s="299">
        <f t="shared" si="79"/>
        <v>0</v>
      </c>
      <c r="W95" s="299">
        <f t="shared" si="79"/>
        <v>0</v>
      </c>
      <c r="X95" s="299">
        <f t="shared" si="79"/>
        <v>0</v>
      </c>
      <c r="Y95" s="299">
        <f t="shared" si="79"/>
        <v>0</v>
      </c>
    </row>
    <row r="96" spans="1:25" s="334" customFormat="1">
      <c r="F96" s="370"/>
      <c r="G96" s="370"/>
      <c r="H96" s="370"/>
      <c r="I96" s="370"/>
      <c r="J96" s="370"/>
      <c r="K96" s="370"/>
      <c r="L96" s="370"/>
      <c r="M96" s="370"/>
      <c r="N96" s="370"/>
      <c r="O96" s="370"/>
      <c r="P96" s="370"/>
      <c r="Q96" s="370"/>
      <c r="R96" s="370"/>
      <c r="S96" s="370"/>
      <c r="T96" s="370"/>
      <c r="U96" s="370"/>
      <c r="V96" s="370"/>
      <c r="W96" s="370"/>
      <c r="X96" s="370"/>
      <c r="Y96" s="370"/>
    </row>
    <row r="97" spans="1:26" s="170" customFormat="1" ht="15">
      <c r="A97" s="296" t="s">
        <v>893</v>
      </c>
      <c r="F97" s="302"/>
      <c r="G97" s="302"/>
      <c r="H97" s="302"/>
      <c r="I97" s="302"/>
      <c r="J97" s="302"/>
      <c r="K97" s="302"/>
      <c r="L97" s="302"/>
      <c r="M97" s="302"/>
      <c r="N97" s="302"/>
      <c r="O97" s="302"/>
      <c r="P97" s="302"/>
      <c r="Q97" s="302"/>
      <c r="R97" s="302"/>
      <c r="S97" s="302"/>
      <c r="T97" s="302"/>
      <c r="U97" s="302"/>
      <c r="V97" s="302"/>
      <c r="W97" s="302"/>
      <c r="X97" s="302"/>
      <c r="Y97" s="302"/>
    </row>
    <row r="98" spans="1:26" s="170" customFormat="1">
      <c r="A98" s="399" t="s">
        <v>273</v>
      </c>
      <c r="B98" s="179"/>
      <c r="C98" s="173"/>
      <c r="D98" s="173"/>
      <c r="F98" s="297"/>
      <c r="G98" s="297"/>
      <c r="H98" s="297"/>
      <c r="I98" s="297"/>
      <c r="J98" s="297"/>
      <c r="K98" s="297"/>
      <c r="L98" s="297"/>
      <c r="M98" s="297"/>
      <c r="N98" s="297"/>
      <c r="O98" s="297"/>
      <c r="P98" s="297"/>
      <c r="Q98" s="297"/>
      <c r="R98" s="297"/>
      <c r="S98" s="297"/>
      <c r="T98" s="297"/>
      <c r="U98" s="297"/>
      <c r="V98" s="297"/>
      <c r="W98" s="297"/>
      <c r="X98" s="297"/>
      <c r="Y98" s="297"/>
    </row>
    <row r="99" spans="1:26" s="170" customFormat="1">
      <c r="A99" s="464" t="s">
        <v>354</v>
      </c>
      <c r="B99" s="179"/>
      <c r="C99" s="173"/>
      <c r="D99" s="173"/>
      <c r="F99" s="298"/>
      <c r="G99" s="298"/>
      <c r="H99" s="298"/>
      <c r="I99" s="298"/>
      <c r="J99" s="298"/>
      <c r="K99" s="298"/>
      <c r="L99" s="298"/>
      <c r="M99" s="298"/>
      <c r="N99" s="298"/>
      <c r="O99" s="298"/>
      <c r="P99" s="298"/>
      <c r="Q99" s="298"/>
      <c r="R99" s="298"/>
      <c r="S99" s="298"/>
      <c r="T99" s="298"/>
      <c r="U99" s="298"/>
      <c r="V99" s="298"/>
      <c r="W99" s="298"/>
      <c r="X99" s="298"/>
      <c r="Y99" s="298"/>
    </row>
    <row r="100" spans="1:26" s="170" customFormat="1">
      <c r="A100" s="399" t="s">
        <v>9</v>
      </c>
      <c r="C100" s="173"/>
      <c r="D100" s="173"/>
      <c r="F100" s="749"/>
      <c r="G100" s="749"/>
      <c r="H100" s="749"/>
      <c r="I100" s="749"/>
      <c r="J100" s="749"/>
      <c r="K100" s="284"/>
      <c r="L100" s="284"/>
      <c r="M100" s="284"/>
      <c r="N100" s="284"/>
      <c r="O100" s="749"/>
      <c r="P100" s="749"/>
      <c r="Q100" s="749"/>
      <c r="R100" s="749"/>
      <c r="S100" s="749"/>
      <c r="T100" s="749"/>
      <c r="U100" s="749"/>
      <c r="V100" s="749"/>
      <c r="W100" s="749"/>
      <c r="X100" s="749"/>
      <c r="Y100" s="749"/>
    </row>
    <row r="101" spans="1:26" s="170" customFormat="1">
      <c r="A101" s="747" t="s">
        <v>1525</v>
      </c>
      <c r="C101" s="173"/>
      <c r="D101" s="173"/>
      <c r="F101" s="749"/>
      <c r="G101" s="749"/>
      <c r="H101" s="749"/>
      <c r="I101" s="749"/>
      <c r="J101" s="749"/>
      <c r="K101" s="749"/>
      <c r="L101" s="749"/>
      <c r="M101" s="749"/>
      <c r="N101" s="749"/>
      <c r="O101" s="749"/>
      <c r="P101" s="749"/>
      <c r="Q101" s="749"/>
      <c r="R101" s="749"/>
      <c r="S101" s="749"/>
      <c r="T101" s="749"/>
      <c r="U101" s="749"/>
      <c r="V101" s="749"/>
      <c r="W101" s="749"/>
      <c r="X101" s="749"/>
      <c r="Y101" s="749"/>
    </row>
    <row r="102" spans="1:26" s="170" customFormat="1">
      <c r="A102" s="399" t="s">
        <v>350</v>
      </c>
      <c r="C102" s="173"/>
      <c r="D102" s="173"/>
      <c r="F102" s="749"/>
      <c r="G102" s="749"/>
      <c r="H102" s="749"/>
      <c r="I102" s="749"/>
      <c r="J102" s="749"/>
      <c r="K102" s="284"/>
      <c r="L102" s="284"/>
      <c r="M102" s="284"/>
      <c r="N102" s="284"/>
      <c r="O102" s="749"/>
      <c r="P102" s="749"/>
      <c r="Q102" s="749"/>
      <c r="R102" s="749"/>
      <c r="S102" s="749"/>
      <c r="T102" s="749"/>
      <c r="U102" s="749"/>
      <c r="V102" s="749"/>
      <c r="W102" s="749"/>
      <c r="X102" s="749"/>
      <c r="Y102" s="749"/>
    </row>
    <row r="103" spans="1:26" s="170" customFormat="1">
      <c r="A103" s="399" t="s">
        <v>10</v>
      </c>
      <c r="C103" s="173"/>
      <c r="D103" s="173"/>
      <c r="F103" s="749"/>
      <c r="G103" s="749"/>
      <c r="H103" s="749"/>
      <c r="I103" s="749"/>
      <c r="J103" s="749"/>
      <c r="K103" s="284"/>
      <c r="L103" s="284"/>
      <c r="M103" s="284"/>
      <c r="N103" s="284"/>
      <c r="O103" s="749"/>
      <c r="P103" s="749"/>
      <c r="Q103" s="749"/>
      <c r="R103" s="749"/>
      <c r="S103" s="749"/>
      <c r="T103" s="749"/>
      <c r="U103" s="749"/>
      <c r="V103" s="749"/>
      <c r="W103" s="749"/>
      <c r="X103" s="749"/>
      <c r="Y103" s="749"/>
    </row>
    <row r="104" spans="1:26">
      <c r="A104" s="399" t="s">
        <v>11</v>
      </c>
      <c r="C104" s="173"/>
      <c r="D104" s="173"/>
      <c r="E104" s="170"/>
      <c r="F104" s="749"/>
      <c r="G104" s="749"/>
      <c r="H104" s="749"/>
      <c r="I104" s="749"/>
      <c r="J104" s="749"/>
      <c r="K104" s="284"/>
      <c r="L104" s="284"/>
      <c r="M104" s="284"/>
      <c r="N104" s="284"/>
      <c r="O104" s="749"/>
      <c r="P104" s="749"/>
      <c r="Q104" s="749"/>
      <c r="R104" s="749"/>
      <c r="S104" s="749"/>
      <c r="T104" s="749"/>
      <c r="U104" s="749"/>
      <c r="V104" s="749"/>
      <c r="W104" s="749"/>
      <c r="X104" s="749"/>
      <c r="Y104" s="749"/>
      <c r="Z104" s="170"/>
    </row>
    <row r="105" spans="1:26">
      <c r="A105" s="399" t="s">
        <v>353</v>
      </c>
      <c r="B105" s="179"/>
      <c r="C105" s="173"/>
      <c r="D105" s="173"/>
      <c r="E105" s="170"/>
      <c r="F105" s="299">
        <f t="shared" ref="F105:J105" si="80">SUM(F100:F104)</f>
        <v>0</v>
      </c>
      <c r="G105" s="299">
        <f t="shared" si="80"/>
        <v>0</v>
      </c>
      <c r="H105" s="299">
        <f t="shared" si="80"/>
        <v>0</v>
      </c>
      <c r="I105" s="299">
        <f t="shared" si="80"/>
        <v>0</v>
      </c>
      <c r="J105" s="299">
        <f t="shared" si="80"/>
        <v>0</v>
      </c>
      <c r="K105" s="299">
        <f t="shared" ref="K105:N105" si="81">SUM(K100:K104)</f>
        <v>0</v>
      </c>
      <c r="L105" s="299">
        <f t="shared" si="81"/>
        <v>0</v>
      </c>
      <c r="M105" s="299">
        <f t="shared" si="81"/>
        <v>0</v>
      </c>
      <c r="N105" s="299">
        <f t="shared" si="81"/>
        <v>0</v>
      </c>
      <c r="O105" s="299">
        <f t="shared" ref="O105:Y105" si="82">SUM(O100:O104)</f>
        <v>0</v>
      </c>
      <c r="P105" s="299">
        <f t="shared" si="82"/>
        <v>0</v>
      </c>
      <c r="Q105" s="299">
        <f t="shared" si="82"/>
        <v>0</v>
      </c>
      <c r="R105" s="299">
        <f t="shared" si="82"/>
        <v>0</v>
      </c>
      <c r="S105" s="299">
        <f t="shared" si="82"/>
        <v>0</v>
      </c>
      <c r="T105" s="299">
        <f t="shared" si="82"/>
        <v>0</v>
      </c>
      <c r="U105" s="299">
        <f t="shared" si="82"/>
        <v>0</v>
      </c>
      <c r="V105" s="299">
        <f t="shared" si="82"/>
        <v>0</v>
      </c>
      <c r="W105" s="299">
        <f t="shared" si="82"/>
        <v>0</v>
      </c>
      <c r="X105" s="299">
        <f t="shared" si="82"/>
        <v>0</v>
      </c>
      <c r="Y105" s="299">
        <f t="shared" si="82"/>
        <v>0</v>
      </c>
      <c r="Z105" s="170"/>
    </row>
    <row r="106" spans="1:26">
      <c r="A106" s="337"/>
      <c r="B106" s="179"/>
      <c r="C106" s="173"/>
      <c r="D106" s="173"/>
      <c r="E106" s="170"/>
      <c r="F106" s="300"/>
      <c r="G106" s="300"/>
      <c r="H106" s="300"/>
      <c r="I106" s="300"/>
      <c r="J106" s="300"/>
      <c r="K106" s="300"/>
      <c r="L106" s="300"/>
      <c r="M106" s="300"/>
      <c r="N106" s="300"/>
      <c r="O106" s="300"/>
      <c r="P106" s="300"/>
      <c r="Q106" s="300"/>
      <c r="R106" s="300"/>
      <c r="S106" s="300"/>
      <c r="T106" s="300"/>
      <c r="U106" s="300"/>
      <c r="V106" s="300"/>
      <c r="W106" s="300"/>
      <c r="X106" s="300"/>
      <c r="Y106" s="300"/>
      <c r="Z106" s="170"/>
    </row>
    <row r="107" spans="1:26">
      <c r="A107" s="399" t="s">
        <v>584</v>
      </c>
      <c r="B107" s="179"/>
      <c r="C107" s="173"/>
      <c r="D107" s="173"/>
      <c r="E107" s="170"/>
      <c r="F107" s="299">
        <f t="shared" ref="F107:J107" si="83">F98-F105</f>
        <v>0</v>
      </c>
      <c r="G107" s="299">
        <f t="shared" si="83"/>
        <v>0</v>
      </c>
      <c r="H107" s="299">
        <f t="shared" si="83"/>
        <v>0</v>
      </c>
      <c r="I107" s="299">
        <f t="shared" si="83"/>
        <v>0</v>
      </c>
      <c r="J107" s="299">
        <f t="shared" si="83"/>
        <v>0</v>
      </c>
      <c r="K107" s="299">
        <f t="shared" ref="K107:N107" si="84">K98-K105</f>
        <v>0</v>
      </c>
      <c r="L107" s="299">
        <f t="shared" si="84"/>
        <v>0</v>
      </c>
      <c r="M107" s="299">
        <f t="shared" si="84"/>
        <v>0</v>
      </c>
      <c r="N107" s="299">
        <f t="shared" si="84"/>
        <v>0</v>
      </c>
      <c r="O107" s="299">
        <f t="shared" ref="O107:Y107" si="85">O98-O105</f>
        <v>0</v>
      </c>
      <c r="P107" s="299">
        <f t="shared" si="85"/>
        <v>0</v>
      </c>
      <c r="Q107" s="299">
        <f t="shared" si="85"/>
        <v>0</v>
      </c>
      <c r="R107" s="299">
        <f t="shared" si="85"/>
        <v>0</v>
      </c>
      <c r="S107" s="299">
        <f t="shared" si="85"/>
        <v>0</v>
      </c>
      <c r="T107" s="299">
        <f t="shared" si="85"/>
        <v>0</v>
      </c>
      <c r="U107" s="299">
        <f t="shared" si="85"/>
        <v>0</v>
      </c>
      <c r="V107" s="299">
        <f t="shared" si="85"/>
        <v>0</v>
      </c>
      <c r="W107" s="299">
        <f t="shared" si="85"/>
        <v>0</v>
      </c>
      <c r="X107" s="299">
        <f t="shared" si="85"/>
        <v>0</v>
      </c>
      <c r="Y107" s="299">
        <f t="shared" si="85"/>
        <v>0</v>
      </c>
      <c r="Z107" s="170"/>
    </row>
    <row r="108" spans="1:26">
      <c r="A108" s="337"/>
      <c r="B108" s="179"/>
      <c r="C108" s="173"/>
      <c r="D108" s="173"/>
      <c r="E108" s="170"/>
      <c r="F108" s="301"/>
      <c r="G108" s="301"/>
      <c r="H108" s="301"/>
      <c r="I108" s="301"/>
      <c r="J108" s="301"/>
      <c r="K108" s="301"/>
      <c r="L108" s="301"/>
      <c r="M108" s="301"/>
      <c r="N108" s="301"/>
      <c r="O108" s="301"/>
      <c r="P108" s="301"/>
      <c r="Q108" s="301"/>
      <c r="R108" s="301"/>
      <c r="S108" s="301"/>
      <c r="T108" s="301"/>
      <c r="U108" s="301"/>
      <c r="V108" s="301"/>
      <c r="W108" s="301"/>
      <c r="X108" s="301"/>
      <c r="Y108" s="301"/>
      <c r="Z108" s="170"/>
    </row>
    <row r="109" spans="1:26">
      <c r="A109" s="174" t="s">
        <v>12</v>
      </c>
      <c r="B109" s="179"/>
      <c r="C109" s="173"/>
      <c r="D109" s="173"/>
      <c r="E109" s="170"/>
      <c r="F109" s="301"/>
      <c r="G109" s="301"/>
      <c r="H109" s="301"/>
      <c r="I109" s="301"/>
      <c r="J109" s="301"/>
      <c r="K109" s="301"/>
      <c r="L109" s="301"/>
      <c r="M109" s="301"/>
      <c r="N109" s="301"/>
      <c r="O109" s="301"/>
      <c r="P109" s="301"/>
      <c r="Q109" s="301"/>
      <c r="R109" s="301"/>
      <c r="S109" s="301"/>
      <c r="T109" s="301"/>
      <c r="U109" s="301"/>
      <c r="V109" s="301"/>
      <c r="W109" s="301"/>
      <c r="X109" s="301"/>
      <c r="Y109" s="301"/>
      <c r="Z109" s="170"/>
    </row>
    <row r="110" spans="1:26" s="170" customFormat="1">
      <c r="A110" s="750" t="s">
        <v>1000</v>
      </c>
      <c r="B110" s="337"/>
      <c r="C110" s="173"/>
      <c r="D110" s="173"/>
      <c r="F110" s="517">
        <f>'F2 - Bal Sht'!F220</f>
        <v>0</v>
      </c>
      <c r="G110" s="517">
        <f>'F2 - Bal Sht'!G220</f>
        <v>0</v>
      </c>
      <c r="H110" s="517">
        <f>'F2 - Bal Sht'!H220</f>
        <v>0</v>
      </c>
      <c r="I110" s="517">
        <f>'F2 - Bal Sht'!I220</f>
        <v>0</v>
      </c>
      <c r="J110" s="517">
        <f>'F2 - Bal Sht'!J220</f>
        <v>0</v>
      </c>
      <c r="K110" s="517">
        <f>'F2 - Bal Sht'!K220</f>
        <v>0</v>
      </c>
      <c r="L110" s="517">
        <f>'F2 - Bal Sht'!L220</f>
        <v>0</v>
      </c>
      <c r="M110" s="517">
        <f>'F2 - Bal Sht'!M220</f>
        <v>0</v>
      </c>
      <c r="N110" s="517">
        <f>'F2 - Bal Sht'!N220</f>
        <v>0</v>
      </c>
      <c r="O110" s="517">
        <f>'F2 - Bal Sht'!O220</f>
        <v>0</v>
      </c>
      <c r="P110" s="517">
        <f>'F2 - Bal Sht'!P220</f>
        <v>0</v>
      </c>
      <c r="Q110" s="517">
        <f>'F2 - Bal Sht'!Q220</f>
        <v>0</v>
      </c>
      <c r="R110" s="517">
        <f>'F2 - Bal Sht'!R220</f>
        <v>0</v>
      </c>
      <c r="S110" s="517">
        <f>'F2 - Bal Sht'!S220</f>
        <v>0</v>
      </c>
      <c r="T110" s="517">
        <f>'F2 - Bal Sht'!T220</f>
        <v>0</v>
      </c>
      <c r="U110" s="517">
        <f>'F2 - Bal Sht'!U220</f>
        <v>0</v>
      </c>
      <c r="V110" s="517">
        <f>'F2 - Bal Sht'!V220</f>
        <v>0</v>
      </c>
      <c r="W110" s="517">
        <f>'F2 - Bal Sht'!W220</f>
        <v>0</v>
      </c>
      <c r="X110" s="517">
        <f>'F2 - Bal Sht'!X220</f>
        <v>0</v>
      </c>
      <c r="Y110" s="517">
        <f>'F2 - Bal Sht'!Y220</f>
        <v>0</v>
      </c>
    </row>
    <row r="111" spans="1:26">
      <c r="A111" s="338" t="s">
        <v>586</v>
      </c>
      <c r="C111" s="173"/>
      <c r="D111" s="173"/>
      <c r="E111" s="170"/>
      <c r="F111" s="749"/>
      <c r="G111" s="749"/>
      <c r="H111" s="749"/>
      <c r="I111" s="749"/>
      <c r="J111" s="749"/>
      <c r="K111" s="284"/>
      <c r="L111" s="284"/>
      <c r="M111" s="284"/>
      <c r="N111" s="284"/>
      <c r="O111" s="749"/>
      <c r="P111" s="749"/>
      <c r="Q111" s="749"/>
      <c r="R111" s="749"/>
      <c r="S111" s="749"/>
      <c r="T111" s="749"/>
      <c r="U111" s="749"/>
      <c r="V111" s="749"/>
      <c r="W111" s="749"/>
      <c r="X111" s="749"/>
      <c r="Y111" s="749"/>
      <c r="Z111" s="170"/>
    </row>
    <row r="112" spans="1:26">
      <c r="A112" s="338" t="s">
        <v>587</v>
      </c>
      <c r="C112" s="173"/>
      <c r="D112" s="173"/>
      <c r="E112" s="170"/>
      <c r="F112" s="749"/>
      <c r="G112" s="749"/>
      <c r="H112" s="749"/>
      <c r="I112" s="749"/>
      <c r="J112" s="749"/>
      <c r="K112" s="284"/>
      <c r="L112" s="284"/>
      <c r="M112" s="284"/>
      <c r="N112" s="284"/>
      <c r="O112" s="749"/>
      <c r="P112" s="749"/>
      <c r="Q112" s="749"/>
      <c r="R112" s="749"/>
      <c r="S112" s="749"/>
      <c r="T112" s="749"/>
      <c r="U112" s="749"/>
      <c r="V112" s="749"/>
      <c r="W112" s="749"/>
      <c r="X112" s="749"/>
      <c r="Y112" s="749"/>
      <c r="Z112" s="170"/>
    </row>
    <row r="113" spans="1:26">
      <c r="A113" s="338" t="s">
        <v>588</v>
      </c>
      <c r="C113" s="173"/>
      <c r="D113" s="173"/>
      <c r="E113" s="170"/>
      <c r="F113" s="749"/>
      <c r="G113" s="749"/>
      <c r="H113" s="749"/>
      <c r="I113" s="749"/>
      <c r="J113" s="749"/>
      <c r="K113" s="284"/>
      <c r="L113" s="284"/>
      <c r="M113" s="284"/>
      <c r="N113" s="284"/>
      <c r="O113" s="749"/>
      <c r="P113" s="749"/>
      <c r="Q113" s="749"/>
      <c r="R113" s="749"/>
      <c r="S113" s="749"/>
      <c r="T113" s="749"/>
      <c r="U113" s="749"/>
      <c r="V113" s="749"/>
      <c r="W113" s="749"/>
      <c r="X113" s="749"/>
      <c r="Y113" s="749"/>
      <c r="Z113" s="170"/>
    </row>
    <row r="114" spans="1:26">
      <c r="A114" s="337"/>
      <c r="B114" s="179"/>
      <c r="C114" s="173"/>
      <c r="D114" s="173"/>
      <c r="E114" s="170"/>
      <c r="F114" s="300"/>
      <c r="G114" s="300"/>
      <c r="H114" s="300"/>
      <c r="I114" s="300"/>
      <c r="J114" s="300"/>
      <c r="K114" s="300"/>
      <c r="L114" s="300"/>
      <c r="M114" s="300"/>
      <c r="N114" s="300"/>
      <c r="O114" s="300"/>
      <c r="P114" s="300"/>
      <c r="Q114" s="300"/>
      <c r="R114" s="300"/>
      <c r="S114" s="300"/>
      <c r="T114" s="300"/>
      <c r="U114" s="300"/>
      <c r="V114" s="300"/>
      <c r="W114" s="300"/>
      <c r="X114" s="300"/>
      <c r="Y114" s="300"/>
      <c r="Z114" s="170"/>
    </row>
    <row r="115" spans="1:26" ht="15">
      <c r="A115" s="400" t="s">
        <v>585</v>
      </c>
      <c r="B115" s="179"/>
      <c r="C115" s="173"/>
      <c r="D115" s="173"/>
      <c r="E115" s="170"/>
      <c r="F115" s="299">
        <f t="shared" ref="F115:J115" si="86">F107-SUM(F110:F113)</f>
        <v>0</v>
      </c>
      <c r="G115" s="299">
        <f t="shared" si="86"/>
        <v>0</v>
      </c>
      <c r="H115" s="299">
        <f t="shared" si="86"/>
        <v>0</v>
      </c>
      <c r="I115" s="299">
        <f t="shared" si="86"/>
        <v>0</v>
      </c>
      <c r="J115" s="299">
        <f t="shared" si="86"/>
        <v>0</v>
      </c>
      <c r="K115" s="299">
        <f t="shared" ref="K115:N115" si="87">K107-SUM(K110:K113)</f>
        <v>0</v>
      </c>
      <c r="L115" s="299">
        <f t="shared" si="87"/>
        <v>0</v>
      </c>
      <c r="M115" s="299">
        <f t="shared" si="87"/>
        <v>0</v>
      </c>
      <c r="N115" s="299">
        <f t="shared" si="87"/>
        <v>0</v>
      </c>
      <c r="O115" s="299">
        <f t="shared" ref="O115:Y115" si="88">O107-SUM(O110:O113)</f>
        <v>0</v>
      </c>
      <c r="P115" s="299">
        <f t="shared" si="88"/>
        <v>0</v>
      </c>
      <c r="Q115" s="299">
        <f t="shared" si="88"/>
        <v>0</v>
      </c>
      <c r="R115" s="299">
        <f t="shared" si="88"/>
        <v>0</v>
      </c>
      <c r="S115" s="299">
        <f t="shared" si="88"/>
        <v>0</v>
      </c>
      <c r="T115" s="299">
        <f t="shared" si="88"/>
        <v>0</v>
      </c>
      <c r="U115" s="299">
        <f t="shared" si="88"/>
        <v>0</v>
      </c>
      <c r="V115" s="299">
        <f t="shared" si="88"/>
        <v>0</v>
      </c>
      <c r="W115" s="299">
        <f t="shared" si="88"/>
        <v>0</v>
      </c>
      <c r="X115" s="299">
        <f t="shared" si="88"/>
        <v>0</v>
      </c>
      <c r="Y115" s="299">
        <f t="shared" si="88"/>
        <v>0</v>
      </c>
      <c r="Z115" s="170"/>
    </row>
    <row r="116" spans="1:26" s="371" customFormat="1">
      <c r="A116" s="334"/>
      <c r="B116" s="334"/>
      <c r="C116" s="334"/>
      <c r="D116" s="334"/>
      <c r="E116" s="334"/>
      <c r="F116" s="370"/>
      <c r="G116" s="370"/>
      <c r="H116" s="370"/>
      <c r="I116" s="370"/>
      <c r="J116" s="370"/>
      <c r="K116" s="370"/>
      <c r="L116" s="370"/>
      <c r="M116" s="370"/>
      <c r="N116" s="370"/>
      <c r="O116" s="370"/>
      <c r="P116" s="370"/>
      <c r="Q116" s="370"/>
      <c r="R116" s="370"/>
      <c r="S116" s="370"/>
      <c r="T116" s="370"/>
      <c r="U116" s="370"/>
      <c r="V116" s="370"/>
      <c r="W116" s="370"/>
      <c r="X116" s="370"/>
      <c r="Y116" s="370"/>
      <c r="Z116" s="334"/>
    </row>
    <row r="117" spans="1:26" ht="15">
      <c r="A117" s="296" t="s">
        <v>1604</v>
      </c>
      <c r="B117" s="170"/>
      <c r="C117" s="170"/>
      <c r="D117" s="170"/>
      <c r="E117" s="170"/>
      <c r="F117" s="302"/>
      <c r="G117" s="302"/>
      <c r="H117" s="302"/>
      <c r="I117" s="302"/>
      <c r="J117" s="302"/>
      <c r="K117" s="302"/>
      <c r="L117" s="302"/>
      <c r="M117" s="302"/>
      <c r="N117" s="302"/>
      <c r="O117" s="302"/>
      <c r="P117" s="302"/>
      <c r="Q117" s="302"/>
      <c r="R117" s="302"/>
      <c r="S117" s="302"/>
      <c r="T117" s="302"/>
      <c r="U117" s="302"/>
      <c r="V117" s="302"/>
      <c r="W117" s="302"/>
      <c r="X117" s="302"/>
      <c r="Y117" s="302"/>
      <c r="Z117" s="170"/>
    </row>
    <row r="118" spans="1:26">
      <c r="A118" s="399" t="s">
        <v>273</v>
      </c>
      <c r="B118" s="179"/>
      <c r="C118" s="173"/>
      <c r="D118" s="173"/>
      <c r="E118" s="170"/>
      <c r="F118" s="297"/>
      <c r="G118" s="297"/>
      <c r="H118" s="297"/>
      <c r="I118" s="297"/>
      <c r="J118" s="297"/>
      <c r="K118" s="297"/>
      <c r="L118" s="297"/>
      <c r="M118" s="297"/>
      <c r="N118" s="297"/>
      <c r="O118" s="297"/>
      <c r="P118" s="297"/>
      <c r="Q118" s="297"/>
      <c r="R118" s="297"/>
      <c r="S118" s="297"/>
      <c r="T118" s="297"/>
      <c r="U118" s="297"/>
      <c r="V118" s="297"/>
      <c r="W118" s="297"/>
      <c r="X118" s="297"/>
      <c r="Y118" s="297"/>
      <c r="Z118" s="170"/>
    </row>
    <row r="119" spans="1:26">
      <c r="A119" s="464" t="s">
        <v>354</v>
      </c>
      <c r="B119" s="179"/>
      <c r="C119" s="173"/>
      <c r="D119" s="173"/>
      <c r="E119" s="170"/>
      <c r="F119" s="298"/>
      <c r="G119" s="298"/>
      <c r="H119" s="298"/>
      <c r="I119" s="298"/>
      <c r="J119" s="298"/>
      <c r="K119" s="298"/>
      <c r="L119" s="298"/>
      <c r="M119" s="298"/>
      <c r="N119" s="298"/>
      <c r="O119" s="298"/>
      <c r="P119" s="298"/>
      <c r="Q119" s="298"/>
      <c r="R119" s="298"/>
      <c r="S119" s="298"/>
      <c r="T119" s="298"/>
      <c r="U119" s="298"/>
      <c r="V119" s="298"/>
      <c r="W119" s="298"/>
      <c r="X119" s="298"/>
      <c r="Y119" s="298"/>
      <c r="Z119" s="170"/>
    </row>
    <row r="120" spans="1:26">
      <c r="A120" s="399" t="s">
        <v>9</v>
      </c>
      <c r="C120" s="173"/>
      <c r="D120" s="173"/>
      <c r="E120" s="170"/>
      <c r="F120" s="749"/>
      <c r="G120" s="749"/>
      <c r="H120" s="749"/>
      <c r="I120" s="749"/>
      <c r="J120" s="749"/>
      <c r="K120" s="284"/>
      <c r="L120" s="284"/>
      <c r="M120" s="284"/>
      <c r="N120" s="284"/>
      <c r="O120" s="749"/>
      <c r="P120" s="749"/>
      <c r="Q120" s="749"/>
      <c r="R120" s="749"/>
      <c r="S120" s="749"/>
      <c r="T120" s="749"/>
      <c r="U120" s="749"/>
      <c r="V120" s="749"/>
      <c r="W120" s="749"/>
      <c r="X120" s="749"/>
      <c r="Y120" s="749"/>
      <c r="Z120" s="170"/>
    </row>
    <row r="121" spans="1:26" s="170" customFormat="1">
      <c r="A121" s="747" t="s">
        <v>1525</v>
      </c>
      <c r="C121" s="173"/>
      <c r="D121" s="173"/>
      <c r="F121" s="749"/>
      <c r="G121" s="749"/>
      <c r="H121" s="749"/>
      <c r="I121" s="749"/>
      <c r="J121" s="749"/>
      <c r="K121" s="749"/>
      <c r="L121" s="749"/>
      <c r="M121" s="749"/>
      <c r="N121" s="749"/>
      <c r="O121" s="749"/>
      <c r="P121" s="749"/>
      <c r="Q121" s="749"/>
      <c r="R121" s="749"/>
      <c r="S121" s="749"/>
      <c r="T121" s="749"/>
      <c r="U121" s="749"/>
      <c r="V121" s="749"/>
      <c r="W121" s="749"/>
      <c r="X121" s="749"/>
      <c r="Y121" s="749"/>
    </row>
    <row r="122" spans="1:26">
      <c r="A122" s="399" t="s">
        <v>350</v>
      </c>
      <c r="C122" s="173"/>
      <c r="D122" s="173"/>
      <c r="E122" s="170"/>
      <c r="F122" s="749"/>
      <c r="G122" s="749"/>
      <c r="H122" s="749"/>
      <c r="I122" s="749"/>
      <c r="J122" s="749"/>
      <c r="K122" s="284"/>
      <c r="L122" s="284"/>
      <c r="M122" s="284"/>
      <c r="N122" s="284"/>
      <c r="O122" s="749"/>
      <c r="P122" s="749"/>
      <c r="Q122" s="749"/>
      <c r="R122" s="749"/>
      <c r="S122" s="749"/>
      <c r="T122" s="749"/>
      <c r="U122" s="749"/>
      <c r="V122" s="749"/>
      <c r="W122" s="749"/>
      <c r="X122" s="749"/>
      <c r="Y122" s="749"/>
      <c r="Z122" s="170"/>
    </row>
    <row r="123" spans="1:26">
      <c r="A123" s="399" t="s">
        <v>10</v>
      </c>
      <c r="C123" s="173"/>
      <c r="D123" s="173"/>
      <c r="E123" s="170"/>
      <c r="F123" s="749"/>
      <c r="G123" s="749"/>
      <c r="H123" s="749"/>
      <c r="I123" s="749"/>
      <c r="J123" s="749"/>
      <c r="K123" s="284"/>
      <c r="L123" s="284"/>
      <c r="M123" s="284"/>
      <c r="N123" s="284"/>
      <c r="O123" s="749"/>
      <c r="P123" s="749"/>
      <c r="Q123" s="749"/>
      <c r="R123" s="749"/>
      <c r="S123" s="749"/>
      <c r="T123" s="749"/>
      <c r="U123" s="749"/>
      <c r="V123" s="749"/>
      <c r="W123" s="749"/>
      <c r="X123" s="749"/>
      <c r="Y123" s="749"/>
      <c r="Z123" s="170"/>
    </row>
    <row r="124" spans="1:26">
      <c r="A124" s="399" t="s">
        <v>11</v>
      </c>
      <c r="C124" s="173"/>
      <c r="D124" s="173"/>
      <c r="E124" s="170"/>
      <c r="F124" s="749"/>
      <c r="G124" s="749"/>
      <c r="H124" s="749"/>
      <c r="I124" s="749"/>
      <c r="J124" s="749"/>
      <c r="K124" s="284"/>
      <c r="L124" s="284"/>
      <c r="M124" s="284"/>
      <c r="N124" s="284"/>
      <c r="O124" s="749"/>
      <c r="P124" s="749"/>
      <c r="Q124" s="749"/>
      <c r="R124" s="749"/>
      <c r="S124" s="749"/>
      <c r="T124" s="749"/>
      <c r="U124" s="749"/>
      <c r="V124" s="749"/>
      <c r="W124" s="749"/>
      <c r="X124" s="749"/>
      <c r="Y124" s="749"/>
      <c r="Z124" s="170"/>
    </row>
    <row r="125" spans="1:26">
      <c r="A125" s="399" t="s">
        <v>353</v>
      </c>
      <c r="B125" s="179"/>
      <c r="C125" s="173"/>
      <c r="D125" s="173"/>
      <c r="E125" s="170"/>
      <c r="F125" s="299">
        <f t="shared" ref="F125:J125" si="89">SUM(F120:F124)</f>
        <v>0</v>
      </c>
      <c r="G125" s="299">
        <f t="shared" si="89"/>
        <v>0</v>
      </c>
      <c r="H125" s="299">
        <f t="shared" si="89"/>
        <v>0</v>
      </c>
      <c r="I125" s="299">
        <f t="shared" si="89"/>
        <v>0</v>
      </c>
      <c r="J125" s="299">
        <f t="shared" si="89"/>
        <v>0</v>
      </c>
      <c r="K125" s="299">
        <f t="shared" ref="K125:N125" si="90">SUM(K120:K124)</f>
        <v>0</v>
      </c>
      <c r="L125" s="299">
        <f t="shared" si="90"/>
        <v>0</v>
      </c>
      <c r="M125" s="299">
        <f t="shared" si="90"/>
        <v>0</v>
      </c>
      <c r="N125" s="299">
        <f t="shared" si="90"/>
        <v>0</v>
      </c>
      <c r="O125" s="299">
        <f t="shared" ref="O125:Y125" si="91">SUM(O120:O124)</f>
        <v>0</v>
      </c>
      <c r="P125" s="299">
        <f t="shared" si="91"/>
        <v>0</v>
      </c>
      <c r="Q125" s="299">
        <f t="shared" si="91"/>
        <v>0</v>
      </c>
      <c r="R125" s="299">
        <f t="shared" si="91"/>
        <v>0</v>
      </c>
      <c r="S125" s="299">
        <f t="shared" si="91"/>
        <v>0</v>
      </c>
      <c r="T125" s="299">
        <f t="shared" si="91"/>
        <v>0</v>
      </c>
      <c r="U125" s="299">
        <f t="shared" si="91"/>
        <v>0</v>
      </c>
      <c r="V125" s="299">
        <f t="shared" si="91"/>
        <v>0</v>
      </c>
      <c r="W125" s="299">
        <f t="shared" si="91"/>
        <v>0</v>
      </c>
      <c r="X125" s="299">
        <f t="shared" si="91"/>
        <v>0</v>
      </c>
      <c r="Y125" s="299">
        <f t="shared" si="91"/>
        <v>0</v>
      </c>
      <c r="Z125" s="170"/>
    </row>
    <row r="126" spans="1:26">
      <c r="A126" s="337"/>
      <c r="B126" s="179"/>
      <c r="C126" s="173"/>
      <c r="D126" s="173"/>
      <c r="E126" s="170"/>
      <c r="F126" s="300"/>
      <c r="G126" s="300"/>
      <c r="H126" s="300"/>
      <c r="I126" s="300"/>
      <c r="J126" s="300"/>
      <c r="K126" s="300"/>
      <c r="L126" s="300"/>
      <c r="M126" s="300"/>
      <c r="N126" s="300"/>
      <c r="O126" s="300"/>
      <c r="P126" s="300"/>
      <c r="Q126" s="300"/>
      <c r="R126" s="300"/>
      <c r="S126" s="300"/>
      <c r="T126" s="300"/>
      <c r="U126" s="300"/>
      <c r="V126" s="300"/>
      <c r="W126" s="300"/>
      <c r="X126" s="300"/>
      <c r="Y126" s="300"/>
      <c r="Z126" s="170"/>
    </row>
    <row r="127" spans="1:26">
      <c r="A127" s="399" t="s">
        <v>584</v>
      </c>
      <c r="B127" s="179"/>
      <c r="C127" s="173"/>
      <c r="D127" s="173"/>
      <c r="E127" s="170"/>
      <c r="F127" s="299">
        <f t="shared" ref="F127:J127" si="92">F118-F125</f>
        <v>0</v>
      </c>
      <c r="G127" s="299">
        <f t="shared" si="92"/>
        <v>0</v>
      </c>
      <c r="H127" s="299">
        <f t="shared" si="92"/>
        <v>0</v>
      </c>
      <c r="I127" s="299">
        <f t="shared" si="92"/>
        <v>0</v>
      </c>
      <c r="J127" s="299">
        <f t="shared" si="92"/>
        <v>0</v>
      </c>
      <c r="K127" s="299">
        <f t="shared" ref="K127:N127" si="93">K118-K125</f>
        <v>0</v>
      </c>
      <c r="L127" s="299">
        <f t="shared" si="93"/>
        <v>0</v>
      </c>
      <c r="M127" s="299">
        <f t="shared" si="93"/>
        <v>0</v>
      </c>
      <c r="N127" s="299">
        <f t="shared" si="93"/>
        <v>0</v>
      </c>
      <c r="O127" s="299">
        <f t="shared" ref="O127:Y127" si="94">O118-O125</f>
        <v>0</v>
      </c>
      <c r="P127" s="299">
        <f t="shared" si="94"/>
        <v>0</v>
      </c>
      <c r="Q127" s="299">
        <f t="shared" si="94"/>
        <v>0</v>
      </c>
      <c r="R127" s="299">
        <f t="shared" si="94"/>
        <v>0</v>
      </c>
      <c r="S127" s="299">
        <f t="shared" si="94"/>
        <v>0</v>
      </c>
      <c r="T127" s="299">
        <f t="shared" si="94"/>
        <v>0</v>
      </c>
      <c r="U127" s="299">
        <f t="shared" si="94"/>
        <v>0</v>
      </c>
      <c r="V127" s="299">
        <f t="shared" si="94"/>
        <v>0</v>
      </c>
      <c r="W127" s="299">
        <f t="shared" si="94"/>
        <v>0</v>
      </c>
      <c r="X127" s="299">
        <f t="shared" si="94"/>
        <v>0</v>
      </c>
      <c r="Y127" s="299">
        <f t="shared" si="94"/>
        <v>0</v>
      </c>
      <c r="Z127" s="170"/>
    </row>
    <row r="128" spans="1:26">
      <c r="A128" s="337"/>
      <c r="B128" s="179"/>
      <c r="C128" s="173"/>
      <c r="D128" s="173"/>
      <c r="E128" s="170"/>
      <c r="F128" s="301"/>
      <c r="G128" s="301"/>
      <c r="H128" s="301"/>
      <c r="I128" s="301"/>
      <c r="J128" s="301"/>
      <c r="K128" s="301"/>
      <c r="L128" s="301"/>
      <c r="M128" s="301"/>
      <c r="N128" s="301"/>
      <c r="O128" s="301"/>
      <c r="P128" s="301"/>
      <c r="Q128" s="301"/>
      <c r="R128" s="301"/>
      <c r="S128" s="301"/>
      <c r="T128" s="301"/>
      <c r="U128" s="301"/>
      <c r="V128" s="301"/>
      <c r="W128" s="301"/>
      <c r="X128" s="301"/>
      <c r="Y128" s="301"/>
      <c r="Z128" s="170"/>
    </row>
    <row r="129" spans="1:26">
      <c r="A129" s="174" t="s">
        <v>12</v>
      </c>
      <c r="B129" s="179"/>
      <c r="C129" s="173"/>
      <c r="D129" s="173"/>
      <c r="E129" s="170"/>
      <c r="F129" s="301"/>
      <c r="G129" s="301"/>
      <c r="H129" s="301"/>
      <c r="I129" s="301"/>
      <c r="J129" s="301"/>
      <c r="K129" s="301"/>
      <c r="L129" s="301"/>
      <c r="M129" s="301"/>
      <c r="N129" s="301"/>
      <c r="O129" s="301"/>
      <c r="P129" s="301"/>
      <c r="Q129" s="301"/>
      <c r="R129" s="301"/>
      <c r="S129" s="301"/>
      <c r="T129" s="301"/>
      <c r="U129" s="301"/>
      <c r="V129" s="301"/>
      <c r="W129" s="301"/>
      <c r="X129" s="301"/>
      <c r="Y129" s="301"/>
      <c r="Z129" s="170"/>
    </row>
    <row r="130" spans="1:26" s="170" customFormat="1">
      <c r="A130" s="750" t="s">
        <v>1000</v>
      </c>
      <c r="B130" s="337"/>
      <c r="C130" s="173"/>
      <c r="D130" s="173"/>
      <c r="F130" s="517">
        <f>'F2 - Bal Sht'!F240</f>
        <v>0</v>
      </c>
      <c r="G130" s="517">
        <f>'F2 - Bal Sht'!G240</f>
        <v>0</v>
      </c>
      <c r="H130" s="517">
        <f>'F2 - Bal Sht'!H240</f>
        <v>0</v>
      </c>
      <c r="I130" s="517">
        <f>'F2 - Bal Sht'!I240</f>
        <v>0</v>
      </c>
      <c r="J130" s="517">
        <f>'F2 - Bal Sht'!J240</f>
        <v>0</v>
      </c>
      <c r="K130" s="517">
        <f>'F2 - Bal Sht'!K240</f>
        <v>0</v>
      </c>
      <c r="L130" s="517">
        <f>'F2 - Bal Sht'!L240</f>
        <v>0</v>
      </c>
      <c r="M130" s="517">
        <f>'F2 - Bal Sht'!M240</f>
        <v>0</v>
      </c>
      <c r="N130" s="517">
        <f>'F2 - Bal Sht'!N240</f>
        <v>0</v>
      </c>
      <c r="O130" s="517">
        <f>'F2 - Bal Sht'!O240</f>
        <v>0</v>
      </c>
      <c r="P130" s="517">
        <f>'F2 - Bal Sht'!P240</f>
        <v>0</v>
      </c>
      <c r="Q130" s="517">
        <f>'F2 - Bal Sht'!Q240</f>
        <v>0</v>
      </c>
      <c r="R130" s="517">
        <f>'F2 - Bal Sht'!R240</f>
        <v>0</v>
      </c>
      <c r="S130" s="517">
        <f>'F2 - Bal Sht'!S240</f>
        <v>0</v>
      </c>
      <c r="T130" s="517">
        <f>'F2 - Bal Sht'!T240</f>
        <v>0</v>
      </c>
      <c r="U130" s="517">
        <f>'F2 - Bal Sht'!U240</f>
        <v>0</v>
      </c>
      <c r="V130" s="517">
        <f>'F2 - Bal Sht'!V240</f>
        <v>0</v>
      </c>
      <c r="W130" s="517">
        <f>'F2 - Bal Sht'!W240</f>
        <v>0</v>
      </c>
      <c r="X130" s="517">
        <f>'F2 - Bal Sht'!X240</f>
        <v>0</v>
      </c>
      <c r="Y130" s="517">
        <f>'F2 - Bal Sht'!Y240</f>
        <v>0</v>
      </c>
    </row>
    <row r="131" spans="1:26">
      <c r="A131" s="338" t="s">
        <v>586</v>
      </c>
      <c r="C131" s="173"/>
      <c r="D131" s="173"/>
      <c r="E131" s="170"/>
      <c r="F131" s="749"/>
      <c r="G131" s="749"/>
      <c r="H131" s="749"/>
      <c r="I131" s="749"/>
      <c r="J131" s="749"/>
      <c r="K131" s="284"/>
      <c r="L131" s="284"/>
      <c r="M131" s="284"/>
      <c r="N131" s="284"/>
      <c r="O131" s="749"/>
      <c r="P131" s="749"/>
      <c r="Q131" s="749"/>
      <c r="R131" s="749"/>
      <c r="S131" s="749"/>
      <c r="T131" s="749"/>
      <c r="U131" s="749"/>
      <c r="V131" s="749"/>
      <c r="W131" s="749"/>
      <c r="X131" s="749"/>
      <c r="Y131" s="749"/>
      <c r="Z131" s="170"/>
    </row>
    <row r="132" spans="1:26">
      <c r="A132" s="338" t="s">
        <v>587</v>
      </c>
      <c r="C132" s="173"/>
      <c r="D132" s="173"/>
      <c r="E132" s="170"/>
      <c r="F132" s="749"/>
      <c r="G132" s="749"/>
      <c r="H132" s="749"/>
      <c r="I132" s="749"/>
      <c r="J132" s="749"/>
      <c r="K132" s="284"/>
      <c r="L132" s="284"/>
      <c r="M132" s="284"/>
      <c r="N132" s="284"/>
      <c r="O132" s="749"/>
      <c r="P132" s="749"/>
      <c r="Q132" s="749"/>
      <c r="R132" s="749"/>
      <c r="S132" s="749"/>
      <c r="T132" s="749"/>
      <c r="U132" s="749"/>
      <c r="V132" s="749"/>
      <c r="W132" s="749"/>
      <c r="X132" s="749"/>
      <c r="Y132" s="749"/>
      <c r="Z132" s="170"/>
    </row>
    <row r="133" spans="1:26">
      <c r="A133" s="338" t="s">
        <v>588</v>
      </c>
      <c r="C133" s="173"/>
      <c r="D133" s="173"/>
      <c r="E133" s="170"/>
      <c r="F133" s="749"/>
      <c r="G133" s="749"/>
      <c r="H133" s="749"/>
      <c r="I133" s="749"/>
      <c r="J133" s="749"/>
      <c r="K133" s="284"/>
      <c r="L133" s="284"/>
      <c r="M133" s="284"/>
      <c r="N133" s="284"/>
      <c r="O133" s="749"/>
      <c r="P133" s="749"/>
      <c r="Q133" s="749"/>
      <c r="R133" s="749"/>
      <c r="S133" s="749"/>
      <c r="T133" s="749"/>
      <c r="U133" s="749"/>
      <c r="V133" s="749"/>
      <c r="W133" s="749"/>
      <c r="X133" s="749"/>
      <c r="Y133" s="749"/>
      <c r="Z133" s="170"/>
    </row>
    <row r="134" spans="1:26">
      <c r="A134" s="337"/>
      <c r="B134" s="179"/>
      <c r="C134" s="173"/>
      <c r="D134" s="173"/>
      <c r="E134" s="170"/>
      <c r="F134" s="300"/>
      <c r="G134" s="300"/>
      <c r="H134" s="300"/>
      <c r="I134" s="300"/>
      <c r="J134" s="300"/>
      <c r="K134" s="300"/>
      <c r="L134" s="300"/>
      <c r="M134" s="300"/>
      <c r="N134" s="300"/>
      <c r="O134" s="300"/>
      <c r="P134" s="300"/>
      <c r="Q134" s="300"/>
      <c r="R134" s="300"/>
      <c r="S134" s="300"/>
      <c r="T134" s="300"/>
      <c r="U134" s="300"/>
      <c r="V134" s="300"/>
      <c r="W134" s="300"/>
      <c r="X134" s="300"/>
      <c r="Y134" s="300"/>
      <c r="Z134" s="170"/>
    </row>
    <row r="135" spans="1:26" ht="15">
      <c r="A135" s="400" t="s">
        <v>585</v>
      </c>
      <c r="B135" s="179"/>
      <c r="C135" s="173"/>
      <c r="D135" s="173"/>
      <c r="E135" s="170"/>
      <c r="F135" s="299">
        <f t="shared" ref="F135:J135" si="95">F127-SUM(F130:F133)</f>
        <v>0</v>
      </c>
      <c r="G135" s="299">
        <f t="shared" si="95"/>
        <v>0</v>
      </c>
      <c r="H135" s="299">
        <f t="shared" si="95"/>
        <v>0</v>
      </c>
      <c r="I135" s="299">
        <f t="shared" si="95"/>
        <v>0</v>
      </c>
      <c r="J135" s="299">
        <f t="shared" si="95"/>
        <v>0</v>
      </c>
      <c r="K135" s="299">
        <f t="shared" ref="K135:N135" si="96">K127-SUM(K130:K133)</f>
        <v>0</v>
      </c>
      <c r="L135" s="299">
        <f t="shared" si="96"/>
        <v>0</v>
      </c>
      <c r="M135" s="299">
        <f t="shared" si="96"/>
        <v>0</v>
      </c>
      <c r="N135" s="299">
        <f t="shared" si="96"/>
        <v>0</v>
      </c>
      <c r="O135" s="299">
        <f t="shared" ref="O135:Y135" si="97">O127-SUM(O130:O133)</f>
        <v>0</v>
      </c>
      <c r="P135" s="299">
        <f t="shared" si="97"/>
        <v>0</v>
      </c>
      <c r="Q135" s="299">
        <f t="shared" si="97"/>
        <v>0</v>
      </c>
      <c r="R135" s="299">
        <f t="shared" si="97"/>
        <v>0</v>
      </c>
      <c r="S135" s="299">
        <f t="shared" si="97"/>
        <v>0</v>
      </c>
      <c r="T135" s="299">
        <f t="shared" si="97"/>
        <v>0</v>
      </c>
      <c r="U135" s="299">
        <f t="shared" si="97"/>
        <v>0</v>
      </c>
      <c r="V135" s="299">
        <f t="shared" si="97"/>
        <v>0</v>
      </c>
      <c r="W135" s="299">
        <f t="shared" si="97"/>
        <v>0</v>
      </c>
      <c r="X135" s="299">
        <f t="shared" si="97"/>
        <v>0</v>
      </c>
      <c r="Y135" s="299">
        <f t="shared" si="97"/>
        <v>0</v>
      </c>
      <c r="Z135" s="170"/>
    </row>
    <row r="136" spans="1:26" s="371" customFormat="1">
      <c r="A136" s="334"/>
      <c r="B136" s="334"/>
      <c r="C136" s="334"/>
      <c r="D136" s="334"/>
      <c r="E136" s="334"/>
      <c r="F136" s="370"/>
      <c r="G136" s="370"/>
      <c r="H136" s="370"/>
      <c r="I136" s="370"/>
      <c r="J136" s="370"/>
      <c r="K136" s="370"/>
      <c r="L136" s="370"/>
      <c r="M136" s="370"/>
      <c r="N136" s="370"/>
      <c r="O136" s="370"/>
      <c r="P136" s="370"/>
      <c r="Q136" s="370"/>
      <c r="R136" s="370"/>
      <c r="S136" s="370"/>
      <c r="T136" s="370"/>
      <c r="U136" s="370"/>
      <c r="V136" s="370"/>
      <c r="W136" s="370"/>
      <c r="X136" s="370"/>
      <c r="Y136" s="370"/>
      <c r="Z136" s="334"/>
    </row>
    <row r="137" spans="1:26" ht="15">
      <c r="A137" s="296" t="s">
        <v>891</v>
      </c>
      <c r="B137" s="170"/>
      <c r="C137" s="170"/>
      <c r="D137" s="170"/>
      <c r="E137" s="170"/>
      <c r="F137" s="302"/>
      <c r="G137" s="302"/>
      <c r="H137" s="302"/>
      <c r="I137" s="302"/>
      <c r="J137" s="302"/>
      <c r="K137" s="302"/>
      <c r="L137" s="302"/>
      <c r="M137" s="302"/>
      <c r="N137" s="302"/>
      <c r="O137" s="302"/>
      <c r="P137" s="302"/>
      <c r="Q137" s="302"/>
      <c r="R137" s="302"/>
      <c r="S137" s="302"/>
      <c r="T137" s="302"/>
      <c r="U137" s="302"/>
      <c r="V137" s="302"/>
      <c r="W137" s="302"/>
      <c r="X137" s="302"/>
      <c r="Y137" s="302"/>
      <c r="Z137" s="170"/>
    </row>
    <row r="138" spans="1:26">
      <c r="A138" s="399" t="s">
        <v>273</v>
      </c>
      <c r="B138" s="179"/>
      <c r="C138" s="173"/>
      <c r="D138" s="173"/>
      <c r="E138" s="170"/>
      <c r="F138" s="297"/>
      <c r="G138" s="297"/>
      <c r="H138" s="297"/>
      <c r="I138" s="297"/>
      <c r="J138" s="297"/>
      <c r="K138" s="297"/>
      <c r="L138" s="297"/>
      <c r="M138" s="297"/>
      <c r="N138" s="297"/>
      <c r="O138" s="297"/>
      <c r="P138" s="297"/>
      <c r="Q138" s="297"/>
      <c r="R138" s="297"/>
      <c r="S138" s="297"/>
      <c r="T138" s="297"/>
      <c r="U138" s="297"/>
      <c r="V138" s="297"/>
      <c r="W138" s="297"/>
      <c r="X138" s="297"/>
      <c r="Y138" s="297"/>
      <c r="Z138" s="170"/>
    </row>
    <row r="139" spans="1:26">
      <c r="A139" s="464" t="s">
        <v>354</v>
      </c>
      <c r="B139" s="179"/>
      <c r="C139" s="173"/>
      <c r="D139" s="173"/>
      <c r="E139" s="170"/>
      <c r="F139" s="298"/>
      <c r="G139" s="298"/>
      <c r="H139" s="298"/>
      <c r="I139" s="298"/>
      <c r="J139" s="298"/>
      <c r="K139" s="298"/>
      <c r="L139" s="298"/>
      <c r="M139" s="298"/>
      <c r="N139" s="298"/>
      <c r="O139" s="298"/>
      <c r="P139" s="298"/>
      <c r="Q139" s="298"/>
      <c r="R139" s="298"/>
      <c r="S139" s="298"/>
      <c r="T139" s="298"/>
      <c r="U139" s="298"/>
      <c r="V139" s="298"/>
      <c r="W139" s="298"/>
      <c r="X139" s="298"/>
      <c r="Y139" s="298"/>
      <c r="Z139" s="170"/>
    </row>
    <row r="140" spans="1:26">
      <c r="A140" s="399" t="s">
        <v>9</v>
      </c>
      <c r="C140" s="173"/>
      <c r="D140" s="173"/>
      <c r="E140" s="170"/>
      <c r="F140" s="749"/>
      <c r="G140" s="749"/>
      <c r="H140" s="749"/>
      <c r="I140" s="749"/>
      <c r="J140" s="749"/>
      <c r="K140" s="284"/>
      <c r="L140" s="284"/>
      <c r="M140" s="284"/>
      <c r="N140" s="284"/>
      <c r="O140" s="284"/>
      <c r="P140" s="749"/>
      <c r="Q140" s="749"/>
      <c r="R140" s="749"/>
      <c r="S140" s="749"/>
      <c r="T140" s="749"/>
      <c r="U140" s="749"/>
      <c r="V140" s="749"/>
      <c r="W140" s="749"/>
      <c r="X140" s="749"/>
      <c r="Y140" s="749"/>
      <c r="Z140" s="170"/>
    </row>
    <row r="141" spans="1:26" s="170" customFormat="1">
      <c r="A141" s="747" t="s">
        <v>1525</v>
      </c>
      <c r="C141" s="173"/>
      <c r="D141" s="173"/>
      <c r="F141" s="749"/>
      <c r="G141" s="749"/>
      <c r="H141" s="749"/>
      <c r="I141" s="749"/>
      <c r="J141" s="749"/>
      <c r="K141" s="749"/>
      <c r="L141" s="749"/>
      <c r="M141" s="749"/>
      <c r="N141" s="749"/>
      <c r="O141" s="749"/>
      <c r="P141" s="749"/>
      <c r="Q141" s="749"/>
      <c r="R141" s="749"/>
      <c r="S141" s="749"/>
      <c r="T141" s="749"/>
      <c r="U141" s="749"/>
      <c r="V141" s="749"/>
      <c r="W141" s="749"/>
      <c r="X141" s="749"/>
      <c r="Y141" s="749"/>
    </row>
    <row r="142" spans="1:26">
      <c r="A142" s="399" t="s">
        <v>350</v>
      </c>
      <c r="C142" s="173"/>
      <c r="D142" s="173"/>
      <c r="E142" s="170"/>
      <c r="F142" s="749"/>
      <c r="G142" s="749"/>
      <c r="H142" s="749"/>
      <c r="I142" s="749"/>
      <c r="J142" s="749"/>
      <c r="K142" s="284"/>
      <c r="L142" s="284"/>
      <c r="M142" s="284"/>
      <c r="N142" s="284"/>
      <c r="O142" s="284"/>
      <c r="P142" s="749"/>
      <c r="Q142" s="749"/>
      <c r="R142" s="749"/>
      <c r="S142" s="749"/>
      <c r="T142" s="749"/>
      <c r="U142" s="749"/>
      <c r="V142" s="749"/>
      <c r="W142" s="749"/>
      <c r="X142" s="749"/>
      <c r="Y142" s="749"/>
      <c r="Z142" s="170"/>
    </row>
    <row r="143" spans="1:26">
      <c r="A143" s="399" t="s">
        <v>10</v>
      </c>
      <c r="C143" s="173"/>
      <c r="D143" s="173"/>
      <c r="E143" s="170"/>
      <c r="F143" s="749"/>
      <c r="G143" s="749"/>
      <c r="H143" s="749"/>
      <c r="I143" s="749"/>
      <c r="J143" s="749"/>
      <c r="K143" s="284"/>
      <c r="L143" s="284"/>
      <c r="M143" s="284"/>
      <c r="N143" s="284"/>
      <c r="O143" s="284"/>
      <c r="P143" s="749"/>
      <c r="Q143" s="749"/>
      <c r="R143" s="749"/>
      <c r="S143" s="749"/>
      <c r="T143" s="749"/>
      <c r="U143" s="749"/>
      <c r="V143" s="749"/>
      <c r="W143" s="749"/>
      <c r="X143" s="749"/>
      <c r="Y143" s="749"/>
      <c r="Z143" s="170"/>
    </row>
    <row r="144" spans="1:26">
      <c r="A144" s="399" t="s">
        <v>11</v>
      </c>
      <c r="C144" s="173"/>
      <c r="D144" s="173"/>
      <c r="E144" s="170"/>
      <c r="F144" s="749"/>
      <c r="G144" s="749"/>
      <c r="H144" s="749"/>
      <c r="I144" s="749"/>
      <c r="J144" s="749"/>
      <c r="K144" s="284"/>
      <c r="L144" s="284"/>
      <c r="M144" s="284"/>
      <c r="N144" s="284"/>
      <c r="O144" s="284"/>
      <c r="P144" s="749"/>
      <c r="Q144" s="749"/>
      <c r="R144" s="749"/>
      <c r="S144" s="749"/>
      <c r="T144" s="749"/>
      <c r="U144" s="749"/>
      <c r="V144" s="749"/>
      <c r="W144" s="749"/>
      <c r="X144" s="749"/>
      <c r="Y144" s="749"/>
      <c r="Z144" s="170"/>
    </row>
    <row r="145" spans="1:26">
      <c r="A145" s="399" t="s">
        <v>353</v>
      </c>
      <c r="B145" s="179"/>
      <c r="C145" s="173"/>
      <c r="D145" s="173"/>
      <c r="E145" s="170"/>
      <c r="F145" s="299">
        <f t="shared" ref="F145:J145" si="98">SUM(F140:F144)</f>
        <v>0</v>
      </c>
      <c r="G145" s="299">
        <f t="shared" si="98"/>
        <v>0</v>
      </c>
      <c r="H145" s="299">
        <f t="shared" si="98"/>
        <v>0</v>
      </c>
      <c r="I145" s="299">
        <f t="shared" si="98"/>
        <v>0</v>
      </c>
      <c r="J145" s="299">
        <f t="shared" si="98"/>
        <v>0</v>
      </c>
      <c r="K145" s="299">
        <f t="shared" ref="K145:O145" si="99">SUM(K140:K144)</f>
        <v>0</v>
      </c>
      <c r="L145" s="299">
        <f t="shared" si="99"/>
        <v>0</v>
      </c>
      <c r="M145" s="299">
        <f t="shared" si="99"/>
        <v>0</v>
      </c>
      <c r="N145" s="299">
        <f t="shared" si="99"/>
        <v>0</v>
      </c>
      <c r="O145" s="299">
        <f t="shared" si="99"/>
        <v>0</v>
      </c>
      <c r="P145" s="299">
        <f t="shared" ref="P145:Y145" si="100">SUM(P140:P144)</f>
        <v>0</v>
      </c>
      <c r="Q145" s="299">
        <f t="shared" si="100"/>
        <v>0</v>
      </c>
      <c r="R145" s="299">
        <f t="shared" si="100"/>
        <v>0</v>
      </c>
      <c r="S145" s="299">
        <f t="shared" si="100"/>
        <v>0</v>
      </c>
      <c r="T145" s="299">
        <f t="shared" si="100"/>
        <v>0</v>
      </c>
      <c r="U145" s="299">
        <f t="shared" si="100"/>
        <v>0</v>
      </c>
      <c r="V145" s="299">
        <f t="shared" si="100"/>
        <v>0</v>
      </c>
      <c r="W145" s="299">
        <f t="shared" si="100"/>
        <v>0</v>
      </c>
      <c r="X145" s="299">
        <f t="shared" si="100"/>
        <v>0</v>
      </c>
      <c r="Y145" s="299">
        <f t="shared" si="100"/>
        <v>0</v>
      </c>
      <c r="Z145" s="170"/>
    </row>
    <row r="146" spans="1:26">
      <c r="A146" s="337"/>
      <c r="B146" s="179"/>
      <c r="C146" s="173"/>
      <c r="D146" s="173"/>
      <c r="E146" s="170"/>
      <c r="F146" s="300"/>
      <c r="G146" s="300"/>
      <c r="H146" s="300"/>
      <c r="I146" s="300"/>
      <c r="J146" s="300"/>
      <c r="K146" s="300"/>
      <c r="L146" s="300"/>
      <c r="M146" s="300"/>
      <c r="N146" s="300"/>
      <c r="O146" s="300"/>
      <c r="P146" s="300"/>
      <c r="Q146" s="300"/>
      <c r="R146" s="300"/>
      <c r="S146" s="300"/>
      <c r="T146" s="300"/>
      <c r="U146" s="300"/>
      <c r="V146" s="300"/>
      <c r="W146" s="300"/>
      <c r="X146" s="300"/>
      <c r="Y146" s="300"/>
      <c r="Z146" s="170"/>
    </row>
    <row r="147" spans="1:26">
      <c r="A147" s="399" t="s">
        <v>584</v>
      </c>
      <c r="B147" s="179"/>
      <c r="C147" s="173"/>
      <c r="D147" s="173"/>
      <c r="E147" s="170"/>
      <c r="F147" s="299">
        <f t="shared" ref="F147:J147" si="101">F138-F145</f>
        <v>0</v>
      </c>
      <c r="G147" s="299">
        <f t="shared" si="101"/>
        <v>0</v>
      </c>
      <c r="H147" s="299">
        <f t="shared" si="101"/>
        <v>0</v>
      </c>
      <c r="I147" s="299">
        <f t="shared" si="101"/>
        <v>0</v>
      </c>
      <c r="J147" s="299">
        <f t="shared" si="101"/>
        <v>0</v>
      </c>
      <c r="K147" s="299">
        <f t="shared" ref="K147:O147" si="102">K138-K145</f>
        <v>0</v>
      </c>
      <c r="L147" s="299">
        <f t="shared" si="102"/>
        <v>0</v>
      </c>
      <c r="M147" s="299">
        <f t="shared" si="102"/>
        <v>0</v>
      </c>
      <c r="N147" s="299">
        <f t="shared" si="102"/>
        <v>0</v>
      </c>
      <c r="O147" s="299">
        <f t="shared" si="102"/>
        <v>0</v>
      </c>
      <c r="P147" s="299">
        <f t="shared" ref="P147:Y147" si="103">P138-P145</f>
        <v>0</v>
      </c>
      <c r="Q147" s="299">
        <f t="shared" si="103"/>
        <v>0</v>
      </c>
      <c r="R147" s="299">
        <f t="shared" si="103"/>
        <v>0</v>
      </c>
      <c r="S147" s="299">
        <f t="shared" si="103"/>
        <v>0</v>
      </c>
      <c r="T147" s="299">
        <f t="shared" si="103"/>
        <v>0</v>
      </c>
      <c r="U147" s="299">
        <f t="shared" si="103"/>
        <v>0</v>
      </c>
      <c r="V147" s="299">
        <f t="shared" si="103"/>
        <v>0</v>
      </c>
      <c r="W147" s="299">
        <f t="shared" si="103"/>
        <v>0</v>
      </c>
      <c r="X147" s="299">
        <f t="shared" si="103"/>
        <v>0</v>
      </c>
      <c r="Y147" s="299">
        <f t="shared" si="103"/>
        <v>0</v>
      </c>
      <c r="Z147" s="170"/>
    </row>
    <row r="148" spans="1:26">
      <c r="A148" s="337"/>
      <c r="B148" s="179"/>
      <c r="C148" s="173"/>
      <c r="D148" s="173"/>
      <c r="E148" s="170"/>
      <c r="F148" s="301"/>
      <c r="G148" s="301"/>
      <c r="H148" s="301"/>
      <c r="I148" s="301"/>
      <c r="J148" s="301"/>
      <c r="K148" s="301"/>
      <c r="L148" s="301"/>
      <c r="M148" s="301"/>
      <c r="N148" s="301"/>
      <c r="O148" s="301"/>
      <c r="P148" s="301"/>
      <c r="Q148" s="301"/>
      <c r="R148" s="301"/>
      <c r="S148" s="301"/>
      <c r="T148" s="301"/>
      <c r="U148" s="301"/>
      <c r="V148" s="301"/>
      <c r="W148" s="301"/>
      <c r="X148" s="301"/>
      <c r="Y148" s="301"/>
      <c r="Z148" s="170"/>
    </row>
    <row r="149" spans="1:26">
      <c r="A149" s="174" t="s">
        <v>12</v>
      </c>
      <c r="B149" s="179"/>
      <c r="C149" s="173"/>
      <c r="D149" s="173"/>
      <c r="E149" s="170"/>
      <c r="F149" s="301"/>
      <c r="G149" s="301"/>
      <c r="H149" s="301"/>
      <c r="I149" s="301"/>
      <c r="J149" s="301"/>
      <c r="K149" s="301"/>
      <c r="L149" s="301"/>
      <c r="M149" s="301"/>
      <c r="N149" s="301"/>
      <c r="O149" s="301"/>
      <c r="P149" s="301"/>
      <c r="Q149" s="301"/>
      <c r="R149" s="301"/>
      <c r="S149" s="301"/>
      <c r="T149" s="301"/>
      <c r="U149" s="301"/>
      <c r="V149" s="301"/>
      <c r="W149" s="301"/>
      <c r="X149" s="301"/>
      <c r="Y149" s="301"/>
      <c r="Z149" s="170"/>
    </row>
    <row r="150" spans="1:26" s="170" customFormat="1">
      <c r="A150" s="750" t="s">
        <v>1000</v>
      </c>
      <c r="B150" s="337"/>
      <c r="C150" s="173"/>
      <c r="D150" s="173"/>
      <c r="F150" s="517">
        <f>'F2 - Bal Sht'!F260</f>
        <v>0</v>
      </c>
      <c r="G150" s="517">
        <f>'F2 - Bal Sht'!G260</f>
        <v>0</v>
      </c>
      <c r="H150" s="517">
        <f>'F2 - Bal Sht'!H260</f>
        <v>0</v>
      </c>
      <c r="I150" s="517">
        <f>'F2 - Bal Sht'!I260</f>
        <v>0</v>
      </c>
      <c r="J150" s="517">
        <f>'F2 - Bal Sht'!J260</f>
        <v>0</v>
      </c>
      <c r="K150" s="517">
        <f>'F2 - Bal Sht'!K260</f>
        <v>0</v>
      </c>
      <c r="L150" s="517">
        <f>'F2 - Bal Sht'!L260</f>
        <v>0</v>
      </c>
      <c r="M150" s="517">
        <f>'F2 - Bal Sht'!M260</f>
        <v>0</v>
      </c>
      <c r="N150" s="517">
        <f>'F2 - Bal Sht'!N260</f>
        <v>0</v>
      </c>
      <c r="O150" s="517">
        <f>'F2 - Bal Sht'!O260</f>
        <v>0</v>
      </c>
      <c r="P150" s="517">
        <f>'F2 - Bal Sht'!P260</f>
        <v>0</v>
      </c>
      <c r="Q150" s="517">
        <f>'F2 - Bal Sht'!Q260</f>
        <v>0</v>
      </c>
      <c r="R150" s="517">
        <f>'F2 - Bal Sht'!R260</f>
        <v>0</v>
      </c>
      <c r="S150" s="517">
        <f>'F2 - Bal Sht'!S260</f>
        <v>0</v>
      </c>
      <c r="T150" s="517">
        <f>'F2 - Bal Sht'!T260</f>
        <v>0</v>
      </c>
      <c r="U150" s="517">
        <f>'F2 - Bal Sht'!U260</f>
        <v>0</v>
      </c>
      <c r="V150" s="517">
        <f>'F2 - Bal Sht'!V260</f>
        <v>0</v>
      </c>
      <c r="W150" s="517">
        <f>'F2 - Bal Sht'!W260</f>
        <v>0</v>
      </c>
      <c r="X150" s="517">
        <f>'F2 - Bal Sht'!X260</f>
        <v>0</v>
      </c>
      <c r="Y150" s="517">
        <f>'F2 - Bal Sht'!Y260</f>
        <v>0</v>
      </c>
    </row>
    <row r="151" spans="1:26">
      <c r="A151" s="338" t="s">
        <v>586</v>
      </c>
      <c r="C151" s="173"/>
      <c r="D151" s="173"/>
      <c r="E151" s="170"/>
      <c r="F151" s="749"/>
      <c r="G151" s="749"/>
      <c r="H151" s="749"/>
      <c r="I151" s="749"/>
      <c r="J151" s="749"/>
      <c r="K151" s="284"/>
      <c r="L151" s="284"/>
      <c r="M151" s="284"/>
      <c r="N151" s="284"/>
      <c r="O151" s="284"/>
      <c r="P151" s="749"/>
      <c r="Q151" s="749"/>
      <c r="R151" s="749"/>
      <c r="S151" s="749"/>
      <c r="T151" s="749"/>
      <c r="U151" s="749"/>
      <c r="V151" s="749"/>
      <c r="W151" s="749"/>
      <c r="X151" s="749"/>
      <c r="Y151" s="749"/>
      <c r="Z151" s="170"/>
    </row>
    <row r="152" spans="1:26">
      <c r="A152" s="338" t="s">
        <v>587</v>
      </c>
      <c r="C152" s="173"/>
      <c r="D152" s="173"/>
      <c r="E152" s="170"/>
      <c r="F152" s="749"/>
      <c r="G152" s="749"/>
      <c r="H152" s="749"/>
      <c r="I152" s="749"/>
      <c r="J152" s="749"/>
      <c r="K152" s="284"/>
      <c r="L152" s="284"/>
      <c r="M152" s="284"/>
      <c r="N152" s="284"/>
      <c r="O152" s="284"/>
      <c r="P152" s="749"/>
      <c r="Q152" s="749"/>
      <c r="R152" s="749"/>
      <c r="S152" s="749"/>
      <c r="T152" s="749"/>
      <c r="U152" s="749"/>
      <c r="V152" s="749"/>
      <c r="W152" s="749"/>
      <c r="X152" s="749"/>
      <c r="Y152" s="749"/>
      <c r="Z152" s="170"/>
    </row>
    <row r="153" spans="1:26">
      <c r="A153" s="338" t="s">
        <v>588</v>
      </c>
      <c r="C153" s="173"/>
      <c r="D153" s="173"/>
      <c r="E153" s="170"/>
      <c r="F153" s="749"/>
      <c r="G153" s="749"/>
      <c r="H153" s="749"/>
      <c r="I153" s="749"/>
      <c r="J153" s="749"/>
      <c r="K153" s="284"/>
      <c r="L153" s="284"/>
      <c r="M153" s="284"/>
      <c r="N153" s="284"/>
      <c r="O153" s="284"/>
      <c r="P153" s="749"/>
      <c r="Q153" s="749"/>
      <c r="R153" s="749"/>
      <c r="S153" s="749"/>
      <c r="T153" s="749"/>
      <c r="U153" s="749"/>
      <c r="V153" s="749"/>
      <c r="W153" s="749"/>
      <c r="X153" s="749"/>
      <c r="Y153" s="749"/>
      <c r="Z153" s="170"/>
    </row>
    <row r="154" spans="1:26">
      <c r="A154" s="337"/>
      <c r="B154" s="179"/>
      <c r="C154" s="173"/>
      <c r="D154" s="173"/>
      <c r="E154" s="170"/>
      <c r="F154" s="300"/>
      <c r="G154" s="300"/>
      <c r="H154" s="300"/>
      <c r="I154" s="300"/>
      <c r="J154" s="300"/>
      <c r="K154" s="300"/>
      <c r="L154" s="300"/>
      <c r="M154" s="300"/>
      <c r="N154" s="300"/>
      <c r="O154" s="300"/>
      <c r="P154" s="300"/>
      <c r="Q154" s="300"/>
      <c r="R154" s="300"/>
      <c r="S154" s="300"/>
      <c r="T154" s="300"/>
      <c r="U154" s="300"/>
      <c r="V154" s="300"/>
      <c r="W154" s="300"/>
      <c r="X154" s="300"/>
      <c r="Y154" s="300"/>
      <c r="Z154" s="170"/>
    </row>
    <row r="155" spans="1:26" ht="15">
      <c r="A155" s="400" t="s">
        <v>585</v>
      </c>
      <c r="B155" s="179"/>
      <c r="C155" s="173"/>
      <c r="D155" s="173"/>
      <c r="E155" s="170"/>
      <c r="F155" s="299">
        <f t="shared" ref="F155:J155" si="104">F147-SUM(F150:F153)</f>
        <v>0</v>
      </c>
      <c r="G155" s="299">
        <f t="shared" si="104"/>
        <v>0</v>
      </c>
      <c r="H155" s="299">
        <f t="shared" si="104"/>
        <v>0</v>
      </c>
      <c r="I155" s="299">
        <f t="shared" si="104"/>
        <v>0</v>
      </c>
      <c r="J155" s="299">
        <f t="shared" si="104"/>
        <v>0</v>
      </c>
      <c r="K155" s="299">
        <f>K147-SUM(K150:K153)</f>
        <v>0</v>
      </c>
      <c r="L155" s="299">
        <f t="shared" ref="L155:O155" si="105">L147-SUM(L150:L153)</f>
        <v>0</v>
      </c>
      <c r="M155" s="299">
        <f t="shared" si="105"/>
        <v>0</v>
      </c>
      <c r="N155" s="299">
        <f t="shared" si="105"/>
        <v>0</v>
      </c>
      <c r="O155" s="299">
        <f t="shared" si="105"/>
        <v>0</v>
      </c>
      <c r="P155" s="299">
        <f t="shared" ref="P155:Y155" si="106">P147-SUM(P150:P153)</f>
        <v>0</v>
      </c>
      <c r="Q155" s="299">
        <f t="shared" si="106"/>
        <v>0</v>
      </c>
      <c r="R155" s="299">
        <f t="shared" si="106"/>
        <v>0</v>
      </c>
      <c r="S155" s="299">
        <f t="shared" si="106"/>
        <v>0</v>
      </c>
      <c r="T155" s="299">
        <f t="shared" si="106"/>
        <v>0</v>
      </c>
      <c r="U155" s="299">
        <f t="shared" si="106"/>
        <v>0</v>
      </c>
      <c r="V155" s="299">
        <f t="shared" si="106"/>
        <v>0</v>
      </c>
      <c r="W155" s="299">
        <f t="shared" si="106"/>
        <v>0</v>
      </c>
      <c r="X155" s="299">
        <f t="shared" si="106"/>
        <v>0</v>
      </c>
      <c r="Y155" s="299">
        <f t="shared" si="106"/>
        <v>0</v>
      </c>
      <c r="Z155" s="170"/>
    </row>
    <row r="156" spans="1:26" s="371" customFormat="1">
      <c r="A156" s="334"/>
      <c r="B156" s="334"/>
      <c r="C156" s="334"/>
      <c r="D156" s="334"/>
      <c r="E156" s="334"/>
      <c r="F156" s="370"/>
      <c r="G156" s="370"/>
      <c r="H156" s="370"/>
      <c r="I156" s="370"/>
      <c r="J156" s="370"/>
      <c r="K156" s="370"/>
      <c r="L156" s="370"/>
      <c r="M156" s="370"/>
      <c r="N156" s="370"/>
      <c r="O156" s="370"/>
      <c r="P156" s="370"/>
      <c r="Q156" s="370"/>
      <c r="R156" s="370"/>
      <c r="S156" s="370"/>
      <c r="T156" s="370"/>
      <c r="U156" s="370"/>
      <c r="V156" s="370"/>
      <c r="W156" s="370"/>
      <c r="X156" s="370"/>
      <c r="Y156" s="370"/>
      <c r="Z156" s="334"/>
    </row>
    <row r="157" spans="1:26" ht="15">
      <c r="A157" s="296" t="s">
        <v>1344</v>
      </c>
      <c r="B157" s="170"/>
      <c r="C157" s="170"/>
      <c r="D157" s="170"/>
      <c r="E157" s="170"/>
      <c r="F157" s="302"/>
      <c r="G157" s="302"/>
      <c r="H157" s="302"/>
      <c r="I157" s="302"/>
      <c r="J157" s="302"/>
      <c r="K157" s="302"/>
      <c r="L157" s="302"/>
      <c r="M157" s="302"/>
      <c r="N157" s="302"/>
      <c r="O157" s="302"/>
      <c r="P157" s="302"/>
      <c r="Q157" s="302"/>
      <c r="R157" s="302"/>
      <c r="S157" s="302"/>
      <c r="T157" s="302"/>
      <c r="U157" s="302"/>
      <c r="V157" s="302"/>
      <c r="W157" s="302"/>
      <c r="X157" s="302"/>
      <c r="Y157" s="302"/>
      <c r="Z157" s="170"/>
    </row>
    <row r="158" spans="1:26">
      <c r="A158" s="560" t="s">
        <v>273</v>
      </c>
      <c r="B158" s="337"/>
      <c r="C158" s="173"/>
      <c r="D158" s="173"/>
      <c r="E158" s="170"/>
      <c r="F158" s="297"/>
      <c r="G158" s="297"/>
      <c r="H158" s="297"/>
      <c r="I158" s="297"/>
      <c r="J158" s="297"/>
      <c r="K158" s="297"/>
      <c r="L158" s="297"/>
      <c r="M158" s="297"/>
      <c r="N158" s="297"/>
      <c r="O158" s="297"/>
      <c r="P158" s="297"/>
      <c r="Q158" s="297"/>
      <c r="R158" s="297"/>
      <c r="S158" s="297"/>
      <c r="T158" s="297"/>
      <c r="U158" s="297"/>
      <c r="V158" s="297"/>
      <c r="W158" s="297"/>
      <c r="X158" s="297"/>
      <c r="Y158" s="297"/>
      <c r="Z158" s="170"/>
    </row>
    <row r="159" spans="1:26">
      <c r="A159" s="464" t="s">
        <v>354</v>
      </c>
      <c r="B159" s="337"/>
      <c r="C159" s="173"/>
      <c r="D159" s="173"/>
      <c r="E159" s="170"/>
      <c r="F159" s="298"/>
      <c r="G159" s="298"/>
      <c r="H159" s="298"/>
      <c r="I159" s="298"/>
      <c r="J159" s="298"/>
      <c r="K159" s="298"/>
      <c r="L159" s="298"/>
      <c r="M159" s="298"/>
      <c r="N159" s="298"/>
      <c r="O159" s="298"/>
      <c r="P159" s="298"/>
      <c r="Q159" s="298"/>
      <c r="R159" s="298"/>
      <c r="S159" s="298"/>
      <c r="T159" s="298"/>
      <c r="U159" s="298"/>
      <c r="V159" s="298"/>
      <c r="W159" s="298"/>
      <c r="X159" s="298"/>
      <c r="Y159" s="298"/>
      <c r="Z159" s="170"/>
    </row>
    <row r="160" spans="1:26">
      <c r="A160" s="560" t="s">
        <v>9</v>
      </c>
      <c r="C160" s="173"/>
      <c r="D160" s="173"/>
      <c r="E160" s="170"/>
      <c r="F160" s="749"/>
      <c r="G160" s="749"/>
      <c r="H160" s="749"/>
      <c r="I160" s="749"/>
      <c r="J160" s="749"/>
      <c r="K160" s="284"/>
      <c r="L160" s="284"/>
      <c r="M160" s="284"/>
      <c r="N160" s="284"/>
      <c r="O160" s="284"/>
      <c r="P160" s="749"/>
      <c r="Q160" s="749"/>
      <c r="R160" s="749"/>
      <c r="S160" s="749"/>
      <c r="T160" s="749"/>
      <c r="U160" s="749"/>
      <c r="V160" s="749"/>
      <c r="W160" s="749"/>
      <c r="X160" s="749"/>
      <c r="Y160" s="749"/>
      <c r="Z160" s="170"/>
    </row>
    <row r="161" spans="1:26" s="170" customFormat="1">
      <c r="A161" s="747" t="s">
        <v>1525</v>
      </c>
      <c r="C161" s="173"/>
      <c r="D161" s="173"/>
      <c r="F161" s="749"/>
      <c r="G161" s="749"/>
      <c r="H161" s="749"/>
      <c r="I161" s="749"/>
      <c r="J161" s="749"/>
      <c r="K161" s="749"/>
      <c r="L161" s="749"/>
      <c r="M161" s="749"/>
      <c r="N161" s="749"/>
      <c r="O161" s="749"/>
      <c r="P161" s="749"/>
      <c r="Q161" s="749"/>
      <c r="R161" s="749"/>
      <c r="S161" s="749"/>
      <c r="T161" s="749"/>
      <c r="U161" s="749"/>
      <c r="V161" s="749"/>
      <c r="W161" s="749"/>
      <c r="X161" s="749"/>
      <c r="Y161" s="749"/>
    </row>
    <row r="162" spans="1:26">
      <c r="A162" s="560" t="s">
        <v>350</v>
      </c>
      <c r="C162" s="173"/>
      <c r="D162" s="173"/>
      <c r="E162" s="170"/>
      <c r="F162" s="749"/>
      <c r="G162" s="749"/>
      <c r="H162" s="749"/>
      <c r="I162" s="749"/>
      <c r="J162" s="749"/>
      <c r="K162" s="284"/>
      <c r="L162" s="284"/>
      <c r="M162" s="284"/>
      <c r="N162" s="284"/>
      <c r="O162" s="284"/>
      <c r="P162" s="749"/>
      <c r="Q162" s="749"/>
      <c r="R162" s="749"/>
      <c r="S162" s="749"/>
      <c r="T162" s="749"/>
      <c r="U162" s="749"/>
      <c r="V162" s="749"/>
      <c r="W162" s="749"/>
      <c r="X162" s="749"/>
      <c r="Y162" s="749"/>
      <c r="Z162" s="170"/>
    </row>
    <row r="163" spans="1:26">
      <c r="A163" s="560" t="s">
        <v>10</v>
      </c>
      <c r="C163" s="173"/>
      <c r="D163" s="173"/>
      <c r="E163" s="170"/>
      <c r="F163" s="749"/>
      <c r="G163" s="749"/>
      <c r="H163" s="749"/>
      <c r="I163" s="749"/>
      <c r="J163" s="749"/>
      <c r="K163" s="284"/>
      <c r="L163" s="284"/>
      <c r="M163" s="284"/>
      <c r="N163" s="284"/>
      <c r="O163" s="284"/>
      <c r="P163" s="749"/>
      <c r="Q163" s="749"/>
      <c r="R163" s="749"/>
      <c r="S163" s="749"/>
      <c r="T163" s="749"/>
      <c r="U163" s="749"/>
      <c r="V163" s="749"/>
      <c r="W163" s="749"/>
      <c r="X163" s="749"/>
      <c r="Y163" s="749"/>
      <c r="Z163" s="170"/>
    </row>
    <row r="164" spans="1:26">
      <c r="A164" s="560" t="s">
        <v>11</v>
      </c>
      <c r="C164" s="173"/>
      <c r="D164" s="173"/>
      <c r="E164" s="170"/>
      <c r="F164" s="749"/>
      <c r="G164" s="749"/>
      <c r="H164" s="749"/>
      <c r="I164" s="749"/>
      <c r="J164" s="749"/>
      <c r="K164" s="284"/>
      <c r="L164" s="284"/>
      <c r="M164" s="284"/>
      <c r="N164" s="284"/>
      <c r="O164" s="284"/>
      <c r="P164" s="749"/>
      <c r="Q164" s="749"/>
      <c r="R164" s="749"/>
      <c r="S164" s="749"/>
      <c r="T164" s="749"/>
      <c r="U164" s="749"/>
      <c r="V164" s="749"/>
      <c r="W164" s="749"/>
      <c r="X164" s="749"/>
      <c r="Y164" s="749"/>
      <c r="Z164" s="170"/>
    </row>
    <row r="165" spans="1:26">
      <c r="A165" s="560" t="s">
        <v>353</v>
      </c>
      <c r="B165" s="337"/>
      <c r="C165" s="173"/>
      <c r="D165" s="173"/>
      <c r="E165" s="170"/>
      <c r="F165" s="299">
        <f t="shared" ref="F165:J165" si="107">SUM(F160:F164)</f>
        <v>0</v>
      </c>
      <c r="G165" s="299">
        <f t="shared" si="107"/>
        <v>0</v>
      </c>
      <c r="H165" s="299">
        <f t="shared" si="107"/>
        <v>0</v>
      </c>
      <c r="I165" s="299">
        <f t="shared" si="107"/>
        <v>0</v>
      </c>
      <c r="J165" s="299">
        <f t="shared" si="107"/>
        <v>0</v>
      </c>
      <c r="K165" s="299">
        <f t="shared" ref="K165:O165" si="108">SUM(K160:K164)</f>
        <v>0</v>
      </c>
      <c r="L165" s="299">
        <f t="shared" si="108"/>
        <v>0</v>
      </c>
      <c r="M165" s="299">
        <f t="shared" si="108"/>
        <v>0</v>
      </c>
      <c r="N165" s="299">
        <f t="shared" si="108"/>
        <v>0</v>
      </c>
      <c r="O165" s="299">
        <f t="shared" si="108"/>
        <v>0</v>
      </c>
      <c r="P165" s="299">
        <f t="shared" ref="P165:Y165" si="109">SUM(P160:P164)</f>
        <v>0</v>
      </c>
      <c r="Q165" s="299">
        <f t="shared" si="109"/>
        <v>0</v>
      </c>
      <c r="R165" s="299">
        <f t="shared" si="109"/>
        <v>0</v>
      </c>
      <c r="S165" s="299">
        <f t="shared" si="109"/>
        <v>0</v>
      </c>
      <c r="T165" s="299">
        <f t="shared" si="109"/>
        <v>0</v>
      </c>
      <c r="U165" s="299">
        <f t="shared" si="109"/>
        <v>0</v>
      </c>
      <c r="V165" s="299">
        <f t="shared" si="109"/>
        <v>0</v>
      </c>
      <c r="W165" s="299">
        <f t="shared" si="109"/>
        <v>0</v>
      </c>
      <c r="X165" s="299">
        <f t="shared" si="109"/>
        <v>0</v>
      </c>
      <c r="Y165" s="299">
        <f t="shared" si="109"/>
        <v>0</v>
      </c>
      <c r="Z165" s="170"/>
    </row>
    <row r="166" spans="1:26">
      <c r="A166" s="337"/>
      <c r="B166" s="337"/>
      <c r="C166" s="173"/>
      <c r="D166" s="173"/>
      <c r="E166" s="170"/>
      <c r="F166" s="300"/>
      <c r="G166" s="300"/>
      <c r="H166" s="300"/>
      <c r="I166" s="300"/>
      <c r="J166" s="300"/>
      <c r="K166" s="300"/>
      <c r="L166" s="300"/>
      <c r="M166" s="300"/>
      <c r="N166" s="300"/>
      <c r="O166" s="300"/>
      <c r="P166" s="300"/>
      <c r="Q166" s="300"/>
      <c r="R166" s="300"/>
      <c r="S166" s="300"/>
      <c r="T166" s="300"/>
      <c r="U166" s="300"/>
      <c r="V166" s="300"/>
      <c r="W166" s="300"/>
      <c r="X166" s="300"/>
      <c r="Y166" s="300"/>
      <c r="Z166" s="170"/>
    </row>
    <row r="167" spans="1:26">
      <c r="A167" s="560" t="s">
        <v>584</v>
      </c>
      <c r="B167" s="337"/>
      <c r="C167" s="173"/>
      <c r="D167" s="173"/>
      <c r="E167" s="170"/>
      <c r="F167" s="299">
        <f t="shared" ref="F167:J167" si="110">F158-F165</f>
        <v>0</v>
      </c>
      <c r="G167" s="299">
        <f t="shared" si="110"/>
        <v>0</v>
      </c>
      <c r="H167" s="299">
        <f t="shared" si="110"/>
        <v>0</v>
      </c>
      <c r="I167" s="299">
        <f t="shared" si="110"/>
        <v>0</v>
      </c>
      <c r="J167" s="299">
        <f t="shared" si="110"/>
        <v>0</v>
      </c>
      <c r="K167" s="299">
        <f t="shared" ref="K167:O167" si="111">K158-K165</f>
        <v>0</v>
      </c>
      <c r="L167" s="299">
        <f t="shared" si="111"/>
        <v>0</v>
      </c>
      <c r="M167" s="299">
        <f t="shared" si="111"/>
        <v>0</v>
      </c>
      <c r="N167" s="299">
        <f t="shared" si="111"/>
        <v>0</v>
      </c>
      <c r="O167" s="299">
        <f t="shared" si="111"/>
        <v>0</v>
      </c>
      <c r="P167" s="299">
        <f t="shared" ref="P167:Y167" si="112">P158-P165</f>
        <v>0</v>
      </c>
      <c r="Q167" s="299">
        <f t="shared" si="112"/>
        <v>0</v>
      </c>
      <c r="R167" s="299">
        <f t="shared" si="112"/>
        <v>0</v>
      </c>
      <c r="S167" s="299">
        <f t="shared" si="112"/>
        <v>0</v>
      </c>
      <c r="T167" s="299">
        <f t="shared" si="112"/>
        <v>0</v>
      </c>
      <c r="U167" s="299">
        <f t="shared" si="112"/>
        <v>0</v>
      </c>
      <c r="V167" s="299">
        <f t="shared" si="112"/>
        <v>0</v>
      </c>
      <c r="W167" s="299">
        <f t="shared" si="112"/>
        <v>0</v>
      </c>
      <c r="X167" s="299">
        <f t="shared" si="112"/>
        <v>0</v>
      </c>
      <c r="Y167" s="299">
        <f t="shared" si="112"/>
        <v>0</v>
      </c>
      <c r="Z167" s="170"/>
    </row>
    <row r="168" spans="1:26">
      <c r="A168" s="337"/>
      <c r="B168" s="337"/>
      <c r="C168" s="173"/>
      <c r="D168" s="173"/>
      <c r="E168" s="170"/>
      <c r="F168" s="301"/>
      <c r="G168" s="301"/>
      <c r="H168" s="301"/>
      <c r="I168" s="301"/>
      <c r="J168" s="301"/>
      <c r="K168" s="301"/>
      <c r="L168" s="301"/>
      <c r="M168" s="301"/>
      <c r="N168" s="301"/>
      <c r="O168" s="301"/>
      <c r="P168" s="301"/>
      <c r="Q168" s="301"/>
      <c r="R168" s="301"/>
      <c r="S168" s="301"/>
      <c r="T168" s="301"/>
      <c r="U168" s="301"/>
      <c r="V168" s="301"/>
      <c r="W168" s="301"/>
      <c r="X168" s="301"/>
      <c r="Y168" s="301"/>
      <c r="Z168" s="170"/>
    </row>
    <row r="169" spans="1:26">
      <c r="A169" s="174" t="s">
        <v>12</v>
      </c>
      <c r="B169" s="337"/>
      <c r="C169" s="173"/>
      <c r="D169" s="173"/>
      <c r="E169" s="170"/>
      <c r="F169" s="301"/>
      <c r="G169" s="301"/>
      <c r="H169" s="301"/>
      <c r="I169" s="301"/>
      <c r="J169" s="301"/>
      <c r="K169" s="301"/>
      <c r="L169" s="301"/>
      <c r="M169" s="301"/>
      <c r="N169" s="301"/>
      <c r="O169" s="301"/>
      <c r="P169" s="301"/>
      <c r="Q169" s="301"/>
      <c r="R169" s="301"/>
      <c r="S169" s="301"/>
      <c r="T169" s="301"/>
      <c r="U169" s="301"/>
      <c r="V169" s="301"/>
      <c r="W169" s="301"/>
      <c r="X169" s="301"/>
      <c r="Y169" s="301"/>
      <c r="Z169" s="170"/>
    </row>
    <row r="170" spans="1:26" s="170" customFormat="1">
      <c r="A170" s="750" t="s">
        <v>1000</v>
      </c>
      <c r="B170" s="337"/>
      <c r="C170" s="173"/>
      <c r="D170" s="173"/>
      <c r="F170" s="517">
        <f>'F2 - Bal Sht'!F280</f>
        <v>0</v>
      </c>
      <c r="G170" s="517">
        <f>'F2 - Bal Sht'!G280</f>
        <v>0</v>
      </c>
      <c r="H170" s="517">
        <f>'F2 - Bal Sht'!H280</f>
        <v>0</v>
      </c>
      <c r="I170" s="517">
        <f>'F2 - Bal Sht'!I280</f>
        <v>0</v>
      </c>
      <c r="J170" s="517">
        <f>'F2 - Bal Sht'!J280</f>
        <v>0</v>
      </c>
      <c r="K170" s="517">
        <f>'F2 - Bal Sht'!K280</f>
        <v>0</v>
      </c>
      <c r="L170" s="517">
        <f>'F2 - Bal Sht'!L280</f>
        <v>0</v>
      </c>
      <c r="M170" s="517">
        <f>'F2 - Bal Sht'!M280</f>
        <v>0</v>
      </c>
      <c r="N170" s="517">
        <f>'F2 - Bal Sht'!N280</f>
        <v>0</v>
      </c>
      <c r="O170" s="517">
        <f>'F2 - Bal Sht'!O280</f>
        <v>0</v>
      </c>
      <c r="P170" s="517">
        <f>'F2 - Bal Sht'!P280</f>
        <v>0</v>
      </c>
      <c r="Q170" s="517">
        <f>'F2 - Bal Sht'!Q280</f>
        <v>0</v>
      </c>
      <c r="R170" s="517">
        <f>'F2 - Bal Sht'!R280</f>
        <v>0</v>
      </c>
      <c r="S170" s="517">
        <f>'F2 - Bal Sht'!S280</f>
        <v>0</v>
      </c>
      <c r="T170" s="517">
        <f>'F2 - Bal Sht'!T280</f>
        <v>0</v>
      </c>
      <c r="U170" s="517">
        <f>'F2 - Bal Sht'!U280</f>
        <v>0</v>
      </c>
      <c r="V170" s="517">
        <f>'F2 - Bal Sht'!V280</f>
        <v>0</v>
      </c>
      <c r="W170" s="517">
        <f>'F2 - Bal Sht'!W280</f>
        <v>0</v>
      </c>
      <c r="X170" s="517">
        <f>'F2 - Bal Sht'!X280</f>
        <v>0</v>
      </c>
      <c r="Y170" s="517">
        <f>'F2 - Bal Sht'!Y280</f>
        <v>0</v>
      </c>
    </row>
    <row r="171" spans="1:26">
      <c r="A171" s="338" t="s">
        <v>586</v>
      </c>
      <c r="C171" s="173"/>
      <c r="D171" s="173"/>
      <c r="E171" s="170"/>
      <c r="F171" s="749"/>
      <c r="G171" s="749"/>
      <c r="H171" s="749"/>
      <c r="I171" s="749"/>
      <c r="J171" s="749"/>
      <c r="K171" s="284"/>
      <c r="L171" s="284"/>
      <c r="M171" s="284"/>
      <c r="N171" s="284"/>
      <c r="O171" s="284"/>
      <c r="P171" s="749"/>
      <c r="Q171" s="749"/>
      <c r="R171" s="749"/>
      <c r="S171" s="749"/>
      <c r="T171" s="749"/>
      <c r="U171" s="749"/>
      <c r="V171" s="749"/>
      <c r="W171" s="749"/>
      <c r="X171" s="749"/>
      <c r="Y171" s="749"/>
      <c r="Z171" s="170"/>
    </row>
    <row r="172" spans="1:26">
      <c r="A172" s="338" t="s">
        <v>587</v>
      </c>
      <c r="C172" s="173"/>
      <c r="D172" s="173"/>
      <c r="E172" s="170"/>
      <c r="F172" s="749"/>
      <c r="G172" s="749"/>
      <c r="H172" s="749"/>
      <c r="I172" s="749"/>
      <c r="J172" s="749"/>
      <c r="K172" s="284"/>
      <c r="L172" s="284"/>
      <c r="M172" s="284"/>
      <c r="N172" s="284"/>
      <c r="O172" s="284"/>
      <c r="P172" s="749"/>
      <c r="Q172" s="749"/>
      <c r="R172" s="749"/>
      <c r="S172" s="749"/>
      <c r="T172" s="749"/>
      <c r="U172" s="749"/>
      <c r="V172" s="749"/>
      <c r="W172" s="749"/>
      <c r="X172" s="749"/>
      <c r="Y172" s="749"/>
      <c r="Z172" s="170"/>
    </row>
    <row r="173" spans="1:26">
      <c r="A173" s="338" t="s">
        <v>588</v>
      </c>
      <c r="C173" s="173"/>
      <c r="D173" s="173"/>
      <c r="E173" s="170"/>
      <c r="F173" s="749"/>
      <c r="G173" s="749"/>
      <c r="H173" s="749"/>
      <c r="I173" s="749"/>
      <c r="J173" s="749"/>
      <c r="K173" s="284"/>
      <c r="L173" s="284"/>
      <c r="M173" s="284"/>
      <c r="N173" s="284"/>
      <c r="O173" s="284"/>
      <c r="P173" s="749"/>
      <c r="Q173" s="749"/>
      <c r="R173" s="749"/>
      <c r="S173" s="749"/>
      <c r="T173" s="749"/>
      <c r="U173" s="749"/>
      <c r="V173" s="749"/>
      <c r="W173" s="749"/>
      <c r="X173" s="749"/>
      <c r="Y173" s="749"/>
      <c r="Z173" s="170"/>
    </row>
    <row r="174" spans="1:26">
      <c r="A174" s="337"/>
      <c r="B174" s="337"/>
      <c r="C174" s="173"/>
      <c r="D174" s="173"/>
      <c r="E174" s="170"/>
      <c r="F174" s="300"/>
      <c r="G174" s="300"/>
      <c r="H174" s="300"/>
      <c r="I174" s="300"/>
      <c r="J174" s="300"/>
      <c r="K174" s="300"/>
      <c r="L174" s="300"/>
      <c r="M174" s="300"/>
      <c r="N174" s="300"/>
      <c r="O174" s="300"/>
      <c r="P174" s="300"/>
      <c r="Q174" s="300"/>
      <c r="R174" s="300"/>
      <c r="S174" s="300"/>
      <c r="T174" s="300"/>
      <c r="U174" s="300"/>
      <c r="V174" s="300"/>
      <c r="W174" s="300"/>
      <c r="X174" s="300"/>
      <c r="Y174" s="300"/>
      <c r="Z174" s="170"/>
    </row>
    <row r="175" spans="1:26" ht="15">
      <c r="A175" s="400" t="s">
        <v>585</v>
      </c>
      <c r="B175" s="337"/>
      <c r="C175" s="173"/>
      <c r="D175" s="173"/>
      <c r="E175" s="170"/>
      <c r="F175" s="299">
        <f t="shared" ref="F175:J175" si="113">F167-SUM(F170:F173)</f>
        <v>0</v>
      </c>
      <c r="G175" s="299">
        <f t="shared" si="113"/>
        <v>0</v>
      </c>
      <c r="H175" s="299">
        <f t="shared" si="113"/>
        <v>0</v>
      </c>
      <c r="I175" s="299">
        <f t="shared" si="113"/>
        <v>0</v>
      </c>
      <c r="J175" s="299">
        <f t="shared" si="113"/>
        <v>0</v>
      </c>
      <c r="K175" s="299">
        <f t="shared" ref="K175:O175" si="114">K167-SUM(K170:K173)</f>
        <v>0</v>
      </c>
      <c r="L175" s="299">
        <f t="shared" si="114"/>
        <v>0</v>
      </c>
      <c r="M175" s="299">
        <f t="shared" si="114"/>
        <v>0</v>
      </c>
      <c r="N175" s="299">
        <f t="shared" si="114"/>
        <v>0</v>
      </c>
      <c r="O175" s="299">
        <f t="shared" si="114"/>
        <v>0</v>
      </c>
      <c r="P175" s="299">
        <f t="shared" ref="P175:Y175" si="115">P167-SUM(P170:P173)</f>
        <v>0</v>
      </c>
      <c r="Q175" s="299">
        <f t="shared" si="115"/>
        <v>0</v>
      </c>
      <c r="R175" s="299">
        <f t="shared" si="115"/>
        <v>0</v>
      </c>
      <c r="S175" s="299">
        <f t="shared" si="115"/>
        <v>0</v>
      </c>
      <c r="T175" s="299">
        <f t="shared" si="115"/>
        <v>0</v>
      </c>
      <c r="U175" s="299">
        <f t="shared" si="115"/>
        <v>0</v>
      </c>
      <c r="V175" s="299">
        <f t="shared" si="115"/>
        <v>0</v>
      </c>
      <c r="W175" s="299">
        <f t="shared" si="115"/>
        <v>0</v>
      </c>
      <c r="X175" s="299">
        <f t="shared" si="115"/>
        <v>0</v>
      </c>
      <c r="Y175" s="299">
        <f t="shared" si="115"/>
        <v>0</v>
      </c>
      <c r="Z175" s="170"/>
    </row>
    <row r="176" spans="1:26" s="371" customFormat="1">
      <c r="A176" s="334"/>
      <c r="B176" s="334"/>
      <c r="C176" s="334"/>
      <c r="D176" s="334"/>
      <c r="E176" s="334"/>
      <c r="F176" s="370"/>
      <c r="G176" s="370"/>
      <c r="H176" s="370"/>
      <c r="I176" s="370"/>
      <c r="J176" s="370"/>
      <c r="K176" s="370"/>
      <c r="L176" s="370"/>
      <c r="M176" s="370"/>
      <c r="N176" s="370"/>
      <c r="O176" s="370"/>
      <c r="P176" s="370"/>
      <c r="Q176" s="370"/>
      <c r="R176" s="370"/>
      <c r="S176" s="370"/>
      <c r="T176" s="370"/>
      <c r="U176" s="370"/>
      <c r="V176" s="370"/>
      <c r="W176" s="370"/>
      <c r="X176" s="370"/>
      <c r="Y176" s="370"/>
      <c r="Z176" s="334"/>
    </row>
    <row r="177" spans="1:26" ht="15">
      <c r="A177" s="296" t="s">
        <v>1065</v>
      </c>
      <c r="B177" s="170"/>
      <c r="C177" s="170"/>
      <c r="D177" s="170"/>
      <c r="E177" s="170"/>
      <c r="F177" s="302"/>
      <c r="G177" s="302"/>
      <c r="H177" s="302"/>
      <c r="I177" s="302"/>
      <c r="J177" s="302"/>
      <c r="K177" s="302"/>
      <c r="L177" s="302"/>
      <c r="M177" s="302"/>
      <c r="N177" s="302"/>
      <c r="O177" s="302"/>
      <c r="P177" s="302"/>
      <c r="Q177" s="302"/>
      <c r="R177" s="302"/>
      <c r="S177" s="302"/>
      <c r="T177" s="302"/>
      <c r="U177" s="302"/>
      <c r="V177" s="302"/>
      <c r="W177" s="302"/>
      <c r="X177" s="302"/>
      <c r="Y177" s="302"/>
      <c r="Z177" s="170"/>
    </row>
    <row r="178" spans="1:26">
      <c r="A178" s="560" t="s">
        <v>273</v>
      </c>
      <c r="B178" s="337"/>
      <c r="C178" s="173"/>
      <c r="D178" s="173"/>
      <c r="E178" s="170"/>
      <c r="F178" s="297"/>
      <c r="G178" s="297"/>
      <c r="H178" s="297"/>
      <c r="I178" s="297"/>
      <c r="J178" s="297"/>
      <c r="K178" s="297"/>
      <c r="L178" s="297"/>
      <c r="M178" s="297"/>
      <c r="N178" s="297"/>
      <c r="O178" s="297"/>
      <c r="P178" s="297"/>
      <c r="Q178" s="297"/>
      <c r="R178" s="297"/>
      <c r="S178" s="297"/>
      <c r="T178" s="297"/>
      <c r="U178" s="297"/>
      <c r="V178" s="297"/>
      <c r="W178" s="297"/>
      <c r="X178" s="297"/>
      <c r="Y178" s="297"/>
      <c r="Z178" s="170"/>
    </row>
    <row r="179" spans="1:26">
      <c r="A179" s="464" t="s">
        <v>354</v>
      </c>
      <c r="B179" s="337"/>
      <c r="C179" s="173"/>
      <c r="D179" s="173"/>
      <c r="E179" s="170"/>
      <c r="F179" s="298"/>
      <c r="G179" s="298"/>
      <c r="H179" s="298"/>
      <c r="I179" s="298"/>
      <c r="J179" s="298"/>
      <c r="K179" s="298"/>
      <c r="L179" s="298"/>
      <c r="M179" s="298"/>
      <c r="N179" s="298"/>
      <c r="O179" s="298"/>
      <c r="P179" s="298"/>
      <c r="Q179" s="298"/>
      <c r="R179" s="298"/>
      <c r="S179" s="298"/>
      <c r="T179" s="298"/>
      <c r="U179" s="298"/>
      <c r="V179" s="298"/>
      <c r="W179" s="298"/>
      <c r="X179" s="298"/>
      <c r="Y179" s="298"/>
      <c r="Z179" s="170"/>
    </row>
    <row r="180" spans="1:26">
      <c r="A180" s="560" t="s">
        <v>9</v>
      </c>
      <c r="C180" s="173"/>
      <c r="D180" s="173"/>
      <c r="E180" s="170"/>
      <c r="F180" s="749"/>
      <c r="G180" s="749"/>
      <c r="H180" s="749"/>
      <c r="I180" s="749"/>
      <c r="J180" s="749"/>
      <c r="K180" s="284"/>
      <c r="L180" s="284"/>
      <c r="M180" s="284"/>
      <c r="N180" s="284"/>
      <c r="O180" s="284"/>
      <c r="P180" s="749"/>
      <c r="Q180" s="749"/>
      <c r="R180" s="749"/>
      <c r="S180" s="749"/>
      <c r="T180" s="749"/>
      <c r="U180" s="749"/>
      <c r="V180" s="749"/>
      <c r="W180" s="749"/>
      <c r="X180" s="749"/>
      <c r="Y180" s="749"/>
      <c r="Z180" s="170"/>
    </row>
    <row r="181" spans="1:26" s="170" customFormat="1">
      <c r="A181" s="747" t="s">
        <v>1525</v>
      </c>
      <c r="C181" s="173"/>
      <c r="D181" s="173"/>
      <c r="F181" s="749"/>
      <c r="G181" s="749"/>
      <c r="H181" s="749"/>
      <c r="I181" s="749"/>
      <c r="J181" s="749"/>
      <c r="K181" s="749"/>
      <c r="L181" s="749"/>
      <c r="M181" s="749"/>
      <c r="N181" s="749"/>
      <c r="O181" s="749"/>
      <c r="P181" s="749"/>
      <c r="Q181" s="749"/>
      <c r="R181" s="749"/>
      <c r="S181" s="749"/>
      <c r="T181" s="749"/>
      <c r="U181" s="749"/>
      <c r="V181" s="749"/>
      <c r="W181" s="749"/>
      <c r="X181" s="749"/>
      <c r="Y181" s="749"/>
    </row>
    <row r="182" spans="1:26">
      <c r="A182" s="560" t="s">
        <v>350</v>
      </c>
      <c r="C182" s="173"/>
      <c r="D182" s="173"/>
      <c r="E182" s="170"/>
      <c r="F182" s="749"/>
      <c r="G182" s="749"/>
      <c r="H182" s="749"/>
      <c r="I182" s="749"/>
      <c r="J182" s="749"/>
      <c r="K182" s="284"/>
      <c r="L182" s="284"/>
      <c r="M182" s="284"/>
      <c r="N182" s="284"/>
      <c r="O182" s="284"/>
      <c r="P182" s="749"/>
      <c r="Q182" s="749"/>
      <c r="R182" s="749"/>
      <c r="S182" s="749"/>
      <c r="T182" s="749"/>
      <c r="U182" s="749"/>
      <c r="V182" s="749"/>
      <c r="W182" s="749"/>
      <c r="X182" s="749"/>
      <c r="Y182" s="749"/>
      <c r="Z182" s="170"/>
    </row>
    <row r="183" spans="1:26">
      <c r="A183" s="560" t="s">
        <v>10</v>
      </c>
      <c r="C183" s="173"/>
      <c r="D183" s="173"/>
      <c r="E183" s="170"/>
      <c r="F183" s="749"/>
      <c r="G183" s="749"/>
      <c r="H183" s="749"/>
      <c r="I183" s="749"/>
      <c r="J183" s="749"/>
      <c r="K183" s="284"/>
      <c r="L183" s="284"/>
      <c r="M183" s="284"/>
      <c r="N183" s="284"/>
      <c r="O183" s="284"/>
      <c r="P183" s="749"/>
      <c r="Q183" s="749"/>
      <c r="R183" s="749"/>
      <c r="S183" s="749"/>
      <c r="T183" s="749"/>
      <c r="U183" s="749"/>
      <c r="V183" s="749"/>
      <c r="W183" s="749"/>
      <c r="X183" s="749"/>
      <c r="Y183" s="749"/>
      <c r="Z183" s="170"/>
    </row>
    <row r="184" spans="1:26">
      <c r="A184" s="560" t="s">
        <v>11</v>
      </c>
      <c r="C184" s="173"/>
      <c r="D184" s="173"/>
      <c r="E184" s="170"/>
      <c r="F184" s="749"/>
      <c r="G184" s="749"/>
      <c r="H184" s="749"/>
      <c r="I184" s="749"/>
      <c r="J184" s="749"/>
      <c r="K184" s="284"/>
      <c r="L184" s="284"/>
      <c r="M184" s="284"/>
      <c r="N184" s="284"/>
      <c r="O184" s="284"/>
      <c r="P184" s="749"/>
      <c r="Q184" s="749"/>
      <c r="R184" s="749"/>
      <c r="S184" s="749"/>
      <c r="T184" s="749"/>
      <c r="U184" s="749"/>
      <c r="V184" s="749"/>
      <c r="W184" s="749"/>
      <c r="X184" s="749"/>
      <c r="Y184" s="749"/>
      <c r="Z184" s="170"/>
    </row>
    <row r="185" spans="1:26">
      <c r="A185" s="560" t="s">
        <v>353</v>
      </c>
      <c r="B185" s="337"/>
      <c r="C185" s="173"/>
      <c r="D185" s="173"/>
      <c r="E185" s="170"/>
      <c r="F185" s="299">
        <f t="shared" ref="F185:J185" si="116">SUM(F180:F184)</f>
        <v>0</v>
      </c>
      <c r="G185" s="299">
        <f t="shared" si="116"/>
        <v>0</v>
      </c>
      <c r="H185" s="299">
        <f t="shared" si="116"/>
        <v>0</v>
      </c>
      <c r="I185" s="299">
        <f t="shared" si="116"/>
        <v>0</v>
      </c>
      <c r="J185" s="299">
        <f t="shared" si="116"/>
        <v>0</v>
      </c>
      <c r="K185" s="299">
        <f t="shared" ref="K185:O185" si="117">SUM(K180:K184)</f>
        <v>0</v>
      </c>
      <c r="L185" s="299">
        <f t="shared" si="117"/>
        <v>0</v>
      </c>
      <c r="M185" s="299">
        <f t="shared" si="117"/>
        <v>0</v>
      </c>
      <c r="N185" s="299">
        <f t="shared" si="117"/>
        <v>0</v>
      </c>
      <c r="O185" s="299">
        <f t="shared" si="117"/>
        <v>0</v>
      </c>
      <c r="P185" s="299">
        <f t="shared" ref="P185:Y185" si="118">SUM(P180:P184)</f>
        <v>0</v>
      </c>
      <c r="Q185" s="299">
        <f t="shared" si="118"/>
        <v>0</v>
      </c>
      <c r="R185" s="299">
        <f t="shared" si="118"/>
        <v>0</v>
      </c>
      <c r="S185" s="299">
        <f t="shared" si="118"/>
        <v>0</v>
      </c>
      <c r="T185" s="299">
        <f t="shared" si="118"/>
        <v>0</v>
      </c>
      <c r="U185" s="299">
        <f t="shared" si="118"/>
        <v>0</v>
      </c>
      <c r="V185" s="299">
        <f t="shared" si="118"/>
        <v>0</v>
      </c>
      <c r="W185" s="299">
        <f t="shared" si="118"/>
        <v>0</v>
      </c>
      <c r="X185" s="299">
        <f t="shared" si="118"/>
        <v>0</v>
      </c>
      <c r="Y185" s="299">
        <f t="shared" si="118"/>
        <v>0</v>
      </c>
      <c r="Z185" s="170"/>
    </row>
    <row r="186" spans="1:26">
      <c r="A186" s="337"/>
      <c r="B186" s="337"/>
      <c r="C186" s="173"/>
      <c r="D186" s="173"/>
      <c r="E186" s="170"/>
      <c r="F186" s="300"/>
      <c r="G186" s="300"/>
      <c r="H186" s="300"/>
      <c r="I186" s="300"/>
      <c r="J186" s="300"/>
      <c r="K186" s="300"/>
      <c r="L186" s="300"/>
      <c r="M186" s="300"/>
      <c r="N186" s="300"/>
      <c r="O186" s="300"/>
      <c r="P186" s="300"/>
      <c r="Q186" s="300"/>
      <c r="R186" s="300"/>
      <c r="S186" s="300"/>
      <c r="T186" s="300"/>
      <c r="U186" s="300"/>
      <c r="V186" s="300"/>
      <c r="W186" s="300"/>
      <c r="X186" s="300"/>
      <c r="Y186" s="300"/>
      <c r="Z186" s="170"/>
    </row>
    <row r="187" spans="1:26">
      <c r="A187" s="560" t="s">
        <v>584</v>
      </c>
      <c r="B187" s="337"/>
      <c r="C187" s="173"/>
      <c r="D187" s="173"/>
      <c r="E187" s="170"/>
      <c r="F187" s="299">
        <f t="shared" ref="F187:J187" si="119">F178-F185</f>
        <v>0</v>
      </c>
      <c r="G187" s="299">
        <f t="shared" si="119"/>
        <v>0</v>
      </c>
      <c r="H187" s="299">
        <f t="shared" si="119"/>
        <v>0</v>
      </c>
      <c r="I187" s="299">
        <f t="shared" si="119"/>
        <v>0</v>
      </c>
      <c r="J187" s="299">
        <f t="shared" si="119"/>
        <v>0</v>
      </c>
      <c r="K187" s="299">
        <f t="shared" ref="K187:O187" si="120">K178-K185</f>
        <v>0</v>
      </c>
      <c r="L187" s="299">
        <f t="shared" si="120"/>
        <v>0</v>
      </c>
      <c r="M187" s="299">
        <f t="shared" si="120"/>
        <v>0</v>
      </c>
      <c r="N187" s="299">
        <f t="shared" si="120"/>
        <v>0</v>
      </c>
      <c r="O187" s="299">
        <f t="shared" si="120"/>
        <v>0</v>
      </c>
      <c r="P187" s="299">
        <f t="shared" ref="P187:Y187" si="121">P178-P185</f>
        <v>0</v>
      </c>
      <c r="Q187" s="299">
        <f t="shared" si="121"/>
        <v>0</v>
      </c>
      <c r="R187" s="299">
        <f t="shared" si="121"/>
        <v>0</v>
      </c>
      <c r="S187" s="299">
        <f t="shared" si="121"/>
        <v>0</v>
      </c>
      <c r="T187" s="299">
        <f t="shared" si="121"/>
        <v>0</v>
      </c>
      <c r="U187" s="299">
        <f t="shared" si="121"/>
        <v>0</v>
      </c>
      <c r="V187" s="299">
        <f t="shared" si="121"/>
        <v>0</v>
      </c>
      <c r="W187" s="299">
        <f t="shared" si="121"/>
        <v>0</v>
      </c>
      <c r="X187" s="299">
        <f t="shared" si="121"/>
        <v>0</v>
      </c>
      <c r="Y187" s="299">
        <f t="shared" si="121"/>
        <v>0</v>
      </c>
      <c r="Z187" s="170"/>
    </row>
    <row r="188" spans="1:26">
      <c r="A188" s="337"/>
      <c r="B188" s="337"/>
      <c r="C188" s="173"/>
      <c r="D188" s="173"/>
      <c r="E188" s="170"/>
      <c r="F188" s="301"/>
      <c r="G188" s="301"/>
      <c r="H188" s="301"/>
      <c r="I188" s="301"/>
      <c r="J188" s="301"/>
      <c r="K188" s="301"/>
      <c r="L188" s="301"/>
      <c r="M188" s="301"/>
      <c r="N188" s="301"/>
      <c r="O188" s="301"/>
      <c r="P188" s="301"/>
      <c r="Q188" s="301"/>
      <c r="R188" s="301"/>
      <c r="S188" s="301"/>
      <c r="T188" s="301"/>
      <c r="U188" s="301"/>
      <c r="V188" s="301"/>
      <c r="W188" s="301"/>
      <c r="X188" s="301"/>
      <c r="Y188" s="301"/>
      <c r="Z188" s="170"/>
    </row>
    <row r="189" spans="1:26">
      <c r="A189" s="174" t="s">
        <v>12</v>
      </c>
      <c r="B189" s="337"/>
      <c r="C189" s="173"/>
      <c r="D189" s="173"/>
      <c r="E189" s="170"/>
      <c r="F189" s="301"/>
      <c r="G189" s="301"/>
      <c r="H189" s="301"/>
      <c r="I189" s="301"/>
      <c r="J189" s="301"/>
      <c r="K189" s="301"/>
      <c r="L189" s="301"/>
      <c r="M189" s="301"/>
      <c r="N189" s="301"/>
      <c r="O189" s="301"/>
      <c r="P189" s="301"/>
      <c r="Q189" s="301"/>
      <c r="R189" s="301"/>
      <c r="S189" s="301"/>
      <c r="T189" s="301"/>
      <c r="U189" s="301"/>
      <c r="V189" s="301"/>
      <c r="W189" s="301"/>
      <c r="X189" s="301"/>
      <c r="Y189" s="301"/>
      <c r="Z189" s="170"/>
    </row>
    <row r="190" spans="1:26" s="170" customFormat="1">
      <c r="A190" s="750" t="s">
        <v>1000</v>
      </c>
      <c r="B190" s="337"/>
      <c r="C190" s="173"/>
      <c r="D190" s="173"/>
      <c r="F190" s="517">
        <f>'F2 - Bal Sht'!F300</f>
        <v>0</v>
      </c>
      <c r="G190" s="517">
        <f>'F2 - Bal Sht'!G300</f>
        <v>0</v>
      </c>
      <c r="H190" s="517">
        <f>'F2 - Bal Sht'!H300</f>
        <v>0</v>
      </c>
      <c r="I190" s="517">
        <f>'F2 - Bal Sht'!I300</f>
        <v>0</v>
      </c>
      <c r="J190" s="517">
        <f>'F2 - Bal Sht'!J300</f>
        <v>0</v>
      </c>
      <c r="K190" s="517">
        <f>'F2 - Bal Sht'!K300</f>
        <v>0</v>
      </c>
      <c r="L190" s="517">
        <f>'F2 - Bal Sht'!L300</f>
        <v>0</v>
      </c>
      <c r="M190" s="517">
        <f>'F2 - Bal Sht'!M300</f>
        <v>0</v>
      </c>
      <c r="N190" s="517">
        <f>'F2 - Bal Sht'!N300</f>
        <v>0</v>
      </c>
      <c r="O190" s="517">
        <f>'F2 - Bal Sht'!O300</f>
        <v>0</v>
      </c>
      <c r="P190" s="517">
        <f>'F2 - Bal Sht'!P300</f>
        <v>0</v>
      </c>
      <c r="Q190" s="517">
        <f>'F2 - Bal Sht'!Q300</f>
        <v>0</v>
      </c>
      <c r="R190" s="517">
        <f>'F2 - Bal Sht'!R300</f>
        <v>0</v>
      </c>
      <c r="S190" s="517">
        <f>'F2 - Bal Sht'!S300</f>
        <v>0</v>
      </c>
      <c r="T190" s="517">
        <f>'F2 - Bal Sht'!T300</f>
        <v>0</v>
      </c>
      <c r="U190" s="517">
        <f>'F2 - Bal Sht'!U300</f>
        <v>0</v>
      </c>
      <c r="V190" s="517">
        <f>'F2 - Bal Sht'!V300</f>
        <v>0</v>
      </c>
      <c r="W190" s="517">
        <f>'F2 - Bal Sht'!W300</f>
        <v>0</v>
      </c>
      <c r="X190" s="517">
        <f>'F2 - Bal Sht'!X300</f>
        <v>0</v>
      </c>
      <c r="Y190" s="517">
        <f>'F2 - Bal Sht'!Y300</f>
        <v>0</v>
      </c>
    </row>
    <row r="191" spans="1:26">
      <c r="A191" s="338" t="s">
        <v>586</v>
      </c>
      <c r="C191" s="173"/>
      <c r="D191" s="173"/>
      <c r="E191" s="170"/>
      <c r="F191" s="749"/>
      <c r="G191" s="749"/>
      <c r="H191" s="749"/>
      <c r="I191" s="749"/>
      <c r="J191" s="749"/>
      <c r="K191" s="284"/>
      <c r="L191" s="284"/>
      <c r="M191" s="284"/>
      <c r="N191" s="284"/>
      <c r="O191" s="284"/>
      <c r="P191" s="749"/>
      <c r="Q191" s="749"/>
      <c r="R191" s="749"/>
      <c r="S191" s="749"/>
      <c r="T191" s="749"/>
      <c r="U191" s="749"/>
      <c r="V191" s="749"/>
      <c r="W191" s="749"/>
      <c r="X191" s="749"/>
      <c r="Y191" s="749"/>
      <c r="Z191" s="170"/>
    </row>
    <row r="192" spans="1:26">
      <c r="A192" s="338" t="s">
        <v>587</v>
      </c>
      <c r="C192" s="173"/>
      <c r="D192" s="173"/>
      <c r="E192" s="170"/>
      <c r="F192" s="749"/>
      <c r="G192" s="749"/>
      <c r="H192" s="749"/>
      <c r="I192" s="749"/>
      <c r="J192" s="749"/>
      <c r="K192" s="284"/>
      <c r="L192" s="284"/>
      <c r="M192" s="284"/>
      <c r="N192" s="284"/>
      <c r="O192" s="284"/>
      <c r="P192" s="749"/>
      <c r="Q192" s="749"/>
      <c r="R192" s="749"/>
      <c r="S192" s="749"/>
      <c r="T192" s="749"/>
      <c r="U192" s="749"/>
      <c r="V192" s="749"/>
      <c r="W192" s="749"/>
      <c r="X192" s="749"/>
      <c r="Y192" s="749"/>
      <c r="Z192" s="170"/>
    </row>
    <row r="193" spans="1:26">
      <c r="A193" s="338" t="s">
        <v>588</v>
      </c>
      <c r="C193" s="173"/>
      <c r="D193" s="173"/>
      <c r="E193" s="170"/>
      <c r="F193" s="749"/>
      <c r="G193" s="749"/>
      <c r="H193" s="749"/>
      <c r="I193" s="749"/>
      <c r="J193" s="749"/>
      <c r="K193" s="284"/>
      <c r="L193" s="284"/>
      <c r="M193" s="284"/>
      <c r="N193" s="284"/>
      <c r="O193" s="284"/>
      <c r="P193" s="749"/>
      <c r="Q193" s="749"/>
      <c r="R193" s="749"/>
      <c r="S193" s="749"/>
      <c r="T193" s="749"/>
      <c r="U193" s="749"/>
      <c r="V193" s="749"/>
      <c r="W193" s="749"/>
      <c r="X193" s="749"/>
      <c r="Y193" s="749"/>
      <c r="Z193" s="170"/>
    </row>
    <row r="194" spans="1:26">
      <c r="A194" s="337"/>
      <c r="B194" s="337"/>
      <c r="C194" s="173"/>
      <c r="D194" s="173"/>
      <c r="E194" s="170"/>
      <c r="F194" s="300"/>
      <c r="G194" s="300"/>
      <c r="H194" s="300"/>
      <c r="I194" s="300"/>
      <c r="J194" s="300"/>
      <c r="K194" s="300"/>
      <c r="L194" s="300"/>
      <c r="M194" s="300"/>
      <c r="N194" s="300"/>
      <c r="O194" s="300"/>
      <c r="P194" s="300"/>
      <c r="Q194" s="300"/>
      <c r="R194" s="300"/>
      <c r="S194" s="300"/>
      <c r="T194" s="300"/>
      <c r="U194" s="300"/>
      <c r="V194" s="300"/>
      <c r="W194" s="300"/>
      <c r="X194" s="300"/>
      <c r="Y194" s="300"/>
      <c r="Z194" s="170"/>
    </row>
    <row r="195" spans="1:26" ht="15">
      <c r="A195" s="400" t="s">
        <v>585</v>
      </c>
      <c r="B195" s="337"/>
      <c r="C195" s="173"/>
      <c r="D195" s="173"/>
      <c r="E195" s="170"/>
      <c r="F195" s="299">
        <f t="shared" ref="F195:J195" si="122">F187-SUM(F190:F193)</f>
        <v>0</v>
      </c>
      <c r="G195" s="299">
        <f t="shared" si="122"/>
        <v>0</v>
      </c>
      <c r="H195" s="299">
        <f t="shared" si="122"/>
        <v>0</v>
      </c>
      <c r="I195" s="299">
        <f t="shared" si="122"/>
        <v>0</v>
      </c>
      <c r="J195" s="299">
        <f t="shared" si="122"/>
        <v>0</v>
      </c>
      <c r="K195" s="299">
        <f t="shared" ref="K195:O195" si="123">K187-SUM(K190:K193)</f>
        <v>0</v>
      </c>
      <c r="L195" s="299">
        <f t="shared" si="123"/>
        <v>0</v>
      </c>
      <c r="M195" s="299">
        <f t="shared" si="123"/>
        <v>0</v>
      </c>
      <c r="N195" s="299">
        <f t="shared" si="123"/>
        <v>0</v>
      </c>
      <c r="O195" s="299">
        <f t="shared" si="123"/>
        <v>0</v>
      </c>
      <c r="P195" s="299">
        <f t="shared" ref="P195:Y195" si="124">P187-SUM(P190:P193)</f>
        <v>0</v>
      </c>
      <c r="Q195" s="299">
        <f t="shared" si="124"/>
        <v>0</v>
      </c>
      <c r="R195" s="299">
        <f t="shared" si="124"/>
        <v>0</v>
      </c>
      <c r="S195" s="299">
        <f t="shared" si="124"/>
        <v>0</v>
      </c>
      <c r="T195" s="299">
        <f t="shared" si="124"/>
        <v>0</v>
      </c>
      <c r="U195" s="299">
        <f t="shared" si="124"/>
        <v>0</v>
      </c>
      <c r="V195" s="299">
        <f t="shared" si="124"/>
        <v>0</v>
      </c>
      <c r="W195" s="299">
        <f t="shared" si="124"/>
        <v>0</v>
      </c>
      <c r="X195" s="299">
        <f t="shared" si="124"/>
        <v>0</v>
      </c>
      <c r="Y195" s="299">
        <f t="shared" si="124"/>
        <v>0</v>
      </c>
      <c r="Z195" s="170"/>
    </row>
    <row r="196" spans="1:26" s="371" customFormat="1">
      <c r="A196" s="334"/>
      <c r="B196" s="334"/>
      <c r="C196" s="334"/>
      <c r="D196" s="334"/>
      <c r="E196" s="334"/>
      <c r="F196" s="533" t="str">
        <f t="shared" ref="F196:J196" si="125">IF(ROUND(F25,1)=ROUND(SUM(F75,F95,F115,F135,F155,F175,F195),1),"OK","Error")</f>
        <v>OK</v>
      </c>
      <c r="G196" s="533" t="str">
        <f t="shared" si="125"/>
        <v>OK</v>
      </c>
      <c r="H196" s="533" t="str">
        <f t="shared" si="125"/>
        <v>OK</v>
      </c>
      <c r="I196" s="533" t="str">
        <f t="shared" si="125"/>
        <v>OK</v>
      </c>
      <c r="J196" s="533" t="str">
        <f t="shared" si="125"/>
        <v>OK</v>
      </c>
      <c r="K196" s="533" t="str">
        <f t="shared" ref="K196:O196" si="126">IF(ROUND(K25,1)=ROUND(SUM(K75,K95,K115,K135,K155,K175,K195),1),"OK","Error")</f>
        <v>OK</v>
      </c>
      <c r="L196" s="533" t="str">
        <f t="shared" si="126"/>
        <v>OK</v>
      </c>
      <c r="M196" s="533" t="str">
        <f t="shared" si="126"/>
        <v>OK</v>
      </c>
      <c r="N196" s="533" t="str">
        <f t="shared" si="126"/>
        <v>OK</v>
      </c>
      <c r="O196" s="533" t="str">
        <f t="shared" si="126"/>
        <v>OK</v>
      </c>
      <c r="P196" s="533" t="str">
        <f t="shared" ref="P196:Y196" si="127">IF(ROUND(P25,1)=ROUND(SUM(P75,P95,P115,P135,P155,P175,P195),1),"OK","Error")</f>
        <v>OK</v>
      </c>
      <c r="Q196" s="533" t="str">
        <f t="shared" si="127"/>
        <v>OK</v>
      </c>
      <c r="R196" s="533" t="str">
        <f t="shared" si="127"/>
        <v>OK</v>
      </c>
      <c r="S196" s="533" t="str">
        <f t="shared" si="127"/>
        <v>OK</v>
      </c>
      <c r="T196" s="533" t="str">
        <f t="shared" si="127"/>
        <v>OK</v>
      </c>
      <c r="U196" s="533" t="str">
        <f t="shared" si="127"/>
        <v>OK</v>
      </c>
      <c r="V196" s="533" t="str">
        <f t="shared" si="127"/>
        <v>OK</v>
      </c>
      <c r="W196" s="533" t="str">
        <f t="shared" si="127"/>
        <v>OK</v>
      </c>
      <c r="X196" s="533" t="str">
        <f t="shared" si="127"/>
        <v>OK</v>
      </c>
      <c r="Y196" s="533" t="str">
        <f t="shared" si="127"/>
        <v>OK</v>
      </c>
      <c r="Z196" s="334"/>
    </row>
    <row r="197" spans="1:26">
      <c r="A197" s="170"/>
      <c r="B197" s="170"/>
      <c r="C197" s="170"/>
      <c r="D197" s="170"/>
      <c r="E197" s="170"/>
      <c r="F197" s="302"/>
      <c r="G197" s="302"/>
      <c r="H197" s="302"/>
      <c r="I197" s="302"/>
      <c r="J197" s="302"/>
      <c r="K197" s="302"/>
      <c r="L197" s="302"/>
      <c r="M197" s="302"/>
      <c r="N197" s="302"/>
      <c r="O197" s="302"/>
      <c r="P197" s="302"/>
      <c r="Q197" s="302"/>
      <c r="R197" s="302"/>
      <c r="S197" s="302"/>
      <c r="T197" s="302"/>
      <c r="U197" s="302"/>
      <c r="V197" s="302"/>
      <c r="W197" s="302"/>
      <c r="X197" s="302"/>
      <c r="Y197" s="302"/>
      <c r="Z197" s="170"/>
    </row>
    <row r="198" spans="1:26" ht="15">
      <c r="A198" s="296" t="s">
        <v>784</v>
      </c>
      <c r="B198" s="170"/>
      <c r="C198" s="170"/>
      <c r="D198" s="170"/>
      <c r="E198" s="170"/>
      <c r="F198" s="302"/>
      <c r="G198" s="302"/>
      <c r="H198" s="302"/>
      <c r="I198" s="302"/>
      <c r="J198" s="302"/>
      <c r="K198" s="302"/>
      <c r="L198" s="302"/>
      <c r="M198" s="302"/>
      <c r="N198" s="302"/>
      <c r="O198" s="302"/>
      <c r="P198" s="302"/>
      <c r="Q198" s="302"/>
      <c r="R198" s="302"/>
      <c r="S198" s="302"/>
      <c r="T198" s="302"/>
      <c r="U198" s="302"/>
      <c r="V198" s="302"/>
      <c r="W198" s="302"/>
      <c r="X198" s="302"/>
      <c r="Y198" s="302"/>
      <c r="Z198" s="170"/>
    </row>
    <row r="199" spans="1:26">
      <c r="A199" s="399" t="s">
        <v>377</v>
      </c>
      <c r="B199" s="170"/>
      <c r="C199" s="170"/>
      <c r="D199" s="170"/>
      <c r="E199" s="395"/>
      <c r="F199" s="285">
        <f t="shared" ref="F199:J199" si="128">F6</f>
        <v>0</v>
      </c>
      <c r="G199" s="285">
        <f t="shared" si="128"/>
        <v>0</v>
      </c>
      <c r="H199" s="285">
        <f t="shared" si="128"/>
        <v>0</v>
      </c>
      <c r="I199" s="285">
        <f t="shared" si="128"/>
        <v>0</v>
      </c>
      <c r="J199" s="285">
        <f t="shared" si="128"/>
        <v>0</v>
      </c>
      <c r="K199" s="285">
        <f t="shared" ref="K199:O199" si="129">K6</f>
        <v>0</v>
      </c>
      <c r="L199" s="285">
        <f t="shared" si="129"/>
        <v>0</v>
      </c>
      <c r="M199" s="285">
        <f t="shared" si="129"/>
        <v>0</v>
      </c>
      <c r="N199" s="285">
        <f t="shared" si="129"/>
        <v>0</v>
      </c>
      <c r="O199" s="285">
        <f t="shared" si="129"/>
        <v>0</v>
      </c>
      <c r="P199" s="285">
        <f t="shared" ref="P199:Y199" si="130">P6</f>
        <v>0</v>
      </c>
      <c r="Q199" s="285">
        <f t="shared" si="130"/>
        <v>0</v>
      </c>
      <c r="R199" s="285">
        <f t="shared" si="130"/>
        <v>0</v>
      </c>
      <c r="S199" s="285">
        <f t="shared" si="130"/>
        <v>0</v>
      </c>
      <c r="T199" s="285">
        <f t="shared" si="130"/>
        <v>0</v>
      </c>
      <c r="U199" s="285">
        <f t="shared" si="130"/>
        <v>0</v>
      </c>
      <c r="V199" s="285">
        <f t="shared" si="130"/>
        <v>0</v>
      </c>
      <c r="W199" s="285">
        <f t="shared" si="130"/>
        <v>0</v>
      </c>
      <c r="X199" s="285">
        <f t="shared" si="130"/>
        <v>0</v>
      </c>
      <c r="Y199" s="285">
        <f t="shared" si="130"/>
        <v>0</v>
      </c>
      <c r="Z199" s="170"/>
    </row>
    <row r="200" spans="1:26">
      <c r="A200" s="174" t="s">
        <v>378</v>
      </c>
      <c r="B200" s="170"/>
      <c r="C200" s="170"/>
      <c r="D200" s="170"/>
      <c r="E200" s="395"/>
      <c r="F200" s="302"/>
      <c r="G200" s="302"/>
      <c r="H200" s="302"/>
      <c r="I200" s="302"/>
      <c r="J200" s="302"/>
      <c r="K200" s="302"/>
      <c r="L200" s="302"/>
      <c r="M200" s="302"/>
      <c r="N200" s="302"/>
      <c r="O200" s="302"/>
      <c r="P200" s="302"/>
      <c r="Q200" s="302"/>
      <c r="R200" s="302"/>
      <c r="S200" s="302"/>
      <c r="T200" s="302"/>
      <c r="U200" s="302"/>
      <c r="V200" s="302"/>
      <c r="W200" s="302"/>
      <c r="X200" s="302"/>
      <c r="Y200" s="302"/>
      <c r="Z200" s="170"/>
    </row>
    <row r="201" spans="1:26">
      <c r="A201" s="402" t="s">
        <v>379</v>
      </c>
      <c r="C201" s="170"/>
      <c r="D201" s="170"/>
      <c r="E201" s="395"/>
      <c r="F201" s="749"/>
      <c r="G201" s="749"/>
      <c r="H201" s="749"/>
      <c r="I201" s="749"/>
      <c r="J201" s="749"/>
      <c r="K201" s="284"/>
      <c r="L201" s="284"/>
      <c r="M201" s="284"/>
      <c r="N201" s="284"/>
      <c r="O201" s="284"/>
      <c r="P201" s="749"/>
      <c r="Q201" s="749"/>
      <c r="R201" s="749"/>
      <c r="S201" s="749"/>
      <c r="T201" s="749"/>
      <c r="U201" s="749"/>
      <c r="V201" s="749"/>
      <c r="W201" s="749"/>
      <c r="X201" s="749"/>
      <c r="Y201" s="749"/>
      <c r="Z201" s="170"/>
    </row>
    <row r="202" spans="1:26">
      <c r="A202" s="402" t="s">
        <v>380</v>
      </c>
      <c r="C202" s="170"/>
      <c r="D202" s="170"/>
      <c r="E202" s="395"/>
      <c r="F202" s="749"/>
      <c r="G202" s="749"/>
      <c r="H202" s="749"/>
      <c r="I202" s="749"/>
      <c r="J202" s="749"/>
      <c r="K202" s="284"/>
      <c r="L202" s="284"/>
      <c r="M202" s="284"/>
      <c r="N202" s="284"/>
      <c r="O202" s="284"/>
      <c r="P202" s="749"/>
      <c r="Q202" s="749"/>
      <c r="R202" s="749"/>
      <c r="S202" s="749"/>
      <c r="T202" s="749"/>
      <c r="U202" s="749"/>
      <c r="V202" s="749"/>
      <c r="W202" s="749"/>
      <c r="X202" s="749"/>
      <c r="Y202" s="749"/>
      <c r="Z202" s="170"/>
    </row>
    <row r="203" spans="1:26">
      <c r="A203" s="402" t="s">
        <v>381</v>
      </c>
      <c r="C203" s="170"/>
      <c r="D203" s="170"/>
      <c r="E203" s="395"/>
      <c r="F203" s="749"/>
      <c r="G203" s="749"/>
      <c r="H203" s="749"/>
      <c r="I203" s="749"/>
      <c r="J203" s="749"/>
      <c r="K203" s="284"/>
      <c r="L203" s="284"/>
      <c r="M203" s="284"/>
      <c r="N203" s="284"/>
      <c r="O203" s="284"/>
      <c r="P203" s="749"/>
      <c r="Q203" s="749"/>
      <c r="R203" s="749"/>
      <c r="S203" s="749"/>
      <c r="T203" s="749"/>
      <c r="U203" s="749"/>
      <c r="V203" s="749"/>
      <c r="W203" s="749"/>
      <c r="X203" s="749"/>
      <c r="Y203" s="749"/>
      <c r="Z203" s="170"/>
    </row>
    <row r="204" spans="1:26">
      <c r="A204" s="402" t="s">
        <v>3</v>
      </c>
      <c r="C204" s="170"/>
      <c r="D204" s="170"/>
      <c r="E204" s="395"/>
      <c r="F204" s="749"/>
      <c r="G204" s="749"/>
      <c r="H204" s="749"/>
      <c r="I204" s="749"/>
      <c r="J204" s="749"/>
      <c r="K204" s="284"/>
      <c r="L204" s="284"/>
      <c r="M204" s="284"/>
      <c r="N204" s="284"/>
      <c r="O204" s="284"/>
      <c r="P204" s="749"/>
      <c r="Q204" s="749"/>
      <c r="R204" s="749"/>
      <c r="S204" s="749"/>
      <c r="T204" s="749"/>
      <c r="U204" s="749"/>
      <c r="V204" s="749"/>
      <c r="W204" s="749"/>
      <c r="X204" s="749"/>
      <c r="Y204" s="749"/>
      <c r="Z204" s="170"/>
    </row>
    <row r="205" spans="1:26">
      <c r="A205" s="338" t="s">
        <v>29</v>
      </c>
      <c r="C205" s="170"/>
      <c r="D205" s="170"/>
      <c r="E205" s="170"/>
      <c r="F205" s="749"/>
      <c r="G205" s="749"/>
      <c r="H205" s="749"/>
      <c r="I205" s="749"/>
      <c r="J205" s="749"/>
      <c r="K205" s="284"/>
      <c r="L205" s="284"/>
      <c r="M205" s="284"/>
      <c r="N205" s="284"/>
      <c r="O205" s="284"/>
      <c r="P205" s="749"/>
      <c r="Q205" s="749"/>
      <c r="R205" s="749"/>
      <c r="S205" s="749"/>
      <c r="T205" s="749"/>
      <c r="U205" s="749"/>
      <c r="V205" s="749"/>
      <c r="W205" s="749"/>
      <c r="X205" s="749"/>
      <c r="Y205" s="749"/>
      <c r="Z205" s="170"/>
    </row>
    <row r="206" spans="1:26">
      <c r="A206" s="338" t="s">
        <v>29</v>
      </c>
      <c r="C206" s="170"/>
      <c r="D206" s="170"/>
      <c r="E206" s="170"/>
      <c r="F206" s="749"/>
      <c r="G206" s="749"/>
      <c r="H206" s="749"/>
      <c r="I206" s="749"/>
      <c r="J206" s="749"/>
      <c r="K206" s="284"/>
      <c r="L206" s="284"/>
      <c r="M206" s="284"/>
      <c r="N206" s="284"/>
      <c r="O206" s="284"/>
      <c r="P206" s="749"/>
      <c r="Q206" s="749"/>
      <c r="R206" s="749"/>
      <c r="S206" s="749"/>
      <c r="T206" s="749"/>
      <c r="U206" s="749"/>
      <c r="V206" s="749"/>
      <c r="W206" s="749"/>
      <c r="X206" s="749"/>
      <c r="Y206" s="749"/>
      <c r="Z206" s="170"/>
    </row>
    <row r="207" spans="1:26">
      <c r="A207" s="338" t="s">
        <v>29</v>
      </c>
      <c r="C207" s="170"/>
      <c r="D207" s="170"/>
      <c r="E207" s="170"/>
      <c r="F207" s="749"/>
      <c r="G207" s="749"/>
      <c r="H207" s="749"/>
      <c r="I207" s="749"/>
      <c r="J207" s="749"/>
      <c r="K207" s="284"/>
      <c r="L207" s="284"/>
      <c r="M207" s="284"/>
      <c r="N207" s="284"/>
      <c r="O207" s="284"/>
      <c r="P207" s="749"/>
      <c r="Q207" s="749"/>
      <c r="R207" s="749"/>
      <c r="S207" s="749"/>
      <c r="T207" s="749"/>
      <c r="U207" s="749"/>
      <c r="V207" s="749"/>
      <c r="W207" s="749"/>
      <c r="X207" s="749"/>
      <c r="Y207" s="749"/>
      <c r="Z207" s="170"/>
    </row>
    <row r="208" spans="1:26" s="525" customFormat="1">
      <c r="A208" s="524" t="s">
        <v>382</v>
      </c>
      <c r="B208" s="181"/>
      <c r="C208" s="181"/>
      <c r="D208" s="181"/>
      <c r="E208" s="181"/>
      <c r="F208" s="287">
        <f t="shared" ref="F208:J208" si="131">SUM(F201:F207)</f>
        <v>0</v>
      </c>
      <c r="G208" s="287">
        <f t="shared" si="131"/>
        <v>0</v>
      </c>
      <c r="H208" s="287">
        <f t="shared" si="131"/>
        <v>0</v>
      </c>
      <c r="I208" s="287">
        <f t="shared" si="131"/>
        <v>0</v>
      </c>
      <c r="J208" s="287">
        <f t="shared" si="131"/>
        <v>0</v>
      </c>
      <c r="K208" s="287">
        <f t="shared" ref="K208:O208" si="132">SUM(K201:K207)</f>
        <v>0</v>
      </c>
      <c r="L208" s="287">
        <f t="shared" si="132"/>
        <v>0</v>
      </c>
      <c r="M208" s="287">
        <f t="shared" si="132"/>
        <v>0</v>
      </c>
      <c r="N208" s="287">
        <f t="shared" si="132"/>
        <v>0</v>
      </c>
      <c r="O208" s="287">
        <f t="shared" si="132"/>
        <v>0</v>
      </c>
      <c r="P208" s="287">
        <f t="shared" ref="P208:Y208" si="133">SUM(P201:P207)</f>
        <v>0</v>
      </c>
      <c r="Q208" s="287">
        <f t="shared" si="133"/>
        <v>0</v>
      </c>
      <c r="R208" s="287">
        <f t="shared" si="133"/>
        <v>0</v>
      </c>
      <c r="S208" s="287">
        <f t="shared" si="133"/>
        <v>0</v>
      </c>
      <c r="T208" s="287">
        <f t="shared" si="133"/>
        <v>0</v>
      </c>
      <c r="U208" s="287">
        <f t="shared" si="133"/>
        <v>0</v>
      </c>
      <c r="V208" s="287">
        <f t="shared" si="133"/>
        <v>0</v>
      </c>
      <c r="W208" s="287">
        <f t="shared" si="133"/>
        <v>0</v>
      </c>
      <c r="X208" s="287">
        <f t="shared" si="133"/>
        <v>0</v>
      </c>
      <c r="Y208" s="287">
        <f t="shared" si="133"/>
        <v>0</v>
      </c>
      <c r="Z208" s="181"/>
    </row>
    <row r="209" spans="1:26">
      <c r="A209" s="170"/>
      <c r="B209" s="170"/>
      <c r="C209" s="170"/>
      <c r="D209" s="170"/>
      <c r="E209" s="170"/>
      <c r="F209" s="302"/>
      <c r="G209" s="302"/>
      <c r="H209" s="302"/>
      <c r="I209" s="302"/>
      <c r="J209" s="302"/>
      <c r="K209" s="302"/>
      <c r="L209" s="302"/>
      <c r="M209" s="302"/>
      <c r="N209" s="302"/>
      <c r="O209" s="302"/>
      <c r="P209" s="302"/>
      <c r="Q209" s="302"/>
      <c r="R209" s="302"/>
      <c r="S209" s="302"/>
      <c r="T209" s="302"/>
      <c r="U209" s="302"/>
      <c r="V209" s="302"/>
      <c r="W209" s="302"/>
      <c r="X209" s="302"/>
      <c r="Y209" s="302"/>
      <c r="Z209" s="170"/>
    </row>
    <row r="210" spans="1:26" ht="15">
      <c r="A210" s="296" t="s">
        <v>383</v>
      </c>
      <c r="B210" s="170"/>
      <c r="C210" s="170"/>
      <c r="D210" s="170"/>
      <c r="E210" s="170"/>
      <c r="F210" s="302"/>
      <c r="G210" s="302"/>
      <c r="H210" s="302"/>
      <c r="I210" s="302"/>
      <c r="J210" s="302"/>
      <c r="K210" s="302"/>
      <c r="L210" s="302"/>
      <c r="M210" s="302"/>
      <c r="N210" s="302"/>
      <c r="O210" s="302"/>
      <c r="P210" s="302"/>
      <c r="Q210" s="302"/>
      <c r="R210" s="302"/>
      <c r="S210" s="302"/>
      <c r="T210" s="302"/>
      <c r="U210" s="302"/>
      <c r="V210" s="302"/>
      <c r="W210" s="302"/>
      <c r="X210" s="302"/>
      <c r="Y210" s="302"/>
      <c r="Z210" s="170"/>
    </row>
    <row r="211" spans="1:26">
      <c r="A211" s="192" t="s">
        <v>384</v>
      </c>
      <c r="C211" s="170"/>
      <c r="D211" s="170"/>
      <c r="E211" s="170"/>
      <c r="F211" s="749"/>
      <c r="G211" s="749"/>
      <c r="H211" s="749"/>
      <c r="I211" s="749"/>
      <c r="J211" s="749"/>
      <c r="K211" s="284"/>
      <c r="L211" s="284"/>
      <c r="M211" s="284"/>
      <c r="N211" s="284"/>
      <c r="O211" s="284"/>
      <c r="P211" s="749"/>
      <c r="Q211" s="749"/>
      <c r="R211" s="749"/>
      <c r="S211" s="749"/>
      <c r="T211" s="749"/>
      <c r="U211" s="749"/>
      <c r="V211" s="749"/>
      <c r="W211" s="749"/>
      <c r="X211" s="749"/>
      <c r="Y211" s="749"/>
      <c r="Z211" s="170"/>
    </row>
    <row r="212" spans="1:26">
      <c r="A212" s="192" t="s">
        <v>385</v>
      </c>
      <c r="C212" s="170"/>
      <c r="D212" s="170"/>
      <c r="E212" s="170"/>
      <c r="F212" s="749"/>
      <c r="G212" s="749"/>
      <c r="H212" s="749"/>
      <c r="I212" s="749"/>
      <c r="J212" s="749"/>
      <c r="K212" s="284"/>
      <c r="L212" s="284"/>
      <c r="M212" s="284"/>
      <c r="N212" s="284"/>
      <c r="O212" s="284"/>
      <c r="P212" s="749"/>
      <c r="Q212" s="749"/>
      <c r="R212" s="749"/>
      <c r="S212" s="749"/>
      <c r="T212" s="749"/>
      <c r="U212" s="749"/>
      <c r="V212" s="749"/>
      <c r="W212" s="749"/>
      <c r="X212" s="749"/>
      <c r="Y212" s="749"/>
      <c r="Z212" s="170"/>
    </row>
    <row r="213" spans="1:26">
      <c r="A213" s="192" t="s">
        <v>386</v>
      </c>
      <c r="C213" s="170"/>
      <c r="D213" s="170"/>
      <c r="E213" s="170"/>
      <c r="F213" s="749"/>
      <c r="G213" s="749"/>
      <c r="H213" s="749"/>
      <c r="I213" s="749"/>
      <c r="J213" s="749"/>
      <c r="K213" s="284"/>
      <c r="L213" s="284"/>
      <c r="M213" s="284"/>
      <c r="N213" s="284"/>
      <c r="O213" s="284"/>
      <c r="P213" s="749"/>
      <c r="Q213" s="749"/>
      <c r="R213" s="749"/>
      <c r="S213" s="749"/>
      <c r="T213" s="749"/>
      <c r="U213" s="749"/>
      <c r="V213" s="749"/>
      <c r="W213" s="749"/>
      <c r="X213" s="749"/>
      <c r="Y213" s="749"/>
      <c r="Z213" s="170"/>
    </row>
    <row r="214" spans="1:26">
      <c r="A214" s="192" t="s">
        <v>387</v>
      </c>
      <c r="C214" s="170"/>
      <c r="D214" s="170"/>
      <c r="E214" s="170"/>
      <c r="F214" s="749"/>
      <c r="G214" s="749"/>
      <c r="H214" s="749"/>
      <c r="I214" s="749"/>
      <c r="J214" s="749"/>
      <c r="K214" s="284"/>
      <c r="L214" s="284"/>
      <c r="M214" s="284"/>
      <c r="N214" s="284"/>
      <c r="O214" s="284"/>
      <c r="P214" s="749"/>
      <c r="Q214" s="749"/>
      <c r="R214" s="749"/>
      <c r="S214" s="749"/>
      <c r="T214" s="749"/>
      <c r="U214" s="749"/>
      <c r="V214" s="749"/>
      <c r="W214" s="749"/>
      <c r="X214" s="749"/>
      <c r="Y214" s="749"/>
      <c r="Z214" s="170"/>
    </row>
    <row r="215" spans="1:26">
      <c r="A215" s="192" t="s">
        <v>388</v>
      </c>
      <c r="C215" s="170"/>
      <c r="D215" s="170"/>
      <c r="E215" s="170"/>
      <c r="F215" s="749"/>
      <c r="G215" s="749"/>
      <c r="H215" s="749"/>
      <c r="I215" s="749"/>
      <c r="J215" s="749"/>
      <c r="K215" s="284"/>
      <c r="L215" s="284"/>
      <c r="M215" s="284"/>
      <c r="N215" s="284"/>
      <c r="O215" s="284"/>
      <c r="P215" s="749"/>
      <c r="Q215" s="749"/>
      <c r="R215" s="749"/>
      <c r="S215" s="749"/>
      <c r="T215" s="749"/>
      <c r="U215" s="749"/>
      <c r="V215" s="749"/>
      <c r="W215" s="749"/>
      <c r="X215" s="749"/>
      <c r="Y215" s="749"/>
      <c r="Z215" s="170"/>
    </row>
    <row r="216" spans="1:26">
      <c r="A216" s="181" t="s">
        <v>389</v>
      </c>
      <c r="B216" s="54"/>
      <c r="C216" s="54"/>
      <c r="D216" s="54"/>
      <c r="E216" s="54"/>
      <c r="F216" s="285">
        <f t="shared" ref="F216:J216" si="134">SUM(F211:F215)</f>
        <v>0</v>
      </c>
      <c r="G216" s="285">
        <f t="shared" si="134"/>
        <v>0</v>
      </c>
      <c r="H216" s="285">
        <f t="shared" si="134"/>
        <v>0</v>
      </c>
      <c r="I216" s="285">
        <f t="shared" si="134"/>
        <v>0</v>
      </c>
      <c r="J216" s="285">
        <f t="shared" si="134"/>
        <v>0</v>
      </c>
      <c r="K216" s="285">
        <f t="shared" ref="K216:O216" si="135">SUM(K211:K215)</f>
        <v>0</v>
      </c>
      <c r="L216" s="285">
        <f t="shared" si="135"/>
        <v>0</v>
      </c>
      <c r="M216" s="285">
        <f t="shared" si="135"/>
        <v>0</v>
      </c>
      <c r="N216" s="285">
        <f t="shared" si="135"/>
        <v>0</v>
      </c>
      <c r="O216" s="285">
        <f t="shared" si="135"/>
        <v>0</v>
      </c>
      <c r="P216" s="285">
        <f t="shared" ref="P216:Y216" si="136">SUM(P211:P215)</f>
        <v>0</v>
      </c>
      <c r="Q216" s="285">
        <f t="shared" si="136"/>
        <v>0</v>
      </c>
      <c r="R216" s="285">
        <f t="shared" si="136"/>
        <v>0</v>
      </c>
      <c r="S216" s="285">
        <f t="shared" si="136"/>
        <v>0</v>
      </c>
      <c r="T216" s="285">
        <f t="shared" si="136"/>
        <v>0</v>
      </c>
      <c r="U216" s="285">
        <f t="shared" si="136"/>
        <v>0</v>
      </c>
      <c r="V216" s="285">
        <f t="shared" si="136"/>
        <v>0</v>
      </c>
      <c r="W216" s="285">
        <f t="shared" si="136"/>
        <v>0</v>
      </c>
      <c r="X216" s="285">
        <f t="shared" si="136"/>
        <v>0</v>
      </c>
      <c r="Y216" s="285">
        <f t="shared" si="136"/>
        <v>0</v>
      </c>
      <c r="Z216" s="54"/>
    </row>
    <row r="217" spans="1:26">
      <c r="A217" s="170"/>
      <c r="B217" s="170"/>
      <c r="C217" s="170"/>
      <c r="D217" s="170"/>
      <c r="E217" s="170"/>
      <c r="F217" s="286"/>
      <c r="G217" s="286"/>
      <c r="H217" s="286"/>
      <c r="I217" s="286"/>
      <c r="J217" s="286"/>
      <c r="K217" s="286"/>
      <c r="L217" s="286"/>
      <c r="M217" s="286"/>
      <c r="N217" s="286"/>
      <c r="O217" s="286"/>
      <c r="P217" s="286"/>
      <c r="Q217" s="286"/>
      <c r="R217" s="286"/>
      <c r="S217" s="286"/>
      <c r="T217" s="286"/>
      <c r="U217" s="286"/>
      <c r="V217" s="286"/>
      <c r="W217" s="286"/>
      <c r="X217" s="286"/>
      <c r="Y217" s="286"/>
      <c r="Z217" s="170"/>
    </row>
    <row r="218" spans="1:26" ht="30">
      <c r="A218" s="405" t="s">
        <v>390</v>
      </c>
      <c r="B218" s="181"/>
      <c r="C218" s="181"/>
      <c r="D218" s="181"/>
      <c r="E218" s="181"/>
      <c r="F218" s="287">
        <f t="shared" ref="F218:J218" si="137">F208+F216</f>
        <v>0</v>
      </c>
      <c r="G218" s="287">
        <f t="shared" si="137"/>
        <v>0</v>
      </c>
      <c r="H218" s="287">
        <f t="shared" si="137"/>
        <v>0</v>
      </c>
      <c r="I218" s="287">
        <f t="shared" si="137"/>
        <v>0</v>
      </c>
      <c r="J218" s="287">
        <f t="shared" si="137"/>
        <v>0</v>
      </c>
      <c r="K218" s="287">
        <f t="shared" ref="K218:O218" si="138">K208+K216</f>
        <v>0</v>
      </c>
      <c r="L218" s="287">
        <f t="shared" si="138"/>
        <v>0</v>
      </c>
      <c r="M218" s="287">
        <f t="shared" si="138"/>
        <v>0</v>
      </c>
      <c r="N218" s="287">
        <f t="shared" si="138"/>
        <v>0</v>
      </c>
      <c r="O218" s="287">
        <f t="shared" si="138"/>
        <v>0</v>
      </c>
      <c r="P218" s="287">
        <f t="shared" ref="P218:Y218" si="139">P208+P216</f>
        <v>0</v>
      </c>
      <c r="Q218" s="287">
        <f t="shared" si="139"/>
        <v>0</v>
      </c>
      <c r="R218" s="287">
        <f t="shared" si="139"/>
        <v>0</v>
      </c>
      <c r="S218" s="287">
        <f t="shared" si="139"/>
        <v>0</v>
      </c>
      <c r="T218" s="287">
        <f t="shared" si="139"/>
        <v>0</v>
      </c>
      <c r="U218" s="287">
        <f t="shared" si="139"/>
        <v>0</v>
      </c>
      <c r="V218" s="287">
        <f t="shared" si="139"/>
        <v>0</v>
      </c>
      <c r="W218" s="287">
        <f t="shared" si="139"/>
        <v>0</v>
      </c>
      <c r="X218" s="287">
        <f t="shared" si="139"/>
        <v>0</v>
      </c>
      <c r="Y218" s="287">
        <f t="shared" si="139"/>
        <v>0</v>
      </c>
      <c r="Z218" s="181"/>
    </row>
    <row r="219" spans="1:26">
      <c r="A219"/>
      <c r="B219"/>
      <c r="C219" s="170"/>
      <c r="D219" s="170"/>
      <c r="E219" s="170"/>
      <c r="F219" s="303"/>
      <c r="G219" s="303"/>
      <c r="H219" s="303"/>
      <c r="I219" s="303"/>
      <c r="J219" s="303"/>
      <c r="K219" s="303"/>
      <c r="L219" s="303"/>
      <c r="M219" s="303"/>
      <c r="N219" s="303"/>
      <c r="O219" s="303"/>
      <c r="P219" s="303"/>
      <c r="Q219" s="303"/>
      <c r="R219" s="303"/>
      <c r="S219" s="303"/>
      <c r="T219" s="303"/>
      <c r="U219" s="303"/>
      <c r="V219" s="303"/>
      <c r="W219" s="303"/>
      <c r="X219" s="303"/>
      <c r="Y219" s="303"/>
      <c r="Z219" s="170"/>
    </row>
    <row r="220" spans="1:26">
      <c r="F220" s="304"/>
      <c r="G220" s="304"/>
      <c r="H220" s="304"/>
      <c r="I220" s="304"/>
      <c r="J220" s="304"/>
      <c r="K220" s="304"/>
      <c r="L220" s="304"/>
      <c r="M220" s="304"/>
      <c r="N220" s="304"/>
      <c r="O220" s="304"/>
      <c r="P220" s="304"/>
      <c r="Q220" s="304"/>
      <c r="R220" s="304"/>
      <c r="S220" s="304"/>
      <c r="T220" s="304"/>
      <c r="U220" s="304"/>
      <c r="V220" s="304"/>
      <c r="W220" s="304"/>
      <c r="X220" s="304"/>
      <c r="Y220" s="304"/>
    </row>
    <row r="221" spans="1:26">
      <c r="F221" s="304"/>
      <c r="G221" s="304"/>
      <c r="H221" s="304"/>
      <c r="I221" s="304"/>
      <c r="J221" s="304"/>
      <c r="K221" s="304"/>
      <c r="L221" s="304"/>
      <c r="M221" s="304"/>
      <c r="N221" s="304"/>
      <c r="O221" s="304"/>
      <c r="P221" s="304"/>
      <c r="Q221" s="304"/>
      <c r="R221" s="304"/>
      <c r="S221" s="304"/>
      <c r="T221" s="304"/>
      <c r="U221" s="304"/>
      <c r="V221" s="304"/>
      <c r="W221" s="304"/>
      <c r="X221" s="304"/>
      <c r="Y221" s="304"/>
    </row>
    <row r="222" spans="1:26">
      <c r="F222" s="304"/>
      <c r="G222" s="304"/>
      <c r="H222" s="304"/>
      <c r="I222" s="304"/>
      <c r="J222" s="304"/>
      <c r="K222" s="304"/>
      <c r="L222" s="304"/>
      <c r="M222" s="304"/>
      <c r="N222" s="304"/>
      <c r="O222" s="304"/>
      <c r="P222" s="304"/>
      <c r="Q222" s="304"/>
      <c r="R222" s="304"/>
      <c r="S222" s="304"/>
      <c r="T222" s="304"/>
      <c r="U222" s="304"/>
      <c r="V222" s="304"/>
      <c r="W222" s="304"/>
      <c r="X222" s="304"/>
      <c r="Y222" s="304"/>
    </row>
    <row r="226" spans="2:2">
      <c r="B226" s="181"/>
    </row>
    <row r="227" spans="2:2">
      <c r="B227" s="181"/>
    </row>
    <row r="228" spans="2:2">
      <c r="B228" s="181"/>
    </row>
    <row r="229" spans="2:2">
      <c r="B229" s="181"/>
    </row>
    <row r="230" spans="2:2">
      <c r="B230" s="181"/>
    </row>
    <row r="231" spans="2:2">
      <c r="B231" s="181"/>
    </row>
  </sheetData>
  <sheetProtection insertRows="0"/>
  <printOptions headings="1"/>
  <pageMargins left="0.19685039370078741" right="0.15748031496062992" top="0.43307086614173229" bottom="0.51" header="0.19685039370078741" footer="0.15748031496062992"/>
  <pageSetup paperSize="9" scale="52" fitToHeight="2" orientation="portrait" r:id="rId1"/>
  <headerFooter>
    <oddHeader>&amp;C&amp;A</oddHeader>
    <oddFooter>&amp;L&amp;T  
&amp;D&amp;C
&amp;Z
&amp;R&amp;F</oddFooter>
  </headerFooter>
  <drawing r:id="rId2"/>
</worksheet>
</file>

<file path=xl/worksheets/sheet7.xml><?xml version="1.0" encoding="utf-8"?>
<worksheet xmlns="http://schemas.openxmlformats.org/spreadsheetml/2006/main" xmlns:r="http://schemas.openxmlformats.org/officeDocument/2006/relationships">
  <sheetPr codeName="Sheet66">
    <pageSetUpPr fitToPage="1"/>
  </sheetPr>
  <dimension ref="A1:Z163"/>
  <sheetViews>
    <sheetView topLeftCell="A102" workbookViewId="0">
      <selection activeCell="J141" sqref="J141"/>
    </sheetView>
  </sheetViews>
  <sheetFormatPr defaultRowHeight="12.75" outlineLevelCol="1"/>
  <cols>
    <col min="1" max="1" width="73.75" style="8" customWidth="1"/>
    <col min="2" max="2" width="2.5" style="8" customWidth="1"/>
    <col min="3" max="3" width="2.25" style="8" customWidth="1"/>
    <col min="4" max="4" width="3.375" style="8" customWidth="1"/>
    <col min="5" max="5" width="3.75" style="8" customWidth="1"/>
    <col min="6" max="9" width="11" style="8" hidden="1" customWidth="1" outlineLevel="1"/>
    <col min="10" max="10" width="11" style="8" customWidth="1" collapsed="1"/>
    <col min="11" max="11" width="10.875" style="8" customWidth="1"/>
    <col min="12" max="12" width="10.125" style="8" customWidth="1"/>
    <col min="13" max="13" width="10.375" style="8" customWidth="1"/>
    <col min="14" max="14" width="10" style="8" customWidth="1"/>
    <col min="15" max="15" width="10.625" style="8" customWidth="1"/>
    <col min="16" max="25" width="9" style="8" hidden="1" customWidth="1" outlineLevel="1"/>
    <col min="26" max="26" width="9" style="8" customWidth="1" collapsed="1"/>
    <col min="27" max="16384" width="9" style="8"/>
  </cols>
  <sheetData>
    <row r="1" spans="1:25" s="170" customFormat="1" ht="15.75">
      <c r="A1" s="49" t="s">
        <v>805</v>
      </c>
      <c r="B1" s="6"/>
      <c r="C1" s="6"/>
      <c r="D1" s="6"/>
      <c r="E1" s="9"/>
      <c r="G1" s="10"/>
      <c r="H1" s="10"/>
      <c r="I1" s="10"/>
      <c r="J1" s="9"/>
      <c r="K1" s="9"/>
      <c r="L1" s="9"/>
      <c r="M1" s="10"/>
      <c r="N1" s="10"/>
      <c r="O1" s="9"/>
      <c r="P1" s="9"/>
      <c r="Q1" s="9"/>
      <c r="R1" s="9"/>
      <c r="S1" s="9"/>
      <c r="T1" s="9"/>
      <c r="U1" s="9"/>
      <c r="V1" s="9"/>
      <c r="W1" s="9"/>
      <c r="X1" s="9"/>
      <c r="Y1" s="9"/>
    </row>
    <row r="2" spans="1:25" s="170" customFormat="1" ht="15">
      <c r="A2" s="16" t="str">
        <f>'Version control'!A2</f>
        <v>LPN</v>
      </c>
      <c r="B2" s="7"/>
      <c r="C2" s="6"/>
      <c r="D2" s="21"/>
      <c r="E2" s="11"/>
      <c r="F2" s="9"/>
      <c r="G2" s="9"/>
      <c r="H2" s="9"/>
      <c r="I2" s="9"/>
      <c r="J2" s="9"/>
      <c r="K2" s="9"/>
      <c r="L2" s="9"/>
      <c r="M2" s="9"/>
      <c r="N2" s="9"/>
      <c r="O2" s="9"/>
      <c r="P2" s="9"/>
      <c r="Q2" s="9"/>
      <c r="R2" s="9"/>
      <c r="S2" s="9"/>
      <c r="T2" s="9"/>
      <c r="U2" s="9"/>
      <c r="V2" s="9"/>
      <c r="W2" s="9"/>
      <c r="X2" s="9"/>
      <c r="Y2" s="9"/>
    </row>
    <row r="3" spans="1:25" s="334" customFormat="1" ht="15">
      <c r="A3" s="705">
        <f>'Version control'!A3</f>
        <v>2012</v>
      </c>
      <c r="B3" s="330"/>
      <c r="C3" s="330"/>
      <c r="D3" s="331"/>
      <c r="E3" s="332"/>
      <c r="F3" s="333"/>
      <c r="G3" s="333"/>
      <c r="H3" s="333"/>
      <c r="I3" s="333"/>
      <c r="J3" s="333"/>
      <c r="K3" s="333"/>
      <c r="L3" s="333"/>
      <c r="M3" s="333"/>
      <c r="N3" s="333"/>
      <c r="O3" s="333"/>
      <c r="P3" s="333"/>
      <c r="Q3" s="333"/>
      <c r="R3" s="333"/>
      <c r="S3" s="333"/>
      <c r="T3" s="333"/>
      <c r="U3" s="333"/>
      <c r="V3" s="333"/>
      <c r="W3" s="333"/>
      <c r="X3" s="333"/>
      <c r="Y3" s="333"/>
    </row>
    <row r="4" spans="1:25" s="170" customFormat="1" ht="15">
      <c r="A4" s="13"/>
      <c r="B4" s="7"/>
      <c r="C4" s="7"/>
      <c r="D4" s="24"/>
      <c r="E4" s="414" t="s">
        <v>5</v>
      </c>
      <c r="F4" s="78">
        <v>2006</v>
      </c>
      <c r="G4" s="78">
        <f t="shared" ref="G4:Y4" si="0">+F4+1</f>
        <v>2007</v>
      </c>
      <c r="H4" s="78">
        <f t="shared" si="0"/>
        <v>2008</v>
      </c>
      <c r="I4" s="78">
        <f t="shared" si="0"/>
        <v>2009</v>
      </c>
      <c r="J4" s="78">
        <f t="shared" si="0"/>
        <v>2010</v>
      </c>
      <c r="K4" s="777">
        <f t="shared" si="0"/>
        <v>2011</v>
      </c>
      <c r="L4" s="777">
        <f t="shared" si="0"/>
        <v>2012</v>
      </c>
      <c r="M4" s="777">
        <f t="shared" si="0"/>
        <v>2013</v>
      </c>
      <c r="N4" s="777">
        <f t="shared" si="0"/>
        <v>2014</v>
      </c>
      <c r="O4" s="777">
        <f t="shared" si="0"/>
        <v>2015</v>
      </c>
      <c r="P4" s="777">
        <f t="shared" si="0"/>
        <v>2016</v>
      </c>
      <c r="Q4" s="777">
        <f t="shared" si="0"/>
        <v>2017</v>
      </c>
      <c r="R4" s="777">
        <f t="shared" si="0"/>
        <v>2018</v>
      </c>
      <c r="S4" s="777">
        <f t="shared" si="0"/>
        <v>2019</v>
      </c>
      <c r="T4" s="777">
        <f t="shared" si="0"/>
        <v>2020</v>
      </c>
      <c r="U4" s="777">
        <f t="shared" si="0"/>
        <v>2021</v>
      </c>
      <c r="V4" s="777">
        <f t="shared" si="0"/>
        <v>2022</v>
      </c>
      <c r="W4" s="777">
        <f t="shared" si="0"/>
        <v>2023</v>
      </c>
      <c r="X4" s="78">
        <f t="shared" si="0"/>
        <v>2024</v>
      </c>
      <c r="Y4" s="78">
        <f t="shared" si="0"/>
        <v>2025</v>
      </c>
    </row>
    <row r="5" spans="1:25" s="170" customFormat="1" ht="15.75" customHeight="1">
      <c r="A5" s="412" t="s">
        <v>807</v>
      </c>
      <c r="B5" s="337"/>
      <c r="C5" s="173"/>
      <c r="D5" s="173"/>
      <c r="F5" s="407"/>
      <c r="G5" s="408"/>
      <c r="H5" s="408" t="s">
        <v>801</v>
      </c>
      <c r="I5" s="408"/>
      <c r="J5" s="408"/>
      <c r="K5" s="407"/>
      <c r="L5" s="408"/>
      <c r="M5" s="408" t="s">
        <v>802</v>
      </c>
      <c r="N5" s="408"/>
      <c r="O5" s="409"/>
      <c r="P5" s="809"/>
      <c r="Q5" s="810"/>
      <c r="R5" s="810" t="s">
        <v>1575</v>
      </c>
      <c r="S5" s="810"/>
      <c r="T5" s="811"/>
      <c r="U5" s="809"/>
      <c r="V5" s="810"/>
      <c r="W5" s="811"/>
      <c r="X5" s="408"/>
      <c r="Y5" s="409"/>
    </row>
    <row r="6" spans="1:25" s="176" customFormat="1">
      <c r="A6" s="177" t="s">
        <v>838</v>
      </c>
      <c r="B6" s="177"/>
      <c r="C6" s="175"/>
      <c r="D6" s="175"/>
      <c r="F6" s="789">
        <f>'F1 - P&amp;L'!F6</f>
        <v>0</v>
      </c>
      <c r="G6" s="789">
        <f>'F1 - P&amp;L'!G6</f>
        <v>0</v>
      </c>
      <c r="H6" s="789">
        <f>'F1 - P&amp;L'!H6</f>
        <v>0</v>
      </c>
      <c r="I6" s="789">
        <f>'F1 - P&amp;L'!I6</f>
        <v>0</v>
      </c>
      <c r="J6" s="789">
        <f>'F1 - P&amp;L'!J6</f>
        <v>0</v>
      </c>
      <c r="K6" s="789">
        <f>'F1 - P&amp;L'!K6</f>
        <v>0</v>
      </c>
      <c r="L6" s="789">
        <f>'F1 - P&amp;L'!L6</f>
        <v>0</v>
      </c>
      <c r="M6" s="789">
        <f>'F1 - P&amp;L'!M6</f>
        <v>0</v>
      </c>
      <c r="N6" s="789">
        <f>'F1 - P&amp;L'!N6</f>
        <v>0</v>
      </c>
      <c r="O6" s="789">
        <f>'F1 - P&amp;L'!O6</f>
        <v>0</v>
      </c>
      <c r="P6" s="789">
        <f>'F1 - P&amp;L'!P6</f>
        <v>0</v>
      </c>
      <c r="Q6" s="789">
        <f>'F1 - P&amp;L'!Q6</f>
        <v>0</v>
      </c>
      <c r="R6" s="789">
        <f>'F1 - P&amp;L'!R6</f>
        <v>0</v>
      </c>
      <c r="S6" s="789">
        <f>'F1 - P&amp;L'!S6</f>
        <v>0</v>
      </c>
      <c r="T6" s="789">
        <f>'F1 - P&amp;L'!T6</f>
        <v>0</v>
      </c>
      <c r="U6" s="789">
        <f>'F1 - P&amp;L'!U6</f>
        <v>0</v>
      </c>
      <c r="V6" s="789">
        <f>'F1 - P&amp;L'!V6</f>
        <v>0</v>
      </c>
      <c r="W6" s="789">
        <f>'F1 - P&amp;L'!W6</f>
        <v>0</v>
      </c>
      <c r="X6" s="789">
        <f>'F1 - P&amp;L'!X6</f>
        <v>0</v>
      </c>
      <c r="Y6" s="789">
        <f>'F1 - P&amp;L'!Y6</f>
        <v>0</v>
      </c>
    </row>
    <row r="7" spans="1:25" s="176" customFormat="1">
      <c r="A7" s="171"/>
      <c r="B7" s="337"/>
      <c r="C7" s="175"/>
      <c r="F7" s="183"/>
      <c r="G7" s="183"/>
      <c r="H7" s="183"/>
      <c r="I7" s="183"/>
      <c r="J7" s="183"/>
      <c r="K7" s="183"/>
      <c r="L7" s="183"/>
      <c r="M7" s="183"/>
      <c r="N7" s="183"/>
      <c r="O7" s="183"/>
      <c r="P7" s="183"/>
      <c r="Q7" s="183"/>
      <c r="R7" s="183"/>
      <c r="S7" s="183"/>
      <c r="T7" s="183"/>
      <c r="U7" s="183"/>
      <c r="V7" s="183"/>
      <c r="W7" s="183"/>
      <c r="X7" s="183"/>
      <c r="Y7" s="183"/>
    </row>
    <row r="8" spans="1:25" s="170" customFormat="1" ht="15">
      <c r="A8" s="401" t="s">
        <v>23</v>
      </c>
      <c r="B8" s="337"/>
      <c r="C8" s="173"/>
      <c r="D8" s="184"/>
      <c r="F8" s="184"/>
      <c r="G8" s="184"/>
      <c r="H8" s="184"/>
      <c r="I8" s="184"/>
      <c r="J8" s="184"/>
      <c r="K8" s="184"/>
      <c r="L8" s="184"/>
      <c r="M8" s="184"/>
      <c r="N8" s="184"/>
      <c r="O8" s="184"/>
      <c r="P8" s="184"/>
      <c r="Q8" s="184"/>
      <c r="R8" s="184"/>
      <c r="S8" s="184"/>
      <c r="T8" s="184"/>
      <c r="U8" s="184"/>
      <c r="V8" s="184"/>
      <c r="W8" s="184"/>
      <c r="X8" s="184"/>
      <c r="Y8" s="184"/>
    </row>
    <row r="9" spans="1:25" s="170" customFormat="1">
      <c r="A9" s="399" t="s">
        <v>355</v>
      </c>
      <c r="B9" s="337"/>
      <c r="C9" s="172"/>
      <c r="D9" s="185"/>
      <c r="F9" s="225"/>
      <c r="G9" s="225"/>
      <c r="H9" s="225"/>
      <c r="I9" s="225"/>
      <c r="J9" s="225"/>
      <c r="K9" s="225"/>
      <c r="L9" s="225"/>
      <c r="M9" s="225"/>
      <c r="N9" s="225"/>
      <c r="O9" s="225"/>
      <c r="P9" s="225"/>
      <c r="Q9" s="225"/>
      <c r="R9" s="225"/>
      <c r="S9" s="225"/>
      <c r="T9" s="225"/>
      <c r="U9" s="225"/>
      <c r="V9" s="225"/>
      <c r="W9" s="225"/>
      <c r="X9" s="225"/>
      <c r="Y9" s="225"/>
    </row>
    <row r="10" spans="1:25" s="170" customFormat="1">
      <c r="A10" s="399" t="s">
        <v>1</v>
      </c>
      <c r="B10" s="337"/>
      <c r="C10" s="172"/>
      <c r="D10" s="185"/>
      <c r="F10" s="225"/>
      <c r="G10" s="225"/>
      <c r="H10" s="225"/>
      <c r="I10" s="225"/>
      <c r="J10" s="225"/>
      <c r="K10" s="225"/>
      <c r="L10" s="225"/>
      <c r="M10" s="225"/>
      <c r="N10" s="225"/>
      <c r="O10" s="225"/>
      <c r="P10" s="225"/>
      <c r="Q10" s="225"/>
      <c r="R10" s="225"/>
      <c r="S10" s="225"/>
      <c r="T10" s="225"/>
      <c r="U10" s="225"/>
      <c r="V10" s="225"/>
      <c r="W10" s="225"/>
      <c r="X10" s="225"/>
      <c r="Y10" s="225"/>
    </row>
    <row r="11" spans="1:25" s="170" customFormat="1">
      <c r="A11" s="399" t="s">
        <v>2</v>
      </c>
      <c r="B11" s="337"/>
      <c r="C11" s="172"/>
      <c r="D11" s="185"/>
      <c r="F11" s="225"/>
      <c r="G11" s="225"/>
      <c r="H11" s="225"/>
      <c r="I11" s="225"/>
      <c r="J11" s="225"/>
      <c r="K11" s="225"/>
      <c r="L11" s="225"/>
      <c r="M11" s="225"/>
      <c r="N11" s="225"/>
      <c r="O11" s="225"/>
      <c r="P11" s="225"/>
      <c r="Q11" s="225"/>
      <c r="R11" s="225"/>
      <c r="S11" s="225"/>
      <c r="T11" s="225"/>
      <c r="U11" s="225"/>
      <c r="V11" s="225"/>
      <c r="W11" s="225"/>
      <c r="X11" s="225"/>
      <c r="Y11" s="225"/>
    </row>
    <row r="12" spans="1:25" s="170" customFormat="1">
      <c r="A12" s="399" t="s">
        <v>3</v>
      </c>
      <c r="B12" s="337"/>
      <c r="C12" s="172"/>
      <c r="D12" s="185"/>
      <c r="F12" s="225"/>
      <c r="G12" s="225"/>
      <c r="H12" s="225"/>
      <c r="I12" s="225"/>
      <c r="J12" s="225"/>
      <c r="K12" s="225"/>
      <c r="L12" s="225"/>
      <c r="M12" s="225"/>
      <c r="N12" s="225"/>
      <c r="O12" s="225"/>
      <c r="P12" s="225"/>
      <c r="Q12" s="225"/>
      <c r="R12" s="225"/>
      <c r="S12" s="225"/>
      <c r="T12" s="225"/>
      <c r="U12" s="225"/>
      <c r="V12" s="225"/>
      <c r="W12" s="225"/>
      <c r="X12" s="225"/>
      <c r="Y12" s="225"/>
    </row>
    <row r="13" spans="1:25" s="170" customFormat="1">
      <c r="A13" s="399" t="s">
        <v>4</v>
      </c>
      <c r="B13" s="337"/>
      <c r="C13" s="172"/>
      <c r="D13" s="185"/>
      <c r="F13" s="225"/>
      <c r="G13" s="225"/>
      <c r="H13" s="225"/>
      <c r="I13" s="225"/>
      <c r="J13" s="225"/>
      <c r="K13" s="225"/>
      <c r="L13" s="225"/>
      <c r="M13" s="225"/>
      <c r="N13" s="225"/>
      <c r="O13" s="225"/>
      <c r="P13" s="225"/>
      <c r="Q13" s="225"/>
      <c r="R13" s="225"/>
      <c r="S13" s="225"/>
      <c r="T13" s="225"/>
      <c r="U13" s="225"/>
      <c r="V13" s="225"/>
      <c r="W13" s="225"/>
      <c r="X13" s="225"/>
      <c r="Y13" s="225"/>
    </row>
    <row r="14" spans="1:25" s="170" customFormat="1">
      <c r="A14" s="399" t="s">
        <v>28</v>
      </c>
      <c r="B14" s="337"/>
      <c r="C14" s="337"/>
      <c r="D14" s="185"/>
      <c r="F14" s="225"/>
      <c r="G14" s="225"/>
      <c r="H14" s="225"/>
      <c r="I14" s="225"/>
      <c r="J14" s="225"/>
      <c r="K14" s="225"/>
      <c r="L14" s="225"/>
      <c r="M14" s="225"/>
      <c r="N14" s="225"/>
      <c r="O14" s="225"/>
      <c r="P14" s="225"/>
      <c r="Q14" s="225"/>
      <c r="R14" s="225"/>
      <c r="S14" s="225"/>
      <c r="T14" s="225"/>
      <c r="U14" s="225"/>
      <c r="V14" s="225"/>
      <c r="W14" s="225"/>
      <c r="X14" s="225"/>
      <c r="Y14" s="225"/>
    </row>
    <row r="15" spans="1:25" s="170" customFormat="1">
      <c r="A15" s="399" t="s">
        <v>356</v>
      </c>
      <c r="B15" s="337"/>
      <c r="C15" s="172"/>
      <c r="D15" s="185"/>
      <c r="F15" s="225"/>
      <c r="G15" s="225"/>
      <c r="H15" s="225"/>
      <c r="I15" s="225"/>
      <c r="J15" s="225"/>
      <c r="K15" s="225"/>
      <c r="L15" s="225"/>
      <c r="M15" s="225"/>
      <c r="N15" s="225"/>
      <c r="O15" s="225"/>
      <c r="P15" s="225"/>
      <c r="Q15" s="225"/>
      <c r="R15" s="225"/>
      <c r="S15" s="225"/>
      <c r="T15" s="225"/>
      <c r="U15" s="225"/>
      <c r="V15" s="225"/>
      <c r="W15" s="225"/>
      <c r="X15" s="225"/>
      <c r="Y15" s="225"/>
    </row>
    <row r="16" spans="1:25" s="170" customFormat="1">
      <c r="A16" s="177"/>
      <c r="B16" s="337"/>
      <c r="C16" s="172"/>
      <c r="D16" s="185"/>
      <c r="F16" s="227">
        <f t="shared" ref="F16:J16" si="1">SUM(F9:F15)</f>
        <v>0</v>
      </c>
      <c r="G16" s="227">
        <f t="shared" si="1"/>
        <v>0</v>
      </c>
      <c r="H16" s="227">
        <f t="shared" si="1"/>
        <v>0</v>
      </c>
      <c r="I16" s="227">
        <f t="shared" si="1"/>
        <v>0</v>
      </c>
      <c r="J16" s="227">
        <f t="shared" si="1"/>
        <v>0</v>
      </c>
      <c r="K16" s="227">
        <f t="shared" ref="K16" si="2">SUM(K9:K15)</f>
        <v>0</v>
      </c>
      <c r="L16" s="227">
        <f t="shared" ref="L16:Y16" si="3">SUM(L9:L15)</f>
        <v>0</v>
      </c>
      <c r="M16" s="227">
        <f t="shared" si="3"/>
        <v>0</v>
      </c>
      <c r="N16" s="227">
        <f t="shared" si="3"/>
        <v>0</v>
      </c>
      <c r="O16" s="227">
        <f t="shared" si="3"/>
        <v>0</v>
      </c>
      <c r="P16" s="227">
        <f t="shared" si="3"/>
        <v>0</v>
      </c>
      <c r="Q16" s="227">
        <f t="shared" si="3"/>
        <v>0</v>
      </c>
      <c r="R16" s="227">
        <f t="shared" si="3"/>
        <v>0</v>
      </c>
      <c r="S16" s="227">
        <f t="shared" si="3"/>
        <v>0</v>
      </c>
      <c r="T16" s="227">
        <f t="shared" si="3"/>
        <v>0</v>
      </c>
      <c r="U16" s="227">
        <f t="shared" si="3"/>
        <v>0</v>
      </c>
      <c r="V16" s="227">
        <f t="shared" si="3"/>
        <v>0</v>
      </c>
      <c r="W16" s="227">
        <f t="shared" si="3"/>
        <v>0</v>
      </c>
      <c r="X16" s="227">
        <f t="shared" si="3"/>
        <v>0</v>
      </c>
      <c r="Y16" s="227">
        <f t="shared" si="3"/>
        <v>0</v>
      </c>
    </row>
    <row r="17" spans="1:25" s="170" customFormat="1" ht="15">
      <c r="A17" s="401" t="s">
        <v>24</v>
      </c>
      <c r="B17" s="172"/>
      <c r="C17" s="172"/>
      <c r="D17" s="185"/>
      <c r="F17" s="282"/>
      <c r="G17" s="282"/>
      <c r="H17" s="282"/>
      <c r="I17" s="282"/>
      <c r="J17" s="282"/>
      <c r="K17" s="282"/>
      <c r="L17" s="282"/>
      <c r="M17" s="282"/>
      <c r="N17" s="282"/>
      <c r="O17" s="282"/>
      <c r="P17" s="282"/>
      <c r="Q17" s="282"/>
      <c r="R17" s="282"/>
      <c r="S17" s="282"/>
      <c r="T17" s="282"/>
      <c r="U17" s="282"/>
      <c r="V17" s="282"/>
      <c r="W17" s="282"/>
      <c r="X17" s="282"/>
      <c r="Y17" s="282"/>
    </row>
    <row r="18" spans="1:25" s="170" customFormat="1">
      <c r="A18" s="399" t="s">
        <v>25</v>
      </c>
      <c r="C18" s="172"/>
      <c r="D18" s="185"/>
      <c r="F18" s="225"/>
      <c r="G18" s="225"/>
      <c r="H18" s="225"/>
      <c r="I18" s="225"/>
      <c r="J18" s="225"/>
      <c r="K18" s="225"/>
      <c r="L18" s="225"/>
      <c r="M18" s="225"/>
      <c r="N18" s="225"/>
      <c r="O18" s="225"/>
      <c r="P18" s="225"/>
      <c r="Q18" s="225"/>
      <c r="R18" s="225"/>
      <c r="S18" s="225"/>
      <c r="T18" s="225"/>
      <c r="U18" s="225"/>
      <c r="V18" s="225"/>
      <c r="W18" s="225"/>
      <c r="X18" s="225"/>
      <c r="Y18" s="225"/>
    </row>
    <row r="19" spans="1:25" s="170" customFormat="1">
      <c r="A19" s="399" t="s">
        <v>357</v>
      </c>
      <c r="B19" s="186"/>
      <c r="F19" s="225"/>
      <c r="G19" s="225"/>
      <c r="H19" s="225"/>
      <c r="I19" s="225"/>
      <c r="J19" s="225"/>
      <c r="K19" s="225"/>
      <c r="L19" s="225"/>
      <c r="M19" s="225"/>
      <c r="N19" s="225"/>
      <c r="O19" s="225"/>
      <c r="P19" s="225"/>
      <c r="Q19" s="225"/>
      <c r="R19" s="225"/>
      <c r="S19" s="225"/>
      <c r="T19" s="225"/>
      <c r="U19" s="225"/>
      <c r="V19" s="225"/>
      <c r="W19" s="225"/>
      <c r="X19" s="225"/>
      <c r="Y19" s="225"/>
    </row>
    <row r="20" spans="1:25" s="170" customFormat="1">
      <c r="A20" s="515" t="s">
        <v>358</v>
      </c>
      <c r="B20" s="185"/>
      <c r="F20" s="225"/>
      <c r="G20" s="225"/>
      <c r="H20" s="225"/>
      <c r="I20" s="225"/>
      <c r="J20" s="225"/>
      <c r="K20" s="225"/>
      <c r="L20" s="225"/>
      <c r="M20" s="225"/>
      <c r="N20" s="225"/>
      <c r="O20" s="225"/>
      <c r="P20" s="225"/>
      <c r="Q20" s="225"/>
      <c r="R20" s="225"/>
      <c r="S20" s="225"/>
      <c r="T20" s="225"/>
      <c r="U20" s="225"/>
      <c r="V20" s="225"/>
      <c r="W20" s="225"/>
      <c r="X20" s="225"/>
      <c r="Y20" s="225"/>
    </row>
    <row r="21" spans="1:25" s="170" customFormat="1">
      <c r="A21" s="534" t="s">
        <v>359</v>
      </c>
      <c r="B21" s="185"/>
      <c r="F21" s="225"/>
      <c r="G21" s="225"/>
      <c r="H21" s="225"/>
      <c r="I21" s="225"/>
      <c r="J21" s="225"/>
      <c r="K21" s="225"/>
      <c r="L21" s="225"/>
      <c r="M21" s="225"/>
      <c r="N21" s="225"/>
      <c r="O21" s="225"/>
      <c r="P21" s="225"/>
      <c r="Q21" s="225"/>
      <c r="R21" s="225"/>
      <c r="S21" s="225"/>
      <c r="T21" s="225"/>
      <c r="U21" s="225"/>
      <c r="V21" s="225"/>
      <c r="W21" s="225"/>
      <c r="X21" s="225"/>
      <c r="Y21" s="225"/>
    </row>
    <row r="22" spans="1:25" s="170" customFormat="1">
      <c r="A22" s="399" t="s">
        <v>26</v>
      </c>
      <c r="C22" s="172"/>
      <c r="D22" s="185"/>
      <c r="F22" s="225"/>
      <c r="G22" s="225"/>
      <c r="H22" s="225"/>
      <c r="I22" s="225"/>
      <c r="J22" s="225"/>
      <c r="K22" s="225"/>
      <c r="L22" s="225"/>
      <c r="M22" s="225"/>
      <c r="N22" s="225"/>
      <c r="O22" s="225"/>
      <c r="P22" s="225"/>
      <c r="Q22" s="225"/>
      <c r="R22" s="225"/>
      <c r="S22" s="225"/>
      <c r="T22" s="225"/>
      <c r="U22" s="225"/>
      <c r="V22" s="225"/>
      <c r="W22" s="225"/>
      <c r="X22" s="225"/>
      <c r="Y22" s="225"/>
    </row>
    <row r="23" spans="1:25" s="170" customFormat="1">
      <c r="A23" s="399" t="s">
        <v>1</v>
      </c>
      <c r="C23" s="172"/>
      <c r="D23" s="185"/>
      <c r="F23" s="225"/>
      <c r="G23" s="225"/>
      <c r="H23" s="225"/>
      <c r="I23" s="225"/>
      <c r="J23" s="225"/>
      <c r="K23" s="225"/>
      <c r="L23" s="225"/>
      <c r="M23" s="225"/>
      <c r="N23" s="225"/>
      <c r="O23" s="225"/>
      <c r="P23" s="225"/>
      <c r="Q23" s="225"/>
      <c r="R23" s="225"/>
      <c r="S23" s="225"/>
      <c r="T23" s="225"/>
      <c r="U23" s="225"/>
      <c r="V23" s="225"/>
      <c r="W23" s="225"/>
      <c r="X23" s="225"/>
      <c r="Y23" s="225"/>
    </row>
    <row r="24" spans="1:25" s="170" customFormat="1">
      <c r="A24" s="399" t="s">
        <v>27</v>
      </c>
      <c r="C24" s="172"/>
      <c r="D24" s="185"/>
      <c r="F24" s="225"/>
      <c r="G24" s="225"/>
      <c r="H24" s="225"/>
      <c r="I24" s="225"/>
      <c r="J24" s="225"/>
      <c r="K24" s="225"/>
      <c r="L24" s="225"/>
      <c r="M24" s="225"/>
      <c r="N24" s="225"/>
      <c r="O24" s="225"/>
      <c r="P24" s="225"/>
      <c r="Q24" s="225"/>
      <c r="R24" s="225"/>
      <c r="S24" s="225"/>
      <c r="T24" s="225"/>
      <c r="U24" s="225"/>
      <c r="V24" s="225"/>
      <c r="W24" s="225"/>
      <c r="X24" s="225"/>
      <c r="Y24" s="225"/>
    </row>
    <row r="25" spans="1:25" s="170" customFormat="1">
      <c r="A25" s="399" t="s">
        <v>28</v>
      </c>
      <c r="C25" s="172"/>
      <c r="D25" s="185"/>
      <c r="F25" s="225"/>
      <c r="G25" s="225"/>
      <c r="H25" s="225"/>
      <c r="I25" s="225"/>
      <c r="J25" s="225"/>
      <c r="K25" s="225"/>
      <c r="L25" s="225"/>
      <c r="M25" s="225"/>
      <c r="N25" s="225"/>
      <c r="O25" s="225"/>
      <c r="P25" s="225"/>
      <c r="Q25" s="225"/>
      <c r="R25" s="225"/>
      <c r="S25" s="225"/>
      <c r="T25" s="225"/>
      <c r="U25" s="225"/>
      <c r="V25" s="225"/>
      <c r="W25" s="225"/>
      <c r="X25" s="225"/>
      <c r="Y25" s="225"/>
    </row>
    <row r="26" spans="1:25" s="170" customFormat="1">
      <c r="A26" s="560" t="s">
        <v>1007</v>
      </c>
      <c r="C26" s="172"/>
      <c r="D26" s="185"/>
      <c r="F26" s="225"/>
      <c r="G26" s="225"/>
      <c r="H26" s="225"/>
      <c r="I26" s="225"/>
      <c r="J26" s="225"/>
      <c r="K26" s="225"/>
      <c r="L26" s="225"/>
      <c r="M26" s="225"/>
      <c r="N26" s="225"/>
      <c r="O26" s="225"/>
      <c r="P26" s="225"/>
      <c r="Q26" s="225"/>
      <c r="R26" s="225"/>
      <c r="S26" s="225"/>
      <c r="T26" s="225"/>
      <c r="U26" s="225"/>
      <c r="V26" s="225"/>
      <c r="W26" s="225"/>
      <c r="X26" s="225"/>
      <c r="Y26" s="225"/>
    </row>
    <row r="27" spans="1:25" s="170" customFormat="1">
      <c r="A27" s="177"/>
      <c r="B27" s="177"/>
      <c r="C27" s="172"/>
      <c r="D27" s="185"/>
      <c r="F27" s="227">
        <f t="shared" ref="F27:J27" si="4">SUM(F18:F26)</f>
        <v>0</v>
      </c>
      <c r="G27" s="227">
        <f t="shared" si="4"/>
        <v>0</v>
      </c>
      <c r="H27" s="227">
        <f t="shared" si="4"/>
        <v>0</v>
      </c>
      <c r="I27" s="227">
        <f t="shared" si="4"/>
        <v>0</v>
      </c>
      <c r="J27" s="227">
        <f t="shared" si="4"/>
        <v>0</v>
      </c>
      <c r="K27" s="227">
        <f t="shared" ref="K27" si="5">SUM(K18:K26)</f>
        <v>0</v>
      </c>
      <c r="L27" s="227">
        <f t="shared" ref="L27:Y27" si="6">SUM(L18:L26)</f>
        <v>0</v>
      </c>
      <c r="M27" s="227">
        <f t="shared" si="6"/>
        <v>0</v>
      </c>
      <c r="N27" s="227">
        <f t="shared" si="6"/>
        <v>0</v>
      </c>
      <c r="O27" s="227">
        <f t="shared" si="6"/>
        <v>0</v>
      </c>
      <c r="P27" s="227">
        <f t="shared" si="6"/>
        <v>0</v>
      </c>
      <c r="Q27" s="227">
        <f t="shared" si="6"/>
        <v>0</v>
      </c>
      <c r="R27" s="227">
        <f t="shared" si="6"/>
        <v>0</v>
      </c>
      <c r="S27" s="227">
        <f t="shared" si="6"/>
        <v>0</v>
      </c>
      <c r="T27" s="227">
        <f t="shared" si="6"/>
        <v>0</v>
      </c>
      <c r="U27" s="227">
        <f t="shared" si="6"/>
        <v>0</v>
      </c>
      <c r="V27" s="227">
        <f t="shared" si="6"/>
        <v>0</v>
      </c>
      <c r="W27" s="227">
        <f t="shared" si="6"/>
        <v>0</v>
      </c>
      <c r="X27" s="227">
        <f t="shared" si="6"/>
        <v>0</v>
      </c>
      <c r="Y27" s="227">
        <f t="shared" si="6"/>
        <v>0</v>
      </c>
    </row>
    <row r="28" spans="1:25" s="170" customFormat="1" ht="15">
      <c r="A28" s="401" t="s">
        <v>30</v>
      </c>
      <c r="B28" s="172"/>
      <c r="C28" s="172"/>
      <c r="D28" s="185"/>
      <c r="F28" s="281"/>
      <c r="G28" s="281"/>
      <c r="H28" s="281"/>
      <c r="I28" s="281"/>
      <c r="J28" s="281"/>
      <c r="K28" s="281"/>
      <c r="L28" s="281"/>
      <c r="M28" s="281"/>
      <c r="N28" s="281"/>
      <c r="O28" s="281"/>
      <c r="P28" s="281"/>
      <c r="Q28" s="281"/>
      <c r="R28" s="281"/>
      <c r="S28" s="281"/>
      <c r="T28" s="281"/>
      <c r="U28" s="281"/>
      <c r="V28" s="281"/>
      <c r="W28" s="281"/>
      <c r="X28" s="281"/>
      <c r="Y28" s="281"/>
    </row>
    <row r="29" spans="1:25" s="170" customFormat="1">
      <c r="A29" s="171" t="s">
        <v>31</v>
      </c>
      <c r="B29" s="177"/>
      <c r="C29" s="172"/>
      <c r="D29" s="185"/>
      <c r="F29" s="283"/>
      <c r="G29" s="283"/>
      <c r="H29" s="283"/>
      <c r="I29" s="283"/>
      <c r="J29" s="283"/>
      <c r="K29" s="283"/>
      <c r="L29" s="283"/>
      <c r="M29" s="283"/>
      <c r="N29" s="283"/>
      <c r="O29" s="283"/>
      <c r="P29" s="283"/>
      <c r="Q29" s="283"/>
      <c r="R29" s="283"/>
      <c r="S29" s="283"/>
      <c r="T29" s="283"/>
      <c r="U29" s="283"/>
      <c r="V29" s="283"/>
      <c r="W29" s="283"/>
      <c r="X29" s="283"/>
      <c r="Y29" s="283"/>
    </row>
    <row r="30" spans="1:25" s="170" customFormat="1">
      <c r="A30" s="399" t="s">
        <v>300</v>
      </c>
      <c r="B30" s="177"/>
      <c r="D30" s="185"/>
      <c r="F30" s="225"/>
      <c r="G30" s="225"/>
      <c r="H30" s="225"/>
      <c r="I30" s="225"/>
      <c r="J30" s="225"/>
      <c r="K30" s="225"/>
      <c r="L30" s="225"/>
      <c r="M30" s="225"/>
      <c r="N30" s="225"/>
      <c r="O30" s="225"/>
      <c r="P30" s="225"/>
      <c r="Q30" s="225"/>
      <c r="R30" s="225"/>
      <c r="S30" s="225"/>
      <c r="T30" s="225"/>
      <c r="U30" s="225"/>
      <c r="V30" s="225"/>
      <c r="W30" s="225"/>
      <c r="X30" s="225"/>
      <c r="Y30" s="225"/>
    </row>
    <row r="31" spans="1:25" s="170" customFormat="1">
      <c r="A31" s="399" t="s">
        <v>360</v>
      </c>
      <c r="B31" s="177"/>
      <c r="D31" s="185"/>
      <c r="F31" s="225"/>
      <c r="G31" s="225"/>
      <c r="H31" s="225"/>
      <c r="I31" s="225"/>
      <c r="J31" s="225"/>
      <c r="K31" s="225"/>
      <c r="L31" s="225"/>
      <c r="M31" s="225"/>
      <c r="N31" s="225"/>
      <c r="O31" s="225"/>
      <c r="P31" s="225"/>
      <c r="Q31" s="225"/>
      <c r="R31" s="225"/>
      <c r="S31" s="225"/>
      <c r="T31" s="225"/>
      <c r="U31" s="225"/>
      <c r="V31" s="225"/>
      <c r="W31" s="225"/>
      <c r="X31" s="225"/>
      <c r="Y31" s="225"/>
    </row>
    <row r="32" spans="1:25" s="170" customFormat="1">
      <c r="A32" s="399" t="s">
        <v>361</v>
      </c>
      <c r="B32" s="177"/>
      <c r="D32" s="186"/>
      <c r="F32" s="225"/>
      <c r="G32" s="225"/>
      <c r="H32" s="225"/>
      <c r="I32" s="225"/>
      <c r="J32" s="225"/>
      <c r="K32" s="225"/>
      <c r="L32" s="225"/>
      <c r="M32" s="225"/>
      <c r="N32" s="225"/>
      <c r="O32" s="225"/>
      <c r="P32" s="225"/>
      <c r="Q32" s="225"/>
      <c r="R32" s="225"/>
      <c r="S32" s="225"/>
      <c r="T32" s="225"/>
      <c r="U32" s="225"/>
      <c r="V32" s="225"/>
      <c r="W32" s="225"/>
      <c r="X32" s="225"/>
      <c r="Y32" s="225"/>
    </row>
    <row r="33" spans="1:25" s="170" customFormat="1">
      <c r="A33" s="399" t="s">
        <v>362</v>
      </c>
      <c r="B33" s="337"/>
      <c r="C33" s="172"/>
      <c r="D33" s="186"/>
      <c r="F33" s="225"/>
      <c r="G33" s="225"/>
      <c r="H33" s="225"/>
      <c r="I33" s="225"/>
      <c r="J33" s="225"/>
      <c r="K33" s="225"/>
      <c r="L33" s="225"/>
      <c r="M33" s="225"/>
      <c r="N33" s="225"/>
      <c r="O33" s="225"/>
      <c r="P33" s="225"/>
      <c r="Q33" s="225"/>
      <c r="R33" s="225"/>
      <c r="S33" s="225"/>
      <c r="T33" s="225"/>
      <c r="U33" s="225"/>
      <c r="V33" s="225"/>
      <c r="W33" s="225"/>
      <c r="X33" s="225"/>
      <c r="Y33" s="225"/>
    </row>
    <row r="34" spans="1:25" s="170" customFormat="1">
      <c r="A34" s="399" t="s">
        <v>363</v>
      </c>
      <c r="B34" s="337"/>
      <c r="C34" s="172"/>
      <c r="D34" s="186"/>
      <c r="F34" s="225"/>
      <c r="G34" s="225"/>
      <c r="H34" s="225"/>
      <c r="I34" s="225"/>
      <c r="J34" s="225"/>
      <c r="K34" s="225"/>
      <c r="L34" s="225"/>
      <c r="M34" s="225"/>
      <c r="N34" s="225"/>
      <c r="O34" s="225"/>
      <c r="P34" s="225"/>
      <c r="Q34" s="225"/>
      <c r="R34" s="225"/>
      <c r="S34" s="225"/>
      <c r="T34" s="225"/>
      <c r="U34" s="225"/>
      <c r="V34" s="225"/>
      <c r="W34" s="225"/>
      <c r="X34" s="225"/>
      <c r="Y34" s="225"/>
    </row>
    <row r="35" spans="1:25" s="170" customFormat="1">
      <c r="A35" s="399" t="s">
        <v>364</v>
      </c>
      <c r="B35" s="337"/>
      <c r="C35" s="172"/>
      <c r="D35" s="186"/>
      <c r="F35" s="225"/>
      <c r="G35" s="225"/>
      <c r="H35" s="225"/>
      <c r="I35" s="225"/>
      <c r="J35" s="225"/>
      <c r="K35" s="225"/>
      <c r="L35" s="225"/>
      <c r="M35" s="225"/>
      <c r="N35" s="225"/>
      <c r="O35" s="225"/>
      <c r="P35" s="225"/>
      <c r="Q35" s="225"/>
      <c r="R35" s="225"/>
      <c r="S35" s="225"/>
      <c r="T35" s="225"/>
      <c r="U35" s="225"/>
      <c r="V35" s="225"/>
      <c r="W35" s="225"/>
      <c r="X35" s="225"/>
      <c r="Y35" s="225"/>
    </row>
    <row r="36" spans="1:25" s="170" customFormat="1">
      <c r="A36" s="399" t="s">
        <v>365</v>
      </c>
      <c r="B36" s="337"/>
      <c r="C36" s="172"/>
      <c r="D36" s="186"/>
      <c r="F36" s="225"/>
      <c r="G36" s="225"/>
      <c r="H36" s="225"/>
      <c r="I36" s="225"/>
      <c r="J36" s="225"/>
      <c r="K36" s="225"/>
      <c r="L36" s="225"/>
      <c r="M36" s="225"/>
      <c r="N36" s="225"/>
      <c r="O36" s="225"/>
      <c r="P36" s="225"/>
      <c r="Q36" s="225"/>
      <c r="R36" s="225"/>
      <c r="S36" s="225"/>
      <c r="T36" s="225"/>
      <c r="U36" s="225"/>
      <c r="V36" s="225"/>
      <c r="W36" s="225"/>
      <c r="X36" s="225"/>
      <c r="Y36" s="225"/>
    </row>
    <row r="37" spans="1:25" s="170" customFormat="1">
      <c r="A37" s="466" t="s">
        <v>824</v>
      </c>
      <c r="B37" s="177"/>
      <c r="C37" s="177"/>
      <c r="D37" s="187"/>
      <c r="F37" s="225"/>
      <c r="G37" s="225"/>
      <c r="H37" s="225"/>
      <c r="I37" s="225"/>
      <c r="J37" s="225"/>
      <c r="K37" s="225"/>
      <c r="L37" s="225"/>
      <c r="M37" s="225"/>
      <c r="N37" s="225"/>
      <c r="O37" s="225"/>
      <c r="P37" s="225"/>
      <c r="Q37" s="225"/>
      <c r="R37" s="225"/>
      <c r="S37" s="225"/>
      <c r="T37" s="225"/>
      <c r="U37" s="225"/>
      <c r="V37" s="225"/>
      <c r="W37" s="225"/>
      <c r="X37" s="225"/>
      <c r="Y37" s="225"/>
    </row>
    <row r="38" spans="1:25" s="170" customFormat="1">
      <c r="A38" s="399" t="s">
        <v>29</v>
      </c>
      <c r="B38" s="337"/>
      <c r="C38" s="172"/>
      <c r="D38" s="186"/>
      <c r="F38" s="225"/>
      <c r="G38" s="225"/>
      <c r="H38" s="225"/>
      <c r="I38" s="225"/>
      <c r="J38" s="225"/>
      <c r="K38" s="225"/>
      <c r="L38" s="225"/>
      <c r="M38" s="225"/>
      <c r="N38" s="225"/>
      <c r="O38" s="225"/>
      <c r="P38" s="225"/>
      <c r="Q38" s="225"/>
      <c r="R38" s="225"/>
      <c r="S38" s="225"/>
      <c r="T38" s="225"/>
      <c r="U38" s="225"/>
      <c r="V38" s="225"/>
      <c r="W38" s="225"/>
      <c r="X38" s="225"/>
      <c r="Y38" s="225"/>
    </row>
    <row r="39" spans="1:25" s="170" customFormat="1">
      <c r="A39" s="177"/>
      <c r="B39" s="177"/>
      <c r="C39" s="172"/>
      <c r="D39" s="185"/>
      <c r="F39" s="227">
        <f t="shared" ref="F39:J39" si="7">SUM(F30:F38)</f>
        <v>0</v>
      </c>
      <c r="G39" s="227">
        <f t="shared" si="7"/>
        <v>0</v>
      </c>
      <c r="H39" s="227">
        <f t="shared" si="7"/>
        <v>0</v>
      </c>
      <c r="I39" s="227">
        <f t="shared" si="7"/>
        <v>0</v>
      </c>
      <c r="J39" s="227">
        <f t="shared" si="7"/>
        <v>0</v>
      </c>
      <c r="K39" s="227">
        <f t="shared" ref="K39" si="8">SUM(K30:K38)</f>
        <v>0</v>
      </c>
      <c r="L39" s="227">
        <f t="shared" ref="L39:Y39" si="9">SUM(L30:L38)</f>
        <v>0</v>
      </c>
      <c r="M39" s="227">
        <f t="shared" si="9"/>
        <v>0</v>
      </c>
      <c r="N39" s="227">
        <f t="shared" si="9"/>
        <v>0</v>
      </c>
      <c r="O39" s="227">
        <f t="shared" si="9"/>
        <v>0</v>
      </c>
      <c r="P39" s="227">
        <f t="shared" si="9"/>
        <v>0</v>
      </c>
      <c r="Q39" s="227">
        <f t="shared" si="9"/>
        <v>0</v>
      </c>
      <c r="R39" s="227">
        <f t="shared" si="9"/>
        <v>0</v>
      </c>
      <c r="S39" s="227">
        <f t="shared" si="9"/>
        <v>0</v>
      </c>
      <c r="T39" s="227">
        <f t="shared" si="9"/>
        <v>0</v>
      </c>
      <c r="U39" s="227">
        <f t="shared" si="9"/>
        <v>0</v>
      </c>
      <c r="V39" s="227">
        <f t="shared" si="9"/>
        <v>0</v>
      </c>
      <c r="W39" s="227">
        <f t="shared" si="9"/>
        <v>0</v>
      </c>
      <c r="X39" s="227">
        <f t="shared" si="9"/>
        <v>0</v>
      </c>
      <c r="Y39" s="227">
        <f t="shared" si="9"/>
        <v>0</v>
      </c>
    </row>
    <row r="40" spans="1:25" s="170" customFormat="1" ht="15">
      <c r="A40" s="401" t="s">
        <v>32</v>
      </c>
      <c r="B40" s="172"/>
      <c r="C40" s="172"/>
      <c r="D40" s="185"/>
      <c r="F40" s="281"/>
      <c r="G40" s="281"/>
      <c r="H40" s="281"/>
      <c r="I40" s="281"/>
      <c r="J40" s="281"/>
      <c r="K40" s="281"/>
      <c r="L40" s="281"/>
      <c r="M40" s="281"/>
      <c r="N40" s="281"/>
      <c r="O40" s="281"/>
      <c r="P40" s="281"/>
      <c r="Q40" s="281"/>
      <c r="R40" s="281"/>
      <c r="S40" s="281"/>
      <c r="T40" s="281"/>
      <c r="U40" s="281"/>
      <c r="V40" s="281"/>
      <c r="W40" s="281"/>
      <c r="X40" s="281"/>
      <c r="Y40" s="281"/>
    </row>
    <row r="41" spans="1:25" s="170" customFormat="1">
      <c r="A41" s="171" t="s">
        <v>31</v>
      </c>
      <c r="C41" s="172"/>
      <c r="D41" s="185"/>
      <c r="F41" s="283"/>
      <c r="G41" s="283"/>
      <c r="H41" s="283"/>
      <c r="I41" s="283"/>
      <c r="J41" s="283"/>
      <c r="K41" s="283"/>
      <c r="L41" s="283"/>
      <c r="M41" s="283"/>
      <c r="N41" s="283"/>
      <c r="O41" s="283"/>
      <c r="P41" s="283"/>
      <c r="Q41" s="283"/>
      <c r="R41" s="283"/>
      <c r="S41" s="283"/>
      <c r="T41" s="283"/>
      <c r="U41" s="283"/>
      <c r="V41" s="283"/>
      <c r="W41" s="283"/>
      <c r="X41" s="283"/>
      <c r="Y41" s="283"/>
    </row>
    <row r="42" spans="1:25" s="170" customFormat="1">
      <c r="A42" s="882" t="s">
        <v>300</v>
      </c>
      <c r="D42" s="185"/>
      <c r="F42" s="225"/>
      <c r="G42" s="225"/>
      <c r="H42" s="225"/>
      <c r="I42" s="225"/>
      <c r="J42" s="225"/>
      <c r="K42" s="225"/>
      <c r="L42" s="225"/>
      <c r="M42" s="225"/>
      <c r="N42" s="225"/>
      <c r="O42" s="225"/>
      <c r="P42" s="225"/>
      <c r="Q42" s="225"/>
      <c r="R42" s="225"/>
      <c r="S42" s="225"/>
      <c r="T42" s="225"/>
      <c r="U42" s="225"/>
      <c r="V42" s="225"/>
      <c r="W42" s="225"/>
      <c r="X42" s="225"/>
      <c r="Y42" s="225"/>
    </row>
    <row r="43" spans="1:25" s="170" customFormat="1">
      <c r="A43" s="399" t="s">
        <v>360</v>
      </c>
      <c r="D43" s="185"/>
      <c r="F43" s="225"/>
      <c r="G43" s="225"/>
      <c r="H43" s="225"/>
      <c r="I43" s="225"/>
      <c r="J43" s="225"/>
      <c r="K43" s="225"/>
      <c r="L43" s="225"/>
      <c r="M43" s="225"/>
      <c r="N43" s="225"/>
      <c r="O43" s="225"/>
      <c r="P43" s="225"/>
      <c r="Q43" s="225"/>
      <c r="R43" s="225"/>
      <c r="S43" s="225"/>
      <c r="T43" s="225"/>
      <c r="U43" s="225"/>
      <c r="V43" s="225"/>
      <c r="W43" s="225"/>
      <c r="X43" s="225"/>
      <c r="Y43" s="225"/>
    </row>
    <row r="44" spans="1:25" s="170" customFormat="1">
      <c r="A44" s="399" t="s">
        <v>361</v>
      </c>
      <c r="D44" s="186"/>
      <c r="F44" s="225"/>
      <c r="G44" s="225"/>
      <c r="H44" s="225"/>
      <c r="I44" s="225"/>
      <c r="J44" s="225"/>
      <c r="K44" s="225"/>
      <c r="L44" s="225"/>
      <c r="M44" s="225"/>
      <c r="N44" s="225"/>
      <c r="O44" s="225"/>
      <c r="P44" s="225"/>
      <c r="Q44" s="225"/>
      <c r="R44" s="225"/>
      <c r="S44" s="225"/>
      <c r="T44" s="225"/>
      <c r="U44" s="225"/>
      <c r="V44" s="225"/>
      <c r="W44" s="225"/>
      <c r="X44" s="225"/>
      <c r="Y44" s="225"/>
    </row>
    <row r="45" spans="1:25" s="170" customFormat="1">
      <c r="A45" s="399" t="s">
        <v>33</v>
      </c>
      <c r="C45" s="172"/>
      <c r="D45" s="185"/>
      <c r="F45" s="225"/>
      <c r="G45" s="225"/>
      <c r="H45" s="225"/>
      <c r="I45" s="225"/>
      <c r="J45" s="225"/>
      <c r="K45" s="225"/>
      <c r="L45" s="225"/>
      <c r="M45" s="225"/>
      <c r="N45" s="225"/>
      <c r="O45" s="225"/>
      <c r="P45" s="225"/>
      <c r="Q45" s="225"/>
      <c r="R45" s="225"/>
      <c r="S45" s="225"/>
      <c r="T45" s="225"/>
      <c r="U45" s="225"/>
      <c r="V45" s="225"/>
      <c r="W45" s="225"/>
      <c r="X45" s="225"/>
      <c r="Y45" s="225"/>
    </row>
    <row r="46" spans="1:25" s="170" customFormat="1">
      <c r="A46" s="399" t="s">
        <v>365</v>
      </c>
      <c r="B46" s="177"/>
      <c r="D46" s="186"/>
      <c r="F46" s="225"/>
      <c r="G46" s="225"/>
      <c r="H46" s="225"/>
      <c r="I46" s="225"/>
      <c r="J46" s="225"/>
      <c r="K46" s="225"/>
      <c r="L46" s="225"/>
      <c r="M46" s="225"/>
      <c r="N46" s="225"/>
      <c r="O46" s="225"/>
      <c r="P46" s="225"/>
      <c r="Q46" s="225"/>
      <c r="R46" s="225"/>
      <c r="S46" s="225"/>
      <c r="T46" s="225"/>
      <c r="U46" s="225"/>
      <c r="V46" s="225"/>
      <c r="W46" s="225"/>
      <c r="X46" s="225"/>
      <c r="Y46" s="225"/>
    </row>
    <row r="47" spans="1:25" s="170" customFormat="1">
      <c r="A47" s="750" t="s">
        <v>1522</v>
      </c>
      <c r="B47" s="177"/>
      <c r="D47" s="186"/>
      <c r="F47" s="225"/>
      <c r="G47" s="225"/>
      <c r="H47" s="225"/>
      <c r="I47" s="225"/>
      <c r="J47" s="225"/>
      <c r="K47" s="225"/>
      <c r="L47" s="225"/>
      <c r="M47" s="225"/>
      <c r="N47" s="225"/>
      <c r="O47" s="225"/>
      <c r="P47" s="225"/>
      <c r="Q47" s="225"/>
      <c r="R47" s="225"/>
      <c r="S47" s="225"/>
      <c r="T47" s="225"/>
      <c r="U47" s="225"/>
      <c r="V47" s="225"/>
      <c r="W47" s="225"/>
      <c r="X47" s="225"/>
      <c r="Y47" s="225"/>
    </row>
    <row r="48" spans="1:25" s="170" customFormat="1">
      <c r="A48" s="750" t="s">
        <v>1523</v>
      </c>
      <c r="B48" s="177"/>
      <c r="D48" s="186"/>
      <c r="F48" s="225"/>
      <c r="G48" s="225"/>
      <c r="H48" s="225"/>
      <c r="I48" s="225"/>
      <c r="J48" s="225"/>
      <c r="K48" s="225"/>
      <c r="L48" s="225"/>
      <c r="M48" s="225"/>
      <c r="N48" s="225"/>
      <c r="O48" s="225"/>
      <c r="P48" s="225"/>
      <c r="Q48" s="225"/>
      <c r="R48" s="225"/>
      <c r="S48" s="225"/>
      <c r="T48" s="225"/>
      <c r="U48" s="225"/>
      <c r="V48" s="225"/>
      <c r="W48" s="225"/>
      <c r="X48" s="225"/>
      <c r="Y48" s="225"/>
    </row>
    <row r="49" spans="1:25" s="170" customFormat="1">
      <c r="A49" s="466" t="s">
        <v>824</v>
      </c>
      <c r="B49" s="177"/>
      <c r="C49" s="177"/>
      <c r="D49" s="187"/>
      <c r="F49" s="225"/>
      <c r="G49" s="225"/>
      <c r="H49" s="225"/>
      <c r="I49" s="225"/>
      <c r="J49" s="225"/>
      <c r="K49" s="225"/>
      <c r="L49" s="225"/>
      <c r="M49" s="225"/>
      <c r="N49" s="225"/>
      <c r="O49" s="225"/>
      <c r="P49" s="225"/>
      <c r="Q49" s="225"/>
      <c r="R49" s="225"/>
      <c r="S49" s="225"/>
      <c r="T49" s="225"/>
      <c r="U49" s="225"/>
      <c r="V49" s="225"/>
      <c r="W49" s="225"/>
      <c r="X49" s="225"/>
      <c r="Y49" s="225"/>
    </row>
    <row r="50" spans="1:25" s="170" customFormat="1">
      <c r="A50" s="399" t="s">
        <v>29</v>
      </c>
      <c r="B50" s="177"/>
      <c r="D50" s="185"/>
      <c r="F50" s="225"/>
      <c r="G50" s="225"/>
      <c r="H50" s="225"/>
      <c r="I50" s="225"/>
      <c r="J50" s="225"/>
      <c r="K50" s="225"/>
      <c r="L50" s="225"/>
      <c r="M50" s="225"/>
      <c r="N50" s="225"/>
      <c r="O50" s="225"/>
      <c r="P50" s="225"/>
      <c r="Q50" s="225"/>
      <c r="R50" s="225"/>
      <c r="S50" s="225"/>
      <c r="T50" s="225"/>
      <c r="U50" s="225"/>
      <c r="V50" s="225"/>
      <c r="W50" s="225"/>
      <c r="X50" s="225"/>
      <c r="Y50" s="225"/>
    </row>
    <row r="51" spans="1:25" s="170" customFormat="1">
      <c r="A51" s="177"/>
      <c r="B51" s="177"/>
      <c r="C51" s="172"/>
      <c r="D51" s="185"/>
      <c r="F51" s="227">
        <f t="shared" ref="F51:J51" si="10">SUM(F42:F50)</f>
        <v>0</v>
      </c>
      <c r="G51" s="227">
        <f t="shared" si="10"/>
        <v>0</v>
      </c>
      <c r="H51" s="227">
        <f t="shared" si="10"/>
        <v>0</v>
      </c>
      <c r="I51" s="227">
        <f t="shared" si="10"/>
        <v>0</v>
      </c>
      <c r="J51" s="227">
        <f t="shared" si="10"/>
        <v>0</v>
      </c>
      <c r="K51" s="227">
        <f t="shared" ref="K51" si="11">SUM(K42:K50)</f>
        <v>0</v>
      </c>
      <c r="L51" s="227">
        <f t="shared" ref="L51:Y51" si="12">SUM(L42:L50)</f>
        <v>0</v>
      </c>
      <c r="M51" s="227">
        <f t="shared" si="12"/>
        <v>0</v>
      </c>
      <c r="N51" s="227">
        <f t="shared" si="12"/>
        <v>0</v>
      </c>
      <c r="O51" s="227">
        <f t="shared" si="12"/>
        <v>0</v>
      </c>
      <c r="P51" s="227">
        <f t="shared" si="12"/>
        <v>0</v>
      </c>
      <c r="Q51" s="227">
        <f t="shared" si="12"/>
        <v>0</v>
      </c>
      <c r="R51" s="227">
        <f t="shared" si="12"/>
        <v>0</v>
      </c>
      <c r="S51" s="227">
        <f t="shared" si="12"/>
        <v>0</v>
      </c>
      <c r="T51" s="227">
        <f t="shared" si="12"/>
        <v>0</v>
      </c>
      <c r="U51" s="227">
        <f t="shared" si="12"/>
        <v>0</v>
      </c>
      <c r="V51" s="227">
        <f t="shared" si="12"/>
        <v>0</v>
      </c>
      <c r="W51" s="227">
        <f t="shared" si="12"/>
        <v>0</v>
      </c>
      <c r="X51" s="227">
        <f t="shared" si="12"/>
        <v>0</v>
      </c>
      <c r="Y51" s="227">
        <f t="shared" si="12"/>
        <v>0</v>
      </c>
    </row>
    <row r="52" spans="1:25" s="170" customFormat="1" ht="15">
      <c r="A52" s="401" t="s">
        <v>806</v>
      </c>
      <c r="B52" s="172"/>
      <c r="C52" s="172"/>
      <c r="D52" s="185"/>
      <c r="F52" s="281"/>
      <c r="G52" s="281"/>
      <c r="H52" s="281"/>
      <c r="I52" s="281"/>
      <c r="J52" s="281"/>
      <c r="K52" s="281"/>
      <c r="L52" s="281"/>
      <c r="M52" s="281"/>
      <c r="N52" s="281"/>
      <c r="O52" s="281"/>
      <c r="P52" s="281"/>
      <c r="Q52" s="281"/>
      <c r="R52" s="281"/>
      <c r="S52" s="281"/>
      <c r="T52" s="281"/>
      <c r="U52" s="281"/>
      <c r="V52" s="281"/>
      <c r="W52" s="281"/>
      <c r="X52" s="281"/>
      <c r="Y52" s="281"/>
    </row>
    <row r="53" spans="1:25" s="170" customFormat="1">
      <c r="A53" s="399" t="s">
        <v>34</v>
      </c>
      <c r="C53" s="172"/>
      <c r="D53" s="185"/>
      <c r="F53" s="225"/>
      <c r="G53" s="225"/>
      <c r="H53" s="225"/>
      <c r="I53" s="225"/>
      <c r="J53" s="225"/>
      <c r="K53" s="225"/>
      <c r="L53" s="225"/>
      <c r="M53" s="225"/>
      <c r="N53" s="225"/>
      <c r="O53" s="225"/>
      <c r="P53" s="225"/>
      <c r="Q53" s="225"/>
      <c r="R53" s="225"/>
      <c r="S53" s="225"/>
      <c r="T53" s="225"/>
      <c r="U53" s="225"/>
      <c r="V53" s="225"/>
      <c r="W53" s="225"/>
      <c r="X53" s="225"/>
      <c r="Y53" s="225"/>
    </row>
    <row r="54" spans="1:25" s="170" customFormat="1">
      <c r="A54" s="515" t="s">
        <v>909</v>
      </c>
      <c r="C54" s="172"/>
      <c r="D54" s="185"/>
      <c r="F54" s="225"/>
      <c r="G54" s="225"/>
      <c r="H54" s="225"/>
      <c r="I54" s="225"/>
      <c r="J54" s="225"/>
      <c r="K54" s="225"/>
      <c r="L54" s="225"/>
      <c r="M54" s="225"/>
      <c r="N54" s="225"/>
      <c r="O54" s="225"/>
      <c r="P54" s="225"/>
      <c r="Q54" s="225"/>
      <c r="R54" s="225"/>
      <c r="S54" s="225"/>
      <c r="T54" s="225"/>
      <c r="U54" s="225"/>
      <c r="V54" s="225"/>
      <c r="W54" s="225"/>
      <c r="X54" s="225"/>
      <c r="Y54" s="225"/>
    </row>
    <row r="55" spans="1:25" s="170" customFormat="1">
      <c r="A55" s="399" t="s">
        <v>35</v>
      </c>
      <c r="C55" s="172"/>
      <c r="D55" s="185"/>
      <c r="F55" s="225"/>
      <c r="G55" s="225"/>
      <c r="H55" s="225"/>
      <c r="I55" s="225"/>
      <c r="J55" s="225"/>
      <c r="K55" s="225"/>
      <c r="L55" s="225"/>
      <c r="M55" s="225"/>
      <c r="N55" s="225"/>
      <c r="O55" s="225"/>
      <c r="P55" s="225"/>
      <c r="Q55" s="225"/>
      <c r="R55" s="225"/>
      <c r="S55" s="225"/>
      <c r="T55" s="225"/>
      <c r="U55" s="225"/>
      <c r="V55" s="225"/>
      <c r="W55" s="225"/>
      <c r="X55" s="225"/>
      <c r="Y55" s="225"/>
    </row>
    <row r="56" spans="1:25" s="170" customFormat="1">
      <c r="A56" s="399" t="s">
        <v>29</v>
      </c>
      <c r="C56" s="172"/>
      <c r="D56" s="185"/>
      <c r="F56" s="225"/>
      <c r="G56" s="225"/>
      <c r="H56" s="225"/>
      <c r="I56" s="225"/>
      <c r="J56" s="225"/>
      <c r="K56" s="225"/>
      <c r="L56" s="225"/>
      <c r="M56" s="225"/>
      <c r="N56" s="225"/>
      <c r="O56" s="225"/>
      <c r="P56" s="225"/>
      <c r="Q56" s="225"/>
      <c r="R56" s="225"/>
      <c r="S56" s="225"/>
      <c r="T56" s="225"/>
      <c r="U56" s="225"/>
      <c r="V56" s="225"/>
      <c r="W56" s="225"/>
      <c r="X56" s="225"/>
      <c r="Y56" s="225"/>
    </row>
    <row r="57" spans="1:25" s="170" customFormat="1">
      <c r="A57" s="177"/>
      <c r="B57" s="177"/>
      <c r="C57" s="172"/>
      <c r="D57" s="185"/>
      <c r="F57" s="227">
        <f t="shared" ref="F57:J57" si="13">SUM(F53:F56)</f>
        <v>0</v>
      </c>
      <c r="G57" s="227">
        <f t="shared" si="13"/>
        <v>0</v>
      </c>
      <c r="H57" s="227">
        <f t="shared" si="13"/>
        <v>0</v>
      </c>
      <c r="I57" s="227">
        <f t="shared" si="13"/>
        <v>0</v>
      </c>
      <c r="J57" s="227">
        <f t="shared" si="13"/>
        <v>0</v>
      </c>
      <c r="K57" s="227">
        <f t="shared" ref="K57" si="14">SUM(K53:K56)</f>
        <v>0</v>
      </c>
      <c r="L57" s="227">
        <f t="shared" ref="L57:Y57" si="15">SUM(L53:L56)</f>
        <v>0</v>
      </c>
      <c r="M57" s="227">
        <f t="shared" si="15"/>
        <v>0</v>
      </c>
      <c r="N57" s="227">
        <f t="shared" si="15"/>
        <v>0</v>
      </c>
      <c r="O57" s="227">
        <f t="shared" si="15"/>
        <v>0</v>
      </c>
      <c r="P57" s="227">
        <f t="shared" si="15"/>
        <v>0</v>
      </c>
      <c r="Q57" s="227">
        <f t="shared" si="15"/>
        <v>0</v>
      </c>
      <c r="R57" s="227">
        <f t="shared" si="15"/>
        <v>0</v>
      </c>
      <c r="S57" s="227">
        <f t="shared" si="15"/>
        <v>0</v>
      </c>
      <c r="T57" s="227">
        <f t="shared" si="15"/>
        <v>0</v>
      </c>
      <c r="U57" s="227">
        <f t="shared" si="15"/>
        <v>0</v>
      </c>
      <c r="V57" s="227">
        <f t="shared" si="15"/>
        <v>0</v>
      </c>
      <c r="W57" s="227">
        <f t="shared" si="15"/>
        <v>0</v>
      </c>
      <c r="X57" s="227">
        <f t="shared" si="15"/>
        <v>0</v>
      </c>
      <c r="Y57" s="227">
        <f t="shared" si="15"/>
        <v>0</v>
      </c>
    </row>
    <row r="58" spans="1:25" s="170" customFormat="1">
      <c r="A58" s="177"/>
      <c r="B58" s="177"/>
      <c r="C58" s="172"/>
      <c r="D58" s="185"/>
      <c r="F58" s="281"/>
      <c r="G58" s="281"/>
      <c r="H58" s="281"/>
      <c r="I58" s="281"/>
      <c r="J58" s="281"/>
      <c r="K58" s="281"/>
      <c r="L58" s="281"/>
      <c r="M58" s="281"/>
      <c r="N58" s="281"/>
      <c r="O58" s="281"/>
      <c r="P58" s="281"/>
      <c r="Q58" s="281"/>
      <c r="R58" s="281"/>
      <c r="S58" s="281"/>
      <c r="T58" s="281"/>
      <c r="U58" s="281"/>
      <c r="V58" s="281"/>
      <c r="W58" s="281"/>
      <c r="X58" s="281"/>
      <c r="Y58" s="281"/>
    </row>
    <row r="59" spans="1:25" s="170" customFormat="1" ht="15">
      <c r="A59" s="401" t="s">
        <v>36</v>
      </c>
      <c r="B59" s="172"/>
      <c r="C59" s="172"/>
      <c r="D59" s="185"/>
      <c r="F59" s="227">
        <f t="shared" ref="F59:J59" si="16">F16+F27-F39-F51-F57</f>
        <v>0</v>
      </c>
      <c r="G59" s="227">
        <f t="shared" si="16"/>
        <v>0</v>
      </c>
      <c r="H59" s="227">
        <f t="shared" si="16"/>
        <v>0</v>
      </c>
      <c r="I59" s="227">
        <f t="shared" si="16"/>
        <v>0</v>
      </c>
      <c r="J59" s="227">
        <f t="shared" si="16"/>
        <v>0</v>
      </c>
      <c r="K59" s="227">
        <f t="shared" ref="K59" si="17">K16+K27-K39-K51-K57</f>
        <v>0</v>
      </c>
      <c r="L59" s="227">
        <f t="shared" ref="L59:Y59" si="18">L16+L27-L39-L51-L57</f>
        <v>0</v>
      </c>
      <c r="M59" s="227">
        <f t="shared" si="18"/>
        <v>0</v>
      </c>
      <c r="N59" s="227">
        <f t="shared" si="18"/>
        <v>0</v>
      </c>
      <c r="O59" s="227">
        <f t="shared" si="18"/>
        <v>0</v>
      </c>
      <c r="P59" s="227">
        <f t="shared" si="18"/>
        <v>0</v>
      </c>
      <c r="Q59" s="227">
        <f t="shared" si="18"/>
        <v>0</v>
      </c>
      <c r="R59" s="227">
        <f t="shared" si="18"/>
        <v>0</v>
      </c>
      <c r="S59" s="227">
        <f t="shared" si="18"/>
        <v>0</v>
      </c>
      <c r="T59" s="227">
        <f t="shared" si="18"/>
        <v>0</v>
      </c>
      <c r="U59" s="227">
        <f t="shared" si="18"/>
        <v>0</v>
      </c>
      <c r="V59" s="227">
        <f t="shared" si="18"/>
        <v>0</v>
      </c>
      <c r="W59" s="227">
        <f t="shared" si="18"/>
        <v>0</v>
      </c>
      <c r="X59" s="227">
        <f t="shared" si="18"/>
        <v>0</v>
      </c>
      <c r="Y59" s="227">
        <f t="shared" si="18"/>
        <v>0</v>
      </c>
    </row>
    <row r="60" spans="1:25" s="170" customFormat="1">
      <c r="A60" s="177"/>
      <c r="B60" s="177"/>
      <c r="C60" s="172"/>
      <c r="D60" s="185"/>
      <c r="F60" s="281"/>
      <c r="G60" s="281"/>
      <c r="H60" s="281"/>
      <c r="I60" s="281"/>
      <c r="J60" s="281"/>
      <c r="K60" s="281"/>
      <c r="L60" s="281"/>
      <c r="M60" s="281"/>
      <c r="N60" s="281"/>
      <c r="O60" s="281"/>
      <c r="P60" s="281"/>
      <c r="Q60" s="281"/>
      <c r="R60" s="281"/>
      <c r="S60" s="281"/>
      <c r="T60" s="281"/>
      <c r="U60" s="281"/>
      <c r="V60" s="281"/>
      <c r="W60" s="281"/>
      <c r="X60" s="281"/>
      <c r="Y60" s="281"/>
    </row>
    <row r="61" spans="1:25" s="170" customFormat="1" ht="15">
      <c r="A61" s="401" t="s">
        <v>825</v>
      </c>
      <c r="B61" s="177"/>
      <c r="C61" s="172"/>
      <c r="D61" s="185"/>
      <c r="F61" s="281"/>
      <c r="G61" s="281"/>
      <c r="H61" s="281"/>
      <c r="I61" s="281"/>
      <c r="J61" s="281"/>
      <c r="K61" s="281"/>
      <c r="L61" s="281"/>
      <c r="M61" s="281"/>
      <c r="N61" s="281"/>
      <c r="O61" s="281"/>
      <c r="P61" s="281"/>
      <c r="Q61" s="281"/>
      <c r="R61" s="281"/>
      <c r="S61" s="281"/>
      <c r="T61" s="281"/>
      <c r="U61" s="281"/>
      <c r="V61" s="281"/>
      <c r="W61" s="281"/>
      <c r="X61" s="281"/>
      <c r="Y61" s="281"/>
    </row>
    <row r="62" spans="1:25" s="170" customFormat="1">
      <c r="A62" s="399" t="s">
        <v>37</v>
      </c>
      <c r="C62" s="172"/>
      <c r="D62" s="185"/>
      <c r="F62" s="225"/>
      <c r="G62" s="225"/>
      <c r="H62" s="225"/>
      <c r="I62" s="225"/>
      <c r="J62" s="225"/>
      <c r="K62" s="225"/>
      <c r="L62" s="225"/>
      <c r="M62" s="225"/>
      <c r="N62" s="225"/>
      <c r="O62" s="225"/>
      <c r="P62" s="225"/>
      <c r="Q62" s="225"/>
      <c r="R62" s="225"/>
      <c r="S62" s="225"/>
      <c r="T62" s="225"/>
      <c r="U62" s="225"/>
      <c r="V62" s="225"/>
      <c r="W62" s="225"/>
      <c r="X62" s="225"/>
      <c r="Y62" s="225"/>
    </row>
    <row r="63" spans="1:25" s="170" customFormat="1">
      <c r="A63" s="399" t="s">
        <v>375</v>
      </c>
      <c r="C63" s="172"/>
      <c r="D63" s="185"/>
      <c r="F63" s="225"/>
      <c r="G63" s="225"/>
      <c r="H63" s="225"/>
      <c r="I63" s="225"/>
      <c r="J63" s="225"/>
      <c r="K63" s="225"/>
      <c r="L63" s="225"/>
      <c r="M63" s="225"/>
      <c r="N63" s="225"/>
      <c r="O63" s="225"/>
      <c r="P63" s="225"/>
      <c r="Q63" s="225"/>
      <c r="R63" s="225"/>
      <c r="S63" s="225"/>
      <c r="T63" s="225"/>
      <c r="U63" s="225"/>
      <c r="V63" s="225"/>
      <c r="W63" s="225"/>
      <c r="X63" s="225"/>
      <c r="Y63" s="225"/>
    </row>
    <row r="64" spans="1:25" s="170" customFormat="1">
      <c r="A64" s="399" t="s">
        <v>134</v>
      </c>
      <c r="C64" s="172"/>
      <c r="D64" s="185"/>
      <c r="F64" s="225"/>
      <c r="G64" s="225"/>
      <c r="H64" s="225"/>
      <c r="I64" s="225"/>
      <c r="J64" s="225"/>
      <c r="K64" s="225"/>
      <c r="L64" s="225"/>
      <c r="M64" s="225"/>
      <c r="N64" s="225"/>
      <c r="O64" s="225"/>
      <c r="P64" s="225"/>
      <c r="Q64" s="225"/>
      <c r="R64" s="225"/>
      <c r="S64" s="225"/>
      <c r="T64" s="225"/>
      <c r="U64" s="225"/>
      <c r="V64" s="225"/>
      <c r="W64" s="225"/>
      <c r="X64" s="225"/>
      <c r="Y64" s="225"/>
    </row>
    <row r="65" spans="1:25" s="170" customFormat="1">
      <c r="A65" s="399" t="s">
        <v>38</v>
      </c>
      <c r="C65" s="172"/>
      <c r="D65" s="185"/>
      <c r="F65" s="225"/>
      <c r="G65" s="225"/>
      <c r="H65" s="225"/>
      <c r="I65" s="225"/>
      <c r="J65" s="225"/>
      <c r="K65" s="225"/>
      <c r="L65" s="225"/>
      <c r="M65" s="225"/>
      <c r="N65" s="225"/>
      <c r="O65" s="225"/>
      <c r="P65" s="225"/>
      <c r="Q65" s="225"/>
      <c r="R65" s="225"/>
      <c r="S65" s="225"/>
      <c r="T65" s="225"/>
      <c r="U65" s="225"/>
      <c r="V65" s="225"/>
      <c r="W65" s="225"/>
      <c r="X65" s="225"/>
      <c r="Y65" s="225"/>
    </row>
    <row r="66" spans="1:25" s="170" customFormat="1">
      <c r="A66" s="177"/>
      <c r="B66" s="177"/>
      <c r="C66" s="172"/>
      <c r="D66" s="185"/>
      <c r="F66" s="281"/>
      <c r="G66" s="281"/>
      <c r="H66" s="281"/>
      <c r="I66" s="281"/>
      <c r="J66" s="281"/>
      <c r="K66" s="281"/>
      <c r="L66" s="281"/>
      <c r="M66" s="281"/>
      <c r="N66" s="281"/>
      <c r="O66" s="281"/>
      <c r="P66" s="281"/>
      <c r="Q66" s="281"/>
      <c r="R66" s="281"/>
      <c r="S66" s="281"/>
      <c r="T66" s="281"/>
      <c r="U66" s="281"/>
      <c r="V66" s="281"/>
      <c r="W66" s="281"/>
      <c r="X66" s="281"/>
      <c r="Y66" s="281"/>
    </row>
    <row r="67" spans="1:25" s="170" customFormat="1" ht="15">
      <c r="A67" s="401" t="s">
        <v>826</v>
      </c>
      <c r="B67" s="172"/>
      <c r="C67" s="172"/>
      <c r="D67" s="185"/>
      <c r="F67" s="227">
        <f t="shared" ref="F67:J67" si="19">SUM(F62:F65)</f>
        <v>0</v>
      </c>
      <c r="G67" s="227">
        <f t="shared" si="19"/>
        <v>0</v>
      </c>
      <c r="H67" s="227">
        <f t="shared" si="19"/>
        <v>0</v>
      </c>
      <c r="I67" s="227">
        <f t="shared" si="19"/>
        <v>0</v>
      </c>
      <c r="J67" s="227">
        <f t="shared" si="19"/>
        <v>0</v>
      </c>
      <c r="K67" s="227">
        <f t="shared" ref="K67" si="20">SUM(K62:K65)</f>
        <v>0</v>
      </c>
      <c r="L67" s="227">
        <f t="shared" ref="L67:Y67" si="21">SUM(L62:L65)</f>
        <v>0</v>
      </c>
      <c r="M67" s="227">
        <f t="shared" si="21"/>
        <v>0</v>
      </c>
      <c r="N67" s="227">
        <f t="shared" si="21"/>
        <v>0</v>
      </c>
      <c r="O67" s="227">
        <f t="shared" si="21"/>
        <v>0</v>
      </c>
      <c r="P67" s="227">
        <f t="shared" si="21"/>
        <v>0</v>
      </c>
      <c r="Q67" s="227">
        <f t="shared" si="21"/>
        <v>0</v>
      </c>
      <c r="R67" s="227">
        <f t="shared" si="21"/>
        <v>0</v>
      </c>
      <c r="S67" s="227">
        <f t="shared" si="21"/>
        <v>0</v>
      </c>
      <c r="T67" s="227">
        <f t="shared" si="21"/>
        <v>0</v>
      </c>
      <c r="U67" s="227">
        <f t="shared" si="21"/>
        <v>0</v>
      </c>
      <c r="V67" s="227">
        <f t="shared" si="21"/>
        <v>0</v>
      </c>
      <c r="W67" s="227">
        <f t="shared" si="21"/>
        <v>0</v>
      </c>
      <c r="X67" s="227">
        <f t="shared" si="21"/>
        <v>0</v>
      </c>
      <c r="Y67" s="227">
        <f t="shared" si="21"/>
        <v>0</v>
      </c>
    </row>
    <row r="68" spans="1:25" s="170" customFormat="1">
      <c r="A68" s="171"/>
      <c r="B68" s="172"/>
      <c r="C68" s="172"/>
      <c r="D68" s="185"/>
      <c r="F68" s="185"/>
      <c r="G68" s="185"/>
      <c r="H68" s="185"/>
      <c r="I68" s="185"/>
      <c r="J68" s="185"/>
      <c r="K68" s="185"/>
      <c r="L68" s="185"/>
      <c r="M68" s="185"/>
      <c r="N68" s="185"/>
      <c r="O68" s="185"/>
      <c r="P68" s="185"/>
      <c r="Q68" s="185"/>
      <c r="R68" s="185"/>
      <c r="S68" s="185"/>
      <c r="T68" s="185"/>
      <c r="U68" s="185"/>
      <c r="V68" s="185"/>
      <c r="W68" s="185"/>
      <c r="X68" s="185"/>
      <c r="Y68" s="185"/>
    </row>
    <row r="69" spans="1:25" s="170" customFormat="1">
      <c r="A69" s="188" t="s">
        <v>39</v>
      </c>
      <c r="B69" s="177"/>
      <c r="D69" s="189"/>
      <c r="F69" s="533" t="str">
        <f t="shared" ref="F69:J69" si="22">IF(ROUND(F67,1)=ROUND(F59,1),"OK","Error")</f>
        <v>OK</v>
      </c>
      <c r="G69" s="533" t="str">
        <f t="shared" si="22"/>
        <v>OK</v>
      </c>
      <c r="H69" s="533" t="str">
        <f t="shared" si="22"/>
        <v>OK</v>
      </c>
      <c r="I69" s="533" t="str">
        <f t="shared" si="22"/>
        <v>OK</v>
      </c>
      <c r="J69" s="533" t="str">
        <f t="shared" si="22"/>
        <v>OK</v>
      </c>
      <c r="K69" s="533" t="str">
        <f t="shared" ref="K69" si="23">IF(ROUND(K67,1)=ROUND(K59,1),"OK","Error")</f>
        <v>OK</v>
      </c>
      <c r="L69" s="533" t="str">
        <f t="shared" ref="L69:Y69" si="24">IF(ROUND(L67,1)=ROUND(L59,1),"OK","Error")</f>
        <v>OK</v>
      </c>
      <c r="M69" s="533" t="str">
        <f t="shared" si="24"/>
        <v>OK</v>
      </c>
      <c r="N69" s="533" t="str">
        <f t="shared" si="24"/>
        <v>OK</v>
      </c>
      <c r="O69" s="533" t="str">
        <f t="shared" si="24"/>
        <v>OK</v>
      </c>
      <c r="P69" s="533" t="str">
        <f t="shared" si="24"/>
        <v>OK</v>
      </c>
      <c r="Q69" s="533" t="str">
        <f t="shared" si="24"/>
        <v>OK</v>
      </c>
      <c r="R69" s="533" t="str">
        <f t="shared" si="24"/>
        <v>OK</v>
      </c>
      <c r="S69" s="533" t="str">
        <f t="shared" si="24"/>
        <v>OK</v>
      </c>
      <c r="T69" s="533" t="str">
        <f t="shared" si="24"/>
        <v>OK</v>
      </c>
      <c r="U69" s="533" t="str">
        <f t="shared" si="24"/>
        <v>OK</v>
      </c>
      <c r="V69" s="533" t="str">
        <f t="shared" si="24"/>
        <v>OK</v>
      </c>
      <c r="W69" s="533" t="str">
        <f t="shared" si="24"/>
        <v>OK</v>
      </c>
      <c r="X69" s="533" t="str">
        <f t="shared" si="24"/>
        <v>OK</v>
      </c>
      <c r="Y69" s="533" t="str">
        <f t="shared" si="24"/>
        <v>OK</v>
      </c>
    </row>
    <row r="70" spans="1:25" s="170" customFormat="1">
      <c r="A70" s="173"/>
      <c r="B70" s="173"/>
      <c r="D70" s="184"/>
      <c r="F70" s="190"/>
      <c r="G70" s="190"/>
      <c r="H70" s="190"/>
      <c r="I70" s="190"/>
      <c r="J70" s="190"/>
      <c r="K70" s="190"/>
      <c r="L70" s="190"/>
      <c r="M70" s="190"/>
      <c r="N70" s="190"/>
      <c r="O70" s="190"/>
      <c r="P70" s="190"/>
      <c r="Q70" s="190"/>
      <c r="R70" s="190"/>
      <c r="S70" s="190"/>
      <c r="T70" s="190"/>
      <c r="U70" s="190"/>
      <c r="V70" s="190"/>
      <c r="W70" s="190"/>
      <c r="X70" s="190"/>
      <c r="Y70" s="190"/>
    </row>
    <row r="71" spans="1:25" s="170" customFormat="1" ht="15">
      <c r="A71" s="413" t="s">
        <v>140</v>
      </c>
      <c r="B71" s="173"/>
      <c r="D71" s="184"/>
      <c r="F71" s="80">
        <f t="shared" ref="F71:J71" si="25">F30+F31+F32+F42+F43+F44-F21-F22-F23</f>
        <v>0</v>
      </c>
      <c r="G71" s="80">
        <f t="shared" si="25"/>
        <v>0</v>
      </c>
      <c r="H71" s="80">
        <f t="shared" si="25"/>
        <v>0</v>
      </c>
      <c r="I71" s="80">
        <f t="shared" si="25"/>
        <v>0</v>
      </c>
      <c r="J71" s="80">
        <f t="shared" si="25"/>
        <v>0</v>
      </c>
      <c r="K71" s="80">
        <f t="shared" ref="K71" si="26">K30+K31+K32+K42+K43+K44-K21-K22-K23</f>
        <v>0</v>
      </c>
      <c r="L71" s="80">
        <f t="shared" ref="L71:Y71" si="27">L30+L31+L32+L42+L43+L44-L21-L22-L23</f>
        <v>0</v>
      </c>
      <c r="M71" s="80">
        <f t="shared" si="27"/>
        <v>0</v>
      </c>
      <c r="N71" s="80">
        <f t="shared" si="27"/>
        <v>0</v>
      </c>
      <c r="O71" s="80">
        <f t="shared" si="27"/>
        <v>0</v>
      </c>
      <c r="P71" s="80">
        <f t="shared" si="27"/>
        <v>0</v>
      </c>
      <c r="Q71" s="80">
        <f t="shared" si="27"/>
        <v>0</v>
      </c>
      <c r="R71" s="80">
        <f t="shared" si="27"/>
        <v>0</v>
      </c>
      <c r="S71" s="80">
        <f t="shared" si="27"/>
        <v>0</v>
      </c>
      <c r="T71" s="80">
        <f t="shared" si="27"/>
        <v>0</v>
      </c>
      <c r="U71" s="80">
        <f t="shared" si="27"/>
        <v>0</v>
      </c>
      <c r="V71" s="80">
        <f t="shared" si="27"/>
        <v>0</v>
      </c>
      <c r="W71" s="80">
        <f t="shared" si="27"/>
        <v>0</v>
      </c>
      <c r="X71" s="80">
        <f t="shared" si="27"/>
        <v>0</v>
      </c>
      <c r="Y71" s="80">
        <f t="shared" si="27"/>
        <v>0</v>
      </c>
    </row>
    <row r="72" spans="1:25" s="334" customFormat="1"/>
    <row r="73" spans="1:25" s="170" customFormat="1" ht="15">
      <c r="A73" s="296" t="s">
        <v>376</v>
      </c>
      <c r="F73" s="182"/>
      <c r="G73" s="182"/>
      <c r="H73" s="182"/>
      <c r="I73" s="182"/>
      <c r="J73" s="182"/>
      <c r="K73" s="182"/>
      <c r="L73" s="182"/>
      <c r="M73" s="182"/>
      <c r="N73" s="182"/>
      <c r="O73" s="182"/>
      <c r="P73" s="182"/>
      <c r="Q73" s="182"/>
      <c r="R73" s="182"/>
      <c r="S73" s="182"/>
      <c r="T73" s="182"/>
      <c r="U73" s="182"/>
      <c r="V73" s="182"/>
      <c r="W73" s="182"/>
      <c r="X73" s="182"/>
      <c r="Y73" s="182"/>
    </row>
    <row r="74" spans="1:25" s="170" customFormat="1">
      <c r="A74" s="399" t="s">
        <v>377</v>
      </c>
      <c r="F74" s="191">
        <f>+'F1 - P&amp;L'!F6</f>
        <v>0</v>
      </c>
      <c r="G74" s="191">
        <f>+'F1 - P&amp;L'!G6</f>
        <v>0</v>
      </c>
      <c r="H74" s="191">
        <f>+'F1 - P&amp;L'!H6</f>
        <v>0</v>
      </c>
      <c r="I74" s="191">
        <f>+'F1 - P&amp;L'!I6</f>
        <v>0</v>
      </c>
      <c r="J74" s="191">
        <f>+'F1 - P&amp;L'!J6</f>
        <v>0</v>
      </c>
      <c r="K74" s="191">
        <f>+'F1 - P&amp;L'!K6</f>
        <v>0</v>
      </c>
      <c r="L74" s="191">
        <f>+'F1 - P&amp;L'!L6</f>
        <v>0</v>
      </c>
      <c r="M74" s="191">
        <f>+'F1 - P&amp;L'!M6</f>
        <v>0</v>
      </c>
      <c r="N74" s="191">
        <f>+'F1 - P&amp;L'!N6</f>
        <v>0</v>
      </c>
      <c r="O74" s="191">
        <f>+'F1 - P&amp;L'!O6</f>
        <v>0</v>
      </c>
      <c r="P74" s="191">
        <f>+'F1 - P&amp;L'!P6</f>
        <v>0</v>
      </c>
      <c r="Q74" s="191">
        <f>+'F1 - P&amp;L'!Q6</f>
        <v>0</v>
      </c>
      <c r="R74" s="191">
        <f>+'F1 - P&amp;L'!R6</f>
        <v>0</v>
      </c>
      <c r="S74" s="191">
        <f>+'F1 - P&amp;L'!S6</f>
        <v>0</v>
      </c>
      <c r="T74" s="191">
        <f>+'F1 - P&amp;L'!T6</f>
        <v>0</v>
      </c>
      <c r="U74" s="191">
        <f>+'F1 - P&amp;L'!U6</f>
        <v>0</v>
      </c>
      <c r="V74" s="191">
        <f>+'F1 - P&amp;L'!V6</f>
        <v>0</v>
      </c>
      <c r="W74" s="191">
        <f>+'F1 - P&amp;L'!W6</f>
        <v>0</v>
      </c>
      <c r="X74" s="191">
        <f>+'F1 - P&amp;L'!X6</f>
        <v>0</v>
      </c>
      <c r="Y74" s="191">
        <f>+'F1 - P&amp;L'!Y6</f>
        <v>0</v>
      </c>
    </row>
    <row r="75" spans="1:25" s="170" customFormat="1">
      <c r="A75" s="181" t="s">
        <v>378</v>
      </c>
      <c r="F75" s="182"/>
      <c r="G75" s="182"/>
      <c r="H75" s="182"/>
      <c r="I75" s="182"/>
      <c r="J75" s="182"/>
      <c r="K75" s="182"/>
      <c r="L75" s="182"/>
      <c r="M75" s="182"/>
      <c r="N75" s="182"/>
      <c r="O75" s="182"/>
      <c r="P75" s="182"/>
      <c r="Q75" s="182"/>
      <c r="R75" s="182"/>
      <c r="S75" s="182"/>
      <c r="T75" s="182"/>
      <c r="U75" s="182"/>
      <c r="V75" s="182"/>
      <c r="W75" s="182"/>
      <c r="X75" s="182"/>
      <c r="Y75" s="182"/>
    </row>
    <row r="76" spans="1:25" s="170" customFormat="1">
      <c r="A76" s="402" t="s">
        <v>379</v>
      </c>
      <c r="F76" s="749"/>
      <c r="G76" s="749"/>
      <c r="H76" s="749"/>
      <c r="I76" s="749"/>
      <c r="J76" s="749"/>
      <c r="K76" s="284"/>
      <c r="L76" s="749"/>
      <c r="M76" s="749"/>
      <c r="N76" s="749"/>
      <c r="O76" s="749"/>
      <c r="P76" s="749"/>
      <c r="Q76" s="749"/>
      <c r="R76" s="749"/>
      <c r="S76" s="749"/>
      <c r="T76" s="749"/>
      <c r="U76" s="749"/>
      <c r="V76" s="749"/>
      <c r="W76" s="749"/>
      <c r="X76" s="749"/>
      <c r="Y76" s="749"/>
    </row>
    <row r="77" spans="1:25" s="170" customFormat="1">
      <c r="A77" s="402" t="s">
        <v>380</v>
      </c>
      <c r="F77" s="749"/>
      <c r="G77" s="749"/>
      <c r="H77" s="749"/>
      <c r="I77" s="749"/>
      <c r="J77" s="749"/>
      <c r="K77" s="284"/>
      <c r="L77" s="749"/>
      <c r="M77" s="749"/>
      <c r="N77" s="749"/>
      <c r="O77" s="749"/>
      <c r="P77" s="749"/>
      <c r="Q77" s="749"/>
      <c r="R77" s="749"/>
      <c r="S77" s="749"/>
      <c r="T77" s="749"/>
      <c r="U77" s="749"/>
      <c r="V77" s="749"/>
      <c r="W77" s="749"/>
      <c r="X77" s="749"/>
      <c r="Y77" s="749"/>
    </row>
    <row r="78" spans="1:25" s="170" customFormat="1">
      <c r="A78" s="402" t="s">
        <v>381</v>
      </c>
      <c r="F78" s="749"/>
      <c r="G78" s="749"/>
      <c r="H78" s="749"/>
      <c r="I78" s="749"/>
      <c r="J78" s="749"/>
      <c r="K78" s="284"/>
      <c r="L78" s="749"/>
      <c r="M78" s="749"/>
      <c r="N78" s="749"/>
      <c r="O78" s="749"/>
      <c r="P78" s="749"/>
      <c r="Q78" s="749"/>
      <c r="R78" s="749"/>
      <c r="S78" s="749"/>
      <c r="T78" s="749"/>
      <c r="U78" s="749"/>
      <c r="V78" s="749"/>
      <c r="W78" s="749"/>
      <c r="X78" s="749"/>
      <c r="Y78" s="749"/>
    </row>
    <row r="79" spans="1:25" s="170" customFormat="1">
      <c r="A79" s="402" t="s">
        <v>3</v>
      </c>
      <c r="F79" s="749"/>
      <c r="G79" s="749"/>
      <c r="H79" s="749"/>
      <c r="I79" s="749"/>
      <c r="J79" s="749"/>
      <c r="K79" s="284"/>
      <c r="L79" s="749"/>
      <c r="M79" s="749"/>
      <c r="N79" s="749"/>
      <c r="O79" s="749"/>
      <c r="P79" s="749"/>
      <c r="Q79" s="749"/>
      <c r="R79" s="749"/>
      <c r="S79" s="749"/>
      <c r="T79" s="749"/>
      <c r="U79" s="749"/>
      <c r="V79" s="749"/>
      <c r="W79" s="749"/>
      <c r="X79" s="749"/>
      <c r="Y79" s="749"/>
    </row>
    <row r="80" spans="1:25" s="170" customFormat="1">
      <c r="A80" s="195" t="s">
        <v>29</v>
      </c>
      <c r="F80" s="749"/>
      <c r="G80" s="749"/>
      <c r="H80" s="749"/>
      <c r="I80" s="749"/>
      <c r="J80" s="749"/>
      <c r="K80" s="284"/>
      <c r="L80" s="749"/>
      <c r="M80" s="749"/>
      <c r="N80" s="749"/>
      <c r="O80" s="749"/>
      <c r="P80" s="749"/>
      <c r="Q80" s="749"/>
      <c r="R80" s="749"/>
      <c r="S80" s="749"/>
      <c r="T80" s="749"/>
      <c r="U80" s="749"/>
      <c r="V80" s="749"/>
      <c r="W80" s="749"/>
      <c r="X80" s="749"/>
      <c r="Y80" s="749"/>
    </row>
    <row r="81" spans="1:25" s="170" customFormat="1">
      <c r="A81" s="288" t="s">
        <v>29</v>
      </c>
      <c r="F81" s="749"/>
      <c r="G81" s="749"/>
      <c r="H81" s="749"/>
      <c r="I81" s="749"/>
      <c r="J81" s="749"/>
      <c r="K81" s="284"/>
      <c r="L81" s="749"/>
      <c r="M81" s="749"/>
      <c r="N81" s="749"/>
      <c r="O81" s="749"/>
      <c r="P81" s="749"/>
      <c r="Q81" s="749"/>
      <c r="R81" s="749"/>
      <c r="S81" s="749"/>
      <c r="T81" s="749"/>
      <c r="U81" s="749"/>
      <c r="V81" s="749"/>
      <c r="W81" s="749"/>
      <c r="X81" s="749"/>
      <c r="Y81" s="749"/>
    </row>
    <row r="82" spans="1:25" s="170" customFormat="1">
      <c r="A82" s="23" t="s">
        <v>29</v>
      </c>
      <c r="F82" s="749"/>
      <c r="G82" s="749"/>
      <c r="H82" s="749"/>
      <c r="I82" s="749"/>
      <c r="J82" s="749"/>
      <c r="K82" s="284"/>
      <c r="L82" s="749"/>
      <c r="M82" s="749"/>
      <c r="N82" s="749"/>
      <c r="O82" s="749"/>
      <c r="P82" s="749"/>
      <c r="Q82" s="749"/>
      <c r="R82" s="749"/>
      <c r="S82" s="749"/>
      <c r="T82" s="749"/>
      <c r="U82" s="749"/>
      <c r="V82" s="749"/>
      <c r="W82" s="749"/>
      <c r="X82" s="749"/>
      <c r="Y82" s="749"/>
    </row>
    <row r="83" spans="1:25" s="54" customFormat="1">
      <c r="A83" s="181" t="s">
        <v>382</v>
      </c>
      <c r="F83" s="285">
        <f t="shared" ref="F83:J83" si="28">SUM(F76:F82)</f>
        <v>0</v>
      </c>
      <c r="G83" s="285">
        <f t="shared" si="28"/>
        <v>0</v>
      </c>
      <c r="H83" s="285">
        <f t="shared" si="28"/>
        <v>0</v>
      </c>
      <c r="I83" s="285">
        <f t="shared" si="28"/>
        <v>0</v>
      </c>
      <c r="J83" s="285">
        <f t="shared" si="28"/>
        <v>0</v>
      </c>
      <c r="K83" s="285">
        <f t="shared" ref="K83" si="29">SUM(K76:K82)</f>
        <v>0</v>
      </c>
      <c r="L83" s="285">
        <f t="shared" ref="L83:Y83" si="30">SUM(L76:L82)</f>
        <v>0</v>
      </c>
      <c r="M83" s="285">
        <f t="shared" si="30"/>
        <v>0</v>
      </c>
      <c r="N83" s="285">
        <f t="shared" si="30"/>
        <v>0</v>
      </c>
      <c r="O83" s="285">
        <f t="shared" si="30"/>
        <v>0</v>
      </c>
      <c r="P83" s="285">
        <f t="shared" si="30"/>
        <v>0</v>
      </c>
      <c r="Q83" s="285">
        <f t="shared" si="30"/>
        <v>0</v>
      </c>
      <c r="R83" s="285">
        <f t="shared" si="30"/>
        <v>0</v>
      </c>
      <c r="S83" s="285">
        <f t="shared" si="30"/>
        <v>0</v>
      </c>
      <c r="T83" s="285">
        <f t="shared" si="30"/>
        <v>0</v>
      </c>
      <c r="U83" s="285">
        <f t="shared" si="30"/>
        <v>0</v>
      </c>
      <c r="V83" s="285">
        <f t="shared" si="30"/>
        <v>0</v>
      </c>
      <c r="W83" s="285">
        <f t="shared" si="30"/>
        <v>0</v>
      </c>
      <c r="X83" s="285">
        <f t="shared" si="30"/>
        <v>0</v>
      </c>
      <c r="Y83" s="285">
        <f t="shared" si="30"/>
        <v>0</v>
      </c>
    </row>
    <row r="84" spans="1:25" s="170" customFormat="1">
      <c r="F84" s="182"/>
      <c r="G84" s="182"/>
      <c r="H84" s="182"/>
      <c r="I84" s="182"/>
      <c r="J84" s="182"/>
      <c r="K84" s="182"/>
      <c r="L84" s="182"/>
      <c r="M84" s="182"/>
      <c r="N84" s="182"/>
      <c r="O84" s="182"/>
      <c r="P84" s="182"/>
      <c r="Q84" s="182"/>
      <c r="R84" s="182"/>
      <c r="S84" s="182"/>
      <c r="T84" s="182"/>
      <c r="U84" s="182"/>
      <c r="V84" s="182"/>
      <c r="W84" s="182"/>
      <c r="X84" s="182"/>
      <c r="Y84" s="182"/>
    </row>
    <row r="85" spans="1:25" s="170" customFormat="1" ht="15">
      <c r="A85" s="296" t="s">
        <v>383</v>
      </c>
      <c r="F85" s="182"/>
      <c r="G85" s="182"/>
      <c r="H85" s="182"/>
      <c r="I85" s="182"/>
      <c r="J85" s="182"/>
      <c r="K85" s="182"/>
      <c r="L85" s="182"/>
      <c r="M85" s="182"/>
      <c r="N85" s="182"/>
      <c r="O85" s="182"/>
      <c r="P85" s="182"/>
      <c r="Q85" s="182"/>
      <c r="R85" s="182"/>
      <c r="S85" s="182"/>
      <c r="T85" s="182"/>
      <c r="U85" s="182"/>
      <c r="V85" s="182"/>
      <c r="W85" s="182"/>
      <c r="X85" s="182"/>
      <c r="Y85" s="182"/>
    </row>
    <row r="86" spans="1:25" s="170" customFormat="1">
      <c r="A86" s="195" t="s">
        <v>384</v>
      </c>
      <c r="F86" s="749"/>
      <c r="G86" s="749"/>
      <c r="H86" s="749"/>
      <c r="I86" s="749"/>
      <c r="J86" s="749"/>
      <c r="K86" s="284"/>
      <c r="L86" s="749"/>
      <c r="M86" s="749"/>
      <c r="N86" s="749"/>
      <c r="O86" s="749"/>
      <c r="P86" s="749"/>
      <c r="Q86" s="749"/>
      <c r="R86" s="749"/>
      <c r="S86" s="749"/>
      <c r="T86" s="749"/>
      <c r="U86" s="749"/>
      <c r="V86" s="749"/>
      <c r="W86" s="749"/>
      <c r="X86" s="749"/>
      <c r="Y86" s="749"/>
    </row>
    <row r="87" spans="1:25" s="170" customFormat="1">
      <c r="A87" s="288" t="s">
        <v>385</v>
      </c>
      <c r="F87" s="749"/>
      <c r="G87" s="749"/>
      <c r="H87" s="749"/>
      <c r="I87" s="749"/>
      <c r="J87" s="749"/>
      <c r="K87" s="284"/>
      <c r="L87" s="749"/>
      <c r="M87" s="749"/>
      <c r="N87" s="749"/>
      <c r="O87" s="749"/>
      <c r="P87" s="749"/>
      <c r="Q87" s="749"/>
      <c r="R87" s="749"/>
      <c r="S87" s="749"/>
      <c r="T87" s="749"/>
      <c r="U87" s="749"/>
      <c r="V87" s="749"/>
      <c r="W87" s="749"/>
      <c r="X87" s="749"/>
      <c r="Y87" s="749"/>
    </row>
    <row r="88" spans="1:25" s="170" customFormat="1">
      <c r="A88" s="23" t="s">
        <v>386</v>
      </c>
      <c r="F88" s="749"/>
      <c r="G88" s="749"/>
      <c r="H88" s="749"/>
      <c r="I88" s="749"/>
      <c r="J88" s="749"/>
      <c r="K88" s="284"/>
      <c r="L88" s="749"/>
      <c r="M88" s="749"/>
      <c r="N88" s="749"/>
      <c r="O88" s="749"/>
      <c r="P88" s="749"/>
      <c r="Q88" s="749"/>
      <c r="R88" s="749"/>
      <c r="S88" s="749"/>
      <c r="T88" s="749"/>
      <c r="U88" s="749"/>
      <c r="V88" s="749"/>
      <c r="W88" s="749"/>
      <c r="X88" s="749"/>
      <c r="Y88" s="749"/>
    </row>
    <row r="89" spans="1:25" s="170" customFormat="1">
      <c r="A89" s="288" t="s">
        <v>387</v>
      </c>
      <c r="F89" s="749"/>
      <c r="G89" s="749"/>
      <c r="H89" s="749"/>
      <c r="I89" s="749"/>
      <c r="J89" s="749"/>
      <c r="K89" s="284"/>
      <c r="L89" s="749"/>
      <c r="M89" s="749"/>
      <c r="N89" s="749"/>
      <c r="O89" s="749"/>
      <c r="P89" s="749"/>
      <c r="Q89" s="749"/>
      <c r="R89" s="749"/>
      <c r="S89" s="749"/>
      <c r="T89" s="749"/>
      <c r="U89" s="749"/>
      <c r="V89" s="749"/>
      <c r="W89" s="749"/>
      <c r="X89" s="749"/>
      <c r="Y89" s="749"/>
    </row>
    <row r="90" spans="1:25" s="170" customFormat="1">
      <c r="A90" s="23" t="s">
        <v>388</v>
      </c>
      <c r="F90" s="749"/>
      <c r="G90" s="749"/>
      <c r="H90" s="749"/>
      <c r="I90" s="749"/>
      <c r="J90" s="749"/>
      <c r="K90" s="284"/>
      <c r="L90" s="749"/>
      <c r="M90" s="749"/>
      <c r="N90" s="749"/>
      <c r="O90" s="749"/>
      <c r="P90" s="749"/>
      <c r="Q90" s="749"/>
      <c r="R90" s="749"/>
      <c r="S90" s="749"/>
      <c r="T90" s="749"/>
      <c r="U90" s="749"/>
      <c r="V90" s="749"/>
      <c r="W90" s="749"/>
      <c r="X90" s="749"/>
      <c r="Y90" s="749"/>
    </row>
    <row r="91" spans="1:25" s="54" customFormat="1">
      <c r="A91" s="181" t="s">
        <v>389</v>
      </c>
      <c r="F91" s="285">
        <f t="shared" ref="F91:J91" si="31">SUM(F86:F90)</f>
        <v>0</v>
      </c>
      <c r="G91" s="285">
        <f t="shared" si="31"/>
        <v>0</v>
      </c>
      <c r="H91" s="285">
        <f t="shared" si="31"/>
        <v>0</v>
      </c>
      <c r="I91" s="285">
        <f t="shared" si="31"/>
        <v>0</v>
      </c>
      <c r="J91" s="285">
        <f t="shared" si="31"/>
        <v>0</v>
      </c>
      <c r="K91" s="285">
        <f t="shared" ref="K91" si="32">SUM(K86:K90)</f>
        <v>0</v>
      </c>
      <c r="L91" s="285">
        <f t="shared" ref="L91:Y91" si="33">SUM(L86:L90)</f>
        <v>0</v>
      </c>
      <c r="M91" s="285">
        <f t="shared" si="33"/>
        <v>0</v>
      </c>
      <c r="N91" s="285">
        <f t="shared" si="33"/>
        <v>0</v>
      </c>
      <c r="O91" s="285">
        <f t="shared" si="33"/>
        <v>0</v>
      </c>
      <c r="P91" s="285">
        <f t="shared" si="33"/>
        <v>0</v>
      </c>
      <c r="Q91" s="285">
        <f t="shared" si="33"/>
        <v>0</v>
      </c>
      <c r="R91" s="285">
        <f t="shared" si="33"/>
        <v>0</v>
      </c>
      <c r="S91" s="285">
        <f t="shared" si="33"/>
        <v>0</v>
      </c>
      <c r="T91" s="285">
        <f t="shared" si="33"/>
        <v>0</v>
      </c>
      <c r="U91" s="285">
        <f t="shared" si="33"/>
        <v>0</v>
      </c>
      <c r="V91" s="285">
        <f t="shared" si="33"/>
        <v>0</v>
      </c>
      <c r="W91" s="285">
        <f t="shared" si="33"/>
        <v>0</v>
      </c>
      <c r="X91" s="285">
        <f t="shared" si="33"/>
        <v>0</v>
      </c>
      <c r="Y91" s="285">
        <f t="shared" si="33"/>
        <v>0</v>
      </c>
    </row>
    <row r="92" spans="1:25" s="170" customFormat="1">
      <c r="F92" s="286"/>
      <c r="G92" s="286"/>
      <c r="H92" s="286"/>
      <c r="I92" s="286"/>
      <c r="J92" s="286"/>
      <c r="K92" s="286"/>
      <c r="L92" s="286"/>
      <c r="M92" s="286"/>
      <c r="N92" s="286"/>
      <c r="O92" s="286"/>
      <c r="P92" s="286"/>
      <c r="Q92" s="286"/>
      <c r="R92" s="286"/>
      <c r="S92" s="286"/>
      <c r="T92" s="286"/>
      <c r="U92" s="286"/>
      <c r="V92" s="286"/>
      <c r="W92" s="286"/>
      <c r="X92" s="286"/>
      <c r="Y92" s="286"/>
    </row>
    <row r="93" spans="1:25" s="181" customFormat="1">
      <c r="A93" s="181" t="s">
        <v>390</v>
      </c>
      <c r="F93" s="287">
        <f t="shared" ref="F93:J93" si="34">F83+F91</f>
        <v>0</v>
      </c>
      <c r="G93" s="287">
        <f t="shared" si="34"/>
        <v>0</v>
      </c>
      <c r="H93" s="287">
        <f t="shared" si="34"/>
        <v>0</v>
      </c>
      <c r="I93" s="287">
        <f t="shared" si="34"/>
        <v>0</v>
      </c>
      <c r="J93" s="287">
        <f t="shared" si="34"/>
        <v>0</v>
      </c>
      <c r="K93" s="287">
        <f t="shared" ref="K93" si="35">K83+K91</f>
        <v>0</v>
      </c>
      <c r="L93" s="287">
        <f t="shared" ref="L93:Y93" si="36">L83+L91</f>
        <v>0</v>
      </c>
      <c r="M93" s="287">
        <f t="shared" si="36"/>
        <v>0</v>
      </c>
      <c r="N93" s="287">
        <f t="shared" si="36"/>
        <v>0</v>
      </c>
      <c r="O93" s="287">
        <f t="shared" si="36"/>
        <v>0</v>
      </c>
      <c r="P93" s="287">
        <f t="shared" si="36"/>
        <v>0</v>
      </c>
      <c r="Q93" s="287">
        <f t="shared" si="36"/>
        <v>0</v>
      </c>
      <c r="R93" s="287">
        <f t="shared" si="36"/>
        <v>0</v>
      </c>
      <c r="S93" s="287">
        <f t="shared" si="36"/>
        <v>0</v>
      </c>
      <c r="T93" s="287">
        <f t="shared" si="36"/>
        <v>0</v>
      </c>
      <c r="U93" s="287">
        <f t="shared" si="36"/>
        <v>0</v>
      </c>
      <c r="V93" s="287">
        <f t="shared" si="36"/>
        <v>0</v>
      </c>
      <c r="W93" s="287">
        <f t="shared" si="36"/>
        <v>0</v>
      </c>
      <c r="X93" s="287">
        <f t="shared" si="36"/>
        <v>0</v>
      </c>
      <c r="Y93" s="287">
        <f t="shared" si="36"/>
        <v>0</v>
      </c>
    </row>
    <row r="94" spans="1:25" s="372" customFormat="1"/>
    <row r="96" spans="1:25" ht="15">
      <c r="A96" s="401" t="s">
        <v>880</v>
      </c>
    </row>
    <row r="97" spans="1:25">
      <c r="A97" s="411" t="s">
        <v>881</v>
      </c>
      <c r="F97" s="285">
        <f>F9-E9+'F1 - P&amp;L'!F12+F123+'F1 - P&amp;L'!F14-F141</f>
        <v>0</v>
      </c>
      <c r="G97" s="285">
        <f>G9-F9+'F1 - P&amp;L'!G12+G123+'F1 - P&amp;L'!G14-G141</f>
        <v>0</v>
      </c>
      <c r="H97" s="285">
        <f>H9-G9+'F1 - P&amp;L'!H12+H123+'F1 - P&amp;L'!H14-H141</f>
        <v>0</v>
      </c>
      <c r="I97" s="285">
        <f>I9-H9+'F1 - P&amp;L'!I12+I123+'F1 - P&amp;L'!I14-I141</f>
        <v>0</v>
      </c>
      <c r="J97" s="285">
        <f>J9-I9-'F1 - P&amp;L'!J12+J123+'F1 - P&amp;L'!J14-J141</f>
        <v>0</v>
      </c>
      <c r="K97" s="285">
        <f>K9-J9-'F1 - P&amp;L'!K12+K123+'F1 - P&amp;L'!K14-K141</f>
        <v>0</v>
      </c>
      <c r="L97" s="285">
        <f>L9-K9-'F1 - P&amp;L'!L12+L123+'F1 - P&amp;L'!L14-L141</f>
        <v>0</v>
      </c>
      <c r="M97" s="285">
        <f>M9-L9-'F1 - P&amp;L'!M12+M123+'F1 - P&amp;L'!M14-M141</f>
        <v>0</v>
      </c>
      <c r="N97" s="285">
        <f>N9-M9-'F1 - P&amp;L'!N12+N123+'F1 - P&amp;L'!N14-N141</f>
        <v>0</v>
      </c>
      <c r="O97" s="285">
        <f>O9-N9-'F1 - P&amp;L'!O12+O123+'F1 - P&amp;L'!O14-O141</f>
        <v>0</v>
      </c>
      <c r="P97" s="285">
        <f>P9-O9+'F1 - P&amp;L'!P12+P123+'F1 - P&amp;L'!P14-P141</f>
        <v>0</v>
      </c>
      <c r="Q97" s="285">
        <f>Q9-P9+'F1 - P&amp;L'!Q12+Q123+'F1 - P&amp;L'!Q14-Q141</f>
        <v>0</v>
      </c>
      <c r="R97" s="285">
        <f>R9-Q9+'F1 - P&amp;L'!R12+R123+'F1 - P&amp;L'!R14-R141</f>
        <v>0</v>
      </c>
      <c r="S97" s="285">
        <f>S9-R9+'F1 - P&amp;L'!S12+S123+'F1 - P&amp;L'!S14-S141</f>
        <v>0</v>
      </c>
      <c r="T97" s="285">
        <f>T9-S9+'F1 - P&amp;L'!T12+T123+'F1 - P&amp;L'!T14-T141</f>
        <v>0</v>
      </c>
      <c r="U97" s="285">
        <f>U9-T9+'F1 - P&amp;L'!U12+U123+'F1 - P&amp;L'!U14-U141</f>
        <v>0</v>
      </c>
      <c r="V97" s="285">
        <f>V9-U9+'F1 - P&amp;L'!V12+V123+'F1 - P&amp;L'!V14-V141</f>
        <v>0</v>
      </c>
      <c r="W97" s="285">
        <f>W9-V9+'F1 - P&amp;L'!W12+W123+'F1 - P&amp;L'!W14-W141</f>
        <v>0</v>
      </c>
      <c r="X97" s="285">
        <f>X9-W9+'F1 - P&amp;L'!X12+X123+'F1 - P&amp;L'!X14-X141</f>
        <v>0</v>
      </c>
      <c r="Y97" s="285">
        <f>Y9-X9+'F1 - P&amp;L'!Y12+Y123+'F1 - P&amp;L'!Y14-Y141</f>
        <v>0</v>
      </c>
    </row>
    <row r="98" spans="1:25">
      <c r="A98" s="411" t="s">
        <v>882</v>
      </c>
      <c r="F98" s="285">
        <f>F12-E12+'F1 - P&amp;L'!F13+F124</f>
        <v>0</v>
      </c>
      <c r="G98" s="285">
        <f>G12-F12+'F1 - P&amp;L'!G13+G124</f>
        <v>0</v>
      </c>
      <c r="H98" s="285">
        <f>H12-G12+'F1 - P&amp;L'!H13+H124</f>
        <v>0</v>
      </c>
      <c r="I98" s="285">
        <f>I12-H12+'F1 - P&amp;L'!I13+I124</f>
        <v>0</v>
      </c>
      <c r="J98" s="285">
        <f>J12-I12+'F1 - P&amp;L'!J13+J124</f>
        <v>0</v>
      </c>
      <c r="K98" s="285">
        <f>K12-J12+'F1 - P&amp;L'!K13+K124</f>
        <v>0</v>
      </c>
      <c r="L98" s="285">
        <f>L12-K12+'F1 - P&amp;L'!L13+L124</f>
        <v>0</v>
      </c>
      <c r="M98" s="285">
        <f>M12-L12+'F1 - P&amp;L'!M13+M124</f>
        <v>0</v>
      </c>
      <c r="N98" s="285">
        <f>N12-M12+'F1 - P&amp;L'!N13+N124</f>
        <v>0</v>
      </c>
      <c r="O98" s="285">
        <f>O12-N12+'F1 - P&amp;L'!O13+O124</f>
        <v>0</v>
      </c>
      <c r="P98" s="285">
        <f>P12-O12+'F1 - P&amp;L'!P13+P124</f>
        <v>0</v>
      </c>
      <c r="Q98" s="285">
        <f>Q12-P12+'F1 - P&amp;L'!Q13+Q124</f>
        <v>0</v>
      </c>
      <c r="R98" s="285">
        <f>R12-Q12+'F1 - P&amp;L'!R13+R124</f>
        <v>0</v>
      </c>
      <c r="S98" s="285">
        <f>S12-R12+'F1 - P&amp;L'!S13+S124</f>
        <v>0</v>
      </c>
      <c r="T98" s="285">
        <f>T12-S12+'F1 - P&amp;L'!T13+T124</f>
        <v>0</v>
      </c>
      <c r="U98" s="285">
        <f>U12-T12+'F1 - P&amp;L'!U13+U124</f>
        <v>0</v>
      </c>
      <c r="V98" s="285">
        <f>V12-U12+'F1 - P&amp;L'!V13+V124</f>
        <v>0</v>
      </c>
      <c r="W98" s="285">
        <f>W12-V12+'F1 - P&amp;L'!W13+W124</f>
        <v>0</v>
      </c>
      <c r="X98" s="285">
        <f>X12-W12+'F1 - P&amp;L'!X13+X124</f>
        <v>0</v>
      </c>
      <c r="Y98" s="285">
        <f>Y12-X12+'F1 - P&amp;L'!Y13+Y124</f>
        <v>0</v>
      </c>
    </row>
    <row r="101" spans="1:25" ht="15">
      <c r="A101" s="401" t="s">
        <v>827</v>
      </c>
      <c r="B101" s="401"/>
      <c r="C101" s="401"/>
    </row>
    <row r="102" spans="1:25">
      <c r="A102" s="411" t="s">
        <v>976</v>
      </c>
      <c r="F102" s="749"/>
      <c r="G102" s="749"/>
      <c r="H102" s="749"/>
      <c r="I102" s="749"/>
      <c r="J102" s="749"/>
      <c r="K102" s="284"/>
      <c r="L102" s="749"/>
      <c r="M102" s="749"/>
      <c r="N102" s="749"/>
      <c r="O102" s="749"/>
      <c r="P102" s="749"/>
      <c r="Q102" s="749"/>
      <c r="R102" s="749"/>
      <c r="S102" s="749"/>
      <c r="T102" s="749"/>
      <c r="U102" s="749"/>
      <c r="V102" s="749"/>
      <c r="W102" s="749"/>
      <c r="X102" s="749"/>
      <c r="Y102" s="749"/>
    </row>
    <row r="103" spans="1:25">
      <c r="A103" s="411" t="s">
        <v>374</v>
      </c>
      <c r="F103" s="749"/>
      <c r="G103" s="749"/>
      <c r="H103" s="749"/>
      <c r="I103" s="749"/>
      <c r="J103" s="749"/>
      <c r="K103" s="284"/>
      <c r="L103" s="749"/>
      <c r="M103" s="749"/>
      <c r="N103" s="749"/>
      <c r="O103" s="749"/>
      <c r="P103" s="749"/>
      <c r="Q103" s="749"/>
      <c r="R103" s="749"/>
      <c r="S103" s="749"/>
      <c r="T103" s="749"/>
      <c r="U103" s="749"/>
      <c r="V103" s="749"/>
      <c r="W103" s="749"/>
      <c r="X103" s="749"/>
      <c r="Y103" s="749"/>
    </row>
    <row r="104" spans="1:25">
      <c r="A104" s="411" t="s">
        <v>893</v>
      </c>
      <c r="F104" s="749"/>
      <c r="G104" s="749"/>
      <c r="H104" s="749"/>
      <c r="I104" s="749"/>
      <c r="J104" s="749"/>
      <c r="K104" s="284"/>
      <c r="L104" s="749"/>
      <c r="M104" s="749"/>
      <c r="N104" s="749"/>
      <c r="O104" s="749"/>
      <c r="P104" s="749"/>
      <c r="Q104" s="749"/>
      <c r="R104" s="749"/>
      <c r="S104" s="749"/>
      <c r="T104" s="749"/>
      <c r="U104" s="749"/>
      <c r="V104" s="749"/>
      <c r="W104" s="749"/>
      <c r="X104" s="749"/>
      <c r="Y104" s="749"/>
    </row>
    <row r="105" spans="1:25" ht="13.5" customHeight="1">
      <c r="A105" s="411" t="s">
        <v>55</v>
      </c>
      <c r="F105" s="749"/>
      <c r="G105" s="749"/>
      <c r="H105" s="749"/>
      <c r="I105" s="749"/>
      <c r="J105" s="749"/>
      <c r="K105" s="284"/>
      <c r="L105" s="749"/>
      <c r="M105" s="749"/>
      <c r="N105" s="749"/>
      <c r="O105" s="749"/>
      <c r="P105" s="749"/>
      <c r="Q105" s="749"/>
      <c r="R105" s="749"/>
      <c r="S105" s="749"/>
      <c r="T105" s="749"/>
      <c r="U105" s="749"/>
      <c r="V105" s="749"/>
      <c r="W105" s="749"/>
      <c r="X105" s="749"/>
      <c r="Y105" s="749"/>
    </row>
    <row r="106" spans="1:25">
      <c r="A106" s="411" t="s">
        <v>339</v>
      </c>
      <c r="F106" s="749"/>
      <c r="G106" s="749"/>
      <c r="H106" s="749"/>
      <c r="I106" s="749"/>
      <c r="J106" s="749"/>
      <c r="K106" s="284"/>
      <c r="L106" s="749"/>
      <c r="M106" s="749"/>
      <c r="N106" s="749"/>
      <c r="O106" s="749"/>
      <c r="P106" s="749"/>
      <c r="Q106" s="749"/>
      <c r="R106" s="749"/>
      <c r="S106" s="749"/>
      <c r="T106" s="749"/>
      <c r="U106" s="749"/>
      <c r="V106" s="749"/>
      <c r="W106" s="749"/>
      <c r="X106" s="749"/>
      <c r="Y106" s="749"/>
    </row>
    <row r="107" spans="1:25">
      <c r="A107" s="477" t="s">
        <v>391</v>
      </c>
      <c r="F107" s="749"/>
      <c r="G107" s="749"/>
      <c r="H107" s="749"/>
      <c r="I107" s="749"/>
      <c r="J107" s="749"/>
      <c r="K107" s="284"/>
      <c r="L107" s="749"/>
      <c r="M107" s="749"/>
      <c r="N107" s="749"/>
      <c r="O107" s="749"/>
      <c r="P107" s="749"/>
      <c r="Q107" s="749"/>
      <c r="R107" s="749"/>
      <c r="S107" s="749"/>
      <c r="T107" s="749"/>
      <c r="U107" s="749"/>
      <c r="V107" s="749"/>
      <c r="W107" s="749"/>
      <c r="X107" s="749"/>
      <c r="Y107" s="749"/>
    </row>
    <row r="108" spans="1:25">
      <c r="A108" s="586" t="s">
        <v>1065</v>
      </c>
      <c r="F108" s="749"/>
      <c r="G108" s="749"/>
      <c r="H108" s="749"/>
      <c r="I108" s="749"/>
      <c r="J108" s="749"/>
      <c r="K108" s="284"/>
      <c r="L108" s="749"/>
      <c r="M108" s="749"/>
      <c r="N108" s="749"/>
      <c r="O108" s="749"/>
      <c r="P108" s="749"/>
      <c r="Q108" s="749"/>
      <c r="R108" s="749"/>
      <c r="S108" s="749"/>
      <c r="T108" s="749"/>
      <c r="U108" s="749"/>
      <c r="V108" s="749"/>
      <c r="W108" s="749"/>
      <c r="X108" s="749"/>
      <c r="Y108" s="749"/>
    </row>
    <row r="109" spans="1:25">
      <c r="F109" s="285">
        <f t="shared" ref="F109:J109" si="37">SUM(F102:F108)</f>
        <v>0</v>
      </c>
      <c r="G109" s="285">
        <f t="shared" si="37"/>
        <v>0</v>
      </c>
      <c r="H109" s="285">
        <f t="shared" si="37"/>
        <v>0</v>
      </c>
      <c r="I109" s="285">
        <f t="shared" si="37"/>
        <v>0</v>
      </c>
      <c r="J109" s="285">
        <f t="shared" si="37"/>
        <v>0</v>
      </c>
      <c r="K109" s="285">
        <f t="shared" ref="K109" si="38">SUM(K102:K108)</f>
        <v>0</v>
      </c>
      <c r="L109" s="285">
        <f t="shared" ref="L109:Y109" si="39">SUM(L102:L108)</f>
        <v>0</v>
      </c>
      <c r="M109" s="285">
        <f t="shared" si="39"/>
        <v>0</v>
      </c>
      <c r="N109" s="285">
        <f t="shared" si="39"/>
        <v>0</v>
      </c>
      <c r="O109" s="285">
        <f t="shared" si="39"/>
        <v>0</v>
      </c>
      <c r="P109" s="285">
        <f t="shared" si="39"/>
        <v>0</v>
      </c>
      <c r="Q109" s="285">
        <f t="shared" si="39"/>
        <v>0</v>
      </c>
      <c r="R109" s="285">
        <f t="shared" si="39"/>
        <v>0</v>
      </c>
      <c r="S109" s="285">
        <f t="shared" si="39"/>
        <v>0</v>
      </c>
      <c r="T109" s="285">
        <f t="shared" si="39"/>
        <v>0</v>
      </c>
      <c r="U109" s="285">
        <f t="shared" si="39"/>
        <v>0</v>
      </c>
      <c r="V109" s="285">
        <f t="shared" si="39"/>
        <v>0</v>
      </c>
      <c r="W109" s="285">
        <f t="shared" si="39"/>
        <v>0</v>
      </c>
      <c r="X109" s="285">
        <f t="shared" si="39"/>
        <v>0</v>
      </c>
      <c r="Y109" s="285">
        <f t="shared" si="39"/>
        <v>0</v>
      </c>
    </row>
    <row r="110" spans="1:25">
      <c r="F110" s="533" t="str">
        <f t="shared" ref="F110:J110" si="40">IF(F97-F109&gt;0.1,"ERROR",IF(F97-F109&lt;-0.1,"ERROR","OK"))</f>
        <v>OK</v>
      </c>
      <c r="G110" s="533" t="str">
        <f t="shared" si="40"/>
        <v>OK</v>
      </c>
      <c r="H110" s="533" t="str">
        <f t="shared" si="40"/>
        <v>OK</v>
      </c>
      <c r="I110" s="533" t="str">
        <f t="shared" si="40"/>
        <v>OK</v>
      </c>
      <c r="J110" s="533" t="str">
        <f t="shared" si="40"/>
        <v>OK</v>
      </c>
      <c r="K110" s="533" t="str">
        <f t="shared" ref="K110" si="41">IF(K97-K109&gt;0.1,"ERROR",IF(K97-K109&lt;-0.1,"ERROR","OK"))</f>
        <v>OK</v>
      </c>
      <c r="L110" s="533" t="str">
        <f t="shared" ref="L110:Y110" si="42">IF(L97-L109&gt;0.1,"ERROR",IF(L97-L109&lt;-0.1,"ERROR","OK"))</f>
        <v>OK</v>
      </c>
      <c r="M110" s="533" t="str">
        <f t="shared" si="42"/>
        <v>OK</v>
      </c>
      <c r="N110" s="533" t="str">
        <f t="shared" si="42"/>
        <v>OK</v>
      </c>
      <c r="O110" s="533" t="str">
        <f t="shared" si="42"/>
        <v>OK</v>
      </c>
      <c r="P110" s="533" t="str">
        <f t="shared" si="42"/>
        <v>OK</v>
      </c>
      <c r="Q110" s="533" t="str">
        <f t="shared" si="42"/>
        <v>OK</v>
      </c>
      <c r="R110" s="533" t="str">
        <f t="shared" si="42"/>
        <v>OK</v>
      </c>
      <c r="S110" s="533" t="str">
        <f t="shared" si="42"/>
        <v>OK</v>
      </c>
      <c r="T110" s="533" t="str">
        <f t="shared" si="42"/>
        <v>OK</v>
      </c>
      <c r="U110" s="533" t="str">
        <f t="shared" si="42"/>
        <v>OK</v>
      </c>
      <c r="V110" s="533" t="str">
        <f t="shared" si="42"/>
        <v>OK</v>
      </c>
      <c r="W110" s="533" t="str">
        <f t="shared" si="42"/>
        <v>OK</v>
      </c>
      <c r="X110" s="533" t="str">
        <f t="shared" si="42"/>
        <v>OK</v>
      </c>
      <c r="Y110" s="533" t="str">
        <f t="shared" si="42"/>
        <v>OK</v>
      </c>
    </row>
    <row r="111" spans="1:25" ht="15">
      <c r="A111" s="401" t="s">
        <v>828</v>
      </c>
    </row>
    <row r="112" spans="1:25">
      <c r="A112" s="411" t="s">
        <v>976</v>
      </c>
      <c r="F112" s="749"/>
      <c r="G112" s="749"/>
      <c r="H112" s="749"/>
      <c r="I112" s="749"/>
      <c r="J112" s="749"/>
      <c r="K112" s="284"/>
      <c r="L112" s="749"/>
      <c r="M112" s="749"/>
      <c r="N112" s="749"/>
      <c r="O112" s="749"/>
      <c r="P112" s="749"/>
      <c r="Q112" s="749"/>
      <c r="R112" s="749"/>
      <c r="S112" s="749"/>
      <c r="T112" s="749"/>
      <c r="U112" s="749"/>
      <c r="V112" s="749"/>
      <c r="W112" s="749"/>
      <c r="X112" s="749"/>
      <c r="Y112" s="749"/>
    </row>
    <row r="113" spans="1:25">
      <c r="A113" s="411" t="s">
        <v>374</v>
      </c>
      <c r="F113" s="749"/>
      <c r="G113" s="749"/>
      <c r="H113" s="749"/>
      <c r="I113" s="749"/>
      <c r="J113" s="749"/>
      <c r="K113" s="284"/>
      <c r="L113" s="749"/>
      <c r="M113" s="749"/>
      <c r="N113" s="749"/>
      <c r="O113" s="749"/>
      <c r="P113" s="749"/>
      <c r="Q113" s="749"/>
      <c r="R113" s="749"/>
      <c r="S113" s="749"/>
      <c r="T113" s="749"/>
      <c r="U113" s="749"/>
      <c r="V113" s="749"/>
      <c r="W113" s="749"/>
      <c r="X113" s="749"/>
      <c r="Y113" s="749"/>
    </row>
    <row r="114" spans="1:25">
      <c r="A114" s="411" t="s">
        <v>893</v>
      </c>
      <c r="F114" s="749"/>
      <c r="G114" s="749"/>
      <c r="H114" s="749"/>
      <c r="I114" s="749"/>
      <c r="J114" s="749"/>
      <c r="K114" s="284"/>
      <c r="L114" s="749"/>
      <c r="M114" s="749"/>
      <c r="N114" s="749"/>
      <c r="O114" s="749"/>
      <c r="P114" s="749"/>
      <c r="Q114" s="749"/>
      <c r="R114" s="749"/>
      <c r="S114" s="749"/>
      <c r="T114" s="749"/>
      <c r="U114" s="749"/>
      <c r="V114" s="749"/>
      <c r="W114" s="749"/>
      <c r="X114" s="749"/>
      <c r="Y114" s="749"/>
    </row>
    <row r="115" spans="1:25" ht="10.5" customHeight="1">
      <c r="A115" s="411" t="s">
        <v>55</v>
      </c>
      <c r="F115" s="749"/>
      <c r="G115" s="749"/>
      <c r="H115" s="749"/>
      <c r="I115" s="749"/>
      <c r="J115" s="749"/>
      <c r="K115" s="284"/>
      <c r="L115" s="749"/>
      <c r="M115" s="749"/>
      <c r="N115" s="749"/>
      <c r="O115" s="749"/>
      <c r="P115" s="749"/>
      <c r="Q115" s="749"/>
      <c r="R115" s="749"/>
      <c r="S115" s="749"/>
      <c r="T115" s="749"/>
      <c r="U115" s="749"/>
      <c r="V115" s="749"/>
      <c r="W115" s="749"/>
      <c r="X115" s="749"/>
      <c r="Y115" s="749"/>
    </row>
    <row r="116" spans="1:25">
      <c r="A116" s="411" t="s">
        <v>339</v>
      </c>
      <c r="F116" s="749"/>
      <c r="G116" s="749"/>
      <c r="H116" s="749"/>
      <c r="I116" s="749"/>
      <c r="J116" s="749"/>
      <c r="K116" s="284"/>
      <c r="L116" s="749"/>
      <c r="M116" s="749"/>
      <c r="N116" s="749"/>
      <c r="O116" s="749"/>
      <c r="P116" s="749"/>
      <c r="Q116" s="749"/>
      <c r="R116" s="749"/>
      <c r="S116" s="749"/>
      <c r="T116" s="749"/>
      <c r="U116" s="749"/>
      <c r="V116" s="749"/>
      <c r="W116" s="749"/>
      <c r="X116" s="749"/>
      <c r="Y116" s="749"/>
    </row>
    <row r="117" spans="1:25">
      <c r="A117" s="586" t="s">
        <v>1344</v>
      </c>
      <c r="F117" s="749"/>
      <c r="G117" s="749"/>
      <c r="H117" s="749"/>
      <c r="I117" s="749"/>
      <c r="J117" s="749"/>
      <c r="K117" s="284"/>
      <c r="L117" s="749"/>
      <c r="M117" s="749"/>
      <c r="N117" s="749"/>
      <c r="O117" s="749"/>
      <c r="P117" s="749"/>
      <c r="Q117" s="749"/>
      <c r="R117" s="749"/>
      <c r="S117" s="749"/>
      <c r="T117" s="749"/>
      <c r="U117" s="749"/>
      <c r="V117" s="749"/>
      <c r="W117" s="749"/>
      <c r="X117" s="749"/>
      <c r="Y117" s="749"/>
    </row>
    <row r="118" spans="1:25">
      <c r="A118" s="411" t="s">
        <v>1065</v>
      </c>
      <c r="F118" s="749"/>
      <c r="G118" s="749"/>
      <c r="H118" s="749"/>
      <c r="I118" s="749"/>
      <c r="J118" s="749"/>
      <c r="K118" s="284"/>
      <c r="L118" s="749"/>
      <c r="M118" s="749"/>
      <c r="N118" s="749"/>
      <c r="O118" s="749"/>
      <c r="P118" s="749"/>
      <c r="Q118" s="749"/>
      <c r="R118" s="749"/>
      <c r="S118" s="749"/>
      <c r="T118" s="749"/>
      <c r="U118" s="749"/>
      <c r="V118" s="749"/>
      <c r="W118" s="749"/>
      <c r="X118" s="749"/>
      <c r="Y118" s="749"/>
    </row>
    <row r="119" spans="1:25">
      <c r="F119" s="285">
        <f t="shared" ref="F119:J119" si="43">SUM(F112:F118)</f>
        <v>0</v>
      </c>
      <c r="G119" s="285">
        <f t="shared" si="43"/>
        <v>0</v>
      </c>
      <c r="H119" s="285">
        <f t="shared" si="43"/>
        <v>0</v>
      </c>
      <c r="I119" s="285">
        <f t="shared" si="43"/>
        <v>0</v>
      </c>
      <c r="J119" s="285">
        <f t="shared" si="43"/>
        <v>0</v>
      </c>
      <c r="K119" s="285">
        <f t="shared" ref="K119" si="44">SUM(K112:K118)</f>
        <v>0</v>
      </c>
      <c r="L119" s="285">
        <f t="shared" ref="L119:Y119" si="45">SUM(L112:L118)</f>
        <v>0</v>
      </c>
      <c r="M119" s="285">
        <f t="shared" si="45"/>
        <v>0</v>
      </c>
      <c r="N119" s="285">
        <f t="shared" si="45"/>
        <v>0</v>
      </c>
      <c r="O119" s="285">
        <f t="shared" si="45"/>
        <v>0</v>
      </c>
      <c r="P119" s="285">
        <f t="shared" si="45"/>
        <v>0</v>
      </c>
      <c r="Q119" s="285">
        <f t="shared" si="45"/>
        <v>0</v>
      </c>
      <c r="R119" s="285">
        <f t="shared" si="45"/>
        <v>0</v>
      </c>
      <c r="S119" s="285">
        <f t="shared" si="45"/>
        <v>0</v>
      </c>
      <c r="T119" s="285">
        <f t="shared" si="45"/>
        <v>0</v>
      </c>
      <c r="U119" s="285">
        <f t="shared" si="45"/>
        <v>0</v>
      </c>
      <c r="V119" s="285">
        <f t="shared" si="45"/>
        <v>0</v>
      </c>
      <c r="W119" s="285">
        <f t="shared" si="45"/>
        <v>0</v>
      </c>
      <c r="X119" s="285">
        <f t="shared" si="45"/>
        <v>0</v>
      </c>
      <c r="Y119" s="285">
        <f t="shared" si="45"/>
        <v>0</v>
      </c>
    </row>
    <row r="120" spans="1:25">
      <c r="F120" s="533" t="str">
        <f t="shared" ref="F120:J120" si="46">IF(F98-F119&gt;0.1,"ERROR",IF(F98-F119&lt;-0.1,"ERROR","OK"))</f>
        <v>OK</v>
      </c>
      <c r="G120" s="533" t="str">
        <f t="shared" si="46"/>
        <v>OK</v>
      </c>
      <c r="H120" s="533" t="str">
        <f t="shared" si="46"/>
        <v>OK</v>
      </c>
      <c r="I120" s="533" t="str">
        <f t="shared" si="46"/>
        <v>OK</v>
      </c>
      <c r="J120" s="533" t="str">
        <f t="shared" si="46"/>
        <v>OK</v>
      </c>
      <c r="K120" s="533" t="str">
        <f t="shared" ref="K120" si="47">IF(K98-K119&gt;0.1,"ERROR",IF(K98-K119&lt;-0.1,"ERROR","OK"))</f>
        <v>OK</v>
      </c>
      <c r="L120" s="533" t="str">
        <f t="shared" ref="L120:Y120" si="48">IF(L98-L119&gt;0.1,"ERROR",IF(L98-L119&lt;-0.1,"ERROR","OK"))</f>
        <v>OK</v>
      </c>
      <c r="M120" s="533" t="str">
        <f t="shared" si="48"/>
        <v>OK</v>
      </c>
      <c r="N120" s="533" t="str">
        <f t="shared" si="48"/>
        <v>OK</v>
      </c>
      <c r="O120" s="533" t="str">
        <f t="shared" si="48"/>
        <v>OK</v>
      </c>
      <c r="P120" s="533" t="str">
        <f t="shared" si="48"/>
        <v>OK</v>
      </c>
      <c r="Q120" s="533" t="str">
        <f t="shared" si="48"/>
        <v>OK</v>
      </c>
      <c r="R120" s="533" t="str">
        <f t="shared" si="48"/>
        <v>OK</v>
      </c>
      <c r="S120" s="533" t="str">
        <f t="shared" si="48"/>
        <v>OK</v>
      </c>
      <c r="T120" s="533" t="str">
        <f t="shared" si="48"/>
        <v>OK</v>
      </c>
      <c r="U120" s="533" t="str">
        <f t="shared" si="48"/>
        <v>OK</v>
      </c>
      <c r="V120" s="533" t="str">
        <f t="shared" si="48"/>
        <v>OK</v>
      </c>
      <c r="W120" s="533" t="str">
        <f t="shared" si="48"/>
        <v>OK</v>
      </c>
      <c r="X120" s="533" t="str">
        <f t="shared" si="48"/>
        <v>OK</v>
      </c>
      <c r="Y120" s="533" t="str">
        <f t="shared" si="48"/>
        <v>OK</v>
      </c>
    </row>
    <row r="122" spans="1:25" ht="15">
      <c r="A122" s="401" t="s">
        <v>875</v>
      </c>
    </row>
    <row r="123" spans="1:25">
      <c r="A123" s="411" t="s">
        <v>1005</v>
      </c>
      <c r="F123" s="749"/>
      <c r="G123" s="749"/>
      <c r="H123" s="749"/>
      <c r="I123" s="749"/>
      <c r="J123" s="749"/>
      <c r="K123" s="284"/>
      <c r="L123" s="749"/>
      <c r="M123" s="749"/>
      <c r="N123" s="749"/>
      <c r="O123" s="749"/>
      <c r="P123" s="749"/>
      <c r="Q123" s="749"/>
      <c r="R123" s="749"/>
      <c r="S123" s="749"/>
      <c r="T123" s="749"/>
      <c r="U123" s="749"/>
      <c r="V123" s="749"/>
      <c r="W123" s="749"/>
      <c r="X123" s="749"/>
      <c r="Y123" s="749"/>
    </row>
    <row r="124" spans="1:25">
      <c r="A124" s="411" t="s">
        <v>1006</v>
      </c>
      <c r="F124" s="749"/>
      <c r="G124" s="749"/>
      <c r="H124" s="749"/>
      <c r="I124" s="749"/>
      <c r="J124" s="749"/>
      <c r="K124" s="284"/>
      <c r="L124" s="749"/>
      <c r="M124" s="749"/>
      <c r="N124" s="749"/>
      <c r="O124" s="749"/>
      <c r="P124" s="749"/>
      <c r="Q124" s="749"/>
      <c r="R124" s="749"/>
      <c r="S124" s="749"/>
      <c r="T124" s="749"/>
      <c r="U124" s="749"/>
      <c r="V124" s="749"/>
      <c r="W124" s="749"/>
      <c r="X124" s="749"/>
      <c r="Y124" s="749"/>
    </row>
    <row r="125" spans="1:25">
      <c r="A125" s="411" t="s">
        <v>1001</v>
      </c>
      <c r="F125" s="517"/>
      <c r="G125" s="517"/>
      <c r="H125" s="517"/>
      <c r="I125" s="517"/>
      <c r="J125" s="517">
        <f>+'[8]C34 - Non Activity Based Costs'!F51</f>
        <v>0</v>
      </c>
      <c r="K125" s="517">
        <f>+'[8]C34 - Non Activity Based Costs'!G51</f>
        <v>0</v>
      </c>
      <c r="L125" s="517">
        <f>+'[8]C34 - Non Activity Based Costs'!H51</f>
        <v>0</v>
      </c>
      <c r="M125" s="517">
        <f>+'[8]C34 - Non Activity Based Costs'!I51</f>
        <v>0</v>
      </c>
      <c r="N125" s="517">
        <f>+'[8]C34 - Non Activity Based Costs'!J51</f>
        <v>0</v>
      </c>
      <c r="O125" s="517">
        <f>+'[8]C34 - Non Activity Based Costs'!K51</f>
        <v>0</v>
      </c>
      <c r="P125" s="517"/>
      <c r="Q125" s="517"/>
      <c r="R125" s="517"/>
      <c r="S125" s="517"/>
      <c r="T125" s="517"/>
      <c r="U125" s="517"/>
      <c r="V125" s="517"/>
      <c r="W125" s="517"/>
      <c r="X125" s="517"/>
      <c r="Y125" s="517"/>
    </row>
    <row r="126" spans="1:25">
      <c r="A126" s="411" t="s">
        <v>1002</v>
      </c>
      <c r="F126" s="517"/>
      <c r="G126" s="517"/>
      <c r="H126" s="517"/>
      <c r="I126" s="517"/>
      <c r="J126" s="517">
        <f>+'[8]C34 - Non Activity Based Costs'!F50</f>
        <v>0</v>
      </c>
      <c r="K126" s="517">
        <f>+'[8]C34 - Non Activity Based Costs'!G50</f>
        <v>0</v>
      </c>
      <c r="L126" s="517">
        <f>+'[8]C34 - Non Activity Based Costs'!H50</f>
        <v>0</v>
      </c>
      <c r="M126" s="517">
        <f>+'[8]C34 - Non Activity Based Costs'!I50</f>
        <v>0</v>
      </c>
      <c r="N126" s="517">
        <f>+'[8]C34 - Non Activity Based Costs'!J50</f>
        <v>0</v>
      </c>
      <c r="O126" s="517">
        <f>+'[8]C34 - Non Activity Based Costs'!K50</f>
        <v>0</v>
      </c>
      <c r="P126" s="517"/>
      <c r="Q126" s="517"/>
      <c r="R126" s="517"/>
      <c r="S126" s="517"/>
      <c r="T126" s="517"/>
      <c r="U126" s="517"/>
      <c r="V126" s="517"/>
      <c r="W126" s="517"/>
      <c r="X126" s="517"/>
      <c r="Y126" s="517"/>
    </row>
    <row r="127" spans="1:25">
      <c r="A127" s="411" t="s">
        <v>1003</v>
      </c>
      <c r="F127" s="517"/>
      <c r="G127" s="517"/>
      <c r="H127" s="517"/>
      <c r="I127" s="517"/>
      <c r="J127" s="517">
        <f>+'[8]C34 - Non Activity Based Costs'!F48</f>
        <v>0</v>
      </c>
      <c r="K127" s="517">
        <f>+'[8]C34 - Non Activity Based Costs'!G48</f>
        <v>0</v>
      </c>
      <c r="L127" s="517">
        <f>+'[8]C34 - Non Activity Based Costs'!H48</f>
        <v>0</v>
      </c>
      <c r="M127" s="517">
        <f>+'[8]C34 - Non Activity Based Costs'!I48</f>
        <v>0</v>
      </c>
      <c r="N127" s="517">
        <f>+'[8]C34 - Non Activity Based Costs'!J48</f>
        <v>0</v>
      </c>
      <c r="O127" s="517">
        <f>+'[8]C34 - Non Activity Based Costs'!K48</f>
        <v>0</v>
      </c>
      <c r="P127" s="517"/>
      <c r="Q127" s="517"/>
      <c r="R127" s="517"/>
      <c r="S127" s="517"/>
      <c r="T127" s="517"/>
      <c r="U127" s="517"/>
      <c r="V127" s="517"/>
      <c r="W127" s="517"/>
      <c r="X127" s="517"/>
      <c r="Y127" s="517"/>
    </row>
    <row r="128" spans="1:25">
      <c r="A128" s="411" t="s">
        <v>1004</v>
      </c>
      <c r="F128" s="749"/>
      <c r="G128" s="749"/>
      <c r="H128" s="749"/>
      <c r="I128" s="749"/>
      <c r="J128" s="749"/>
      <c r="K128" s="749"/>
      <c r="L128" s="749"/>
      <c r="M128" s="749"/>
      <c r="N128" s="749"/>
      <c r="O128" s="749"/>
      <c r="P128" s="749"/>
      <c r="Q128" s="749"/>
      <c r="R128" s="749"/>
      <c r="S128" s="749"/>
      <c r="T128" s="749"/>
      <c r="U128" s="749"/>
      <c r="V128" s="749"/>
      <c r="W128" s="749"/>
      <c r="X128" s="749"/>
      <c r="Y128" s="749"/>
    </row>
    <row r="129" spans="1:25">
      <c r="A129" s="411" t="s">
        <v>1641</v>
      </c>
      <c r="F129" s="285">
        <f t="shared" ref="F129:J129" si="49">SUM(F125:F128)</f>
        <v>0</v>
      </c>
      <c r="G129" s="285">
        <f t="shared" si="49"/>
        <v>0</v>
      </c>
      <c r="H129" s="285">
        <f t="shared" si="49"/>
        <v>0</v>
      </c>
      <c r="I129" s="285">
        <f t="shared" si="49"/>
        <v>0</v>
      </c>
      <c r="J129" s="285">
        <f t="shared" si="49"/>
        <v>0</v>
      </c>
      <c r="K129" s="285">
        <f t="shared" ref="K129" si="50">SUM(K125:K128)</f>
        <v>0</v>
      </c>
      <c r="L129" s="285">
        <f t="shared" ref="L129:Y129" si="51">SUM(L125:L128)</f>
        <v>0</v>
      </c>
      <c r="M129" s="285">
        <f t="shared" si="51"/>
        <v>0</v>
      </c>
      <c r="N129" s="285">
        <f t="shared" si="51"/>
        <v>0</v>
      </c>
      <c r="O129" s="285">
        <f t="shared" si="51"/>
        <v>0</v>
      </c>
      <c r="P129" s="285">
        <f t="shared" si="51"/>
        <v>0</v>
      </c>
      <c r="Q129" s="285">
        <f t="shared" si="51"/>
        <v>0</v>
      </c>
      <c r="R129" s="285">
        <f t="shared" si="51"/>
        <v>0</v>
      </c>
      <c r="S129" s="285">
        <f t="shared" si="51"/>
        <v>0</v>
      </c>
      <c r="T129" s="285">
        <f t="shared" si="51"/>
        <v>0</v>
      </c>
      <c r="U129" s="285">
        <f t="shared" si="51"/>
        <v>0</v>
      </c>
      <c r="V129" s="285">
        <f t="shared" si="51"/>
        <v>0</v>
      </c>
      <c r="W129" s="285">
        <f t="shared" si="51"/>
        <v>0</v>
      </c>
      <c r="X129" s="285">
        <f t="shared" si="51"/>
        <v>0</v>
      </c>
      <c r="Y129" s="285">
        <f t="shared" si="51"/>
        <v>0</v>
      </c>
    </row>
    <row r="130" spans="1:25">
      <c r="A130" s="411" t="s">
        <v>977</v>
      </c>
      <c r="F130" s="285">
        <f t="shared" ref="F130:J130" si="52">+F123+F124+F129</f>
        <v>0</v>
      </c>
      <c r="G130" s="285">
        <f t="shared" si="52"/>
        <v>0</v>
      </c>
      <c r="H130" s="285">
        <f t="shared" si="52"/>
        <v>0</v>
      </c>
      <c r="I130" s="285">
        <f t="shared" si="52"/>
        <v>0</v>
      </c>
      <c r="J130" s="285">
        <f t="shared" si="52"/>
        <v>0</v>
      </c>
      <c r="K130" s="285">
        <f t="shared" ref="K130" si="53">+K123+K124+K129</f>
        <v>0</v>
      </c>
      <c r="L130" s="285">
        <f t="shared" ref="L130:Y130" si="54">+L123+L124+L129</f>
        <v>0</v>
      </c>
      <c r="M130" s="285">
        <f t="shared" si="54"/>
        <v>0</v>
      </c>
      <c r="N130" s="285">
        <f t="shared" si="54"/>
        <v>0</v>
      </c>
      <c r="O130" s="285">
        <f t="shared" si="54"/>
        <v>0</v>
      </c>
      <c r="P130" s="285">
        <f t="shared" si="54"/>
        <v>0</v>
      </c>
      <c r="Q130" s="285">
        <f t="shared" si="54"/>
        <v>0</v>
      </c>
      <c r="R130" s="285">
        <f t="shared" si="54"/>
        <v>0</v>
      </c>
      <c r="S130" s="285">
        <f t="shared" si="54"/>
        <v>0</v>
      </c>
      <c r="T130" s="285">
        <f t="shared" si="54"/>
        <v>0</v>
      </c>
      <c r="U130" s="285">
        <f t="shared" si="54"/>
        <v>0</v>
      </c>
      <c r="V130" s="285">
        <f t="shared" si="54"/>
        <v>0</v>
      </c>
      <c r="W130" s="285">
        <f t="shared" si="54"/>
        <v>0</v>
      </c>
      <c r="X130" s="285">
        <f t="shared" si="54"/>
        <v>0</v>
      </c>
      <c r="Y130" s="285">
        <f t="shared" si="54"/>
        <v>0</v>
      </c>
    </row>
    <row r="131" spans="1:25">
      <c r="F131" s="533" t="str">
        <f t="shared" ref="F131:J131" si="55">IF(SUM(F125:F128)-F129&gt;0.1,"ERROR",IF(SUM(F125:F128)-F129&lt;-0.1,"ERROR","OK"))</f>
        <v>OK</v>
      </c>
      <c r="G131" s="533" t="str">
        <f t="shared" si="55"/>
        <v>OK</v>
      </c>
      <c r="H131" s="533" t="str">
        <f t="shared" si="55"/>
        <v>OK</v>
      </c>
      <c r="I131" s="533" t="str">
        <f t="shared" si="55"/>
        <v>OK</v>
      </c>
      <c r="J131" s="533" t="str">
        <f t="shared" si="55"/>
        <v>OK</v>
      </c>
      <c r="K131" s="533" t="str">
        <f t="shared" ref="K131" si="56">IF(SUM(K125:K128)-K129&gt;0.1,"ERROR",IF(SUM(K125:K128)-K129&lt;-0.1,"ERROR","OK"))</f>
        <v>OK</v>
      </c>
      <c r="L131" s="533" t="str">
        <f t="shared" ref="L131:Y131" si="57">IF(SUM(L125:L128)-L129&gt;0.1,"ERROR",IF(SUM(L125:L128)-L129&lt;-0.1,"ERROR","OK"))</f>
        <v>OK</v>
      </c>
      <c r="M131" s="533" t="str">
        <f t="shared" si="57"/>
        <v>OK</v>
      </c>
      <c r="N131" s="533" t="str">
        <f t="shared" si="57"/>
        <v>OK</v>
      </c>
      <c r="O131" s="533" t="str">
        <f t="shared" si="57"/>
        <v>OK</v>
      </c>
      <c r="P131" s="533" t="str">
        <f t="shared" si="57"/>
        <v>OK</v>
      </c>
      <c r="Q131" s="533" t="str">
        <f t="shared" si="57"/>
        <v>OK</v>
      </c>
      <c r="R131" s="533" t="str">
        <f t="shared" si="57"/>
        <v>OK</v>
      </c>
      <c r="S131" s="533" t="str">
        <f t="shared" si="57"/>
        <v>OK</v>
      </c>
      <c r="T131" s="533" t="str">
        <f t="shared" si="57"/>
        <v>OK</v>
      </c>
      <c r="U131" s="533" t="str">
        <f t="shared" si="57"/>
        <v>OK</v>
      </c>
      <c r="V131" s="533" t="str">
        <f t="shared" si="57"/>
        <v>OK</v>
      </c>
      <c r="W131" s="533" t="str">
        <f t="shared" si="57"/>
        <v>OK</v>
      </c>
      <c r="X131" s="533" t="str">
        <f t="shared" si="57"/>
        <v>OK</v>
      </c>
      <c r="Y131" s="533" t="str">
        <f t="shared" si="57"/>
        <v>OK</v>
      </c>
    </row>
    <row r="133" spans="1:25" ht="15">
      <c r="A133" s="401" t="s">
        <v>1506</v>
      </c>
    </row>
    <row r="134" spans="1:25">
      <c r="A134" s="411" t="s">
        <v>976</v>
      </c>
      <c r="F134" s="749"/>
      <c r="G134" s="749"/>
      <c r="H134" s="749"/>
      <c r="I134" s="749"/>
      <c r="J134" s="749"/>
      <c r="K134" s="589"/>
      <c r="L134" s="749"/>
      <c r="M134" s="749"/>
      <c r="N134" s="749"/>
      <c r="O134" s="749"/>
      <c r="P134" s="749"/>
      <c r="Q134" s="749"/>
      <c r="R134" s="749"/>
      <c r="S134" s="749"/>
      <c r="T134" s="749"/>
      <c r="U134" s="749"/>
      <c r="V134" s="749"/>
      <c r="W134" s="749"/>
      <c r="X134" s="749"/>
      <c r="Y134" s="749"/>
    </row>
    <row r="135" spans="1:25">
      <c r="A135" s="411" t="s">
        <v>374</v>
      </c>
      <c r="F135" s="749"/>
      <c r="G135" s="749"/>
      <c r="H135" s="749"/>
      <c r="I135" s="749"/>
      <c r="J135" s="749"/>
      <c r="K135" s="589"/>
      <c r="L135" s="749"/>
      <c r="M135" s="749"/>
      <c r="N135" s="749"/>
      <c r="O135" s="749"/>
      <c r="P135" s="749"/>
      <c r="Q135" s="749"/>
      <c r="R135" s="749"/>
      <c r="S135" s="749"/>
      <c r="T135" s="749"/>
      <c r="U135" s="749"/>
      <c r="V135" s="749"/>
      <c r="W135" s="749"/>
      <c r="X135" s="749"/>
      <c r="Y135" s="749"/>
    </row>
    <row r="136" spans="1:25">
      <c r="A136" s="411" t="s">
        <v>893</v>
      </c>
      <c r="F136" s="749"/>
      <c r="G136" s="749"/>
      <c r="H136" s="749"/>
      <c r="I136" s="749"/>
      <c r="J136" s="749"/>
      <c r="K136" s="589"/>
      <c r="L136" s="749"/>
      <c r="M136" s="749"/>
      <c r="N136" s="749"/>
      <c r="O136" s="749"/>
      <c r="P136" s="749"/>
      <c r="Q136" s="749"/>
      <c r="R136" s="749"/>
      <c r="S136" s="749"/>
      <c r="T136" s="749"/>
      <c r="U136" s="749"/>
      <c r="V136" s="749"/>
      <c r="W136" s="749"/>
      <c r="X136" s="749"/>
      <c r="Y136" s="749"/>
    </row>
    <row r="137" spans="1:25" ht="10.5" customHeight="1">
      <c r="A137" s="411" t="s">
        <v>55</v>
      </c>
      <c r="F137" s="749"/>
      <c r="G137" s="749"/>
      <c r="H137" s="749"/>
      <c r="I137" s="749"/>
      <c r="J137" s="749"/>
      <c r="K137" s="589"/>
      <c r="L137" s="749"/>
      <c r="M137" s="749"/>
      <c r="N137" s="749"/>
      <c r="O137" s="749"/>
      <c r="P137" s="749"/>
      <c r="Q137" s="749"/>
      <c r="R137" s="749"/>
      <c r="S137" s="749"/>
      <c r="T137" s="749"/>
      <c r="U137" s="749"/>
      <c r="V137" s="749"/>
      <c r="W137" s="749"/>
      <c r="X137" s="749"/>
      <c r="Y137" s="749"/>
    </row>
    <row r="138" spans="1:25">
      <c r="A138" s="411" t="s">
        <v>339</v>
      </c>
      <c r="F138" s="749"/>
      <c r="G138" s="749"/>
      <c r="H138" s="749"/>
      <c r="I138" s="749"/>
      <c r="J138" s="749"/>
      <c r="K138" s="589"/>
      <c r="L138" s="749"/>
      <c r="M138" s="749"/>
      <c r="N138" s="749"/>
      <c r="O138" s="749"/>
      <c r="P138" s="749"/>
      <c r="Q138" s="749"/>
      <c r="R138" s="749"/>
      <c r="S138" s="749"/>
      <c r="T138" s="749"/>
      <c r="U138" s="749"/>
      <c r="V138" s="749"/>
      <c r="W138" s="749"/>
      <c r="X138" s="749"/>
      <c r="Y138" s="749"/>
    </row>
    <row r="139" spans="1:25">
      <c r="A139" s="586" t="s">
        <v>1344</v>
      </c>
      <c r="F139" s="749"/>
      <c r="G139" s="749"/>
      <c r="H139" s="749"/>
      <c r="I139" s="749"/>
      <c r="J139" s="749"/>
      <c r="K139" s="589"/>
      <c r="L139" s="749"/>
      <c r="M139" s="749"/>
      <c r="N139" s="749"/>
      <c r="O139" s="749"/>
      <c r="P139" s="749"/>
      <c r="Q139" s="749"/>
      <c r="R139" s="749"/>
      <c r="S139" s="749"/>
      <c r="T139" s="749"/>
      <c r="U139" s="749"/>
      <c r="V139" s="749"/>
      <c r="W139" s="749"/>
      <c r="X139" s="749"/>
      <c r="Y139" s="749"/>
    </row>
    <row r="140" spans="1:25">
      <c r="A140" s="411" t="s">
        <v>1065</v>
      </c>
      <c r="F140" s="749"/>
      <c r="G140" s="749"/>
      <c r="H140" s="749"/>
      <c r="I140" s="749"/>
      <c r="J140" s="749"/>
      <c r="K140" s="589"/>
      <c r="L140" s="749"/>
      <c r="M140" s="749"/>
      <c r="N140" s="749"/>
      <c r="O140" s="749"/>
      <c r="P140" s="749"/>
      <c r="Q140" s="749"/>
      <c r="R140" s="749"/>
      <c r="S140" s="749"/>
      <c r="T140" s="749"/>
      <c r="U140" s="749"/>
      <c r="V140" s="749"/>
      <c r="W140" s="749"/>
      <c r="X140" s="749"/>
      <c r="Y140" s="749"/>
    </row>
    <row r="141" spans="1:25">
      <c r="F141" s="285">
        <f t="shared" ref="F141:J141" si="58">SUM(F134:F140)</f>
        <v>0</v>
      </c>
      <c r="G141" s="285">
        <f t="shared" si="58"/>
        <v>0</v>
      </c>
      <c r="H141" s="285">
        <f t="shared" si="58"/>
        <v>0</v>
      </c>
      <c r="I141" s="285">
        <f t="shared" si="58"/>
        <v>0</v>
      </c>
      <c r="J141" s="285">
        <f t="shared" si="58"/>
        <v>0</v>
      </c>
      <c r="K141" s="285">
        <f t="shared" ref="K141" si="59">SUM(K134:K140)</f>
        <v>0</v>
      </c>
      <c r="L141" s="285">
        <f t="shared" ref="L141:Y141" si="60">SUM(L134:L140)</f>
        <v>0</v>
      </c>
      <c r="M141" s="285">
        <f t="shared" si="60"/>
        <v>0</v>
      </c>
      <c r="N141" s="285">
        <f t="shared" si="60"/>
        <v>0</v>
      </c>
      <c r="O141" s="285">
        <f t="shared" si="60"/>
        <v>0</v>
      </c>
      <c r="P141" s="285">
        <f t="shared" si="60"/>
        <v>0</v>
      </c>
      <c r="Q141" s="285">
        <f t="shared" si="60"/>
        <v>0</v>
      </c>
      <c r="R141" s="285">
        <f t="shared" si="60"/>
        <v>0</v>
      </c>
      <c r="S141" s="285">
        <f t="shared" si="60"/>
        <v>0</v>
      </c>
      <c r="T141" s="285">
        <f t="shared" si="60"/>
        <v>0</v>
      </c>
      <c r="U141" s="285">
        <f t="shared" si="60"/>
        <v>0</v>
      </c>
      <c r="V141" s="285">
        <f t="shared" si="60"/>
        <v>0</v>
      </c>
      <c r="W141" s="285">
        <f t="shared" si="60"/>
        <v>0</v>
      </c>
      <c r="X141" s="285">
        <f t="shared" si="60"/>
        <v>0</v>
      </c>
      <c r="Y141" s="285">
        <f t="shared" si="60"/>
        <v>0</v>
      </c>
    </row>
    <row r="142" spans="1:25">
      <c r="A142" s="586" t="s">
        <v>1521</v>
      </c>
      <c r="F142" s="191"/>
      <c r="G142" s="191"/>
      <c r="H142" s="191"/>
      <c r="I142" s="191"/>
      <c r="J142" s="191">
        <f>-'[8]Costs Matrix 2010'!$BC$54</f>
        <v>0</v>
      </c>
      <c r="K142" s="191">
        <f>-'[8]C1 - Costs Matrix 2011'!$BC$79</f>
        <v>0</v>
      </c>
      <c r="L142" s="191">
        <f>-'[8]C1 - Costs Matrix 2012'!$BC$79</f>
        <v>0</v>
      </c>
      <c r="M142" s="191">
        <f>-'[8]C1 - Costs Matrix 2013'!$BC$79</f>
        <v>0</v>
      </c>
      <c r="N142" s="191">
        <f>-'[8]C1 - Costs Matrix 2014'!$BC$79</f>
        <v>0</v>
      </c>
      <c r="O142" s="191">
        <f>-'[8]C1 - Costs Matrix 2015'!$BC$79</f>
        <v>0</v>
      </c>
      <c r="P142" s="191"/>
      <c r="Q142" s="191"/>
      <c r="R142" s="191"/>
      <c r="S142" s="191"/>
      <c r="T142" s="191"/>
      <c r="U142" s="191"/>
      <c r="V142" s="191"/>
      <c r="W142" s="191"/>
      <c r="X142" s="191"/>
      <c r="Y142" s="191"/>
    </row>
    <row r="143" spans="1:25">
      <c r="F143" s="533" t="str">
        <f t="shared" ref="F143:J143" si="61">IF(F142-F141&gt;0.1,"ERROR",IF(F142-F141&lt;-0.1,"ERROR","OK"))</f>
        <v>OK</v>
      </c>
      <c r="G143" s="533" t="str">
        <f t="shared" si="61"/>
        <v>OK</v>
      </c>
      <c r="H143" s="533" t="str">
        <f t="shared" si="61"/>
        <v>OK</v>
      </c>
      <c r="I143" s="533" t="str">
        <f t="shared" si="61"/>
        <v>OK</v>
      </c>
      <c r="J143" s="533" t="str">
        <f t="shared" si="61"/>
        <v>OK</v>
      </c>
      <c r="K143" s="533" t="str">
        <f t="shared" ref="K143" si="62">IF(K142-K141&gt;0.1,"ERROR",IF(K142-K141&lt;-0.1,"ERROR","OK"))</f>
        <v>OK</v>
      </c>
      <c r="L143" s="533" t="str">
        <f t="shared" ref="L143:Y143" si="63">IF(L142-L141&gt;0.1,"ERROR",IF(L142-L141&lt;-0.1,"ERROR","OK"))</f>
        <v>OK</v>
      </c>
      <c r="M143" s="533" t="str">
        <f t="shared" si="63"/>
        <v>OK</v>
      </c>
      <c r="N143" s="533" t="str">
        <f t="shared" si="63"/>
        <v>OK</v>
      </c>
      <c r="O143" s="533" t="str">
        <f t="shared" si="63"/>
        <v>OK</v>
      </c>
      <c r="P143" s="533" t="str">
        <f t="shared" si="63"/>
        <v>OK</v>
      </c>
      <c r="Q143" s="533" t="str">
        <f t="shared" si="63"/>
        <v>OK</v>
      </c>
      <c r="R143" s="533" t="str">
        <f t="shared" si="63"/>
        <v>OK</v>
      </c>
      <c r="S143" s="533" t="str">
        <f t="shared" si="63"/>
        <v>OK</v>
      </c>
      <c r="T143" s="533" t="str">
        <f t="shared" si="63"/>
        <v>OK</v>
      </c>
      <c r="U143" s="533" t="str">
        <f t="shared" si="63"/>
        <v>OK</v>
      </c>
      <c r="V143" s="533" t="str">
        <f t="shared" si="63"/>
        <v>OK</v>
      </c>
      <c r="W143" s="533" t="str">
        <f t="shared" si="63"/>
        <v>OK</v>
      </c>
      <c r="X143" s="533" t="str">
        <f t="shared" si="63"/>
        <v>OK</v>
      </c>
      <c r="Y143" s="533" t="str">
        <f t="shared" si="63"/>
        <v>OK</v>
      </c>
    </row>
    <row r="145" spans="1:25" ht="15">
      <c r="A145" s="401" t="s">
        <v>1606</v>
      </c>
    </row>
    <row r="146" spans="1:25">
      <c r="A146" s="411" t="s">
        <v>976</v>
      </c>
      <c r="F146" s="749"/>
      <c r="G146" s="749"/>
      <c r="H146" s="749"/>
      <c r="I146" s="749"/>
      <c r="J146" s="749"/>
      <c r="K146" s="749"/>
      <c r="L146" s="749"/>
      <c r="M146" s="749"/>
      <c r="N146" s="749"/>
      <c r="O146" s="749"/>
      <c r="P146" s="749"/>
      <c r="Q146" s="749"/>
      <c r="R146" s="749"/>
      <c r="S146" s="749"/>
      <c r="T146" s="749"/>
      <c r="U146" s="749"/>
      <c r="V146" s="749"/>
      <c r="W146" s="749"/>
      <c r="X146" s="749"/>
      <c r="Y146" s="749"/>
    </row>
    <row r="147" spans="1:25">
      <c r="A147" s="411" t="s">
        <v>374</v>
      </c>
      <c r="F147" s="749"/>
      <c r="G147" s="749"/>
      <c r="H147" s="749"/>
      <c r="I147" s="749"/>
      <c r="J147" s="749"/>
      <c r="K147" s="749"/>
      <c r="L147" s="749"/>
      <c r="M147" s="749"/>
      <c r="N147" s="749"/>
      <c r="O147" s="749"/>
      <c r="P147" s="749"/>
      <c r="Q147" s="749"/>
      <c r="R147" s="749"/>
      <c r="S147" s="749"/>
      <c r="T147" s="749"/>
      <c r="U147" s="749"/>
      <c r="V147" s="749"/>
      <c r="W147" s="749"/>
      <c r="X147" s="749"/>
      <c r="Y147" s="749"/>
    </row>
    <row r="148" spans="1:25">
      <c r="A148" s="411" t="s">
        <v>893</v>
      </c>
      <c r="F148" s="749"/>
      <c r="G148" s="749"/>
      <c r="H148" s="749"/>
      <c r="I148" s="749"/>
      <c r="J148" s="749"/>
      <c r="K148" s="749"/>
      <c r="L148" s="749"/>
      <c r="M148" s="749"/>
      <c r="N148" s="749"/>
      <c r="O148" s="749"/>
      <c r="P148" s="749"/>
      <c r="Q148" s="749"/>
      <c r="R148" s="749"/>
      <c r="S148" s="749"/>
      <c r="T148" s="749"/>
      <c r="U148" s="749"/>
      <c r="V148" s="749"/>
      <c r="W148" s="749"/>
      <c r="X148" s="749"/>
      <c r="Y148" s="749"/>
    </row>
    <row r="149" spans="1:25" ht="10.5" customHeight="1">
      <c r="A149" s="411" t="s">
        <v>55</v>
      </c>
      <c r="F149" s="749"/>
      <c r="G149" s="749"/>
      <c r="H149" s="749"/>
      <c r="I149" s="749"/>
      <c r="J149" s="749"/>
      <c r="K149" s="749"/>
      <c r="L149" s="749"/>
      <c r="M149" s="749"/>
      <c r="N149" s="749"/>
      <c r="O149" s="749"/>
      <c r="P149" s="749"/>
      <c r="Q149" s="749"/>
      <c r="R149" s="749"/>
      <c r="S149" s="749"/>
      <c r="T149" s="749"/>
      <c r="U149" s="749"/>
      <c r="V149" s="749"/>
      <c r="W149" s="749"/>
      <c r="X149" s="749"/>
      <c r="Y149" s="749"/>
    </row>
    <row r="150" spans="1:25">
      <c r="A150" s="411" t="s">
        <v>339</v>
      </c>
      <c r="F150" s="749"/>
      <c r="G150" s="749"/>
      <c r="H150" s="749"/>
      <c r="I150" s="749"/>
      <c r="J150" s="749"/>
      <c r="K150" s="749"/>
      <c r="L150" s="749"/>
      <c r="M150" s="749"/>
      <c r="N150" s="749"/>
      <c r="O150" s="749"/>
      <c r="P150" s="749"/>
      <c r="Q150" s="749"/>
      <c r="R150" s="749"/>
      <c r="S150" s="749"/>
      <c r="T150" s="749"/>
      <c r="U150" s="749"/>
      <c r="V150" s="749"/>
      <c r="W150" s="749"/>
      <c r="X150" s="749"/>
      <c r="Y150" s="749"/>
    </row>
    <row r="151" spans="1:25">
      <c r="A151" s="586" t="s">
        <v>1344</v>
      </c>
      <c r="F151" s="749"/>
      <c r="G151" s="749"/>
      <c r="H151" s="749"/>
      <c r="I151" s="749"/>
      <c r="J151" s="749"/>
      <c r="K151" s="749"/>
      <c r="L151" s="749"/>
      <c r="M151" s="749"/>
      <c r="N151" s="749"/>
      <c r="O151" s="749"/>
      <c r="P151" s="749"/>
      <c r="Q151" s="749"/>
      <c r="R151" s="749"/>
      <c r="S151" s="749"/>
      <c r="T151" s="749"/>
      <c r="U151" s="749"/>
      <c r="V151" s="749"/>
      <c r="W151" s="749"/>
      <c r="X151" s="749"/>
      <c r="Y151" s="749"/>
    </row>
    <row r="152" spans="1:25">
      <c r="A152" s="411" t="s">
        <v>1065</v>
      </c>
      <c r="F152" s="749"/>
      <c r="G152" s="749"/>
      <c r="H152" s="749"/>
      <c r="I152" s="749"/>
      <c r="J152" s="749"/>
      <c r="K152" s="749"/>
      <c r="L152" s="749"/>
      <c r="M152" s="749"/>
      <c r="N152" s="749"/>
      <c r="O152" s="749"/>
      <c r="P152" s="749"/>
      <c r="Q152" s="749"/>
      <c r="R152" s="749"/>
      <c r="S152" s="749"/>
      <c r="T152" s="749"/>
      <c r="U152" s="749"/>
      <c r="V152" s="749"/>
      <c r="W152" s="749"/>
      <c r="X152" s="749"/>
      <c r="Y152" s="749"/>
    </row>
    <row r="153" spans="1:25">
      <c r="F153" s="285">
        <f t="shared" ref="F153:J153" si="64">SUM(F146:F152)</f>
        <v>0</v>
      </c>
      <c r="G153" s="285">
        <f t="shared" si="64"/>
        <v>0</v>
      </c>
      <c r="H153" s="285">
        <f t="shared" si="64"/>
        <v>0</v>
      </c>
      <c r="I153" s="285">
        <f t="shared" si="64"/>
        <v>0</v>
      </c>
      <c r="J153" s="285">
        <f t="shared" si="64"/>
        <v>0</v>
      </c>
      <c r="K153" s="285">
        <f t="shared" ref="K153" si="65">SUM(K146:K152)</f>
        <v>0</v>
      </c>
      <c r="L153" s="285">
        <f t="shared" ref="L153:Y153" si="66">SUM(L146:L152)</f>
        <v>0</v>
      </c>
      <c r="M153" s="285">
        <f t="shared" si="66"/>
        <v>0</v>
      </c>
      <c r="N153" s="285">
        <f t="shared" si="66"/>
        <v>0</v>
      </c>
      <c r="O153" s="285">
        <f t="shared" si="66"/>
        <v>0</v>
      </c>
      <c r="P153" s="285">
        <f t="shared" si="66"/>
        <v>0</v>
      </c>
      <c r="Q153" s="285">
        <f t="shared" si="66"/>
        <v>0</v>
      </c>
      <c r="R153" s="285">
        <f t="shared" si="66"/>
        <v>0</v>
      </c>
      <c r="S153" s="285">
        <f t="shared" si="66"/>
        <v>0</v>
      </c>
      <c r="T153" s="285">
        <f t="shared" si="66"/>
        <v>0</v>
      </c>
      <c r="U153" s="285">
        <f t="shared" si="66"/>
        <v>0</v>
      </c>
      <c r="V153" s="285">
        <f t="shared" si="66"/>
        <v>0</v>
      </c>
      <c r="W153" s="285">
        <f t="shared" si="66"/>
        <v>0</v>
      </c>
      <c r="X153" s="285">
        <f t="shared" si="66"/>
        <v>0</v>
      </c>
      <c r="Y153" s="285">
        <f t="shared" si="66"/>
        <v>0</v>
      </c>
    </row>
    <row r="155" spans="1:25" ht="15">
      <c r="A155" s="401" t="s">
        <v>1605</v>
      </c>
    </row>
    <row r="156" spans="1:25">
      <c r="A156" s="411" t="s">
        <v>976</v>
      </c>
      <c r="F156" s="749"/>
      <c r="G156" s="749"/>
      <c r="H156" s="749"/>
      <c r="I156" s="749"/>
      <c r="J156" s="749"/>
      <c r="K156" s="749"/>
      <c r="L156" s="749"/>
      <c r="M156" s="749"/>
      <c r="N156" s="749"/>
      <c r="O156" s="749"/>
      <c r="P156" s="749"/>
      <c r="Q156" s="749"/>
      <c r="R156" s="749"/>
      <c r="S156" s="749"/>
      <c r="T156" s="749"/>
      <c r="U156" s="749"/>
      <c r="V156" s="749"/>
      <c r="W156" s="749"/>
      <c r="X156" s="749"/>
      <c r="Y156" s="749"/>
    </row>
    <row r="157" spans="1:25">
      <c r="A157" s="411" t="s">
        <v>374</v>
      </c>
      <c r="F157" s="749"/>
      <c r="G157" s="749"/>
      <c r="H157" s="749"/>
      <c r="I157" s="749"/>
      <c r="J157" s="749"/>
      <c r="K157" s="749"/>
      <c r="L157" s="749"/>
      <c r="M157" s="749"/>
      <c r="N157" s="749"/>
      <c r="O157" s="749"/>
      <c r="P157" s="749"/>
      <c r="Q157" s="749"/>
      <c r="R157" s="749"/>
      <c r="S157" s="749"/>
      <c r="T157" s="749"/>
      <c r="U157" s="749"/>
      <c r="V157" s="749"/>
      <c r="W157" s="749"/>
      <c r="X157" s="749"/>
      <c r="Y157" s="749"/>
    </row>
    <row r="158" spans="1:25">
      <c r="A158" s="411" t="s">
        <v>893</v>
      </c>
      <c r="F158" s="749"/>
      <c r="G158" s="749"/>
      <c r="H158" s="749"/>
      <c r="I158" s="749"/>
      <c r="J158" s="749"/>
      <c r="K158" s="749"/>
      <c r="L158" s="749"/>
      <c r="M158" s="749"/>
      <c r="N158" s="749"/>
      <c r="O158" s="749"/>
      <c r="P158" s="749"/>
      <c r="Q158" s="749"/>
      <c r="R158" s="749"/>
      <c r="S158" s="749"/>
      <c r="T158" s="749"/>
      <c r="U158" s="749"/>
      <c r="V158" s="749"/>
      <c r="W158" s="749"/>
      <c r="X158" s="749"/>
      <c r="Y158" s="749"/>
    </row>
    <row r="159" spans="1:25" ht="10.5" customHeight="1">
      <c r="A159" s="411" t="s">
        <v>55</v>
      </c>
      <c r="F159" s="749"/>
      <c r="G159" s="749"/>
      <c r="H159" s="749"/>
      <c r="I159" s="749"/>
      <c r="J159" s="749"/>
      <c r="K159" s="749"/>
      <c r="L159" s="749"/>
      <c r="M159" s="749"/>
      <c r="N159" s="749"/>
      <c r="O159" s="749"/>
      <c r="P159" s="749"/>
      <c r="Q159" s="749"/>
      <c r="R159" s="749"/>
      <c r="S159" s="749"/>
      <c r="T159" s="749"/>
      <c r="U159" s="749"/>
      <c r="V159" s="749"/>
      <c r="W159" s="749"/>
      <c r="X159" s="749"/>
      <c r="Y159" s="749"/>
    </row>
    <row r="160" spans="1:25">
      <c r="A160" s="411" t="s">
        <v>339</v>
      </c>
      <c r="F160" s="749"/>
      <c r="G160" s="749"/>
      <c r="H160" s="749"/>
      <c r="I160" s="749"/>
      <c r="J160" s="749"/>
      <c r="K160" s="749"/>
      <c r="L160" s="749"/>
      <c r="M160" s="749"/>
      <c r="N160" s="749"/>
      <c r="O160" s="749"/>
      <c r="P160" s="749"/>
      <c r="Q160" s="749"/>
      <c r="R160" s="749"/>
      <c r="S160" s="749"/>
      <c r="T160" s="749"/>
      <c r="U160" s="749"/>
      <c r="V160" s="749"/>
      <c r="W160" s="749"/>
      <c r="X160" s="749"/>
      <c r="Y160" s="749"/>
    </row>
    <row r="161" spans="1:25">
      <c r="A161" s="586" t="s">
        <v>1344</v>
      </c>
      <c r="F161" s="749"/>
      <c r="G161" s="749"/>
      <c r="H161" s="749"/>
      <c r="I161" s="749"/>
      <c r="J161" s="749"/>
      <c r="K161" s="749"/>
      <c r="L161" s="749"/>
      <c r="M161" s="749"/>
      <c r="N161" s="749"/>
      <c r="O161" s="749"/>
      <c r="P161" s="749"/>
      <c r="Q161" s="749"/>
      <c r="R161" s="749"/>
      <c r="S161" s="749"/>
      <c r="T161" s="749"/>
      <c r="U161" s="749"/>
      <c r="V161" s="749"/>
      <c r="W161" s="749"/>
      <c r="X161" s="749"/>
      <c r="Y161" s="749"/>
    </row>
    <row r="162" spans="1:25">
      <c r="A162" s="411" t="s">
        <v>1065</v>
      </c>
      <c r="F162" s="749"/>
      <c r="G162" s="749"/>
      <c r="H162" s="749"/>
      <c r="I162" s="749"/>
      <c r="J162" s="749"/>
      <c r="K162" s="749"/>
      <c r="L162" s="749"/>
      <c r="M162" s="749"/>
      <c r="N162" s="749"/>
      <c r="O162" s="749"/>
      <c r="P162" s="749"/>
      <c r="Q162" s="749"/>
      <c r="R162" s="749"/>
      <c r="S162" s="749"/>
      <c r="T162" s="749"/>
      <c r="U162" s="749"/>
      <c r="V162" s="749"/>
      <c r="W162" s="749"/>
      <c r="X162" s="749"/>
      <c r="Y162" s="749"/>
    </row>
    <row r="163" spans="1:25">
      <c r="F163" s="285">
        <f t="shared" ref="F163:J163" si="67">SUM(F156:F162)</f>
        <v>0</v>
      </c>
      <c r="G163" s="285">
        <f t="shared" si="67"/>
        <v>0</v>
      </c>
      <c r="H163" s="285">
        <f t="shared" si="67"/>
        <v>0</v>
      </c>
      <c r="I163" s="285">
        <f t="shared" si="67"/>
        <v>0</v>
      </c>
      <c r="J163" s="285">
        <f t="shared" si="67"/>
        <v>0</v>
      </c>
      <c r="K163" s="285">
        <f t="shared" ref="K163" si="68">SUM(K156:K162)</f>
        <v>0</v>
      </c>
      <c r="L163" s="285">
        <f t="shared" ref="L163:Y163" si="69">SUM(L156:L162)</f>
        <v>0</v>
      </c>
      <c r="M163" s="285">
        <f t="shared" si="69"/>
        <v>0</v>
      </c>
      <c r="N163" s="285">
        <f t="shared" si="69"/>
        <v>0</v>
      </c>
      <c r="O163" s="285">
        <f t="shared" si="69"/>
        <v>0</v>
      </c>
      <c r="P163" s="285">
        <f t="shared" si="69"/>
        <v>0</v>
      </c>
      <c r="Q163" s="285">
        <f t="shared" si="69"/>
        <v>0</v>
      </c>
      <c r="R163" s="285">
        <f t="shared" si="69"/>
        <v>0</v>
      </c>
      <c r="S163" s="285">
        <f t="shared" si="69"/>
        <v>0</v>
      </c>
      <c r="T163" s="285">
        <f t="shared" si="69"/>
        <v>0</v>
      </c>
      <c r="U163" s="285">
        <f t="shared" si="69"/>
        <v>0</v>
      </c>
      <c r="V163" s="285">
        <f t="shared" si="69"/>
        <v>0</v>
      </c>
      <c r="W163" s="285">
        <f t="shared" si="69"/>
        <v>0</v>
      </c>
      <c r="X163" s="285">
        <f t="shared" si="69"/>
        <v>0</v>
      </c>
      <c r="Y163" s="285">
        <f t="shared" si="69"/>
        <v>0</v>
      </c>
    </row>
  </sheetData>
  <sheetProtection insertRows="0"/>
  <printOptions headings="1"/>
  <pageMargins left="0.15748031496062992" right="0.15748031496062992" top="0.74803149606299213" bottom="0.6692913385826772" header="0.31496062992125984" footer="0.31496062992125984"/>
  <pageSetup paperSize="9" scale="89" fitToHeight="2" orientation="portrait" r:id="rId1"/>
  <headerFooter>
    <oddHeader>&amp;C&amp;A</oddHeader>
    <oddFooter>&amp;L&amp;T  
&amp;D&amp;C
&amp;Z&amp;R&amp;F</oddFooter>
  </headerFooter>
  <drawing r:id="rId2"/>
</worksheet>
</file>

<file path=xl/worksheets/sheet8.xml><?xml version="1.0" encoding="utf-8"?>
<worksheet xmlns="http://schemas.openxmlformats.org/spreadsheetml/2006/main" xmlns:r="http://schemas.openxmlformats.org/officeDocument/2006/relationships">
  <sheetPr codeName="Sheet6">
    <pageSetUpPr fitToPage="1"/>
  </sheetPr>
  <dimension ref="A1:AB70"/>
  <sheetViews>
    <sheetView workbookViewId="0">
      <selection activeCell="J7" sqref="J7"/>
    </sheetView>
  </sheetViews>
  <sheetFormatPr defaultRowHeight="12.75" outlineLevelCol="1"/>
  <cols>
    <col min="1" max="1" width="39.375" style="480" customWidth="1"/>
    <col min="2" max="2" width="11.125" style="480" customWidth="1"/>
    <col min="3" max="3" width="4" style="480" customWidth="1"/>
    <col min="4" max="4" width="3.875" style="480" customWidth="1"/>
    <col min="5" max="5" width="6.625" style="480" customWidth="1"/>
    <col min="6" max="9" width="9" style="480" hidden="1" customWidth="1" outlineLevel="1"/>
    <col min="10" max="10" width="9" style="480" collapsed="1"/>
    <col min="11" max="12" width="9" style="480"/>
    <col min="13" max="15" width="9" style="480" customWidth="1"/>
    <col min="16" max="25" width="9" style="480" hidden="1" customWidth="1" outlineLevel="1"/>
    <col min="26" max="26" width="9" style="480" customWidth="1" collapsed="1"/>
    <col min="27" max="27" width="2.375" style="480" customWidth="1"/>
    <col min="28" max="28" width="2.625" style="480" customWidth="1"/>
    <col min="29" max="16384" width="9" style="480"/>
  </cols>
  <sheetData>
    <row r="1" spans="1:28" customFormat="1" ht="15">
      <c r="A1" s="13" t="s">
        <v>1607</v>
      </c>
    </row>
    <row r="2" spans="1:28" customFormat="1" ht="15">
      <c r="A2" s="16" t="str">
        <f>'Version control'!A2</f>
        <v>LPN</v>
      </c>
    </row>
    <row r="3" spans="1:28" s="357" customFormat="1" ht="15">
      <c r="A3" s="705">
        <f>'Version control'!A3</f>
        <v>2012</v>
      </c>
      <c r="B3" s="74"/>
      <c r="C3" s="74"/>
      <c r="D3" s="74"/>
      <c r="E3" s="74"/>
    </row>
    <row r="4" spans="1:28" customFormat="1">
      <c r="A4" s="569" t="s">
        <v>8</v>
      </c>
      <c r="F4" s="383">
        <v>2006</v>
      </c>
      <c r="G4" s="383">
        <v>2007</v>
      </c>
      <c r="H4" s="383">
        <v>2008</v>
      </c>
      <c r="I4" s="383">
        <v>2009</v>
      </c>
      <c r="J4" s="383">
        <v>2010</v>
      </c>
      <c r="K4" s="782">
        <v>2011</v>
      </c>
      <c r="L4" s="782">
        <v>2012</v>
      </c>
      <c r="M4" s="782">
        <v>2013</v>
      </c>
      <c r="N4" s="782">
        <v>2014</v>
      </c>
      <c r="O4" s="782">
        <v>2015</v>
      </c>
      <c r="P4" s="782">
        <v>2016</v>
      </c>
      <c r="Q4" s="782">
        <v>2017</v>
      </c>
      <c r="R4" s="782">
        <v>2018</v>
      </c>
      <c r="S4" s="782">
        <v>2019</v>
      </c>
      <c r="T4" s="782">
        <v>2020</v>
      </c>
      <c r="U4" s="782">
        <v>2021</v>
      </c>
      <c r="V4" s="782">
        <v>2022</v>
      </c>
      <c r="W4" s="782">
        <v>2023</v>
      </c>
      <c r="X4" s="383">
        <v>2024</v>
      </c>
      <c r="Y4" s="383">
        <v>2025</v>
      </c>
    </row>
    <row r="5" spans="1:28" customFormat="1" ht="14.25">
      <c r="A5" s="576" t="s">
        <v>1057</v>
      </c>
      <c r="F5" s="407"/>
      <c r="G5" s="408"/>
      <c r="H5" s="408" t="s">
        <v>801</v>
      </c>
      <c r="I5" s="408"/>
      <c r="J5" s="408"/>
      <c r="K5" s="407"/>
      <c r="L5" s="408"/>
      <c r="M5" s="408" t="s">
        <v>802</v>
      </c>
      <c r="N5" s="408"/>
      <c r="O5" s="409"/>
      <c r="P5" s="809"/>
      <c r="Q5" s="810"/>
      <c r="R5" s="810" t="s">
        <v>1575</v>
      </c>
      <c r="S5" s="810"/>
      <c r="T5" s="811"/>
      <c r="U5" s="809"/>
      <c r="V5" s="810"/>
      <c r="W5" s="811"/>
      <c r="X5" s="408"/>
      <c r="Y5" s="409"/>
      <c r="AB5" s="480"/>
    </row>
    <row r="6" spans="1:28">
      <c r="A6" s="570" t="s">
        <v>1015</v>
      </c>
      <c r="F6" s="517">
        <f>'F1 - P&amp;L'!F17</f>
        <v>0</v>
      </c>
      <c r="G6" s="798">
        <f>'F1 - P&amp;L'!G17</f>
        <v>0</v>
      </c>
      <c r="H6" s="798">
        <f>'F1 - P&amp;L'!H17</f>
        <v>0</v>
      </c>
      <c r="I6" s="798">
        <f>'F1 - P&amp;L'!I17</f>
        <v>0</v>
      </c>
      <c r="J6" s="798">
        <f>'F1 - P&amp;L'!J17</f>
        <v>0</v>
      </c>
      <c r="K6" s="798">
        <f>'F1 - P&amp;L'!K17</f>
        <v>0</v>
      </c>
      <c r="L6" s="798">
        <f>'F1 - P&amp;L'!L17</f>
        <v>0</v>
      </c>
      <c r="M6" s="798">
        <f>'F1 - P&amp;L'!M17</f>
        <v>0</v>
      </c>
      <c r="N6" s="798">
        <f>'F1 - P&amp;L'!N17</f>
        <v>0</v>
      </c>
      <c r="O6" s="798">
        <f>'F1 - P&amp;L'!O17</f>
        <v>0</v>
      </c>
      <c r="P6" s="798">
        <f>'F1 - P&amp;L'!P17</f>
        <v>0</v>
      </c>
      <c r="Q6" s="798">
        <f>'F1 - P&amp;L'!Q17</f>
        <v>0</v>
      </c>
      <c r="R6" s="798">
        <f>'F1 - P&amp;L'!R17</f>
        <v>0</v>
      </c>
      <c r="S6" s="798">
        <f>'F1 - P&amp;L'!S17</f>
        <v>0</v>
      </c>
      <c r="T6" s="798">
        <f>'F1 - P&amp;L'!T17</f>
        <v>0</v>
      </c>
      <c r="U6" s="798">
        <f>'F1 - P&amp;L'!U17</f>
        <v>0</v>
      </c>
      <c r="V6" s="798">
        <f>'F1 - P&amp;L'!V17</f>
        <v>0</v>
      </c>
      <c r="W6" s="798">
        <f>'F1 - P&amp;L'!W17</f>
        <v>0</v>
      </c>
      <c r="X6" s="798">
        <f>'F1 - P&amp;L'!X17</f>
        <v>0</v>
      </c>
      <c r="Y6" s="798">
        <f>'F1 - P&amp;L'!Y17</f>
        <v>0</v>
      </c>
      <c r="Z6"/>
      <c r="AA6"/>
    </row>
    <row r="7" spans="1:28">
      <c r="A7" s="570" t="s">
        <v>1016</v>
      </c>
      <c r="C7" s="570"/>
      <c r="F7" s="517">
        <f>-SUM('F1 - P&amp;L'!F21:F23)</f>
        <v>0</v>
      </c>
      <c r="G7" s="517">
        <f>-SUM('F1 - P&amp;L'!G21:G23)</f>
        <v>0</v>
      </c>
      <c r="H7" s="517">
        <f>-SUM('F1 - P&amp;L'!H21:H23)</f>
        <v>0</v>
      </c>
      <c r="I7" s="517">
        <f>-SUM('F1 - P&amp;L'!I21:I23)</f>
        <v>0</v>
      </c>
      <c r="J7" s="517">
        <f>-SUM('F1 - P&amp;L'!J21:J23)</f>
        <v>0</v>
      </c>
      <c r="K7" s="517">
        <f>-SUM('F1 - P&amp;L'!K21:K23)</f>
        <v>0</v>
      </c>
      <c r="L7" s="517">
        <f>-SUM('F1 - P&amp;L'!L21:L23)</f>
        <v>0</v>
      </c>
      <c r="M7" s="517">
        <f>-SUM('F1 - P&amp;L'!M21:M23)</f>
        <v>0</v>
      </c>
      <c r="N7" s="517">
        <f>-SUM('F1 - P&amp;L'!N21:N23)</f>
        <v>0</v>
      </c>
      <c r="O7" s="517">
        <f>-SUM('F1 - P&amp;L'!O21:O23)</f>
        <v>0</v>
      </c>
      <c r="P7" s="517">
        <f>-SUM('F1 - P&amp;L'!P21:P23)</f>
        <v>0</v>
      </c>
      <c r="Q7" s="517">
        <f>-SUM('F1 - P&amp;L'!Q21:Q23)</f>
        <v>0</v>
      </c>
      <c r="R7" s="517">
        <f>-SUM('F1 - P&amp;L'!R21:R23)</f>
        <v>0</v>
      </c>
      <c r="S7" s="517">
        <f>-SUM('F1 - P&amp;L'!S21:S23)</f>
        <v>0</v>
      </c>
      <c r="T7" s="517">
        <f>-SUM('F1 - P&amp;L'!T21:T23)</f>
        <v>0</v>
      </c>
      <c r="U7" s="517">
        <f>-SUM('F1 - P&amp;L'!U21:U23)</f>
        <v>0</v>
      </c>
      <c r="V7" s="517">
        <f>-SUM('F1 - P&amp;L'!V21:V23)</f>
        <v>0</v>
      </c>
      <c r="W7" s="517">
        <f>-SUM('F1 - P&amp;L'!W21:W23)</f>
        <v>0</v>
      </c>
      <c r="X7" s="517">
        <f>-SUM('F1 - P&amp;L'!X21:X23)</f>
        <v>0</v>
      </c>
      <c r="Y7" s="517">
        <f>-SUM('F1 - P&amp;L'!Y21:Y23)</f>
        <v>0</v>
      </c>
      <c r="Z7"/>
      <c r="AA7"/>
    </row>
    <row r="8" spans="1:28">
      <c r="A8" s="570" t="s">
        <v>1017</v>
      </c>
      <c r="C8" s="570"/>
      <c r="F8" s="287">
        <f>SUM(F6:F7)</f>
        <v>0</v>
      </c>
      <c r="G8" s="287">
        <f t="shared" ref="G8:J8" si="0">SUM(G6:G7)</f>
        <v>0</v>
      </c>
      <c r="H8" s="287">
        <f t="shared" si="0"/>
        <v>0</v>
      </c>
      <c r="I8" s="287">
        <f t="shared" si="0"/>
        <v>0</v>
      </c>
      <c r="J8" s="287">
        <f t="shared" si="0"/>
        <v>0</v>
      </c>
      <c r="K8" s="287">
        <f t="shared" ref="K8" si="1">SUM(K6:K7)</f>
        <v>0</v>
      </c>
      <c r="L8" s="287">
        <f t="shared" ref="L8:Y8" si="2">SUM(L6:L7)</f>
        <v>0</v>
      </c>
      <c r="M8" s="287">
        <f t="shared" si="2"/>
        <v>0</v>
      </c>
      <c r="N8" s="287">
        <f t="shared" si="2"/>
        <v>0</v>
      </c>
      <c r="O8" s="287">
        <f t="shared" si="2"/>
        <v>0</v>
      </c>
      <c r="P8" s="287">
        <f t="shared" si="2"/>
        <v>0</v>
      </c>
      <c r="Q8" s="287">
        <f t="shared" si="2"/>
        <v>0</v>
      </c>
      <c r="R8" s="287">
        <f t="shared" si="2"/>
        <v>0</v>
      </c>
      <c r="S8" s="287">
        <f t="shared" si="2"/>
        <v>0</v>
      </c>
      <c r="T8" s="287">
        <f t="shared" si="2"/>
        <v>0</v>
      </c>
      <c r="U8" s="287">
        <f t="shared" si="2"/>
        <v>0</v>
      </c>
      <c r="V8" s="287">
        <f t="shared" si="2"/>
        <v>0</v>
      </c>
      <c r="W8" s="287">
        <f t="shared" si="2"/>
        <v>0</v>
      </c>
      <c r="X8" s="287">
        <f t="shared" si="2"/>
        <v>0</v>
      </c>
      <c r="Y8" s="287">
        <f t="shared" si="2"/>
        <v>0</v>
      </c>
      <c r="Z8"/>
      <c r="AA8"/>
    </row>
    <row r="9" spans="1:28">
      <c r="A9" s="570" t="s">
        <v>705</v>
      </c>
      <c r="C9" s="570"/>
      <c r="F9" s="517">
        <f>'F1 - P&amp;L'!F12</f>
        <v>0</v>
      </c>
      <c r="G9" s="517">
        <f>'F1 - P&amp;L'!G12</f>
        <v>0</v>
      </c>
      <c r="H9" s="517">
        <f>'F1 - P&amp;L'!H12</f>
        <v>0</v>
      </c>
      <c r="I9" s="517">
        <f>'F1 - P&amp;L'!I12</f>
        <v>0</v>
      </c>
      <c r="J9" s="517">
        <f>'F1 - P&amp;L'!J12</f>
        <v>0</v>
      </c>
      <c r="K9" s="517">
        <f>'F1 - P&amp;L'!K12</f>
        <v>0</v>
      </c>
      <c r="L9" s="517">
        <f>'F1 - P&amp;L'!L12</f>
        <v>0</v>
      </c>
      <c r="M9" s="517">
        <f>'F1 - P&amp;L'!M12</f>
        <v>0</v>
      </c>
      <c r="N9" s="517">
        <f>'F1 - P&amp;L'!N12</f>
        <v>0</v>
      </c>
      <c r="O9" s="517">
        <f>'F1 - P&amp;L'!O12</f>
        <v>0</v>
      </c>
      <c r="P9" s="517">
        <f>'F1 - P&amp;L'!P12</f>
        <v>0</v>
      </c>
      <c r="Q9" s="517">
        <f>'F1 - P&amp;L'!Q12</f>
        <v>0</v>
      </c>
      <c r="R9" s="517">
        <f>'F1 - P&amp;L'!R12</f>
        <v>0</v>
      </c>
      <c r="S9" s="517">
        <f>'F1 - P&amp;L'!S12</f>
        <v>0</v>
      </c>
      <c r="T9" s="517">
        <f>'F1 - P&amp;L'!T12</f>
        <v>0</v>
      </c>
      <c r="U9" s="517">
        <f>'F1 - P&amp;L'!U12</f>
        <v>0</v>
      </c>
      <c r="V9" s="517">
        <f>'F1 - P&amp;L'!V12</f>
        <v>0</v>
      </c>
      <c r="W9" s="517">
        <f>'F1 - P&amp;L'!W12</f>
        <v>0</v>
      </c>
      <c r="X9" s="517">
        <f>'F1 - P&amp;L'!X12</f>
        <v>0</v>
      </c>
      <c r="Y9" s="517">
        <f>'F1 - P&amp;L'!Y12</f>
        <v>0</v>
      </c>
      <c r="Z9"/>
      <c r="AA9"/>
    </row>
    <row r="10" spans="1:28">
      <c r="A10" s="570" t="s">
        <v>1018</v>
      </c>
      <c r="C10" s="570"/>
      <c r="F10" s="517">
        <f>'F1 - P&amp;L'!F13</f>
        <v>0</v>
      </c>
      <c r="G10" s="517">
        <f>'F1 - P&amp;L'!G13</f>
        <v>0</v>
      </c>
      <c r="H10" s="517">
        <f>'F1 - P&amp;L'!H13</f>
        <v>0</v>
      </c>
      <c r="I10" s="517">
        <f>'F1 - P&amp;L'!I13</f>
        <v>0</v>
      </c>
      <c r="J10" s="517">
        <f>'F1 - P&amp;L'!J13</f>
        <v>0</v>
      </c>
      <c r="K10" s="517">
        <f>'F1 - P&amp;L'!K13</f>
        <v>0</v>
      </c>
      <c r="L10" s="517">
        <f>'F1 - P&amp;L'!L13</f>
        <v>0</v>
      </c>
      <c r="M10" s="517">
        <f>'F1 - P&amp;L'!M13</f>
        <v>0</v>
      </c>
      <c r="N10" s="517">
        <f>'F1 - P&amp;L'!N13</f>
        <v>0</v>
      </c>
      <c r="O10" s="517">
        <f>'F1 - P&amp;L'!O13</f>
        <v>0</v>
      </c>
      <c r="P10" s="517">
        <f>'F1 - P&amp;L'!P13</f>
        <v>0</v>
      </c>
      <c r="Q10" s="517">
        <f>'F1 - P&amp;L'!Q13</f>
        <v>0</v>
      </c>
      <c r="R10" s="517">
        <f>'F1 - P&amp;L'!R13</f>
        <v>0</v>
      </c>
      <c r="S10" s="517">
        <f>'F1 - P&amp;L'!S13</f>
        <v>0</v>
      </c>
      <c r="T10" s="517">
        <f>'F1 - P&amp;L'!T13</f>
        <v>0</v>
      </c>
      <c r="U10" s="517">
        <f>'F1 - P&amp;L'!U13</f>
        <v>0</v>
      </c>
      <c r="V10" s="517">
        <f>'F1 - P&amp;L'!V13</f>
        <v>0</v>
      </c>
      <c r="W10" s="517">
        <f>'F1 - P&amp;L'!W13</f>
        <v>0</v>
      </c>
      <c r="X10" s="517">
        <f>'F1 - P&amp;L'!X13</f>
        <v>0</v>
      </c>
      <c r="Y10" s="517">
        <f>'F1 - P&amp;L'!Y13</f>
        <v>0</v>
      </c>
      <c r="Z10"/>
      <c r="AA10"/>
    </row>
    <row r="11" spans="1:28">
      <c r="A11" s="570" t="s">
        <v>1000</v>
      </c>
      <c r="C11" s="570"/>
      <c r="F11" s="517">
        <f>'F1 - P&amp;L'!F20</f>
        <v>0</v>
      </c>
      <c r="G11" s="517">
        <f>'F1 - P&amp;L'!G20</f>
        <v>0</v>
      </c>
      <c r="H11" s="517">
        <f>'F1 - P&amp;L'!H20</f>
        <v>0</v>
      </c>
      <c r="I11" s="517">
        <f>'F1 - P&amp;L'!I20</f>
        <v>0</v>
      </c>
      <c r="J11" s="517">
        <f>'F1 - P&amp;L'!J20</f>
        <v>0</v>
      </c>
      <c r="K11" s="517">
        <f>'F1 - P&amp;L'!K20</f>
        <v>0</v>
      </c>
      <c r="L11" s="517">
        <f>'F1 - P&amp;L'!L20</f>
        <v>0</v>
      </c>
      <c r="M11" s="517">
        <f>'F1 - P&amp;L'!M20</f>
        <v>0</v>
      </c>
      <c r="N11" s="517">
        <f>'F1 - P&amp;L'!N20</f>
        <v>0</v>
      </c>
      <c r="O11" s="517">
        <f>'F1 - P&amp;L'!O20</f>
        <v>0</v>
      </c>
      <c r="P11" s="517">
        <f>'F1 - P&amp;L'!P20</f>
        <v>0</v>
      </c>
      <c r="Q11" s="517">
        <f>'F1 - P&amp;L'!Q20</f>
        <v>0</v>
      </c>
      <c r="R11" s="517">
        <f>'F1 - P&amp;L'!R20</f>
        <v>0</v>
      </c>
      <c r="S11" s="517">
        <f>'F1 - P&amp;L'!S20</f>
        <v>0</v>
      </c>
      <c r="T11" s="517">
        <f>'F1 - P&amp;L'!T20</f>
        <v>0</v>
      </c>
      <c r="U11" s="517">
        <f>'F1 - P&amp;L'!U20</f>
        <v>0</v>
      </c>
      <c r="V11" s="517">
        <f>'F1 - P&amp;L'!V20</f>
        <v>0</v>
      </c>
      <c r="W11" s="517">
        <f>'F1 - P&amp;L'!W20</f>
        <v>0</v>
      </c>
      <c r="X11" s="517">
        <f>'F1 - P&amp;L'!X20</f>
        <v>0</v>
      </c>
      <c r="Y11" s="517">
        <f>'F1 - P&amp;L'!Y20</f>
        <v>0</v>
      </c>
      <c r="Z11"/>
      <c r="AA11"/>
    </row>
    <row r="12" spans="1:28">
      <c r="A12" s="570" t="s">
        <v>1019</v>
      </c>
      <c r="C12" s="570"/>
      <c r="F12" s="517">
        <f>+'F1 - P&amp;L'!F14</f>
        <v>0</v>
      </c>
      <c r="G12" s="517">
        <f>+'F1 - P&amp;L'!G14</f>
        <v>0</v>
      </c>
      <c r="H12" s="517">
        <f>+'F1 - P&amp;L'!H14</f>
        <v>0</v>
      </c>
      <c r="I12" s="517">
        <f>+'F1 - P&amp;L'!I14</f>
        <v>0</v>
      </c>
      <c r="J12" s="517">
        <f>+'F1 - P&amp;L'!J14</f>
        <v>0</v>
      </c>
      <c r="K12" s="517">
        <f>+'F1 - P&amp;L'!K14</f>
        <v>0</v>
      </c>
      <c r="L12" s="517">
        <f>+'F1 - P&amp;L'!L14</f>
        <v>0</v>
      </c>
      <c r="M12" s="517">
        <f>+'F1 - P&amp;L'!M14</f>
        <v>0</v>
      </c>
      <c r="N12" s="517">
        <f>+'F1 - P&amp;L'!N14</f>
        <v>0</v>
      </c>
      <c r="O12" s="517">
        <f>+'F1 - P&amp;L'!O14</f>
        <v>0</v>
      </c>
      <c r="P12" s="517">
        <f>+'F1 - P&amp;L'!P14</f>
        <v>0</v>
      </c>
      <c r="Q12" s="517">
        <f>+'F1 - P&amp;L'!Q14</f>
        <v>0</v>
      </c>
      <c r="R12" s="517">
        <f>+'F1 - P&amp;L'!R14</f>
        <v>0</v>
      </c>
      <c r="S12" s="517">
        <f>+'F1 - P&amp;L'!S14</f>
        <v>0</v>
      </c>
      <c r="T12" s="517">
        <f>+'F1 - P&amp;L'!T14</f>
        <v>0</v>
      </c>
      <c r="U12" s="517">
        <f>+'F1 - P&amp;L'!U14</f>
        <v>0</v>
      </c>
      <c r="V12" s="517">
        <f>+'F1 - P&amp;L'!V14</f>
        <v>0</v>
      </c>
      <c r="W12" s="517">
        <f>+'F1 - P&amp;L'!W14</f>
        <v>0</v>
      </c>
      <c r="X12" s="517">
        <f>+'F1 - P&amp;L'!X14</f>
        <v>0</v>
      </c>
      <c r="Y12" s="517">
        <f>+'F1 - P&amp;L'!Y14</f>
        <v>0</v>
      </c>
      <c r="Z12"/>
      <c r="AA12"/>
    </row>
    <row r="13" spans="1:28">
      <c r="A13" s="570" t="s">
        <v>1020</v>
      </c>
      <c r="C13" s="570"/>
      <c r="F13" s="284"/>
      <c r="G13" s="749"/>
      <c r="H13" s="749"/>
      <c r="I13" s="749"/>
      <c r="J13" s="749"/>
      <c r="K13" s="284"/>
      <c r="L13" s="749"/>
      <c r="M13" s="749"/>
      <c r="N13" s="749"/>
      <c r="O13" s="749"/>
      <c r="P13" s="749"/>
      <c r="Q13" s="749"/>
      <c r="R13" s="749"/>
      <c r="S13" s="749"/>
      <c r="T13" s="749"/>
      <c r="U13" s="749"/>
      <c r="V13" s="749"/>
      <c r="W13" s="749"/>
      <c r="X13" s="749"/>
      <c r="Y13" s="749"/>
      <c r="Z13"/>
      <c r="AA13"/>
    </row>
    <row r="14" spans="1:28">
      <c r="A14" s="570" t="s">
        <v>1021</v>
      </c>
      <c r="C14" s="570"/>
      <c r="F14" s="284"/>
      <c r="G14" s="749"/>
      <c r="H14" s="749"/>
      <c r="I14" s="749"/>
      <c r="J14" s="749"/>
      <c r="K14" s="749"/>
      <c r="L14" s="749"/>
      <c r="M14" s="749"/>
      <c r="N14" s="749"/>
      <c r="O14" s="749"/>
      <c r="P14" s="749"/>
      <c r="Q14" s="749"/>
      <c r="R14" s="749"/>
      <c r="S14" s="749"/>
      <c r="T14" s="749"/>
      <c r="U14" s="749"/>
      <c r="V14" s="749"/>
      <c r="W14" s="749"/>
      <c r="X14" s="749"/>
      <c r="Y14" s="749"/>
      <c r="Z14"/>
      <c r="AA14"/>
    </row>
    <row r="15" spans="1:28">
      <c r="A15" s="570" t="s">
        <v>1022</v>
      </c>
      <c r="C15" s="570"/>
      <c r="F15" s="284"/>
      <c r="G15" s="749"/>
      <c r="H15" s="749"/>
      <c r="I15" s="749"/>
      <c r="J15" s="749"/>
      <c r="K15" s="749"/>
      <c r="L15" s="749"/>
      <c r="M15" s="749"/>
      <c r="N15" s="749"/>
      <c r="O15" s="749"/>
      <c r="P15" s="749"/>
      <c r="Q15" s="749"/>
      <c r="R15" s="749"/>
      <c r="S15" s="749"/>
      <c r="T15" s="749"/>
      <c r="U15" s="749"/>
      <c r="V15" s="749"/>
      <c r="W15" s="749"/>
      <c r="X15" s="749"/>
      <c r="Y15" s="749"/>
      <c r="Z15"/>
      <c r="AA15"/>
    </row>
    <row r="16" spans="1:28">
      <c r="A16" s="570" t="s">
        <v>1023</v>
      </c>
      <c r="C16" s="570"/>
      <c r="F16" s="284"/>
      <c r="G16" s="749"/>
      <c r="H16" s="749"/>
      <c r="I16" s="749"/>
      <c r="J16" s="749"/>
      <c r="K16" s="749"/>
      <c r="L16" s="749"/>
      <c r="M16" s="749"/>
      <c r="N16" s="749"/>
      <c r="O16" s="749"/>
      <c r="P16" s="749"/>
      <c r="Q16" s="749"/>
      <c r="R16" s="749"/>
      <c r="S16" s="749"/>
      <c r="T16" s="749"/>
      <c r="U16" s="749"/>
      <c r="V16" s="749"/>
      <c r="W16" s="749"/>
      <c r="X16" s="749"/>
      <c r="Y16" s="749"/>
      <c r="Z16"/>
      <c r="AA16"/>
    </row>
    <row r="17" spans="1:27">
      <c r="A17" s="570" t="s">
        <v>1024</v>
      </c>
      <c r="C17" s="570"/>
      <c r="F17" s="284"/>
      <c r="G17" s="749"/>
      <c r="H17" s="749"/>
      <c r="I17" s="749"/>
      <c r="J17" s="749"/>
      <c r="K17" s="284"/>
      <c r="L17" s="749"/>
      <c r="M17" s="749"/>
      <c r="N17" s="749"/>
      <c r="O17" s="749"/>
      <c r="P17" s="749"/>
      <c r="Q17" s="749"/>
      <c r="R17" s="749"/>
      <c r="S17" s="749"/>
      <c r="T17" s="749"/>
      <c r="U17" s="749"/>
      <c r="V17" s="749"/>
      <c r="W17" s="749"/>
      <c r="X17" s="749"/>
      <c r="Y17" s="749"/>
      <c r="Z17"/>
      <c r="AA17"/>
    </row>
    <row r="18" spans="1:27">
      <c r="A18" s="284" t="s">
        <v>20</v>
      </c>
      <c r="C18" s="570"/>
      <c r="F18" s="284"/>
      <c r="G18" s="749"/>
      <c r="H18" s="749"/>
      <c r="I18" s="749"/>
      <c r="J18" s="749"/>
      <c r="K18" s="284"/>
      <c r="L18" s="749"/>
      <c r="M18" s="749"/>
      <c r="N18" s="749"/>
      <c r="O18" s="749"/>
      <c r="P18" s="749"/>
      <c r="Q18" s="749"/>
      <c r="R18" s="749"/>
      <c r="S18" s="749"/>
      <c r="T18" s="749"/>
      <c r="U18" s="749"/>
      <c r="V18" s="749"/>
      <c r="W18" s="749"/>
      <c r="X18" s="749"/>
      <c r="Y18" s="749"/>
      <c r="Z18"/>
      <c r="AA18"/>
    </row>
    <row r="19" spans="1:27">
      <c r="A19" s="284" t="s">
        <v>20</v>
      </c>
      <c r="C19" s="570"/>
      <c r="F19" s="284"/>
      <c r="G19" s="749"/>
      <c r="H19" s="749"/>
      <c r="I19" s="749"/>
      <c r="J19" s="749"/>
      <c r="K19" s="284"/>
      <c r="L19" s="749"/>
      <c r="M19" s="749"/>
      <c r="N19" s="749"/>
      <c r="O19" s="749"/>
      <c r="P19" s="749"/>
      <c r="Q19" s="749"/>
      <c r="R19" s="749"/>
      <c r="S19" s="749"/>
      <c r="T19" s="749"/>
      <c r="U19" s="749"/>
      <c r="V19" s="749"/>
      <c r="W19" s="749"/>
      <c r="X19" s="749"/>
      <c r="Y19" s="749"/>
      <c r="Z19"/>
      <c r="AA19"/>
    </row>
    <row r="20" spans="1:27">
      <c r="A20" s="284" t="s">
        <v>20</v>
      </c>
      <c r="C20" s="570"/>
      <c r="F20" s="284"/>
      <c r="G20" s="749"/>
      <c r="H20" s="749"/>
      <c r="I20" s="749"/>
      <c r="J20" s="749"/>
      <c r="K20" s="284"/>
      <c r="L20" s="749"/>
      <c r="M20" s="749"/>
      <c r="N20" s="749"/>
      <c r="O20" s="749"/>
      <c r="P20" s="749"/>
      <c r="Q20" s="749"/>
      <c r="R20" s="749"/>
      <c r="S20" s="749"/>
      <c r="T20" s="749"/>
      <c r="U20" s="749"/>
      <c r="V20" s="749"/>
      <c r="W20" s="749"/>
      <c r="X20" s="749"/>
      <c r="Y20" s="749"/>
      <c r="Z20"/>
    </row>
    <row r="21" spans="1:27">
      <c r="A21" s="571"/>
      <c r="B21" s="571"/>
      <c r="C21" s="570"/>
      <c r="Z21"/>
    </row>
    <row r="22" spans="1:27">
      <c r="A22" s="569" t="s">
        <v>1025</v>
      </c>
      <c r="B22" s="571"/>
      <c r="C22" s="570"/>
      <c r="F22" s="287">
        <f>SUM(F8:F20)</f>
        <v>0</v>
      </c>
      <c r="G22" s="287">
        <f t="shared" ref="G22:J22" si="3">SUM(G8:G20)</f>
        <v>0</v>
      </c>
      <c r="H22" s="287">
        <f t="shared" si="3"/>
        <v>0</v>
      </c>
      <c r="I22" s="287">
        <f t="shared" si="3"/>
        <v>0</v>
      </c>
      <c r="J22" s="287">
        <f t="shared" si="3"/>
        <v>0</v>
      </c>
      <c r="K22" s="287">
        <f t="shared" ref="K22" si="4">SUM(K8:K20)</f>
        <v>0</v>
      </c>
      <c r="L22" s="287">
        <f t="shared" ref="L22:Y22" si="5">SUM(L8:L20)</f>
        <v>0</v>
      </c>
      <c r="M22" s="287">
        <f t="shared" si="5"/>
        <v>0</v>
      </c>
      <c r="N22" s="287">
        <f t="shared" si="5"/>
        <v>0</v>
      </c>
      <c r="O22" s="287">
        <f t="shared" si="5"/>
        <v>0</v>
      </c>
      <c r="P22" s="287">
        <f t="shared" si="5"/>
        <v>0</v>
      </c>
      <c r="Q22" s="287">
        <f t="shared" si="5"/>
        <v>0</v>
      </c>
      <c r="R22" s="287">
        <f t="shared" si="5"/>
        <v>0</v>
      </c>
      <c r="S22" s="287">
        <f t="shared" si="5"/>
        <v>0</v>
      </c>
      <c r="T22" s="287">
        <f t="shared" si="5"/>
        <v>0</v>
      </c>
      <c r="U22" s="287">
        <f t="shared" si="5"/>
        <v>0</v>
      </c>
      <c r="V22" s="287">
        <f t="shared" si="5"/>
        <v>0</v>
      </c>
      <c r="W22" s="287">
        <f t="shared" si="5"/>
        <v>0</v>
      </c>
      <c r="X22" s="287">
        <f t="shared" si="5"/>
        <v>0</v>
      </c>
      <c r="Y22" s="287">
        <f t="shared" si="5"/>
        <v>0</v>
      </c>
      <c r="Z22"/>
    </row>
    <row r="23" spans="1:27">
      <c r="A23" s="571"/>
      <c r="B23" s="571"/>
      <c r="C23" s="571"/>
      <c r="Z23"/>
    </row>
    <row r="24" spans="1:27">
      <c r="A24" s="569" t="s">
        <v>1026</v>
      </c>
      <c r="B24" s="571"/>
      <c r="C24" s="571"/>
      <c r="E24" s="568"/>
      <c r="F24" s="568"/>
      <c r="G24" s="568"/>
      <c r="H24" s="568"/>
      <c r="I24" s="568"/>
      <c r="J24" s="568"/>
      <c r="K24" s="568"/>
      <c r="L24" s="568"/>
      <c r="M24" s="568"/>
      <c r="N24" s="568"/>
      <c r="O24" s="568"/>
      <c r="P24" s="568"/>
      <c r="Q24" s="568"/>
      <c r="R24" s="568"/>
      <c r="S24" s="568"/>
      <c r="T24" s="568"/>
      <c r="U24" s="568"/>
      <c r="V24" s="568"/>
      <c r="W24" s="568"/>
      <c r="X24" s="568"/>
      <c r="Y24" s="568"/>
      <c r="Z24"/>
    </row>
    <row r="25" spans="1:27">
      <c r="A25" s="571" t="s">
        <v>1027</v>
      </c>
      <c r="C25" s="571"/>
      <c r="F25" s="517">
        <f>'F5 Financing costs'!F446</f>
        <v>0</v>
      </c>
      <c r="G25" s="517">
        <f>-'F5 Financing costs'!G446</f>
        <v>0</v>
      </c>
      <c r="H25" s="517">
        <f>-'F5 Financing costs'!H446</f>
        <v>0</v>
      </c>
      <c r="I25" s="517">
        <f>-'F5 Financing costs'!I446</f>
        <v>0</v>
      </c>
      <c r="J25" s="517">
        <f>-'F5 Financing costs'!J446</f>
        <v>0</v>
      </c>
      <c r="K25" s="517">
        <f>-'F5 Financing costs'!K446</f>
        <v>0</v>
      </c>
      <c r="L25" s="517">
        <f>-'F5 Financing costs'!L446</f>
        <v>0</v>
      </c>
      <c r="M25" s="517">
        <f>-'F5 Financing costs'!M446</f>
        <v>0</v>
      </c>
      <c r="N25" s="517">
        <f>-'F5 Financing costs'!N446</f>
        <v>0</v>
      </c>
      <c r="O25" s="517">
        <f>-'F5 Financing costs'!O446</f>
        <v>0</v>
      </c>
      <c r="P25" s="517">
        <f>-'F5 Financing costs'!P446</f>
        <v>0</v>
      </c>
      <c r="Q25" s="517">
        <f>-'F5 Financing costs'!Q446</f>
        <v>0</v>
      </c>
      <c r="R25" s="517">
        <f>-'F5 Financing costs'!R446</f>
        <v>0</v>
      </c>
      <c r="S25" s="517">
        <f>-'F5 Financing costs'!S446</f>
        <v>0</v>
      </c>
      <c r="T25" s="517">
        <f>-'F5 Financing costs'!T446</f>
        <v>0</v>
      </c>
      <c r="U25" s="517">
        <f>-'F5 Financing costs'!U446</f>
        <v>0</v>
      </c>
      <c r="V25" s="517">
        <f>-'F5 Financing costs'!V446</f>
        <v>0</v>
      </c>
      <c r="W25" s="517">
        <f>-'F5 Financing costs'!W446</f>
        <v>0</v>
      </c>
      <c r="X25" s="517">
        <f>-'F5 Financing costs'!X446</f>
        <v>0</v>
      </c>
      <c r="Y25" s="517">
        <f>-'F5 Financing costs'!Y446</f>
        <v>0</v>
      </c>
      <c r="Z25"/>
    </row>
    <row r="26" spans="1:27">
      <c r="A26" s="571" t="s">
        <v>1028</v>
      </c>
      <c r="C26" s="571"/>
      <c r="F26" s="517">
        <f>-'F5 Financing costs'!F427</f>
        <v>0</v>
      </c>
      <c r="G26" s="517">
        <f>-'F5 Financing costs'!G427</f>
        <v>0</v>
      </c>
      <c r="H26" s="517">
        <f>-'F5 Financing costs'!H427</f>
        <v>0</v>
      </c>
      <c r="I26" s="517">
        <f>-'F5 Financing costs'!I427</f>
        <v>0</v>
      </c>
      <c r="J26" s="517">
        <f>-'F5 Financing costs'!J427</f>
        <v>0</v>
      </c>
      <c r="K26" s="517">
        <f>-'F5 Financing costs'!K427</f>
        <v>0</v>
      </c>
      <c r="L26" s="517">
        <f>-'F5 Financing costs'!L427</f>
        <v>0</v>
      </c>
      <c r="M26" s="517">
        <f>-'F5 Financing costs'!M427</f>
        <v>0</v>
      </c>
      <c r="N26" s="517">
        <f>-'F5 Financing costs'!N427</f>
        <v>0</v>
      </c>
      <c r="O26" s="517">
        <f>-'F5 Financing costs'!O427</f>
        <v>0</v>
      </c>
      <c r="P26" s="517">
        <f>-'F5 Financing costs'!P427</f>
        <v>0</v>
      </c>
      <c r="Q26" s="517">
        <f>-'F5 Financing costs'!Q427</f>
        <v>0</v>
      </c>
      <c r="R26" s="517">
        <f>-'F5 Financing costs'!R427</f>
        <v>0</v>
      </c>
      <c r="S26" s="517">
        <f>-'F5 Financing costs'!S427</f>
        <v>0</v>
      </c>
      <c r="T26" s="517">
        <f>-'F5 Financing costs'!T427</f>
        <v>0</v>
      </c>
      <c r="U26" s="517">
        <f>-'F5 Financing costs'!U427</f>
        <v>0</v>
      </c>
      <c r="V26" s="517">
        <f>-'F5 Financing costs'!V427</f>
        <v>0</v>
      </c>
      <c r="W26" s="517">
        <f>-'F5 Financing costs'!W427</f>
        <v>0</v>
      </c>
      <c r="X26" s="517">
        <f>-'F5 Financing costs'!X427</f>
        <v>0</v>
      </c>
      <c r="Y26" s="517">
        <f>-'F5 Financing costs'!Y427</f>
        <v>0</v>
      </c>
      <c r="Z26"/>
    </row>
    <row r="27" spans="1:27">
      <c r="A27" s="571" t="s">
        <v>1029</v>
      </c>
      <c r="C27" s="571"/>
      <c r="F27" s="284"/>
      <c r="G27" s="749"/>
      <c r="H27" s="749"/>
      <c r="I27" s="749"/>
      <c r="J27" s="749"/>
      <c r="K27" s="284"/>
      <c r="L27" s="749"/>
      <c r="M27" s="749"/>
      <c r="N27" s="749"/>
      <c r="O27" s="749"/>
      <c r="P27" s="749"/>
      <c r="Q27" s="749"/>
      <c r="R27" s="749"/>
      <c r="S27" s="749"/>
      <c r="T27" s="749"/>
      <c r="U27" s="749"/>
      <c r="V27" s="749"/>
      <c r="W27" s="749"/>
      <c r="X27" s="749"/>
      <c r="Y27" s="749"/>
      <c r="Z27"/>
    </row>
    <row r="28" spans="1:27">
      <c r="A28" s="571" t="s">
        <v>1030</v>
      </c>
      <c r="C28" s="571"/>
      <c r="F28" s="284"/>
      <c r="G28" s="749"/>
      <c r="H28" s="749"/>
      <c r="I28" s="749"/>
      <c r="J28" s="749"/>
      <c r="K28" s="284"/>
      <c r="L28" s="749"/>
      <c r="M28" s="749"/>
      <c r="N28" s="749"/>
      <c r="O28" s="749"/>
      <c r="P28" s="749"/>
      <c r="Q28" s="749"/>
      <c r="R28" s="749"/>
      <c r="S28" s="749"/>
      <c r="T28" s="749"/>
      <c r="U28" s="749"/>
      <c r="V28" s="749"/>
      <c r="W28" s="749"/>
      <c r="X28" s="749"/>
      <c r="Y28" s="749"/>
      <c r="Z28"/>
      <c r="AA28" s="568"/>
    </row>
    <row r="29" spans="1:27">
      <c r="A29" s="571" t="s">
        <v>1031</v>
      </c>
      <c r="C29" s="571"/>
      <c r="F29" s="284"/>
      <c r="G29" s="749"/>
      <c r="H29" s="749"/>
      <c r="I29" s="749"/>
      <c r="J29" s="749"/>
      <c r="K29" s="284"/>
      <c r="L29" s="749"/>
      <c r="M29" s="749"/>
      <c r="N29" s="749"/>
      <c r="O29" s="749"/>
      <c r="P29" s="749"/>
      <c r="Q29" s="749"/>
      <c r="R29" s="749"/>
      <c r="S29" s="749"/>
      <c r="T29" s="749"/>
      <c r="U29" s="749"/>
      <c r="V29" s="749"/>
      <c r="W29" s="749"/>
      <c r="X29" s="749"/>
      <c r="Y29" s="749"/>
      <c r="Z29"/>
      <c r="AA29" s="568"/>
    </row>
    <row r="30" spans="1:27">
      <c r="A30" s="569" t="s">
        <v>1032</v>
      </c>
      <c r="B30" s="571"/>
      <c r="C30" s="571"/>
      <c r="F30" s="403">
        <f>SUM(F25:F29)</f>
        <v>0</v>
      </c>
      <c r="G30" s="403">
        <f t="shared" ref="G30:J30" si="6">SUM(G25:G29)</f>
        <v>0</v>
      </c>
      <c r="H30" s="403">
        <f t="shared" si="6"/>
        <v>0</v>
      </c>
      <c r="I30" s="403">
        <f t="shared" si="6"/>
        <v>0</v>
      </c>
      <c r="J30" s="403">
        <f t="shared" si="6"/>
        <v>0</v>
      </c>
      <c r="K30" s="403">
        <f t="shared" ref="K30" si="7">SUM(K25:K29)</f>
        <v>0</v>
      </c>
      <c r="L30" s="403">
        <f t="shared" ref="L30:Y30" si="8">SUM(L25:L29)</f>
        <v>0</v>
      </c>
      <c r="M30" s="403">
        <f t="shared" si="8"/>
        <v>0</v>
      </c>
      <c r="N30" s="403">
        <f t="shared" si="8"/>
        <v>0</v>
      </c>
      <c r="O30" s="403">
        <f t="shared" si="8"/>
        <v>0</v>
      </c>
      <c r="P30" s="403">
        <f t="shared" si="8"/>
        <v>0</v>
      </c>
      <c r="Q30" s="403">
        <f t="shared" si="8"/>
        <v>0</v>
      </c>
      <c r="R30" s="403">
        <f t="shared" si="8"/>
        <v>0</v>
      </c>
      <c r="S30" s="403">
        <f t="shared" si="8"/>
        <v>0</v>
      </c>
      <c r="T30" s="403">
        <f t="shared" si="8"/>
        <v>0</v>
      </c>
      <c r="U30" s="403">
        <f t="shared" si="8"/>
        <v>0</v>
      </c>
      <c r="V30" s="403">
        <f t="shared" si="8"/>
        <v>0</v>
      </c>
      <c r="W30" s="403">
        <f t="shared" si="8"/>
        <v>0</v>
      </c>
      <c r="X30" s="403">
        <f t="shared" si="8"/>
        <v>0</v>
      </c>
      <c r="Y30" s="403">
        <f t="shared" si="8"/>
        <v>0</v>
      </c>
      <c r="Z30"/>
      <c r="AA30" s="568"/>
    </row>
    <row r="31" spans="1:27">
      <c r="A31" s="571"/>
      <c r="B31" s="571"/>
      <c r="C31" s="571"/>
      <c r="Z31"/>
      <c r="AA31" s="568"/>
    </row>
    <row r="32" spans="1:27">
      <c r="A32" s="569" t="s">
        <v>1346</v>
      </c>
      <c r="B32" s="571"/>
      <c r="C32" s="571"/>
      <c r="F32" s="284"/>
      <c r="G32" s="749"/>
      <c r="H32" s="749"/>
      <c r="I32" s="749"/>
      <c r="J32" s="749"/>
      <c r="K32" s="284"/>
      <c r="L32" s="749"/>
      <c r="M32" s="749"/>
      <c r="N32" s="749"/>
      <c r="O32" s="749"/>
      <c r="P32" s="749"/>
      <c r="Q32" s="749"/>
      <c r="R32" s="749"/>
      <c r="S32" s="749"/>
      <c r="T32" s="749"/>
      <c r="U32" s="749"/>
      <c r="V32" s="749"/>
      <c r="W32" s="749"/>
      <c r="X32" s="749"/>
      <c r="Y32" s="749"/>
      <c r="Z32"/>
      <c r="AA32" s="568"/>
    </row>
    <row r="33" spans="1:27">
      <c r="A33" s="571"/>
      <c r="B33" s="571"/>
      <c r="C33" s="571"/>
      <c r="Z33"/>
      <c r="AA33" s="568"/>
    </row>
    <row r="34" spans="1:27">
      <c r="A34" s="569" t="s">
        <v>1033</v>
      </c>
      <c r="B34" s="571"/>
      <c r="C34" s="571"/>
      <c r="Z34"/>
      <c r="AA34" s="568"/>
    </row>
    <row r="35" spans="1:27">
      <c r="A35" s="571" t="s">
        <v>1034</v>
      </c>
      <c r="C35" s="571"/>
      <c r="F35" s="284"/>
      <c r="G35" s="749"/>
      <c r="H35" s="749"/>
      <c r="I35" s="749"/>
      <c r="J35" s="749"/>
      <c r="K35" s="284"/>
      <c r="L35" s="749"/>
      <c r="M35" s="749"/>
      <c r="N35" s="749"/>
      <c r="O35" s="749"/>
      <c r="P35" s="749"/>
      <c r="Q35" s="749"/>
      <c r="R35" s="749"/>
      <c r="S35" s="749"/>
      <c r="T35" s="749"/>
      <c r="U35" s="749"/>
      <c r="V35" s="749"/>
      <c r="W35" s="749"/>
      <c r="X35" s="749"/>
      <c r="Y35" s="749"/>
      <c r="Z35"/>
      <c r="AA35" s="568"/>
    </row>
    <row r="36" spans="1:27">
      <c r="A36" s="571" t="s">
        <v>1035</v>
      </c>
      <c r="C36" s="571"/>
      <c r="F36" s="284"/>
      <c r="G36" s="749"/>
      <c r="H36" s="749"/>
      <c r="I36" s="749"/>
      <c r="J36" s="749"/>
      <c r="K36" s="284"/>
      <c r="L36" s="749"/>
      <c r="M36" s="749"/>
      <c r="N36" s="749"/>
      <c r="O36" s="749"/>
      <c r="P36" s="749"/>
      <c r="Q36" s="749"/>
      <c r="R36" s="749"/>
      <c r="S36" s="749"/>
      <c r="T36" s="749"/>
      <c r="U36" s="749"/>
      <c r="V36" s="749"/>
      <c r="W36" s="749"/>
      <c r="X36" s="749"/>
      <c r="Y36" s="749"/>
      <c r="Z36"/>
      <c r="AA36" s="568"/>
    </row>
    <row r="37" spans="1:27">
      <c r="A37" s="571" t="s">
        <v>1036</v>
      </c>
      <c r="C37" s="571"/>
      <c r="F37" s="284"/>
      <c r="G37" s="749"/>
      <c r="H37" s="749"/>
      <c r="I37" s="749"/>
      <c r="J37" s="749"/>
      <c r="K37" s="284"/>
      <c r="L37" s="749"/>
      <c r="M37" s="749"/>
      <c r="N37" s="749"/>
      <c r="O37" s="749"/>
      <c r="P37" s="749"/>
      <c r="Q37" s="749"/>
      <c r="R37" s="749"/>
      <c r="S37" s="749"/>
      <c r="T37" s="749"/>
      <c r="U37" s="749"/>
      <c r="V37" s="749"/>
      <c r="W37" s="749"/>
      <c r="X37" s="749"/>
      <c r="Y37" s="749"/>
      <c r="Z37"/>
      <c r="AA37" s="568"/>
    </row>
    <row r="38" spans="1:27">
      <c r="A38" s="571" t="s">
        <v>1037</v>
      </c>
      <c r="C38" s="571"/>
      <c r="F38" s="517">
        <f>-('F2 - Bal Sht'!F125+'F2 - Bal Sht'!F126+'F2 - Bal Sht'!F127+'F2 - Bal Sht'!F128)</f>
        <v>0</v>
      </c>
      <c r="G38" s="517">
        <f>-('F2 - Bal Sht'!G125+'F2 - Bal Sht'!G126+'F2 - Bal Sht'!G127+'F2 - Bal Sht'!G128)</f>
        <v>0</v>
      </c>
      <c r="H38" s="517">
        <f>-('F2 - Bal Sht'!H125+'F2 - Bal Sht'!H126+'F2 - Bal Sht'!H127+'F2 - Bal Sht'!H128)</f>
        <v>0</v>
      </c>
      <c r="I38" s="517">
        <f>-('F2 - Bal Sht'!I125+'F2 - Bal Sht'!I126+'F2 - Bal Sht'!I127+'F2 - Bal Sht'!I128)</f>
        <v>0</v>
      </c>
      <c r="J38" s="517">
        <f>-('F2 - Bal Sht'!J125+'F2 - Bal Sht'!J126+'F2 - Bal Sht'!J127+'F2 - Bal Sht'!J128)</f>
        <v>0</v>
      </c>
      <c r="K38" s="517">
        <f>-('F2 - Bal Sht'!K125+'F2 - Bal Sht'!K126+'F2 - Bal Sht'!K127+'F2 - Bal Sht'!K128)</f>
        <v>0</v>
      </c>
      <c r="L38" s="517">
        <f>-('F2 - Bal Sht'!L125+'F2 - Bal Sht'!L126+'F2 - Bal Sht'!L127+'F2 - Bal Sht'!L128)</f>
        <v>0</v>
      </c>
      <c r="M38" s="517">
        <f>-('F2 - Bal Sht'!M125+'F2 - Bal Sht'!M126+'F2 - Bal Sht'!M127+'F2 - Bal Sht'!M128)</f>
        <v>0</v>
      </c>
      <c r="N38" s="517">
        <f>-('F2 - Bal Sht'!N125+'F2 - Bal Sht'!N126+'F2 - Bal Sht'!N127+'F2 - Bal Sht'!N128)</f>
        <v>0</v>
      </c>
      <c r="O38" s="517">
        <f>-('F2 - Bal Sht'!O125+'F2 - Bal Sht'!O126+'F2 - Bal Sht'!O127+'F2 - Bal Sht'!O128)</f>
        <v>0</v>
      </c>
      <c r="P38" s="517">
        <f>-('F2 - Bal Sht'!P125+'F2 - Bal Sht'!P126+'F2 - Bal Sht'!P127+'F2 - Bal Sht'!P128)</f>
        <v>0</v>
      </c>
      <c r="Q38" s="517">
        <f>-('F2 - Bal Sht'!Q125+'F2 - Bal Sht'!Q126+'F2 - Bal Sht'!Q127+'F2 - Bal Sht'!Q128)</f>
        <v>0</v>
      </c>
      <c r="R38" s="517">
        <f>-('F2 - Bal Sht'!R125+'F2 - Bal Sht'!R126+'F2 - Bal Sht'!R127+'F2 - Bal Sht'!R128)</f>
        <v>0</v>
      </c>
      <c r="S38" s="517">
        <f>-('F2 - Bal Sht'!S125+'F2 - Bal Sht'!S126+'F2 - Bal Sht'!S127+'F2 - Bal Sht'!S128)</f>
        <v>0</v>
      </c>
      <c r="T38" s="517">
        <f>-('F2 - Bal Sht'!T125+'F2 - Bal Sht'!T126+'F2 - Bal Sht'!T127+'F2 - Bal Sht'!T128)</f>
        <v>0</v>
      </c>
      <c r="U38" s="517">
        <f>-('F2 - Bal Sht'!U125+'F2 - Bal Sht'!U126+'F2 - Bal Sht'!U127+'F2 - Bal Sht'!U128)</f>
        <v>0</v>
      </c>
      <c r="V38" s="517">
        <f>-('F2 - Bal Sht'!V125+'F2 - Bal Sht'!V126+'F2 - Bal Sht'!V127+'F2 - Bal Sht'!V128)</f>
        <v>0</v>
      </c>
      <c r="W38" s="517">
        <f>-('F2 - Bal Sht'!W125+'F2 - Bal Sht'!W126+'F2 - Bal Sht'!W127+'F2 - Bal Sht'!W128)</f>
        <v>0</v>
      </c>
      <c r="X38" s="517">
        <f>-('F2 - Bal Sht'!X125+'F2 - Bal Sht'!X126+'F2 - Bal Sht'!X127+'F2 - Bal Sht'!X128)</f>
        <v>0</v>
      </c>
      <c r="Y38" s="517">
        <f>-('F2 - Bal Sht'!Y125+'F2 - Bal Sht'!Y126+'F2 - Bal Sht'!Y127+'F2 - Bal Sht'!Y128)</f>
        <v>0</v>
      </c>
      <c r="Z38"/>
      <c r="AA38" s="568"/>
    </row>
    <row r="39" spans="1:27">
      <c r="A39" s="589" t="s">
        <v>20</v>
      </c>
      <c r="C39" s="571"/>
      <c r="F39" s="284"/>
      <c r="G39" s="749"/>
      <c r="H39" s="749"/>
      <c r="I39" s="749"/>
      <c r="J39" s="749"/>
      <c r="K39" s="284"/>
      <c r="L39" s="749"/>
      <c r="M39" s="749"/>
      <c r="N39" s="749"/>
      <c r="O39" s="749"/>
      <c r="P39" s="749"/>
      <c r="Q39" s="749"/>
      <c r="R39" s="749"/>
      <c r="S39" s="749"/>
      <c r="T39" s="749"/>
      <c r="U39" s="749"/>
      <c r="V39" s="749"/>
      <c r="W39" s="749"/>
      <c r="X39" s="749"/>
      <c r="Y39" s="749"/>
      <c r="Z39"/>
      <c r="AA39" s="568"/>
    </row>
    <row r="40" spans="1:27">
      <c r="A40" s="569" t="s">
        <v>1038</v>
      </c>
      <c r="B40" s="571"/>
      <c r="C40" s="571"/>
      <c r="F40" s="403">
        <f>SUM(F35:F39)</f>
        <v>0</v>
      </c>
      <c r="G40" s="403">
        <f t="shared" ref="G40:J40" si="9">SUM(G35:G39)</f>
        <v>0</v>
      </c>
      <c r="H40" s="403">
        <f t="shared" si="9"/>
        <v>0</v>
      </c>
      <c r="I40" s="403">
        <f t="shared" si="9"/>
        <v>0</v>
      </c>
      <c r="J40" s="403">
        <f t="shared" si="9"/>
        <v>0</v>
      </c>
      <c r="K40" s="403">
        <f t="shared" ref="K40" si="10">SUM(K35:K39)</f>
        <v>0</v>
      </c>
      <c r="L40" s="403">
        <f t="shared" ref="L40:Y40" si="11">SUM(L35:L39)</f>
        <v>0</v>
      </c>
      <c r="M40" s="403">
        <f t="shared" si="11"/>
        <v>0</v>
      </c>
      <c r="N40" s="403">
        <f t="shared" si="11"/>
        <v>0</v>
      </c>
      <c r="O40" s="403">
        <f t="shared" si="11"/>
        <v>0</v>
      </c>
      <c r="P40" s="403">
        <f t="shared" si="11"/>
        <v>0</v>
      </c>
      <c r="Q40" s="403">
        <f t="shared" si="11"/>
        <v>0</v>
      </c>
      <c r="R40" s="403">
        <f t="shared" si="11"/>
        <v>0</v>
      </c>
      <c r="S40" s="403">
        <f t="shared" si="11"/>
        <v>0</v>
      </c>
      <c r="T40" s="403">
        <f t="shared" si="11"/>
        <v>0</v>
      </c>
      <c r="U40" s="403">
        <f t="shared" si="11"/>
        <v>0</v>
      </c>
      <c r="V40" s="403">
        <f t="shared" si="11"/>
        <v>0</v>
      </c>
      <c r="W40" s="403">
        <f t="shared" si="11"/>
        <v>0</v>
      </c>
      <c r="X40" s="403">
        <f t="shared" si="11"/>
        <v>0</v>
      </c>
      <c r="Y40" s="403">
        <f t="shared" si="11"/>
        <v>0</v>
      </c>
      <c r="Z40"/>
      <c r="AA40" s="568"/>
    </row>
    <row r="41" spans="1:27">
      <c r="A41" s="571"/>
      <c r="B41" s="571"/>
      <c r="C41" s="571"/>
      <c r="Z41"/>
      <c r="AA41" s="568"/>
    </row>
    <row r="42" spans="1:27">
      <c r="A42" s="569" t="s">
        <v>1039</v>
      </c>
      <c r="B42" s="571"/>
      <c r="C42" s="571"/>
      <c r="F42" s="284"/>
      <c r="G42" s="749"/>
      <c r="H42" s="749"/>
      <c r="I42" s="749"/>
      <c r="J42" s="749"/>
      <c r="K42" s="284"/>
      <c r="L42" s="749"/>
      <c r="M42" s="749"/>
      <c r="N42" s="749"/>
      <c r="O42" s="749"/>
      <c r="P42" s="749"/>
      <c r="Q42" s="749"/>
      <c r="R42" s="749"/>
      <c r="S42" s="749"/>
      <c r="T42" s="749"/>
      <c r="U42" s="749"/>
      <c r="V42" s="749"/>
      <c r="W42" s="749"/>
      <c r="X42" s="749"/>
      <c r="Y42" s="749"/>
      <c r="Z42"/>
    </row>
    <row r="43" spans="1:27">
      <c r="A43" s="571"/>
      <c r="B43" s="571"/>
      <c r="C43" s="571"/>
      <c r="Z43"/>
    </row>
    <row r="44" spans="1:27">
      <c r="A44" s="569" t="s">
        <v>1040</v>
      </c>
      <c r="B44" s="571"/>
      <c r="C44" s="571"/>
      <c r="F44" s="568"/>
      <c r="Z44"/>
    </row>
    <row r="45" spans="1:27">
      <c r="A45" s="571" t="s">
        <v>1041</v>
      </c>
      <c r="C45" s="571"/>
      <c r="F45" s="284"/>
      <c r="G45" s="749"/>
      <c r="H45" s="749"/>
      <c r="I45" s="749"/>
      <c r="J45" s="749"/>
      <c r="K45" s="284"/>
      <c r="L45" s="749"/>
      <c r="M45" s="749"/>
      <c r="N45" s="749"/>
      <c r="O45" s="749"/>
      <c r="P45" s="749"/>
      <c r="Q45" s="749"/>
      <c r="R45" s="749"/>
      <c r="S45" s="749"/>
      <c r="T45" s="749"/>
      <c r="U45" s="749"/>
      <c r="V45" s="749"/>
      <c r="W45" s="749"/>
      <c r="X45" s="749"/>
      <c r="Y45" s="749"/>
      <c r="Z45"/>
    </row>
    <row r="46" spans="1:27">
      <c r="A46" s="571" t="s">
        <v>1042</v>
      </c>
      <c r="C46" s="571"/>
      <c r="F46" s="284"/>
      <c r="G46" s="749"/>
      <c r="H46" s="749"/>
      <c r="I46" s="749"/>
      <c r="J46" s="749"/>
      <c r="K46" s="284"/>
      <c r="L46" s="749"/>
      <c r="M46" s="749"/>
      <c r="N46" s="749"/>
      <c r="O46" s="749"/>
      <c r="P46" s="749"/>
      <c r="Q46" s="749"/>
      <c r="R46" s="749"/>
      <c r="S46" s="749"/>
      <c r="T46" s="749"/>
      <c r="U46" s="749"/>
      <c r="V46" s="749"/>
      <c r="W46" s="749"/>
      <c r="X46" s="749"/>
      <c r="Y46" s="749"/>
      <c r="Z46"/>
    </row>
    <row r="47" spans="1:27">
      <c r="A47" s="571" t="s">
        <v>984</v>
      </c>
      <c r="C47" s="571"/>
      <c r="F47" s="284"/>
      <c r="G47" s="749"/>
      <c r="H47" s="749"/>
      <c r="I47" s="749"/>
      <c r="J47" s="749"/>
      <c r="K47" s="284"/>
      <c r="L47" s="749"/>
      <c r="M47" s="749"/>
      <c r="N47" s="749"/>
      <c r="O47" s="749"/>
      <c r="P47" s="749"/>
      <c r="Q47" s="749"/>
      <c r="R47" s="749"/>
      <c r="S47" s="749"/>
      <c r="T47" s="749"/>
      <c r="U47" s="749"/>
      <c r="V47" s="749"/>
      <c r="W47" s="749"/>
      <c r="X47" s="749"/>
      <c r="Y47" s="749"/>
      <c r="Z47"/>
    </row>
    <row r="48" spans="1:27">
      <c r="A48" s="572" t="s">
        <v>1043</v>
      </c>
      <c r="C48" s="571"/>
      <c r="F48" s="284"/>
      <c r="G48" s="749"/>
      <c r="H48" s="749"/>
      <c r="I48" s="749"/>
      <c r="J48" s="749"/>
      <c r="K48" s="284"/>
      <c r="L48" s="749"/>
      <c r="M48" s="749"/>
      <c r="N48" s="749"/>
      <c r="O48" s="749"/>
      <c r="P48" s="749"/>
      <c r="Q48" s="749"/>
      <c r="R48" s="749"/>
      <c r="S48" s="749"/>
      <c r="T48" s="749"/>
      <c r="U48" s="749"/>
      <c r="V48" s="749"/>
      <c r="W48" s="749"/>
      <c r="X48" s="749"/>
      <c r="Y48" s="749"/>
      <c r="Z48"/>
    </row>
    <row r="49" spans="1:27">
      <c r="A49" s="571" t="s">
        <v>1044</v>
      </c>
      <c r="C49" s="571"/>
      <c r="F49" s="284"/>
      <c r="G49" s="749"/>
      <c r="H49" s="749"/>
      <c r="I49" s="749"/>
      <c r="J49" s="749"/>
      <c r="K49" s="284"/>
      <c r="L49" s="749"/>
      <c r="M49" s="749"/>
      <c r="N49" s="749"/>
      <c r="O49" s="749"/>
      <c r="P49" s="749"/>
      <c r="Q49" s="749"/>
      <c r="R49" s="749"/>
      <c r="S49" s="749"/>
      <c r="T49" s="749"/>
      <c r="U49" s="749"/>
      <c r="V49" s="749"/>
      <c r="W49" s="749"/>
      <c r="X49" s="749"/>
      <c r="Y49" s="749"/>
      <c r="Z49"/>
    </row>
    <row r="50" spans="1:27">
      <c r="A50" s="571" t="s">
        <v>1045</v>
      </c>
      <c r="C50" s="571"/>
      <c r="F50" s="284"/>
      <c r="G50" s="749"/>
      <c r="H50" s="749"/>
      <c r="I50" s="749"/>
      <c r="J50" s="749"/>
      <c r="K50" s="284"/>
      <c r="L50" s="749"/>
      <c r="M50" s="749"/>
      <c r="N50" s="749"/>
      <c r="O50" s="749"/>
      <c r="P50" s="749"/>
      <c r="Q50" s="749"/>
      <c r="R50" s="749"/>
      <c r="S50" s="749"/>
      <c r="T50" s="749"/>
      <c r="U50" s="749"/>
      <c r="V50" s="749"/>
      <c r="W50" s="749"/>
      <c r="X50" s="749"/>
      <c r="Y50" s="749"/>
      <c r="Z50"/>
    </row>
    <row r="51" spans="1:27">
      <c r="A51" s="571" t="s">
        <v>1046</v>
      </c>
      <c r="C51" s="571"/>
      <c r="F51" s="284"/>
      <c r="G51" s="749"/>
      <c r="H51" s="749"/>
      <c r="I51" s="749"/>
      <c r="J51" s="749"/>
      <c r="K51" s="284"/>
      <c r="L51" s="749"/>
      <c r="M51" s="749"/>
      <c r="N51" s="749"/>
      <c r="O51" s="749"/>
      <c r="P51" s="749"/>
      <c r="Q51" s="749"/>
      <c r="R51" s="749"/>
      <c r="S51" s="749"/>
      <c r="T51" s="749"/>
      <c r="U51" s="749"/>
      <c r="V51" s="749"/>
      <c r="W51" s="749"/>
      <c r="X51" s="749"/>
      <c r="Y51" s="749"/>
      <c r="Z51"/>
    </row>
    <row r="52" spans="1:27">
      <c r="A52" s="569" t="s">
        <v>1047</v>
      </c>
      <c r="B52" s="571"/>
      <c r="C52" s="571"/>
      <c r="F52" s="403">
        <f>SUM(F45:F51)</f>
        <v>0</v>
      </c>
      <c r="G52" s="403">
        <f t="shared" ref="G52:J52" si="12">SUM(G45:G51)</f>
        <v>0</v>
      </c>
      <c r="H52" s="403">
        <f t="shared" si="12"/>
        <v>0</v>
      </c>
      <c r="I52" s="403">
        <f t="shared" si="12"/>
        <v>0</v>
      </c>
      <c r="J52" s="403">
        <f t="shared" si="12"/>
        <v>0</v>
      </c>
      <c r="K52" s="403">
        <f t="shared" ref="K52" si="13">SUM(K45:K51)</f>
        <v>0</v>
      </c>
      <c r="L52" s="403">
        <f t="shared" ref="L52:Y52" si="14">SUM(L45:L51)</f>
        <v>0</v>
      </c>
      <c r="M52" s="403">
        <f t="shared" si="14"/>
        <v>0</v>
      </c>
      <c r="N52" s="403">
        <f t="shared" si="14"/>
        <v>0</v>
      </c>
      <c r="O52" s="403">
        <f t="shared" si="14"/>
        <v>0</v>
      </c>
      <c r="P52" s="403">
        <f t="shared" si="14"/>
        <v>0</v>
      </c>
      <c r="Q52" s="403">
        <f t="shared" si="14"/>
        <v>0</v>
      </c>
      <c r="R52" s="403">
        <f t="shared" si="14"/>
        <v>0</v>
      </c>
      <c r="S52" s="403">
        <f t="shared" si="14"/>
        <v>0</v>
      </c>
      <c r="T52" s="403">
        <f t="shared" si="14"/>
        <v>0</v>
      </c>
      <c r="U52" s="403">
        <f t="shared" si="14"/>
        <v>0</v>
      </c>
      <c r="V52" s="403">
        <f t="shared" si="14"/>
        <v>0</v>
      </c>
      <c r="W52" s="403">
        <f t="shared" si="14"/>
        <v>0</v>
      </c>
      <c r="X52" s="403">
        <f t="shared" si="14"/>
        <v>0</v>
      </c>
      <c r="Y52" s="403">
        <f t="shared" si="14"/>
        <v>0</v>
      </c>
      <c r="Z52"/>
    </row>
    <row r="53" spans="1:27">
      <c r="A53" s="571"/>
      <c r="B53" s="571"/>
      <c r="C53" s="571"/>
      <c r="Z53"/>
    </row>
    <row r="54" spans="1:27" ht="15">
      <c r="A54" s="575" t="s">
        <v>1048</v>
      </c>
      <c r="B54" s="571"/>
      <c r="C54" s="571"/>
      <c r="F54" s="403">
        <f>F22+F30+F32+F40+F42+F52</f>
        <v>0</v>
      </c>
      <c r="G54" s="403">
        <f t="shared" ref="G54:J54" si="15">G22+G30+G32+G40+G42+G52</f>
        <v>0</v>
      </c>
      <c r="H54" s="403">
        <f t="shared" si="15"/>
        <v>0</v>
      </c>
      <c r="I54" s="403">
        <f t="shared" si="15"/>
        <v>0</v>
      </c>
      <c r="J54" s="403">
        <f t="shared" si="15"/>
        <v>0</v>
      </c>
      <c r="K54" s="403">
        <f t="shared" ref="K54" si="16">K22+K30+K32+K40+K42+K52</f>
        <v>0</v>
      </c>
      <c r="L54" s="403">
        <f t="shared" ref="L54:Y54" si="17">L22+L30+L32+L40+L42+L52</f>
        <v>0</v>
      </c>
      <c r="M54" s="403">
        <f t="shared" si="17"/>
        <v>0</v>
      </c>
      <c r="N54" s="403">
        <f t="shared" si="17"/>
        <v>0</v>
      </c>
      <c r="O54" s="403">
        <f t="shared" si="17"/>
        <v>0</v>
      </c>
      <c r="P54" s="403">
        <f t="shared" si="17"/>
        <v>0</v>
      </c>
      <c r="Q54" s="403">
        <f t="shared" si="17"/>
        <v>0</v>
      </c>
      <c r="R54" s="403">
        <f t="shared" si="17"/>
        <v>0</v>
      </c>
      <c r="S54" s="403">
        <f t="shared" si="17"/>
        <v>0</v>
      </c>
      <c r="T54" s="403">
        <f t="shared" si="17"/>
        <v>0</v>
      </c>
      <c r="U54" s="403">
        <f t="shared" si="17"/>
        <v>0</v>
      </c>
      <c r="V54" s="403">
        <f t="shared" si="17"/>
        <v>0</v>
      </c>
      <c r="W54" s="403">
        <f t="shared" si="17"/>
        <v>0</v>
      </c>
      <c r="X54" s="403">
        <f t="shared" si="17"/>
        <v>0</v>
      </c>
      <c r="Y54" s="403">
        <f t="shared" si="17"/>
        <v>0</v>
      </c>
      <c r="Z54"/>
    </row>
    <row r="55" spans="1:27">
      <c r="A55" s="570"/>
      <c r="Z55"/>
    </row>
    <row r="56" spans="1:27">
      <c r="A56" s="569" t="s">
        <v>1049</v>
      </c>
      <c r="B56" s="571"/>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c r="AA56" s="568"/>
    </row>
    <row r="57" spans="1:27">
      <c r="A57" s="571"/>
      <c r="Z57"/>
      <c r="AA57" s="568"/>
    </row>
    <row r="58" spans="1:27">
      <c r="A58" s="571" t="s">
        <v>1058</v>
      </c>
      <c r="C58" s="571"/>
      <c r="F58" s="284"/>
      <c r="G58" s="577">
        <f t="shared" ref="G58" si="18">F65</f>
        <v>0</v>
      </c>
      <c r="H58" s="577">
        <f t="shared" ref="H58" si="19">G65</f>
        <v>0</v>
      </c>
      <c r="I58" s="577">
        <f t="shared" ref="I58" si="20">H65</f>
        <v>0</v>
      </c>
      <c r="J58" s="577">
        <f t="shared" ref="J58" si="21">I65</f>
        <v>0</v>
      </c>
      <c r="K58" s="577">
        <f t="shared" ref="K58" si="22">J65</f>
        <v>0</v>
      </c>
      <c r="L58" s="577">
        <f t="shared" ref="L58" si="23">K65</f>
        <v>0</v>
      </c>
      <c r="M58" s="577">
        <f t="shared" ref="M58" si="24">L65</f>
        <v>0</v>
      </c>
      <c r="N58" s="577">
        <f t="shared" ref="N58" si="25">M65</f>
        <v>0</v>
      </c>
      <c r="O58" s="577">
        <f t="shared" ref="O58" si="26">N65</f>
        <v>0</v>
      </c>
      <c r="P58" s="577">
        <f t="shared" ref="P58" si="27">O65</f>
        <v>0</v>
      </c>
      <c r="Q58" s="577">
        <f t="shared" ref="Q58" si="28">P65</f>
        <v>0</v>
      </c>
      <c r="R58" s="577">
        <f t="shared" ref="R58" si="29">Q65</f>
        <v>0</v>
      </c>
      <c r="S58" s="577">
        <f t="shared" ref="S58" si="30">R65</f>
        <v>0</v>
      </c>
      <c r="T58" s="577">
        <f t="shared" ref="T58" si="31">S65</f>
        <v>0</v>
      </c>
      <c r="U58" s="577">
        <f t="shared" ref="U58" si="32">T65</f>
        <v>0</v>
      </c>
      <c r="V58" s="577">
        <f t="shared" ref="V58" si="33">U65</f>
        <v>0</v>
      </c>
      <c r="W58" s="577">
        <f t="shared" ref="W58" si="34">V65</f>
        <v>0</v>
      </c>
      <c r="X58" s="577">
        <f t="shared" ref="X58" si="35">W65</f>
        <v>0</v>
      </c>
      <c r="Y58" s="577">
        <f t="shared" ref="Y58" si="36">X65</f>
        <v>0</v>
      </c>
      <c r="Z58"/>
      <c r="AA58" s="568"/>
    </row>
    <row r="59" spans="1:27">
      <c r="A59" s="571" t="s">
        <v>1048</v>
      </c>
      <c r="C59" s="571"/>
      <c r="F59" s="577">
        <f>F54</f>
        <v>0</v>
      </c>
      <c r="G59" s="577">
        <f t="shared" ref="G59:J59" si="37">G54</f>
        <v>0</v>
      </c>
      <c r="H59" s="577">
        <f t="shared" si="37"/>
        <v>0</v>
      </c>
      <c r="I59" s="577">
        <f t="shared" si="37"/>
        <v>0</v>
      </c>
      <c r="J59" s="577">
        <f t="shared" si="37"/>
        <v>0</v>
      </c>
      <c r="K59" s="577">
        <f t="shared" ref="K59" si="38">K54</f>
        <v>0</v>
      </c>
      <c r="L59" s="577">
        <f t="shared" ref="L59:Y59" si="39">L54</f>
        <v>0</v>
      </c>
      <c r="M59" s="577">
        <f t="shared" si="39"/>
        <v>0</v>
      </c>
      <c r="N59" s="577">
        <f t="shared" si="39"/>
        <v>0</v>
      </c>
      <c r="O59" s="577">
        <f t="shared" si="39"/>
        <v>0</v>
      </c>
      <c r="P59" s="577">
        <f t="shared" si="39"/>
        <v>0</v>
      </c>
      <c r="Q59" s="577">
        <f t="shared" si="39"/>
        <v>0</v>
      </c>
      <c r="R59" s="577">
        <f t="shared" si="39"/>
        <v>0</v>
      </c>
      <c r="S59" s="577">
        <f t="shared" si="39"/>
        <v>0</v>
      </c>
      <c r="T59" s="577">
        <f t="shared" si="39"/>
        <v>0</v>
      </c>
      <c r="U59" s="577">
        <f t="shared" si="39"/>
        <v>0</v>
      </c>
      <c r="V59" s="577">
        <f t="shared" si="39"/>
        <v>0</v>
      </c>
      <c r="W59" s="577">
        <f t="shared" si="39"/>
        <v>0</v>
      </c>
      <c r="X59" s="577">
        <f t="shared" si="39"/>
        <v>0</v>
      </c>
      <c r="Y59" s="577">
        <f t="shared" si="39"/>
        <v>0</v>
      </c>
      <c r="Z59"/>
      <c r="AA59" s="568"/>
    </row>
    <row r="60" spans="1:27">
      <c r="A60" s="571" t="s">
        <v>1050</v>
      </c>
      <c r="C60" s="571"/>
      <c r="F60" s="284"/>
      <c r="G60" s="749"/>
      <c r="H60" s="749"/>
      <c r="I60" s="749"/>
      <c r="J60" s="749"/>
      <c r="K60" s="284"/>
      <c r="L60" s="749"/>
      <c r="M60" s="749"/>
      <c r="N60" s="749"/>
      <c r="O60" s="749"/>
      <c r="P60" s="749"/>
      <c r="Q60" s="749"/>
      <c r="R60" s="749"/>
      <c r="S60" s="749"/>
      <c r="T60" s="749"/>
      <c r="U60" s="749"/>
      <c r="V60" s="749"/>
      <c r="W60" s="749"/>
      <c r="X60" s="749"/>
      <c r="Y60" s="749"/>
      <c r="Z60"/>
      <c r="AA60" s="568"/>
    </row>
    <row r="61" spans="1:27">
      <c r="A61" s="571" t="s">
        <v>1051</v>
      </c>
      <c r="C61" s="571"/>
      <c r="F61" s="284"/>
      <c r="G61" s="749"/>
      <c r="H61" s="749"/>
      <c r="I61" s="749"/>
      <c r="J61" s="749"/>
      <c r="K61" s="284"/>
      <c r="L61" s="749"/>
      <c r="M61" s="749"/>
      <c r="N61" s="749"/>
      <c r="O61" s="749"/>
      <c r="P61" s="749"/>
      <c r="Q61" s="749"/>
      <c r="R61" s="749"/>
      <c r="S61" s="749"/>
      <c r="T61" s="749"/>
      <c r="U61" s="749"/>
      <c r="V61" s="749"/>
      <c r="W61" s="749"/>
      <c r="X61" s="749"/>
      <c r="Y61" s="749"/>
      <c r="Z61"/>
      <c r="AA61" s="568"/>
    </row>
    <row r="62" spans="1:27">
      <c r="A62" s="571" t="s">
        <v>1052</v>
      </c>
      <c r="C62" s="571"/>
      <c r="F62" s="284"/>
      <c r="G62" s="749"/>
      <c r="H62" s="749"/>
      <c r="I62" s="749"/>
      <c r="J62" s="749"/>
      <c r="K62" s="284"/>
      <c r="L62" s="749"/>
      <c r="M62" s="749"/>
      <c r="N62" s="749"/>
      <c r="O62" s="749"/>
      <c r="P62" s="749"/>
      <c r="Q62" s="749"/>
      <c r="R62" s="749"/>
      <c r="S62" s="749"/>
      <c r="T62" s="749"/>
      <c r="U62" s="749"/>
      <c r="V62" s="749"/>
      <c r="W62" s="749"/>
      <c r="X62" s="749"/>
      <c r="Y62" s="749"/>
      <c r="Z62"/>
      <c r="AA62" s="568"/>
    </row>
    <row r="63" spans="1:27">
      <c r="A63" s="571" t="s">
        <v>1053</v>
      </c>
      <c r="C63" s="571"/>
      <c r="F63" s="284"/>
      <c r="G63" s="749"/>
      <c r="H63" s="749"/>
      <c r="I63" s="749"/>
      <c r="J63" s="749"/>
      <c r="K63" s="284"/>
      <c r="L63" s="749"/>
      <c r="M63" s="749"/>
      <c r="N63" s="749"/>
      <c r="O63" s="749"/>
      <c r="P63" s="749"/>
      <c r="Q63" s="749"/>
      <c r="R63" s="749"/>
      <c r="S63" s="749"/>
      <c r="T63" s="749"/>
      <c r="U63" s="749"/>
      <c r="V63" s="749"/>
      <c r="W63" s="749"/>
      <c r="X63" s="749"/>
      <c r="Y63" s="749"/>
      <c r="Z63"/>
      <c r="AA63" s="568"/>
    </row>
    <row r="64" spans="1:27">
      <c r="A64" s="573" t="s">
        <v>1054</v>
      </c>
      <c r="C64" s="573"/>
      <c r="F64" s="284"/>
      <c r="G64" s="749"/>
      <c r="H64" s="749"/>
      <c r="I64" s="749"/>
      <c r="J64" s="749"/>
      <c r="K64" s="284"/>
      <c r="L64" s="749"/>
      <c r="M64" s="749"/>
      <c r="N64" s="749"/>
      <c r="O64" s="749"/>
      <c r="P64" s="749"/>
      <c r="Q64" s="749"/>
      <c r="R64" s="749"/>
      <c r="S64" s="749"/>
      <c r="T64" s="749"/>
      <c r="U64" s="749"/>
      <c r="V64" s="749"/>
      <c r="W64" s="749"/>
      <c r="X64" s="749"/>
      <c r="Y64" s="749"/>
      <c r="Z64"/>
      <c r="AA64" s="568"/>
    </row>
    <row r="65" spans="1:27">
      <c r="A65" s="573" t="s">
        <v>1055</v>
      </c>
      <c r="B65" s="573"/>
      <c r="C65" s="574"/>
      <c r="F65" s="403">
        <f>SUM(F58:F64)</f>
        <v>0</v>
      </c>
      <c r="G65" s="403">
        <f t="shared" ref="G65:J65" si="40">SUM(G58:G64)</f>
        <v>0</v>
      </c>
      <c r="H65" s="403">
        <f t="shared" si="40"/>
        <v>0</v>
      </c>
      <c r="I65" s="403">
        <f t="shared" si="40"/>
        <v>0</v>
      </c>
      <c r="J65" s="403">
        <f t="shared" si="40"/>
        <v>0</v>
      </c>
      <c r="K65" s="403">
        <f t="shared" ref="K65" si="41">SUM(K58:K64)</f>
        <v>0</v>
      </c>
      <c r="L65" s="403">
        <f t="shared" ref="L65:Y65" si="42">SUM(L58:L64)</f>
        <v>0</v>
      </c>
      <c r="M65" s="403">
        <f t="shared" si="42"/>
        <v>0</v>
      </c>
      <c r="N65" s="403">
        <f t="shared" si="42"/>
        <v>0</v>
      </c>
      <c r="O65" s="403">
        <f t="shared" si="42"/>
        <v>0</v>
      </c>
      <c r="P65" s="403">
        <f t="shared" si="42"/>
        <v>0</v>
      </c>
      <c r="Q65" s="403">
        <f t="shared" si="42"/>
        <v>0</v>
      </c>
      <c r="R65" s="403">
        <f t="shared" si="42"/>
        <v>0</v>
      </c>
      <c r="S65" s="403">
        <f t="shared" si="42"/>
        <v>0</v>
      </c>
      <c r="T65" s="403">
        <f t="shared" si="42"/>
        <v>0</v>
      </c>
      <c r="U65" s="403">
        <f t="shared" si="42"/>
        <v>0</v>
      </c>
      <c r="V65" s="403">
        <f t="shared" si="42"/>
        <v>0</v>
      </c>
      <c r="W65" s="403">
        <f t="shared" si="42"/>
        <v>0</v>
      </c>
      <c r="X65" s="403">
        <f t="shared" si="42"/>
        <v>0</v>
      </c>
      <c r="Y65" s="403">
        <f t="shared" si="42"/>
        <v>0</v>
      </c>
      <c r="Z65"/>
      <c r="AA65" s="568"/>
    </row>
    <row r="66" spans="1:27">
      <c r="A66" s="573"/>
      <c r="B66" s="573"/>
      <c r="C66" s="573"/>
      <c r="Z66"/>
      <c r="AA66" s="568"/>
    </row>
    <row r="67" spans="1:27">
      <c r="A67" s="573"/>
      <c r="B67" s="573"/>
      <c r="C67" t="s">
        <v>1347</v>
      </c>
      <c r="F67" s="517">
        <f>-'F4 Net Debt'!F11</f>
        <v>0</v>
      </c>
      <c r="G67" s="517">
        <f>-'F4 Net Debt'!G11</f>
        <v>0</v>
      </c>
      <c r="H67" s="517">
        <f>-'F4 Net Debt'!H11</f>
        <v>0</v>
      </c>
      <c r="I67" s="517">
        <f>-'F4 Net Debt'!I11</f>
        <v>0</v>
      </c>
      <c r="J67" s="517">
        <f>-'F4 Net Debt'!J11</f>
        <v>0</v>
      </c>
      <c r="K67" s="517">
        <f>-'F4 Net Debt'!K11</f>
        <v>0</v>
      </c>
      <c r="L67" s="517">
        <f>-'F4 Net Debt'!L11</f>
        <v>0</v>
      </c>
      <c r="M67" s="517">
        <f>-'F4 Net Debt'!M11</f>
        <v>0</v>
      </c>
      <c r="N67" s="517">
        <f>-'F4 Net Debt'!N11</f>
        <v>0</v>
      </c>
      <c r="O67" s="517">
        <f>-'F4 Net Debt'!O11</f>
        <v>0</v>
      </c>
      <c r="P67" s="517">
        <f>-'F4 Net Debt'!P11</f>
        <v>0</v>
      </c>
      <c r="Q67" s="517">
        <f>-'F4 Net Debt'!Q11</f>
        <v>0</v>
      </c>
      <c r="R67" s="517">
        <f>-'F4 Net Debt'!R11</f>
        <v>0</v>
      </c>
      <c r="S67" s="517">
        <f>-'F4 Net Debt'!S11</f>
        <v>0</v>
      </c>
      <c r="T67" s="517">
        <f>-'F4 Net Debt'!T11</f>
        <v>0</v>
      </c>
      <c r="U67" s="517">
        <f>-'F4 Net Debt'!U11</f>
        <v>0</v>
      </c>
      <c r="V67" s="517">
        <f>-'F4 Net Debt'!V11</f>
        <v>0</v>
      </c>
      <c r="W67" s="517">
        <f>-'F4 Net Debt'!W11</f>
        <v>0</v>
      </c>
      <c r="X67" s="517">
        <f>-'F4 Net Debt'!X11</f>
        <v>0</v>
      </c>
      <c r="Y67" s="517">
        <f>-'F4 Net Debt'!Y11</f>
        <v>0</v>
      </c>
      <c r="Z67"/>
      <c r="AA67" s="568"/>
    </row>
    <row r="68" spans="1:27">
      <c r="C68" s="573" t="s">
        <v>1056</v>
      </c>
      <c r="F68" s="390" t="str">
        <f>IF(ABS(F65-F67)&gt;0.1,"ERROR","OK")</f>
        <v>OK</v>
      </c>
      <c r="G68" s="390" t="str">
        <f t="shared" ref="G68:J68" si="43">IF(ABS(G65-G67)&gt;0.1,"ERROR","OK")</f>
        <v>OK</v>
      </c>
      <c r="H68" s="390" t="str">
        <f t="shared" si="43"/>
        <v>OK</v>
      </c>
      <c r="I68" s="390" t="str">
        <f t="shared" si="43"/>
        <v>OK</v>
      </c>
      <c r="J68" s="390" t="str">
        <f t="shared" si="43"/>
        <v>OK</v>
      </c>
      <c r="K68" s="390" t="str">
        <f t="shared" ref="K68" si="44">IF(ABS(K65-K67)&gt;0.1,"ERROR","OK")</f>
        <v>OK</v>
      </c>
      <c r="L68" s="390" t="str">
        <f t="shared" ref="L68:Y68" si="45">IF(ABS(L65-L67)&gt;0.1,"ERROR","OK")</f>
        <v>OK</v>
      </c>
      <c r="M68" s="390" t="str">
        <f t="shared" si="45"/>
        <v>OK</v>
      </c>
      <c r="N68" s="390" t="str">
        <f t="shared" si="45"/>
        <v>OK</v>
      </c>
      <c r="O68" s="390" t="str">
        <f t="shared" si="45"/>
        <v>OK</v>
      </c>
      <c r="P68" s="390" t="str">
        <f t="shared" si="45"/>
        <v>OK</v>
      </c>
      <c r="Q68" s="390" t="str">
        <f t="shared" si="45"/>
        <v>OK</v>
      </c>
      <c r="R68" s="390" t="str">
        <f t="shared" si="45"/>
        <v>OK</v>
      </c>
      <c r="S68" s="390" t="str">
        <f t="shared" si="45"/>
        <v>OK</v>
      </c>
      <c r="T68" s="390" t="str">
        <f t="shared" si="45"/>
        <v>OK</v>
      </c>
      <c r="U68" s="390" t="str">
        <f t="shared" si="45"/>
        <v>OK</v>
      </c>
      <c r="V68" s="390" t="str">
        <f t="shared" si="45"/>
        <v>OK</v>
      </c>
      <c r="W68" s="390" t="str">
        <f t="shared" si="45"/>
        <v>OK</v>
      </c>
      <c r="X68" s="390" t="str">
        <f t="shared" si="45"/>
        <v>OK</v>
      </c>
      <c r="Y68" s="390" t="str">
        <f t="shared" si="45"/>
        <v>OK</v>
      </c>
      <c r="Z68"/>
      <c r="AA68" s="568"/>
    </row>
    <row r="69" spans="1:27">
      <c r="Z69"/>
    </row>
    <row r="70" spans="1:27">
      <c r="Z70"/>
    </row>
  </sheetData>
  <pageMargins left="0.15748031496062992" right="0.15748031496062992" top="0.47244094488188981" bottom="0.47244094488188981" header="0.15748031496062992" footer="0.19685039370078741"/>
  <pageSetup paperSize="9" scale="66" orientation="portrait" r:id="rId1"/>
  <headerFooter>
    <oddHeader>&amp;C&amp;A</oddHeader>
    <oddFooter>&amp;L&amp;D&amp;T&amp;C&amp;Z&amp;R&amp;F</oddFooter>
  </headerFooter>
  <drawing r:id="rId2"/>
</worksheet>
</file>

<file path=xl/worksheets/sheet9.xml><?xml version="1.0" encoding="utf-8"?>
<worksheet xmlns="http://schemas.openxmlformats.org/spreadsheetml/2006/main" xmlns:r="http://schemas.openxmlformats.org/officeDocument/2006/relationships">
  <sheetPr codeName="Sheet25">
    <pageSetUpPr fitToPage="1"/>
  </sheetPr>
  <dimension ref="A1:Z834"/>
  <sheetViews>
    <sheetView workbookViewId="0">
      <selection activeCell="K10" sqref="K10"/>
    </sheetView>
  </sheetViews>
  <sheetFormatPr defaultRowHeight="12.75" outlineLevelCol="1"/>
  <cols>
    <col min="1" max="1" width="4" style="87" customWidth="1"/>
    <col min="2" max="2" width="12.25" style="88" customWidth="1"/>
    <col min="3" max="3" width="39.125" style="87" customWidth="1"/>
    <col min="4" max="4" width="11" style="87" customWidth="1"/>
    <col min="5" max="5" width="20.125" style="87" customWidth="1"/>
    <col min="6" max="6" width="13.125" style="87" hidden="1" customWidth="1" outlineLevel="1"/>
    <col min="7" max="9" width="12" style="87" hidden="1" customWidth="1" outlineLevel="1"/>
    <col min="10" max="10" width="12" style="88" bestFit="1" customWidth="1" collapsed="1"/>
    <col min="11" max="11" width="12" style="88" bestFit="1" customWidth="1"/>
    <col min="12" max="12" width="12" style="88" customWidth="1"/>
    <col min="13" max="15" width="12" style="153" customWidth="1"/>
    <col min="16" max="17" width="12" style="153" hidden="1" customWidth="1" outlineLevel="1"/>
    <col min="18" max="19" width="12" style="88" hidden="1" customWidth="1" outlineLevel="1"/>
    <col min="20" max="25" width="12" style="87" hidden="1" customWidth="1" outlineLevel="1"/>
    <col min="26" max="26" width="9" style="87" customWidth="1" collapsed="1"/>
    <col min="27" max="16384" width="9" style="87"/>
  </cols>
  <sheetData>
    <row r="1" spans="1:25" s="58" customFormat="1" ht="13.5" customHeight="1">
      <c r="A1" s="13" t="s">
        <v>1353</v>
      </c>
      <c r="B1" s="57"/>
      <c r="C1" s="57"/>
      <c r="D1" s="57"/>
      <c r="E1" s="56"/>
      <c r="F1" s="56"/>
      <c r="G1" s="56"/>
      <c r="H1" s="56"/>
      <c r="I1" s="56"/>
      <c r="J1" s="57"/>
      <c r="K1" s="56"/>
      <c r="L1" s="57"/>
      <c r="M1" s="151"/>
      <c r="N1" s="151"/>
      <c r="O1" s="151"/>
      <c r="P1" s="151"/>
      <c r="Q1" s="151"/>
      <c r="R1" s="57"/>
      <c r="S1" s="57"/>
    </row>
    <row r="2" spans="1:25" s="58" customFormat="1" ht="15">
      <c r="A2" s="59" t="str">
        <f>'Version control'!A2</f>
        <v>LPN</v>
      </c>
      <c r="B2" s="57"/>
      <c r="C2" s="57"/>
      <c r="D2" s="61"/>
      <c r="E2" s="62"/>
      <c r="F2" s="62"/>
      <c r="G2" s="62"/>
      <c r="H2" s="62"/>
      <c r="I2" s="62"/>
      <c r="J2" s="60"/>
      <c r="K2" s="62"/>
      <c r="L2" s="60"/>
      <c r="M2" s="152"/>
      <c r="N2" s="152"/>
      <c r="O2" s="152"/>
      <c r="P2" s="152"/>
      <c r="Q2" s="152"/>
      <c r="R2" s="60"/>
      <c r="S2" s="60"/>
    </row>
    <row r="3" spans="1:25" s="77" customFormat="1" ht="15">
      <c r="A3" s="707">
        <f>'Version control'!A3</f>
        <v>2012</v>
      </c>
      <c r="B3" s="60"/>
      <c r="C3" s="60"/>
      <c r="D3" s="76"/>
      <c r="E3" s="62"/>
      <c r="F3" s="62"/>
      <c r="G3" s="62"/>
      <c r="H3" s="62"/>
      <c r="I3" s="62"/>
      <c r="J3" s="60"/>
      <c r="K3" s="62"/>
      <c r="L3" s="60"/>
      <c r="M3" s="152"/>
      <c r="N3" s="152"/>
      <c r="O3" s="152"/>
      <c r="P3" s="152"/>
      <c r="Q3" s="152"/>
      <c r="R3" s="60"/>
      <c r="S3" s="60"/>
    </row>
    <row r="4" spans="1:25">
      <c r="A4" s="85"/>
      <c r="B4" s="86" t="s">
        <v>275</v>
      </c>
      <c r="F4" s="78">
        <v>2006</v>
      </c>
      <c r="G4" s="78">
        <f t="shared" ref="G4" si="0">+F4+1</f>
        <v>2007</v>
      </c>
      <c r="H4" s="78">
        <f t="shared" ref="H4" si="1">+G4+1</f>
        <v>2008</v>
      </c>
      <c r="I4" s="78">
        <f t="shared" ref="I4" si="2">+H4+1</f>
        <v>2009</v>
      </c>
      <c r="J4" s="78">
        <f t="shared" ref="J4:Y4" si="3">+I4+1</f>
        <v>2010</v>
      </c>
      <c r="K4" s="777">
        <f t="shared" si="3"/>
        <v>2011</v>
      </c>
      <c r="L4" s="777">
        <f t="shared" si="3"/>
        <v>2012</v>
      </c>
      <c r="M4" s="777">
        <f t="shared" si="3"/>
        <v>2013</v>
      </c>
      <c r="N4" s="777">
        <f t="shared" si="3"/>
        <v>2014</v>
      </c>
      <c r="O4" s="777">
        <f t="shared" si="3"/>
        <v>2015</v>
      </c>
      <c r="P4" s="777">
        <f t="shared" si="3"/>
        <v>2016</v>
      </c>
      <c r="Q4" s="777">
        <f t="shared" si="3"/>
        <v>2017</v>
      </c>
      <c r="R4" s="777">
        <f t="shared" si="3"/>
        <v>2018</v>
      </c>
      <c r="S4" s="777">
        <f t="shared" si="3"/>
        <v>2019</v>
      </c>
      <c r="T4" s="777">
        <f t="shared" si="3"/>
        <v>2020</v>
      </c>
      <c r="U4" s="777">
        <f t="shared" si="3"/>
        <v>2021</v>
      </c>
      <c r="V4" s="777">
        <f t="shared" si="3"/>
        <v>2022</v>
      </c>
      <c r="W4" s="777">
        <f t="shared" si="3"/>
        <v>2023</v>
      </c>
      <c r="X4" s="78">
        <f t="shared" si="3"/>
        <v>2024</v>
      </c>
      <c r="Y4" s="78">
        <f t="shared" si="3"/>
        <v>2025</v>
      </c>
    </row>
    <row r="5" spans="1:25" s="89" customFormat="1">
      <c r="A5" s="89" t="s">
        <v>281</v>
      </c>
      <c r="B5" s="86"/>
      <c r="F5" s="91" t="s">
        <v>5</v>
      </c>
      <c r="G5" s="91" t="s">
        <v>5</v>
      </c>
      <c r="H5" s="91" t="s">
        <v>5</v>
      </c>
      <c r="I5" s="91" t="s">
        <v>5</v>
      </c>
      <c r="J5" s="91" t="s">
        <v>5</v>
      </c>
      <c r="K5" s="91" t="s">
        <v>5</v>
      </c>
      <c r="L5" s="91" t="s">
        <v>5</v>
      </c>
      <c r="M5" s="91" t="s">
        <v>5</v>
      </c>
      <c r="N5" s="91" t="s">
        <v>5</v>
      </c>
      <c r="O5" s="91" t="s">
        <v>5</v>
      </c>
      <c r="P5" s="91" t="s">
        <v>5</v>
      </c>
      <c r="Q5" s="91" t="s">
        <v>5</v>
      </c>
      <c r="R5" s="91" t="s">
        <v>5</v>
      </c>
      <c r="S5" s="91" t="s">
        <v>5</v>
      </c>
      <c r="T5" s="91" t="s">
        <v>5</v>
      </c>
      <c r="U5" s="91" t="s">
        <v>5</v>
      </c>
      <c r="V5" s="91" t="s">
        <v>5</v>
      </c>
      <c r="W5" s="91" t="s">
        <v>5</v>
      </c>
      <c r="X5" s="91" t="s">
        <v>5</v>
      </c>
      <c r="Y5" s="91" t="s">
        <v>5</v>
      </c>
    </row>
    <row r="6" spans="1:25" s="89" customFormat="1">
      <c r="A6" s="217" t="s">
        <v>262</v>
      </c>
      <c r="C6" s="94" t="s">
        <v>263</v>
      </c>
      <c r="F6" s="797">
        <f t="shared" ref="F6:J6" si="4">F29</f>
        <v>0</v>
      </c>
      <c r="G6" s="797">
        <f t="shared" si="4"/>
        <v>0</v>
      </c>
      <c r="H6" s="797">
        <f t="shared" si="4"/>
        <v>0</v>
      </c>
      <c r="I6" s="797">
        <f t="shared" si="4"/>
        <v>0</v>
      </c>
      <c r="J6" s="797">
        <f t="shared" si="4"/>
        <v>0</v>
      </c>
      <c r="K6" s="797">
        <f t="shared" ref="K6" si="5">K29</f>
        <v>0</v>
      </c>
      <c r="L6" s="797">
        <f t="shared" ref="L6:Y6" si="6">L29</f>
        <v>0</v>
      </c>
      <c r="M6" s="797">
        <f t="shared" si="6"/>
        <v>0</v>
      </c>
      <c r="N6" s="797">
        <f t="shared" si="6"/>
        <v>0</v>
      </c>
      <c r="O6" s="797">
        <f t="shared" si="6"/>
        <v>0</v>
      </c>
      <c r="P6" s="797">
        <f t="shared" si="6"/>
        <v>0</v>
      </c>
      <c r="Q6" s="797">
        <f t="shared" si="6"/>
        <v>0</v>
      </c>
      <c r="R6" s="797">
        <f t="shared" si="6"/>
        <v>0</v>
      </c>
      <c r="S6" s="797">
        <f t="shared" si="6"/>
        <v>0</v>
      </c>
      <c r="T6" s="797">
        <f t="shared" si="6"/>
        <v>0</v>
      </c>
      <c r="U6" s="797">
        <f t="shared" si="6"/>
        <v>0</v>
      </c>
      <c r="V6" s="797">
        <f t="shared" si="6"/>
        <v>0</v>
      </c>
      <c r="W6" s="797">
        <f t="shared" si="6"/>
        <v>0</v>
      </c>
      <c r="X6" s="797">
        <f t="shared" si="6"/>
        <v>0</v>
      </c>
      <c r="Y6" s="797">
        <f t="shared" si="6"/>
        <v>0</v>
      </c>
    </row>
    <row r="7" spans="1:25" s="89" customFormat="1">
      <c r="A7" s="217" t="s">
        <v>264</v>
      </c>
      <c r="C7" s="94" t="s">
        <v>265</v>
      </c>
      <c r="F7" s="234">
        <f t="shared" ref="F7:J7" si="7">F84</f>
        <v>0</v>
      </c>
      <c r="G7" s="234">
        <f t="shared" si="7"/>
        <v>0</v>
      </c>
      <c r="H7" s="234">
        <f t="shared" si="7"/>
        <v>0</v>
      </c>
      <c r="I7" s="234">
        <f t="shared" si="7"/>
        <v>0</v>
      </c>
      <c r="J7" s="234">
        <f t="shared" si="7"/>
        <v>0</v>
      </c>
      <c r="K7" s="234">
        <f t="shared" ref="K7" si="8">K84</f>
        <v>0</v>
      </c>
      <c r="L7" s="234">
        <f t="shared" ref="L7:Y7" si="9">L84</f>
        <v>0</v>
      </c>
      <c r="M7" s="234">
        <f t="shared" si="9"/>
        <v>0</v>
      </c>
      <c r="N7" s="234">
        <f t="shared" si="9"/>
        <v>0</v>
      </c>
      <c r="O7" s="234">
        <f t="shared" si="9"/>
        <v>0</v>
      </c>
      <c r="P7" s="234">
        <f t="shared" si="9"/>
        <v>0</v>
      </c>
      <c r="Q7" s="234">
        <f t="shared" si="9"/>
        <v>0</v>
      </c>
      <c r="R7" s="234">
        <f t="shared" si="9"/>
        <v>0</v>
      </c>
      <c r="S7" s="234">
        <f t="shared" si="9"/>
        <v>0</v>
      </c>
      <c r="T7" s="234">
        <f t="shared" si="9"/>
        <v>0</v>
      </c>
      <c r="U7" s="234">
        <f t="shared" si="9"/>
        <v>0</v>
      </c>
      <c r="V7" s="234">
        <f t="shared" si="9"/>
        <v>0</v>
      </c>
      <c r="W7" s="234">
        <f t="shared" si="9"/>
        <v>0</v>
      </c>
      <c r="X7" s="234">
        <f t="shared" si="9"/>
        <v>0</v>
      </c>
      <c r="Y7" s="234">
        <f t="shared" si="9"/>
        <v>0</v>
      </c>
    </row>
    <row r="8" spans="1:25" s="89" customFormat="1">
      <c r="A8" s="217" t="s">
        <v>266</v>
      </c>
      <c r="C8" s="94" t="s">
        <v>267</v>
      </c>
      <c r="F8" s="234">
        <f t="shared" ref="F8:J8" si="10">F139</f>
        <v>0</v>
      </c>
      <c r="G8" s="234">
        <f t="shared" si="10"/>
        <v>0</v>
      </c>
      <c r="H8" s="234">
        <f t="shared" si="10"/>
        <v>0</v>
      </c>
      <c r="I8" s="234">
        <f t="shared" si="10"/>
        <v>0</v>
      </c>
      <c r="J8" s="234">
        <f t="shared" si="10"/>
        <v>0</v>
      </c>
      <c r="K8" s="234">
        <f t="shared" ref="K8" si="11">K139</f>
        <v>0</v>
      </c>
      <c r="L8" s="234">
        <f t="shared" ref="L8:Y8" si="12">L139</f>
        <v>0</v>
      </c>
      <c r="M8" s="234">
        <f t="shared" si="12"/>
        <v>0</v>
      </c>
      <c r="N8" s="234">
        <f t="shared" si="12"/>
        <v>0</v>
      </c>
      <c r="O8" s="234">
        <f t="shared" si="12"/>
        <v>0</v>
      </c>
      <c r="P8" s="234">
        <f t="shared" si="12"/>
        <v>0</v>
      </c>
      <c r="Q8" s="234">
        <f t="shared" si="12"/>
        <v>0</v>
      </c>
      <c r="R8" s="234">
        <f t="shared" si="12"/>
        <v>0</v>
      </c>
      <c r="S8" s="234">
        <f t="shared" si="12"/>
        <v>0</v>
      </c>
      <c r="T8" s="234">
        <f t="shared" si="12"/>
        <v>0</v>
      </c>
      <c r="U8" s="234">
        <f t="shared" si="12"/>
        <v>0</v>
      </c>
      <c r="V8" s="234">
        <f t="shared" si="12"/>
        <v>0</v>
      </c>
      <c r="W8" s="234">
        <f t="shared" si="12"/>
        <v>0</v>
      </c>
      <c r="X8" s="234">
        <f t="shared" si="12"/>
        <v>0</v>
      </c>
      <c r="Y8" s="234">
        <f t="shared" si="12"/>
        <v>0</v>
      </c>
    </row>
    <row r="9" spans="1:25" s="89" customFormat="1">
      <c r="A9" s="217" t="s">
        <v>268</v>
      </c>
      <c r="C9" s="94" t="s">
        <v>269</v>
      </c>
      <c r="F9" s="234">
        <f t="shared" ref="F9:J9" si="13">F194</f>
        <v>0</v>
      </c>
      <c r="G9" s="234">
        <f t="shared" si="13"/>
        <v>0</v>
      </c>
      <c r="H9" s="234">
        <f t="shared" si="13"/>
        <v>0</v>
      </c>
      <c r="I9" s="234">
        <f t="shared" si="13"/>
        <v>0</v>
      </c>
      <c r="J9" s="234">
        <f t="shared" si="13"/>
        <v>0</v>
      </c>
      <c r="K9" s="234">
        <f t="shared" ref="K9" si="14">K194</f>
        <v>0</v>
      </c>
      <c r="L9" s="234">
        <f t="shared" ref="L9:Y9" si="15">L194</f>
        <v>0</v>
      </c>
      <c r="M9" s="234">
        <f t="shared" si="15"/>
        <v>0</v>
      </c>
      <c r="N9" s="234">
        <f t="shared" si="15"/>
        <v>0</v>
      </c>
      <c r="O9" s="234">
        <f t="shared" si="15"/>
        <v>0</v>
      </c>
      <c r="P9" s="234">
        <f t="shared" si="15"/>
        <v>0</v>
      </c>
      <c r="Q9" s="234">
        <f t="shared" si="15"/>
        <v>0</v>
      </c>
      <c r="R9" s="234">
        <f t="shared" si="15"/>
        <v>0</v>
      </c>
      <c r="S9" s="234">
        <f t="shared" si="15"/>
        <v>0</v>
      </c>
      <c r="T9" s="234">
        <f t="shared" si="15"/>
        <v>0</v>
      </c>
      <c r="U9" s="234">
        <f t="shared" si="15"/>
        <v>0</v>
      </c>
      <c r="V9" s="234">
        <f t="shared" si="15"/>
        <v>0</v>
      </c>
      <c r="W9" s="234">
        <f t="shared" si="15"/>
        <v>0</v>
      </c>
      <c r="X9" s="234">
        <f t="shared" si="15"/>
        <v>0</v>
      </c>
      <c r="Y9" s="234">
        <f t="shared" si="15"/>
        <v>0</v>
      </c>
    </row>
    <row r="10" spans="1:25" s="89" customFormat="1">
      <c r="A10" s="217" t="s">
        <v>525</v>
      </c>
      <c r="C10" s="94" t="s">
        <v>785</v>
      </c>
      <c r="F10" s="234">
        <f t="shared" ref="F10:J10" si="16">F280</f>
        <v>0</v>
      </c>
      <c r="G10" s="234">
        <f t="shared" si="16"/>
        <v>0</v>
      </c>
      <c r="H10" s="234">
        <f t="shared" si="16"/>
        <v>0</v>
      </c>
      <c r="I10" s="234">
        <f t="shared" si="16"/>
        <v>0</v>
      </c>
      <c r="J10" s="234">
        <f t="shared" si="16"/>
        <v>0</v>
      </c>
      <c r="K10" s="234">
        <f t="shared" ref="K10" si="17">K280</f>
        <v>0</v>
      </c>
      <c r="L10" s="234">
        <f t="shared" ref="L10:Y10" si="18">L280</f>
        <v>0</v>
      </c>
      <c r="M10" s="234">
        <f t="shared" si="18"/>
        <v>0</v>
      </c>
      <c r="N10" s="234">
        <f t="shared" si="18"/>
        <v>0</v>
      </c>
      <c r="O10" s="234">
        <f t="shared" si="18"/>
        <v>0</v>
      </c>
      <c r="P10" s="234">
        <f t="shared" si="18"/>
        <v>0</v>
      </c>
      <c r="Q10" s="234">
        <f t="shared" si="18"/>
        <v>0</v>
      </c>
      <c r="R10" s="234">
        <f t="shared" si="18"/>
        <v>0</v>
      </c>
      <c r="S10" s="234">
        <f t="shared" si="18"/>
        <v>0</v>
      </c>
      <c r="T10" s="234">
        <f t="shared" si="18"/>
        <v>0</v>
      </c>
      <c r="U10" s="234">
        <f t="shared" si="18"/>
        <v>0</v>
      </c>
      <c r="V10" s="234">
        <f t="shared" si="18"/>
        <v>0</v>
      </c>
      <c r="W10" s="234">
        <f t="shared" si="18"/>
        <v>0</v>
      </c>
      <c r="X10" s="234">
        <f t="shared" si="18"/>
        <v>0</v>
      </c>
      <c r="Y10" s="234">
        <f t="shared" si="18"/>
        <v>0</v>
      </c>
    </row>
    <row r="11" spans="1:25" s="89" customFormat="1">
      <c r="E11" s="96" t="s">
        <v>271</v>
      </c>
      <c r="F11" s="226">
        <f t="shared" ref="F11:J11" si="19">SUM(F6:F10)</f>
        <v>0</v>
      </c>
      <c r="G11" s="226">
        <f t="shared" si="19"/>
        <v>0</v>
      </c>
      <c r="H11" s="226">
        <f t="shared" si="19"/>
        <v>0</v>
      </c>
      <c r="I11" s="226">
        <f t="shared" si="19"/>
        <v>0</v>
      </c>
      <c r="J11" s="226">
        <f t="shared" si="19"/>
        <v>0</v>
      </c>
      <c r="K11" s="226">
        <f t="shared" ref="K11" si="20">SUM(K6:K10)</f>
        <v>0</v>
      </c>
      <c r="L11" s="226">
        <f t="shared" ref="L11:Y11" si="21">SUM(L6:L10)</f>
        <v>0</v>
      </c>
      <c r="M11" s="226">
        <f t="shared" si="21"/>
        <v>0</v>
      </c>
      <c r="N11" s="226">
        <f t="shared" si="21"/>
        <v>0</v>
      </c>
      <c r="O11" s="226">
        <f t="shared" si="21"/>
        <v>0</v>
      </c>
      <c r="P11" s="226">
        <f t="shared" si="21"/>
        <v>0</v>
      </c>
      <c r="Q11" s="226">
        <f t="shared" si="21"/>
        <v>0</v>
      </c>
      <c r="R11" s="226">
        <f t="shared" si="21"/>
        <v>0</v>
      </c>
      <c r="S11" s="226">
        <f t="shared" si="21"/>
        <v>0</v>
      </c>
      <c r="T11" s="226">
        <f t="shared" si="21"/>
        <v>0</v>
      </c>
      <c r="U11" s="226">
        <f t="shared" si="21"/>
        <v>0</v>
      </c>
      <c r="V11" s="226">
        <f t="shared" si="21"/>
        <v>0</v>
      </c>
      <c r="W11" s="226">
        <f t="shared" si="21"/>
        <v>0</v>
      </c>
      <c r="X11" s="226">
        <f t="shared" si="21"/>
        <v>0</v>
      </c>
      <c r="Y11" s="226">
        <f t="shared" si="21"/>
        <v>0</v>
      </c>
    </row>
    <row r="12" spans="1:25" s="89" customFormat="1"/>
    <row r="13" spans="1:25" s="89" customFormat="1">
      <c r="E13" s="97" t="s">
        <v>403</v>
      </c>
      <c r="F13" s="469">
        <f>'F20 Tax clawback '!F7</f>
        <v>996.32329623423504</v>
      </c>
      <c r="G13" s="469">
        <f>'F20 Tax clawback '!G7</f>
        <v>1078.319984550249</v>
      </c>
      <c r="H13" s="469">
        <f>'F20 Tax clawback '!H7</f>
        <v>1156.106375099429</v>
      </c>
      <c r="I13" s="469">
        <f>'F20 Tax clawback '!I7</f>
        <v>1173.098244217726</v>
      </c>
      <c r="J13" s="469">
        <f>'F20 Tax clawback '!J7</f>
        <v>1249.3926336067466</v>
      </c>
      <c r="K13" s="469">
        <f>'F20 Tax clawback '!K7</f>
        <v>1198.2621502974894</v>
      </c>
      <c r="L13" s="469">
        <f>'F20 Tax clawback '!L7</f>
        <v>0</v>
      </c>
      <c r="M13" s="469">
        <f>'F20 Tax clawback '!M7</f>
        <v>0</v>
      </c>
      <c r="N13" s="469">
        <f>'F20 Tax clawback '!N7</f>
        <v>0</v>
      </c>
      <c r="O13" s="469">
        <f>'F20 Tax clawback '!O7</f>
        <v>0</v>
      </c>
      <c r="P13" s="469" t="e">
        <f>'F20 Tax clawback '!P7</f>
        <v>#DIV/0!</v>
      </c>
      <c r="Q13" s="469" t="e">
        <f>'F20 Tax clawback '!Q7</f>
        <v>#DIV/0!</v>
      </c>
      <c r="R13" s="469" t="e">
        <f>'F20 Tax clawback '!R7</f>
        <v>#DIV/0!</v>
      </c>
      <c r="S13" s="469" t="e">
        <f>'F20 Tax clawback '!S7</f>
        <v>#DIV/0!</v>
      </c>
      <c r="T13" s="469" t="e">
        <f>'F20 Tax clawback '!T7</f>
        <v>#DIV/0!</v>
      </c>
      <c r="U13" s="469" t="e">
        <f>'F20 Tax clawback '!U7</f>
        <v>#DIV/0!</v>
      </c>
      <c r="V13" s="469" t="e">
        <f>'F20 Tax clawback '!V7</f>
        <v>#DIV/0!</v>
      </c>
      <c r="W13" s="469" t="e">
        <f>'F20 Tax clawback '!W7</f>
        <v>#DIV/0!</v>
      </c>
      <c r="X13" s="469" t="e">
        <f>'F20 Tax clawback '!X7</f>
        <v>#DIV/0!</v>
      </c>
      <c r="Y13" s="469" t="e">
        <f>'F20 Tax clawback '!Y7</f>
        <v>#DIV/0!</v>
      </c>
    </row>
    <row r="14" spans="1:25" s="89" customFormat="1"/>
    <row r="15" spans="1:25" s="89" customFormat="1">
      <c r="E15" s="97" t="s">
        <v>690</v>
      </c>
      <c r="F15" s="523">
        <f t="shared" ref="F15:J15" si="22">IF(F11&gt;0,ROUND(+F11/F13,2),0)</f>
        <v>0</v>
      </c>
      <c r="G15" s="523">
        <f t="shared" si="22"/>
        <v>0</v>
      </c>
      <c r="H15" s="523">
        <f t="shared" si="22"/>
        <v>0</v>
      </c>
      <c r="I15" s="523">
        <f t="shared" si="22"/>
        <v>0</v>
      </c>
      <c r="J15" s="523">
        <f t="shared" si="22"/>
        <v>0</v>
      </c>
      <c r="K15" s="523">
        <f t="shared" ref="K15" si="23">IF(K11&gt;0,ROUND(+K11/K13,2),0)</f>
        <v>0</v>
      </c>
      <c r="L15" s="523">
        <f t="shared" ref="L15:Y15" si="24">IF(L11&gt;0,ROUND(+L11/L13,2),0)</f>
        <v>0</v>
      </c>
      <c r="M15" s="523">
        <f t="shared" si="24"/>
        <v>0</v>
      </c>
      <c r="N15" s="523">
        <f t="shared" si="24"/>
        <v>0</v>
      </c>
      <c r="O15" s="523">
        <f t="shared" si="24"/>
        <v>0</v>
      </c>
      <c r="P15" s="523">
        <f t="shared" si="24"/>
        <v>0</v>
      </c>
      <c r="Q15" s="523">
        <f t="shared" si="24"/>
        <v>0</v>
      </c>
      <c r="R15" s="523">
        <f t="shared" si="24"/>
        <v>0</v>
      </c>
      <c r="S15" s="523">
        <f t="shared" si="24"/>
        <v>0</v>
      </c>
      <c r="T15" s="523">
        <f t="shared" si="24"/>
        <v>0</v>
      </c>
      <c r="U15" s="523">
        <f t="shared" si="24"/>
        <v>0</v>
      </c>
      <c r="V15" s="523">
        <f t="shared" si="24"/>
        <v>0</v>
      </c>
      <c r="W15" s="523">
        <f t="shared" si="24"/>
        <v>0</v>
      </c>
      <c r="X15" s="523">
        <f t="shared" si="24"/>
        <v>0</v>
      </c>
      <c r="Y15" s="523">
        <f t="shared" si="24"/>
        <v>0</v>
      </c>
    </row>
    <row r="16" spans="1:25" s="89" customFormat="1">
      <c r="D16" s="97"/>
      <c r="E16" s="97"/>
      <c r="F16" s="97"/>
      <c r="G16" s="97"/>
      <c r="H16" s="97"/>
      <c r="I16" s="97"/>
      <c r="J16" s="97"/>
      <c r="K16" s="97"/>
      <c r="L16" s="97"/>
      <c r="M16" s="97"/>
      <c r="N16" s="97"/>
      <c r="O16" s="97"/>
      <c r="P16" s="97"/>
      <c r="Q16" s="97"/>
      <c r="R16" s="97"/>
      <c r="S16" s="97"/>
      <c r="T16" s="97"/>
      <c r="U16" s="97"/>
      <c r="V16" s="97"/>
      <c r="W16" s="97"/>
      <c r="X16" s="97"/>
      <c r="Y16" s="97"/>
    </row>
    <row r="17" spans="1:26" s="89" customFormat="1">
      <c r="A17" s="217" t="s">
        <v>276</v>
      </c>
      <c r="C17" s="94" t="s">
        <v>277</v>
      </c>
      <c r="F17" s="145">
        <f t="shared" ref="F17:J17" si="25">F275</f>
        <v>0</v>
      </c>
      <c r="G17" s="145">
        <f t="shared" si="25"/>
        <v>0</v>
      </c>
      <c r="H17" s="145">
        <f t="shared" si="25"/>
        <v>0</v>
      </c>
      <c r="I17" s="145">
        <f t="shared" si="25"/>
        <v>0</v>
      </c>
      <c r="J17" s="145">
        <f t="shared" si="25"/>
        <v>0</v>
      </c>
      <c r="K17" s="145">
        <f t="shared" ref="K17" si="26">K275</f>
        <v>0</v>
      </c>
      <c r="L17" s="145">
        <f t="shared" ref="L17:Y17" si="27">L275</f>
        <v>0</v>
      </c>
      <c r="M17" s="145">
        <f t="shared" si="27"/>
        <v>0</v>
      </c>
      <c r="N17" s="145">
        <f t="shared" si="27"/>
        <v>0</v>
      </c>
      <c r="O17" s="145">
        <f t="shared" si="27"/>
        <v>0</v>
      </c>
      <c r="P17" s="145">
        <f t="shared" si="27"/>
        <v>0</v>
      </c>
      <c r="Q17" s="145">
        <f t="shared" si="27"/>
        <v>0</v>
      </c>
      <c r="R17" s="145">
        <f t="shared" si="27"/>
        <v>0</v>
      </c>
      <c r="S17" s="145">
        <f t="shared" si="27"/>
        <v>0</v>
      </c>
      <c r="T17" s="145">
        <f t="shared" si="27"/>
        <v>0</v>
      </c>
      <c r="U17" s="145">
        <f t="shared" si="27"/>
        <v>0</v>
      </c>
      <c r="V17" s="145">
        <f t="shared" si="27"/>
        <v>0</v>
      </c>
      <c r="W17" s="145">
        <f t="shared" si="27"/>
        <v>0</v>
      </c>
      <c r="X17" s="145">
        <f t="shared" si="27"/>
        <v>0</v>
      </c>
      <c r="Y17" s="145">
        <f t="shared" si="27"/>
        <v>0</v>
      </c>
    </row>
    <row r="18" spans="1:26" s="89" customFormat="1">
      <c r="F18" s="93"/>
      <c r="G18" s="93"/>
      <c r="H18" s="93"/>
      <c r="I18" s="93"/>
      <c r="J18" s="93"/>
      <c r="K18" s="93"/>
      <c r="L18" s="93"/>
      <c r="M18" s="93"/>
      <c r="N18" s="93"/>
      <c r="O18" s="93"/>
      <c r="P18" s="93"/>
      <c r="Q18" s="93"/>
      <c r="R18" s="93"/>
      <c r="S18" s="93"/>
      <c r="T18" s="93"/>
      <c r="U18" s="93"/>
      <c r="V18" s="93"/>
      <c r="W18" s="93"/>
      <c r="X18" s="93"/>
      <c r="Y18" s="93"/>
    </row>
    <row r="19" spans="1:26" s="93" customFormat="1"/>
    <row r="20" spans="1:26">
      <c r="A20" s="101" t="s">
        <v>40</v>
      </c>
      <c r="B20" s="100" t="s">
        <v>278</v>
      </c>
      <c r="C20" s="100"/>
      <c r="D20" s="100"/>
      <c r="E20" s="100"/>
      <c r="F20" s="93"/>
      <c r="G20" s="93"/>
      <c r="H20" s="93"/>
      <c r="I20" s="93"/>
      <c r="J20" s="93"/>
      <c r="K20" s="93"/>
      <c r="L20" s="93"/>
      <c r="M20" s="93"/>
      <c r="N20" s="93"/>
      <c r="O20" s="93"/>
      <c r="P20" s="93"/>
      <c r="Q20" s="93"/>
      <c r="R20" s="93"/>
      <c r="S20" s="93"/>
      <c r="T20" s="93"/>
      <c r="U20" s="93"/>
      <c r="V20" s="93"/>
      <c r="W20" s="93"/>
      <c r="X20" s="93"/>
      <c r="Y20" s="93"/>
    </row>
    <row r="21" spans="1:26">
      <c r="A21" s="89"/>
      <c r="B21" s="100"/>
      <c r="C21" s="100"/>
      <c r="D21" s="100"/>
      <c r="E21" s="100"/>
      <c r="F21" s="887">
        <f t="shared" ref="F21:J21" si="28">F4</f>
        <v>2006</v>
      </c>
      <c r="G21" s="887">
        <f t="shared" si="28"/>
        <v>2007</v>
      </c>
      <c r="H21" s="887">
        <f t="shared" si="28"/>
        <v>2008</v>
      </c>
      <c r="I21" s="887">
        <f t="shared" si="28"/>
        <v>2009</v>
      </c>
      <c r="J21" s="887">
        <f t="shared" si="28"/>
        <v>2010</v>
      </c>
      <c r="K21" s="887">
        <f t="shared" ref="K21" si="29">K4</f>
        <v>2011</v>
      </c>
      <c r="L21" s="887">
        <f t="shared" ref="L21:Y21" si="30">L4</f>
        <v>2012</v>
      </c>
      <c r="M21" s="887">
        <f t="shared" si="30"/>
        <v>2013</v>
      </c>
      <c r="N21" s="887">
        <f t="shared" si="30"/>
        <v>2014</v>
      </c>
      <c r="O21" s="887">
        <f t="shared" si="30"/>
        <v>2015</v>
      </c>
      <c r="P21" s="887">
        <f t="shared" si="30"/>
        <v>2016</v>
      </c>
      <c r="Q21" s="887">
        <f t="shared" si="30"/>
        <v>2017</v>
      </c>
      <c r="R21" s="887">
        <f t="shared" si="30"/>
        <v>2018</v>
      </c>
      <c r="S21" s="887">
        <f t="shared" si="30"/>
        <v>2019</v>
      </c>
      <c r="T21" s="887">
        <f t="shared" si="30"/>
        <v>2020</v>
      </c>
      <c r="U21" s="887">
        <f t="shared" si="30"/>
        <v>2021</v>
      </c>
      <c r="V21" s="887">
        <f t="shared" si="30"/>
        <v>2022</v>
      </c>
      <c r="W21" s="887">
        <f t="shared" si="30"/>
        <v>2023</v>
      </c>
      <c r="X21" s="887">
        <f t="shared" si="30"/>
        <v>2024</v>
      </c>
      <c r="Y21" s="887">
        <f t="shared" si="30"/>
        <v>2025</v>
      </c>
    </row>
    <row r="22" spans="1:26" s="93" customFormat="1">
      <c r="A22" s="89"/>
      <c r="B22" s="127" t="s">
        <v>279</v>
      </c>
      <c r="C22" s="98"/>
      <c r="D22" s="99"/>
      <c r="E22" s="99"/>
      <c r="F22" s="105" t="s">
        <v>5</v>
      </c>
      <c r="G22" s="105" t="s">
        <v>5</v>
      </c>
      <c r="H22" s="105" t="s">
        <v>5</v>
      </c>
      <c r="I22" s="105" t="s">
        <v>5</v>
      </c>
      <c r="J22" s="105" t="s">
        <v>5</v>
      </c>
      <c r="K22" s="105" t="s">
        <v>5</v>
      </c>
      <c r="L22" s="105" t="s">
        <v>5</v>
      </c>
      <c r="M22" s="105" t="s">
        <v>5</v>
      </c>
      <c r="N22" s="105" t="s">
        <v>5</v>
      </c>
      <c r="O22" s="105" t="s">
        <v>5</v>
      </c>
      <c r="P22" s="105" t="s">
        <v>5</v>
      </c>
      <c r="Q22" s="105" t="s">
        <v>5</v>
      </c>
      <c r="R22" s="105" t="s">
        <v>5</v>
      </c>
      <c r="S22" s="105" t="s">
        <v>5</v>
      </c>
      <c r="T22" s="105" t="s">
        <v>5</v>
      </c>
      <c r="U22" s="105" t="s">
        <v>5</v>
      </c>
      <c r="V22" s="105" t="s">
        <v>5</v>
      </c>
      <c r="W22" s="105" t="s">
        <v>5</v>
      </c>
      <c r="X22" s="105" t="s">
        <v>5</v>
      </c>
      <c r="Y22" s="105" t="s">
        <v>5</v>
      </c>
      <c r="Z22" s="87"/>
    </row>
    <row r="23" spans="1:26" s="89" customFormat="1">
      <c r="A23" s="87"/>
      <c r="C23" s="95" t="s">
        <v>457</v>
      </c>
      <c r="D23" s="93"/>
      <c r="E23" s="93"/>
      <c r="F23" s="145">
        <f>-'F2 - Bal Sht'!F22</f>
        <v>0</v>
      </c>
      <c r="G23" s="145">
        <f>-'F2 - Bal Sht'!G22</f>
        <v>0</v>
      </c>
      <c r="H23" s="145">
        <f>-'F2 - Bal Sht'!H22</f>
        <v>0</v>
      </c>
      <c r="I23" s="145">
        <f>-'F2 - Bal Sht'!I22</f>
        <v>0</v>
      </c>
      <c r="J23" s="145">
        <f>-'F2 - Bal Sht'!J22</f>
        <v>0</v>
      </c>
      <c r="K23" s="145">
        <f>-'F2 - Bal Sht'!K22</f>
        <v>0</v>
      </c>
      <c r="L23" s="145">
        <f>-'F2 - Bal Sht'!L22</f>
        <v>0</v>
      </c>
      <c r="M23" s="145">
        <f>-'F2 - Bal Sht'!M22</f>
        <v>0</v>
      </c>
      <c r="N23" s="145">
        <f>-'F2 - Bal Sht'!N22</f>
        <v>0</v>
      </c>
      <c r="O23" s="145">
        <f>-'F2 - Bal Sht'!O22</f>
        <v>0</v>
      </c>
      <c r="P23" s="145">
        <f>-'F2 - Bal Sht'!P22</f>
        <v>0</v>
      </c>
      <c r="Q23" s="145">
        <f>-'F2 - Bal Sht'!Q22</f>
        <v>0</v>
      </c>
      <c r="R23" s="145">
        <f>-'F2 - Bal Sht'!R22</f>
        <v>0</v>
      </c>
      <c r="S23" s="145">
        <f>-'F2 - Bal Sht'!S22</f>
        <v>0</v>
      </c>
      <c r="T23" s="145">
        <f>-'F2 - Bal Sht'!T22</f>
        <v>0</v>
      </c>
      <c r="U23" s="145">
        <f>-'F2 - Bal Sht'!U22</f>
        <v>0</v>
      </c>
      <c r="V23" s="145">
        <f>-'F2 - Bal Sht'!V22</f>
        <v>0</v>
      </c>
      <c r="W23" s="145">
        <f>-'F2 - Bal Sht'!W22</f>
        <v>0</v>
      </c>
      <c r="X23" s="145">
        <f>-'F2 - Bal Sht'!X22</f>
        <v>0</v>
      </c>
      <c r="Y23" s="145">
        <f>-'F2 - Bal Sht'!Y22</f>
        <v>0</v>
      </c>
      <c r="Z23" s="87"/>
    </row>
    <row r="24" spans="1:26" s="89" customFormat="1">
      <c r="A24" s="87"/>
      <c r="C24" s="95" t="s">
        <v>458</v>
      </c>
      <c r="F24" s="225"/>
      <c r="G24" s="225"/>
      <c r="H24" s="225"/>
      <c r="I24" s="225"/>
      <c r="J24" s="225"/>
      <c r="K24" s="225"/>
      <c r="L24" s="225"/>
      <c r="M24" s="225"/>
      <c r="N24" s="225"/>
      <c r="O24" s="225"/>
      <c r="P24" s="225"/>
      <c r="Q24" s="225"/>
      <c r="R24" s="225"/>
      <c r="S24" s="225"/>
      <c r="T24" s="225"/>
      <c r="U24" s="225"/>
      <c r="V24" s="225"/>
      <c r="W24" s="225"/>
      <c r="X24" s="225"/>
      <c r="Y24" s="225"/>
      <c r="Z24" s="87"/>
    </row>
    <row r="25" spans="1:26" s="89" customFormat="1">
      <c r="A25" s="87"/>
      <c r="C25" s="95" t="s">
        <v>459</v>
      </c>
      <c r="F25" s="225"/>
      <c r="G25" s="225"/>
      <c r="H25" s="225"/>
      <c r="I25" s="225"/>
      <c r="J25" s="225"/>
      <c r="K25" s="225"/>
      <c r="L25" s="225"/>
      <c r="M25" s="225"/>
      <c r="N25" s="225"/>
      <c r="O25" s="225"/>
      <c r="P25" s="225"/>
      <c r="Q25" s="225"/>
      <c r="R25" s="225"/>
      <c r="S25" s="225"/>
      <c r="T25" s="225"/>
      <c r="U25" s="225"/>
      <c r="V25" s="225"/>
      <c r="W25" s="225"/>
      <c r="X25" s="225"/>
      <c r="Y25" s="225"/>
      <c r="Z25" s="87"/>
    </row>
    <row r="26" spans="1:26" s="89" customFormat="1">
      <c r="A26" s="87"/>
      <c r="C26" s="95" t="s">
        <v>460</v>
      </c>
      <c r="F26" s="145">
        <f>'F2 - Bal Sht'!F30+'F2 - Bal Sht'!F42</f>
        <v>0</v>
      </c>
      <c r="G26" s="145">
        <f>'F2 - Bal Sht'!G30+'F2 - Bal Sht'!G42</f>
        <v>0</v>
      </c>
      <c r="H26" s="145">
        <f>'F2 - Bal Sht'!H30+'F2 - Bal Sht'!H42</f>
        <v>0</v>
      </c>
      <c r="I26" s="145">
        <f>'F2 - Bal Sht'!I30+'F2 - Bal Sht'!I42</f>
        <v>0</v>
      </c>
      <c r="J26" s="145">
        <f>'F2 - Bal Sht'!J30+'F2 - Bal Sht'!J42</f>
        <v>0</v>
      </c>
      <c r="K26" s="145">
        <f>'F2 - Bal Sht'!K30+'F2 - Bal Sht'!K42</f>
        <v>0</v>
      </c>
      <c r="L26" s="145">
        <f>'F2 - Bal Sht'!L30+'F2 - Bal Sht'!L42</f>
        <v>0</v>
      </c>
      <c r="M26" s="145">
        <f>'F2 - Bal Sht'!M30+'F2 - Bal Sht'!M42</f>
        <v>0</v>
      </c>
      <c r="N26" s="145">
        <f>'F2 - Bal Sht'!N30+'F2 - Bal Sht'!N42</f>
        <v>0</v>
      </c>
      <c r="O26" s="145">
        <f>'F2 - Bal Sht'!O30+'F2 - Bal Sht'!O42</f>
        <v>0</v>
      </c>
      <c r="P26" s="145">
        <f>'F2 - Bal Sht'!P30+'F2 - Bal Sht'!P42</f>
        <v>0</v>
      </c>
      <c r="Q26" s="145">
        <f>'F2 - Bal Sht'!Q30+'F2 - Bal Sht'!Q42</f>
        <v>0</v>
      </c>
      <c r="R26" s="145">
        <f>'F2 - Bal Sht'!R30+'F2 - Bal Sht'!R42</f>
        <v>0</v>
      </c>
      <c r="S26" s="145">
        <f>'F2 - Bal Sht'!S30+'F2 - Bal Sht'!S42</f>
        <v>0</v>
      </c>
      <c r="T26" s="145">
        <f>'F2 - Bal Sht'!T30+'F2 - Bal Sht'!T42</f>
        <v>0</v>
      </c>
      <c r="U26" s="145">
        <f>'F2 - Bal Sht'!U30+'F2 - Bal Sht'!U42</f>
        <v>0</v>
      </c>
      <c r="V26" s="145">
        <f>'F2 - Bal Sht'!V30+'F2 - Bal Sht'!V42</f>
        <v>0</v>
      </c>
      <c r="W26" s="145">
        <f>'F2 - Bal Sht'!W30+'F2 - Bal Sht'!W42</f>
        <v>0</v>
      </c>
      <c r="X26" s="145">
        <f>'F2 - Bal Sht'!X30+'F2 - Bal Sht'!X42</f>
        <v>0</v>
      </c>
      <c r="Y26" s="145">
        <f>'F2 - Bal Sht'!Y30+'F2 - Bal Sht'!Y42</f>
        <v>0</v>
      </c>
      <c r="Z26" s="87"/>
    </row>
    <row r="27" spans="1:26" s="89" customFormat="1">
      <c r="A27" s="87"/>
      <c r="C27" s="95" t="s">
        <v>461</v>
      </c>
      <c r="F27" s="225"/>
      <c r="G27" s="225"/>
      <c r="H27" s="225"/>
      <c r="I27" s="225"/>
      <c r="J27" s="225"/>
      <c r="K27" s="225"/>
      <c r="L27" s="225"/>
      <c r="M27" s="225"/>
      <c r="N27" s="225"/>
      <c r="O27" s="225"/>
      <c r="P27" s="225"/>
      <c r="Q27" s="225"/>
      <c r="R27" s="225"/>
      <c r="S27" s="225"/>
      <c r="T27" s="225"/>
      <c r="U27" s="225"/>
      <c r="V27" s="225"/>
      <c r="W27" s="225"/>
      <c r="X27" s="225"/>
      <c r="Y27" s="225"/>
      <c r="Z27" s="87"/>
    </row>
    <row r="28" spans="1:26" s="89" customFormat="1">
      <c r="A28" s="87"/>
      <c r="C28" s="196"/>
      <c r="D28" s="198"/>
      <c r="E28" s="199"/>
      <c r="F28" s="225"/>
      <c r="G28" s="225"/>
      <c r="H28" s="225"/>
      <c r="I28" s="225"/>
      <c r="J28" s="225"/>
      <c r="K28" s="225"/>
      <c r="L28" s="225"/>
      <c r="M28" s="225"/>
      <c r="N28" s="225"/>
      <c r="O28" s="225"/>
      <c r="P28" s="225"/>
      <c r="Q28" s="225"/>
      <c r="R28" s="225"/>
      <c r="S28" s="225"/>
      <c r="T28" s="225"/>
      <c r="U28" s="225"/>
      <c r="V28" s="225"/>
      <c r="W28" s="225"/>
      <c r="X28" s="225"/>
      <c r="Y28" s="225"/>
      <c r="Z28" s="87"/>
    </row>
    <row r="29" spans="1:26" s="89" customFormat="1">
      <c r="A29" s="87"/>
      <c r="C29" s="107"/>
      <c r="D29" s="108"/>
      <c r="E29" s="108" t="s">
        <v>44</v>
      </c>
      <c r="F29" s="227">
        <f t="shared" ref="F29:J29" si="31">SUM(F23:F28)</f>
        <v>0</v>
      </c>
      <c r="G29" s="227">
        <f t="shared" si="31"/>
        <v>0</v>
      </c>
      <c r="H29" s="227">
        <f t="shared" si="31"/>
        <v>0</v>
      </c>
      <c r="I29" s="227">
        <f t="shared" si="31"/>
        <v>0</v>
      </c>
      <c r="J29" s="227">
        <f t="shared" si="31"/>
        <v>0</v>
      </c>
      <c r="K29" s="227">
        <f t="shared" ref="K29" si="32">SUM(K23:K28)</f>
        <v>0</v>
      </c>
      <c r="L29" s="227">
        <f t="shared" ref="L29:Y29" si="33">SUM(L23:L28)</f>
        <v>0</v>
      </c>
      <c r="M29" s="227">
        <f t="shared" si="33"/>
        <v>0</v>
      </c>
      <c r="N29" s="227">
        <f t="shared" si="33"/>
        <v>0</v>
      </c>
      <c r="O29" s="227">
        <f t="shared" si="33"/>
        <v>0</v>
      </c>
      <c r="P29" s="227">
        <f t="shared" si="33"/>
        <v>0</v>
      </c>
      <c r="Q29" s="227">
        <f t="shared" si="33"/>
        <v>0</v>
      </c>
      <c r="R29" s="227">
        <f t="shared" si="33"/>
        <v>0</v>
      </c>
      <c r="S29" s="227">
        <f t="shared" si="33"/>
        <v>0</v>
      </c>
      <c r="T29" s="227">
        <f t="shared" si="33"/>
        <v>0</v>
      </c>
      <c r="U29" s="227">
        <f t="shared" si="33"/>
        <v>0</v>
      </c>
      <c r="V29" s="227">
        <f t="shared" si="33"/>
        <v>0</v>
      </c>
      <c r="W29" s="227">
        <f t="shared" si="33"/>
        <v>0</v>
      </c>
      <c r="X29" s="227">
        <f t="shared" si="33"/>
        <v>0</v>
      </c>
      <c r="Y29" s="227">
        <f t="shared" si="33"/>
        <v>0</v>
      </c>
    </row>
    <row r="30" spans="1:26">
      <c r="F30" s="93"/>
      <c r="G30" s="93"/>
      <c r="H30" s="93"/>
      <c r="I30" s="93"/>
      <c r="J30" s="93"/>
      <c r="K30" s="93"/>
      <c r="L30" s="93"/>
      <c r="M30" s="93"/>
      <c r="N30" s="93"/>
      <c r="O30" s="93"/>
      <c r="P30" s="93"/>
      <c r="Q30" s="93"/>
      <c r="R30" s="93"/>
      <c r="S30" s="93"/>
      <c r="T30" s="93"/>
      <c r="U30" s="93"/>
      <c r="V30" s="93"/>
      <c r="W30" s="93"/>
      <c r="X30" s="93"/>
      <c r="Y30" s="93"/>
    </row>
    <row r="31" spans="1:26">
      <c r="A31" s="101" t="s">
        <v>45</v>
      </c>
      <c r="B31" s="100" t="s">
        <v>462</v>
      </c>
      <c r="C31" s="100"/>
      <c r="D31" s="100"/>
      <c r="E31" s="100"/>
      <c r="F31" s="93"/>
      <c r="G31" s="93"/>
      <c r="H31" s="93"/>
      <c r="I31" s="93"/>
      <c r="J31" s="93"/>
      <c r="K31" s="93"/>
      <c r="L31" s="93"/>
      <c r="M31" s="93"/>
      <c r="N31" s="93"/>
      <c r="O31" s="93"/>
      <c r="P31" s="93"/>
      <c r="Q31" s="93"/>
      <c r="R31" s="93"/>
      <c r="S31" s="93"/>
      <c r="T31" s="93"/>
      <c r="U31" s="93"/>
      <c r="V31" s="93"/>
      <c r="W31" s="93"/>
      <c r="X31" s="93"/>
      <c r="Y31" s="93"/>
    </row>
    <row r="32" spans="1:26">
      <c r="A32" s="109"/>
      <c r="B32" s="102" t="s">
        <v>280</v>
      </c>
      <c r="C32" s="109" t="s">
        <v>41</v>
      </c>
      <c r="D32" s="102" t="s">
        <v>455</v>
      </c>
      <c r="E32" s="102" t="s">
        <v>799</v>
      </c>
      <c r="F32" s="109"/>
      <c r="G32" s="109"/>
      <c r="H32" s="109"/>
      <c r="I32" s="109"/>
      <c r="J32" s="109"/>
      <c r="K32" s="109"/>
      <c r="L32" s="109"/>
      <c r="M32" s="109"/>
      <c r="N32" s="109"/>
      <c r="O32" s="109"/>
      <c r="P32" s="109"/>
      <c r="Q32" s="109"/>
      <c r="R32" s="109"/>
      <c r="S32" s="109"/>
      <c r="T32" s="109"/>
      <c r="U32" s="109"/>
      <c r="V32" s="109"/>
      <c r="W32" s="109"/>
      <c r="X32" s="109"/>
      <c r="Y32" s="109"/>
    </row>
    <row r="33" spans="1:25">
      <c r="A33" s="110" t="s">
        <v>281</v>
      </c>
      <c r="B33" s="103" t="s">
        <v>43</v>
      </c>
      <c r="C33" s="110" t="s">
        <v>42</v>
      </c>
      <c r="D33" s="103" t="s">
        <v>0</v>
      </c>
      <c r="E33" s="103" t="s">
        <v>800</v>
      </c>
      <c r="F33" s="106" t="s">
        <v>5</v>
      </c>
      <c r="G33" s="106" t="s">
        <v>5</v>
      </c>
      <c r="H33" s="106" t="s">
        <v>5</v>
      </c>
      <c r="I33" s="106" t="s">
        <v>5</v>
      </c>
      <c r="J33" s="106" t="s">
        <v>5</v>
      </c>
      <c r="K33" s="106" t="s">
        <v>5</v>
      </c>
      <c r="L33" s="106" t="s">
        <v>5</v>
      </c>
      <c r="M33" s="106" t="s">
        <v>5</v>
      </c>
      <c r="N33" s="106" t="s">
        <v>5</v>
      </c>
      <c r="O33" s="106" t="s">
        <v>5</v>
      </c>
      <c r="P33" s="106" t="s">
        <v>5</v>
      </c>
      <c r="Q33" s="106" t="s">
        <v>5</v>
      </c>
      <c r="R33" s="106" t="s">
        <v>5</v>
      </c>
      <c r="S33" s="106" t="s">
        <v>5</v>
      </c>
      <c r="T33" s="106" t="s">
        <v>5</v>
      </c>
      <c r="U33" s="106" t="s">
        <v>5</v>
      </c>
      <c r="V33" s="106" t="s">
        <v>5</v>
      </c>
      <c r="W33" s="106" t="s">
        <v>5</v>
      </c>
      <c r="X33" s="106" t="s">
        <v>5</v>
      </c>
      <c r="Y33" s="106" t="s">
        <v>5</v>
      </c>
    </row>
    <row r="34" spans="1:25">
      <c r="A34" s="220" t="s">
        <v>404</v>
      </c>
      <c r="B34" s="228"/>
      <c r="C34" s="223"/>
      <c r="D34" s="222"/>
      <c r="E34" s="228"/>
      <c r="F34" s="225"/>
      <c r="G34" s="225"/>
      <c r="H34" s="225"/>
      <c r="I34" s="225"/>
      <c r="J34" s="225"/>
      <c r="K34" s="225"/>
      <c r="L34" s="225"/>
      <c r="M34" s="225"/>
      <c r="N34" s="225"/>
      <c r="O34" s="225"/>
      <c r="P34" s="225"/>
      <c r="Q34" s="225"/>
      <c r="R34" s="225"/>
      <c r="S34" s="225"/>
      <c r="T34" s="225"/>
      <c r="U34" s="225"/>
      <c r="V34" s="225"/>
      <c r="W34" s="225"/>
      <c r="X34" s="225"/>
      <c r="Y34" s="225"/>
    </row>
    <row r="35" spans="1:25">
      <c r="A35" s="218" t="s">
        <v>405</v>
      </c>
      <c r="B35" s="228"/>
      <c r="C35" s="223"/>
      <c r="D35" s="222"/>
      <c r="E35" s="228"/>
      <c r="F35" s="225"/>
      <c r="G35" s="225"/>
      <c r="H35" s="225"/>
      <c r="I35" s="225"/>
      <c r="J35" s="225"/>
      <c r="K35" s="225"/>
      <c r="L35" s="225"/>
      <c r="M35" s="225"/>
      <c r="N35" s="225"/>
      <c r="O35" s="225"/>
      <c r="P35" s="225"/>
      <c r="Q35" s="225"/>
      <c r="R35" s="225"/>
      <c r="S35" s="225"/>
      <c r="T35" s="225"/>
      <c r="U35" s="225"/>
      <c r="V35" s="225"/>
      <c r="W35" s="225"/>
      <c r="X35" s="225"/>
      <c r="Y35" s="225"/>
    </row>
    <row r="36" spans="1:25">
      <c r="A36" s="220" t="s">
        <v>406</v>
      </c>
      <c r="B36" s="228"/>
      <c r="C36" s="223"/>
      <c r="D36" s="222"/>
      <c r="E36" s="228"/>
      <c r="F36" s="225"/>
      <c r="G36" s="225"/>
      <c r="H36" s="225"/>
      <c r="I36" s="225"/>
      <c r="J36" s="225"/>
      <c r="K36" s="225"/>
      <c r="L36" s="225"/>
      <c r="M36" s="225"/>
      <c r="N36" s="225"/>
      <c r="O36" s="225"/>
      <c r="P36" s="225"/>
      <c r="Q36" s="225"/>
      <c r="R36" s="225"/>
      <c r="S36" s="225"/>
      <c r="T36" s="225"/>
      <c r="U36" s="225"/>
      <c r="V36" s="225"/>
      <c r="W36" s="225"/>
      <c r="X36" s="225"/>
      <c r="Y36" s="225"/>
    </row>
    <row r="37" spans="1:25">
      <c r="A37" s="218" t="s">
        <v>407</v>
      </c>
      <c r="B37" s="228"/>
      <c r="C37" s="223"/>
      <c r="D37" s="222"/>
      <c r="E37" s="228"/>
      <c r="F37" s="225"/>
      <c r="G37" s="225"/>
      <c r="H37" s="225"/>
      <c r="I37" s="225"/>
      <c r="J37" s="225"/>
      <c r="K37" s="225"/>
      <c r="L37" s="225"/>
      <c r="M37" s="225"/>
      <c r="N37" s="225"/>
      <c r="O37" s="225"/>
      <c r="P37" s="225"/>
      <c r="Q37" s="225"/>
      <c r="R37" s="225"/>
      <c r="S37" s="225"/>
      <c r="T37" s="225"/>
      <c r="U37" s="225"/>
      <c r="V37" s="225"/>
      <c r="W37" s="225"/>
      <c r="X37" s="225"/>
      <c r="Y37" s="225"/>
    </row>
    <row r="38" spans="1:25">
      <c r="A38" s="220" t="s">
        <v>408</v>
      </c>
      <c r="B38" s="228"/>
      <c r="C38" s="223"/>
      <c r="D38" s="222"/>
      <c r="E38" s="228"/>
      <c r="F38" s="225"/>
      <c r="G38" s="225"/>
      <c r="H38" s="225"/>
      <c r="I38" s="225"/>
      <c r="J38" s="225"/>
      <c r="K38" s="225"/>
      <c r="L38" s="225"/>
      <c r="M38" s="225"/>
      <c r="N38" s="225"/>
      <c r="O38" s="225"/>
      <c r="P38" s="225"/>
      <c r="Q38" s="225"/>
      <c r="R38" s="225"/>
      <c r="S38" s="225"/>
      <c r="T38" s="225"/>
      <c r="U38" s="225"/>
      <c r="V38" s="225"/>
      <c r="W38" s="225"/>
      <c r="X38" s="225"/>
      <c r="Y38" s="225"/>
    </row>
    <row r="39" spans="1:25">
      <c r="A39" s="218" t="s">
        <v>409</v>
      </c>
      <c r="B39" s="228"/>
      <c r="C39" s="223"/>
      <c r="D39" s="222"/>
      <c r="E39" s="228"/>
      <c r="F39" s="225"/>
      <c r="G39" s="225"/>
      <c r="H39" s="225"/>
      <c r="I39" s="225"/>
      <c r="J39" s="225"/>
      <c r="K39" s="225"/>
      <c r="L39" s="225"/>
      <c r="M39" s="225"/>
      <c r="N39" s="225"/>
      <c r="O39" s="225"/>
      <c r="P39" s="225"/>
      <c r="Q39" s="225"/>
      <c r="R39" s="225"/>
      <c r="S39" s="225"/>
      <c r="T39" s="225"/>
      <c r="U39" s="225"/>
      <c r="V39" s="225"/>
      <c r="W39" s="225"/>
      <c r="X39" s="225"/>
      <c r="Y39" s="225"/>
    </row>
    <row r="40" spans="1:25">
      <c r="A40" s="220" t="s">
        <v>410</v>
      </c>
      <c r="B40" s="228"/>
      <c r="C40" s="223"/>
      <c r="D40" s="222"/>
      <c r="E40" s="228"/>
      <c r="F40" s="225"/>
      <c r="G40" s="225"/>
      <c r="H40" s="225"/>
      <c r="I40" s="225"/>
      <c r="J40" s="225"/>
      <c r="K40" s="225"/>
      <c r="L40" s="225"/>
      <c r="M40" s="225"/>
      <c r="N40" s="225"/>
      <c r="O40" s="225"/>
      <c r="P40" s="225"/>
      <c r="Q40" s="225"/>
      <c r="R40" s="225"/>
      <c r="S40" s="225"/>
      <c r="T40" s="225"/>
      <c r="U40" s="225"/>
      <c r="V40" s="225"/>
      <c r="W40" s="225"/>
      <c r="X40" s="225"/>
      <c r="Y40" s="225"/>
    </row>
    <row r="41" spans="1:25">
      <c r="A41" s="218" t="s">
        <v>411</v>
      </c>
      <c r="B41" s="228"/>
      <c r="C41" s="223"/>
      <c r="D41" s="222"/>
      <c r="E41" s="228"/>
      <c r="F41" s="225"/>
      <c r="G41" s="225"/>
      <c r="H41" s="225"/>
      <c r="I41" s="225"/>
      <c r="J41" s="225"/>
      <c r="K41" s="225"/>
      <c r="L41" s="225"/>
      <c r="M41" s="225"/>
      <c r="N41" s="225"/>
      <c r="O41" s="225"/>
      <c r="P41" s="225"/>
      <c r="Q41" s="225"/>
      <c r="R41" s="225"/>
      <c r="S41" s="225"/>
      <c r="T41" s="225"/>
      <c r="U41" s="225"/>
      <c r="V41" s="225"/>
      <c r="W41" s="225"/>
      <c r="X41" s="225"/>
      <c r="Y41" s="225"/>
    </row>
    <row r="42" spans="1:25">
      <c r="A42" s="220" t="s">
        <v>412</v>
      </c>
      <c r="B42" s="228"/>
      <c r="C42" s="223"/>
      <c r="D42" s="222"/>
      <c r="E42" s="228"/>
      <c r="F42" s="225"/>
      <c r="G42" s="225"/>
      <c r="H42" s="225"/>
      <c r="I42" s="225"/>
      <c r="J42" s="225"/>
      <c r="K42" s="225"/>
      <c r="L42" s="225"/>
      <c r="M42" s="225"/>
      <c r="N42" s="225"/>
      <c r="O42" s="225"/>
      <c r="P42" s="225"/>
      <c r="Q42" s="225"/>
      <c r="R42" s="225"/>
      <c r="S42" s="225"/>
      <c r="T42" s="225"/>
      <c r="U42" s="225"/>
      <c r="V42" s="225"/>
      <c r="W42" s="225"/>
      <c r="X42" s="225"/>
      <c r="Y42" s="225"/>
    </row>
    <row r="43" spans="1:25">
      <c r="A43" s="218" t="s">
        <v>413</v>
      </c>
      <c r="B43" s="228"/>
      <c r="C43" s="223"/>
      <c r="D43" s="222"/>
      <c r="E43" s="228"/>
      <c r="F43" s="225"/>
      <c r="G43" s="225"/>
      <c r="H43" s="225"/>
      <c r="I43" s="225"/>
      <c r="J43" s="225"/>
      <c r="K43" s="225"/>
      <c r="L43" s="225"/>
      <c r="M43" s="225"/>
      <c r="N43" s="225"/>
      <c r="O43" s="225"/>
      <c r="P43" s="225"/>
      <c r="Q43" s="225"/>
      <c r="R43" s="225"/>
      <c r="S43" s="225"/>
      <c r="T43" s="225"/>
      <c r="U43" s="225"/>
      <c r="V43" s="225"/>
      <c r="W43" s="225"/>
      <c r="X43" s="225"/>
      <c r="Y43" s="225"/>
    </row>
    <row r="44" spans="1:25" hidden="1">
      <c r="A44" s="120" t="s">
        <v>414</v>
      </c>
      <c r="B44" s="229"/>
      <c r="C44" s="224"/>
      <c r="D44" s="222"/>
      <c r="E44" s="229"/>
      <c r="F44" s="225"/>
      <c r="G44" s="225"/>
      <c r="H44" s="225"/>
      <c r="I44" s="225"/>
      <c r="J44" s="225"/>
      <c r="K44" s="225"/>
      <c r="L44" s="225"/>
      <c r="M44" s="225"/>
      <c r="N44" s="225"/>
      <c r="O44" s="225"/>
      <c r="P44" s="225"/>
      <c r="Q44" s="225"/>
      <c r="R44" s="225"/>
      <c r="S44" s="225"/>
      <c r="T44" s="225"/>
      <c r="U44" s="225"/>
      <c r="V44" s="225"/>
      <c r="W44" s="225"/>
      <c r="X44" s="225"/>
      <c r="Y44" s="225"/>
    </row>
    <row r="45" spans="1:25" hidden="1">
      <c r="A45" s="120" t="s">
        <v>605</v>
      </c>
      <c r="B45" s="229"/>
      <c r="C45" s="224"/>
      <c r="D45" s="222"/>
      <c r="E45" s="229"/>
      <c r="F45" s="225"/>
      <c r="G45" s="225"/>
      <c r="H45" s="225"/>
      <c r="I45" s="225"/>
      <c r="J45" s="225"/>
      <c r="K45" s="225"/>
      <c r="L45" s="225"/>
      <c r="M45" s="225"/>
      <c r="N45" s="225"/>
      <c r="O45" s="225"/>
      <c r="P45" s="225"/>
      <c r="Q45" s="225"/>
      <c r="R45" s="225"/>
      <c r="S45" s="225"/>
      <c r="T45" s="225"/>
      <c r="U45" s="225"/>
      <c r="V45" s="225"/>
      <c r="W45" s="225"/>
      <c r="X45" s="225"/>
      <c r="Y45" s="225"/>
    </row>
    <row r="46" spans="1:25" hidden="1">
      <c r="A46" s="120" t="s">
        <v>606</v>
      </c>
      <c r="B46" s="229"/>
      <c r="C46" s="224"/>
      <c r="D46" s="222"/>
      <c r="E46" s="229"/>
      <c r="F46" s="225"/>
      <c r="G46" s="225"/>
      <c r="H46" s="225"/>
      <c r="I46" s="225"/>
      <c r="J46" s="225"/>
      <c r="K46" s="225"/>
      <c r="L46" s="225"/>
      <c r="M46" s="225"/>
      <c r="N46" s="225"/>
      <c r="O46" s="225"/>
      <c r="P46" s="225"/>
      <c r="Q46" s="225"/>
      <c r="R46" s="225"/>
      <c r="S46" s="225"/>
      <c r="T46" s="225"/>
      <c r="U46" s="225"/>
      <c r="V46" s="225"/>
      <c r="W46" s="225"/>
      <c r="X46" s="225"/>
      <c r="Y46" s="225"/>
    </row>
    <row r="47" spans="1:25" hidden="1">
      <c r="A47" s="120" t="s">
        <v>607</v>
      </c>
      <c r="B47" s="229"/>
      <c r="C47" s="224"/>
      <c r="D47" s="222"/>
      <c r="E47" s="229"/>
      <c r="F47" s="225"/>
      <c r="G47" s="225"/>
      <c r="H47" s="225"/>
      <c r="I47" s="225"/>
      <c r="J47" s="225"/>
      <c r="K47" s="225"/>
      <c r="L47" s="225"/>
      <c r="M47" s="225"/>
      <c r="N47" s="225"/>
      <c r="O47" s="225"/>
      <c r="P47" s="225"/>
      <c r="Q47" s="225"/>
      <c r="R47" s="225"/>
      <c r="S47" s="225"/>
      <c r="T47" s="225"/>
      <c r="U47" s="225"/>
      <c r="V47" s="225"/>
      <c r="W47" s="225"/>
      <c r="X47" s="225"/>
      <c r="Y47" s="225"/>
    </row>
    <row r="48" spans="1:25" hidden="1">
      <c r="A48" s="120" t="s">
        <v>608</v>
      </c>
      <c r="B48" s="229"/>
      <c r="C48" s="224"/>
      <c r="D48" s="222"/>
      <c r="E48" s="229"/>
      <c r="F48" s="225"/>
      <c r="G48" s="225"/>
      <c r="H48" s="225"/>
      <c r="I48" s="225"/>
      <c r="J48" s="225"/>
      <c r="K48" s="225"/>
      <c r="L48" s="225"/>
      <c r="M48" s="225"/>
      <c r="N48" s="225"/>
      <c r="O48" s="225"/>
      <c r="P48" s="225"/>
      <c r="Q48" s="225"/>
      <c r="R48" s="225"/>
      <c r="S48" s="225"/>
      <c r="T48" s="225"/>
      <c r="U48" s="225"/>
      <c r="V48" s="225"/>
      <c r="W48" s="225"/>
      <c r="X48" s="225"/>
      <c r="Y48" s="225"/>
    </row>
    <row r="49" spans="1:25" hidden="1">
      <c r="A49" s="120" t="s">
        <v>609</v>
      </c>
      <c r="B49" s="229"/>
      <c r="C49" s="224"/>
      <c r="D49" s="222"/>
      <c r="E49" s="229"/>
      <c r="F49" s="225"/>
      <c r="G49" s="225"/>
      <c r="H49" s="225"/>
      <c r="I49" s="225"/>
      <c r="J49" s="225"/>
      <c r="K49" s="225"/>
      <c r="L49" s="225"/>
      <c r="M49" s="225"/>
      <c r="N49" s="225"/>
      <c r="O49" s="225"/>
      <c r="P49" s="225"/>
      <c r="Q49" s="225"/>
      <c r="R49" s="225"/>
      <c r="S49" s="225"/>
      <c r="T49" s="225"/>
      <c r="U49" s="225"/>
      <c r="V49" s="225"/>
      <c r="W49" s="225"/>
      <c r="X49" s="225"/>
      <c r="Y49" s="225"/>
    </row>
    <row r="50" spans="1:25" hidden="1">
      <c r="A50" s="120" t="s">
        <v>610</v>
      </c>
      <c r="B50" s="229"/>
      <c r="C50" s="224"/>
      <c r="D50" s="222"/>
      <c r="E50" s="229"/>
      <c r="F50" s="225"/>
      <c r="G50" s="225"/>
      <c r="H50" s="225"/>
      <c r="I50" s="225"/>
      <c r="J50" s="225"/>
      <c r="K50" s="225"/>
      <c r="L50" s="225"/>
      <c r="M50" s="225"/>
      <c r="N50" s="225"/>
      <c r="O50" s="225"/>
      <c r="P50" s="225"/>
      <c r="Q50" s="225"/>
      <c r="R50" s="225"/>
      <c r="S50" s="225"/>
      <c r="T50" s="225"/>
      <c r="U50" s="225"/>
      <c r="V50" s="225"/>
      <c r="W50" s="225"/>
      <c r="X50" s="225"/>
      <c r="Y50" s="225"/>
    </row>
    <row r="51" spans="1:25" hidden="1">
      <c r="A51" s="120" t="s">
        <v>611</v>
      </c>
      <c r="B51" s="229"/>
      <c r="C51" s="224"/>
      <c r="D51" s="222"/>
      <c r="E51" s="229"/>
      <c r="F51" s="225"/>
      <c r="G51" s="225"/>
      <c r="H51" s="225"/>
      <c r="I51" s="225"/>
      <c r="J51" s="225"/>
      <c r="K51" s="225"/>
      <c r="L51" s="225"/>
      <c r="M51" s="225"/>
      <c r="N51" s="225"/>
      <c r="O51" s="225"/>
      <c r="P51" s="225"/>
      <c r="Q51" s="225"/>
      <c r="R51" s="225"/>
      <c r="S51" s="225"/>
      <c r="T51" s="225"/>
      <c r="U51" s="225"/>
      <c r="V51" s="225"/>
      <c r="W51" s="225"/>
      <c r="X51" s="225"/>
      <c r="Y51" s="225"/>
    </row>
    <row r="52" spans="1:25" hidden="1">
      <c r="A52" s="120" t="s">
        <v>612</v>
      </c>
      <c r="B52" s="229"/>
      <c r="C52" s="224"/>
      <c r="D52" s="222"/>
      <c r="E52" s="229"/>
      <c r="F52" s="225"/>
      <c r="G52" s="225"/>
      <c r="H52" s="225"/>
      <c r="I52" s="225"/>
      <c r="J52" s="225"/>
      <c r="K52" s="225"/>
      <c r="L52" s="225"/>
      <c r="M52" s="225"/>
      <c r="N52" s="225"/>
      <c r="O52" s="225"/>
      <c r="P52" s="225"/>
      <c r="Q52" s="225"/>
      <c r="R52" s="225"/>
      <c r="S52" s="225"/>
      <c r="T52" s="225"/>
      <c r="U52" s="225"/>
      <c r="V52" s="225"/>
      <c r="W52" s="225"/>
      <c r="X52" s="225"/>
      <c r="Y52" s="225"/>
    </row>
    <row r="53" spans="1:25" hidden="1">
      <c r="A53" s="120" t="s">
        <v>613</v>
      </c>
      <c r="B53" s="229"/>
      <c r="C53" s="224"/>
      <c r="D53" s="222"/>
      <c r="E53" s="229"/>
      <c r="F53" s="225"/>
      <c r="G53" s="225"/>
      <c r="H53" s="225"/>
      <c r="I53" s="225"/>
      <c r="J53" s="225"/>
      <c r="K53" s="225"/>
      <c r="L53" s="225"/>
      <c r="M53" s="225"/>
      <c r="N53" s="225"/>
      <c r="O53" s="225"/>
      <c r="P53" s="225"/>
      <c r="Q53" s="225"/>
      <c r="R53" s="225"/>
      <c r="S53" s="225"/>
      <c r="T53" s="225"/>
      <c r="U53" s="225"/>
      <c r="V53" s="225"/>
      <c r="W53" s="225"/>
      <c r="X53" s="225"/>
      <c r="Y53" s="225"/>
    </row>
    <row r="54" spans="1:25" hidden="1">
      <c r="A54" s="120" t="s">
        <v>1067</v>
      </c>
      <c r="B54" s="229"/>
      <c r="C54" s="224"/>
      <c r="D54" s="222"/>
      <c r="E54" s="229"/>
      <c r="F54" s="225"/>
      <c r="G54" s="225"/>
      <c r="H54" s="225"/>
      <c r="I54" s="225"/>
      <c r="J54" s="225"/>
      <c r="K54" s="225"/>
      <c r="L54" s="225"/>
      <c r="M54" s="225"/>
      <c r="N54" s="225"/>
      <c r="O54" s="225"/>
      <c r="P54" s="225"/>
      <c r="Q54" s="225"/>
      <c r="R54" s="225"/>
      <c r="S54" s="225"/>
      <c r="T54" s="225"/>
      <c r="U54" s="225"/>
      <c r="V54" s="225"/>
      <c r="W54" s="225"/>
      <c r="X54" s="225"/>
      <c r="Y54" s="225"/>
    </row>
    <row r="55" spans="1:25" hidden="1">
      <c r="A55" s="120" t="s">
        <v>1068</v>
      </c>
      <c r="B55" s="229"/>
      <c r="C55" s="224"/>
      <c r="D55" s="222"/>
      <c r="E55" s="229"/>
      <c r="F55" s="225"/>
      <c r="G55" s="225"/>
      <c r="H55" s="225"/>
      <c r="I55" s="225"/>
      <c r="J55" s="225"/>
      <c r="K55" s="225"/>
      <c r="L55" s="225"/>
      <c r="M55" s="225"/>
      <c r="N55" s="225"/>
      <c r="O55" s="225"/>
      <c r="P55" s="225"/>
      <c r="Q55" s="225"/>
      <c r="R55" s="225"/>
      <c r="S55" s="225"/>
      <c r="T55" s="225"/>
      <c r="U55" s="225"/>
      <c r="V55" s="225"/>
      <c r="W55" s="225"/>
      <c r="X55" s="225"/>
      <c r="Y55" s="225"/>
    </row>
    <row r="56" spans="1:25" hidden="1">
      <c r="A56" s="120" t="s">
        <v>1069</v>
      </c>
      <c r="B56" s="229"/>
      <c r="C56" s="224"/>
      <c r="D56" s="222"/>
      <c r="E56" s="229"/>
      <c r="F56" s="225"/>
      <c r="G56" s="225"/>
      <c r="H56" s="225"/>
      <c r="I56" s="225"/>
      <c r="J56" s="225"/>
      <c r="K56" s="225"/>
      <c r="L56" s="225"/>
      <c r="M56" s="225"/>
      <c r="N56" s="225"/>
      <c r="O56" s="225"/>
      <c r="P56" s="225"/>
      <c r="Q56" s="225"/>
      <c r="R56" s="225"/>
      <c r="S56" s="225"/>
      <c r="T56" s="225"/>
      <c r="U56" s="225"/>
      <c r="V56" s="225"/>
      <c r="W56" s="225"/>
      <c r="X56" s="225"/>
      <c r="Y56" s="225"/>
    </row>
    <row r="57" spans="1:25" hidden="1">
      <c r="A57" s="120" t="s">
        <v>1070</v>
      </c>
      <c r="B57" s="229"/>
      <c r="C57" s="224"/>
      <c r="D57" s="222"/>
      <c r="E57" s="229"/>
      <c r="F57" s="225"/>
      <c r="G57" s="225"/>
      <c r="H57" s="225"/>
      <c r="I57" s="225"/>
      <c r="J57" s="225"/>
      <c r="K57" s="225"/>
      <c r="L57" s="225"/>
      <c r="M57" s="225"/>
      <c r="N57" s="225"/>
      <c r="O57" s="225"/>
      <c r="P57" s="225"/>
      <c r="Q57" s="225"/>
      <c r="R57" s="225"/>
      <c r="S57" s="225"/>
      <c r="T57" s="225"/>
      <c r="U57" s="225"/>
      <c r="V57" s="225"/>
      <c r="W57" s="225"/>
      <c r="X57" s="225"/>
      <c r="Y57" s="225"/>
    </row>
    <row r="58" spans="1:25" hidden="1">
      <c r="A58" s="120" t="s">
        <v>1071</v>
      </c>
      <c r="B58" s="229"/>
      <c r="C58" s="224"/>
      <c r="D58" s="222"/>
      <c r="E58" s="229"/>
      <c r="F58" s="225"/>
      <c r="G58" s="225"/>
      <c r="H58" s="225"/>
      <c r="I58" s="225"/>
      <c r="J58" s="225"/>
      <c r="K58" s="225"/>
      <c r="L58" s="225"/>
      <c r="M58" s="225"/>
      <c r="N58" s="225"/>
      <c r="O58" s="225"/>
      <c r="P58" s="225"/>
      <c r="Q58" s="225"/>
      <c r="R58" s="225"/>
      <c r="S58" s="225"/>
      <c r="T58" s="225"/>
      <c r="U58" s="225"/>
      <c r="V58" s="225"/>
      <c r="W58" s="225"/>
      <c r="X58" s="225"/>
      <c r="Y58" s="225"/>
    </row>
    <row r="59" spans="1:25" hidden="1">
      <c r="A59" s="120" t="s">
        <v>1072</v>
      </c>
      <c r="B59" s="229"/>
      <c r="C59" s="224"/>
      <c r="D59" s="222"/>
      <c r="E59" s="229"/>
      <c r="F59" s="225"/>
      <c r="G59" s="225"/>
      <c r="H59" s="225"/>
      <c r="I59" s="225"/>
      <c r="J59" s="225"/>
      <c r="K59" s="225"/>
      <c r="L59" s="225"/>
      <c r="M59" s="225"/>
      <c r="N59" s="225"/>
      <c r="O59" s="225"/>
      <c r="P59" s="225"/>
      <c r="Q59" s="225"/>
      <c r="R59" s="225"/>
      <c r="S59" s="225"/>
      <c r="T59" s="225"/>
      <c r="U59" s="225"/>
      <c r="V59" s="225"/>
      <c r="W59" s="225"/>
      <c r="X59" s="225"/>
      <c r="Y59" s="225"/>
    </row>
    <row r="60" spans="1:25" hidden="1">
      <c r="A60" s="120" t="s">
        <v>1073</v>
      </c>
      <c r="B60" s="229"/>
      <c r="C60" s="224"/>
      <c r="D60" s="222"/>
      <c r="E60" s="229"/>
      <c r="F60" s="225"/>
      <c r="G60" s="225"/>
      <c r="H60" s="225"/>
      <c r="I60" s="225"/>
      <c r="J60" s="225"/>
      <c r="K60" s="225"/>
      <c r="L60" s="225"/>
      <c r="M60" s="225"/>
      <c r="N60" s="225"/>
      <c r="O60" s="225"/>
      <c r="P60" s="225"/>
      <c r="Q60" s="225"/>
      <c r="R60" s="225"/>
      <c r="S60" s="225"/>
      <c r="T60" s="225"/>
      <c r="U60" s="225"/>
      <c r="V60" s="225"/>
      <c r="W60" s="225"/>
      <c r="X60" s="225"/>
      <c r="Y60" s="225"/>
    </row>
    <row r="61" spans="1:25" hidden="1">
      <c r="A61" s="120" t="s">
        <v>1074</v>
      </c>
      <c r="B61" s="229"/>
      <c r="C61" s="224"/>
      <c r="D61" s="222"/>
      <c r="E61" s="229"/>
      <c r="F61" s="225"/>
      <c r="G61" s="225"/>
      <c r="H61" s="225"/>
      <c r="I61" s="225"/>
      <c r="J61" s="225"/>
      <c r="K61" s="225"/>
      <c r="L61" s="225"/>
      <c r="M61" s="225"/>
      <c r="N61" s="225"/>
      <c r="O61" s="225"/>
      <c r="P61" s="225"/>
      <c r="Q61" s="225"/>
      <c r="R61" s="225"/>
      <c r="S61" s="225"/>
      <c r="T61" s="225"/>
      <c r="U61" s="225"/>
      <c r="V61" s="225"/>
      <c r="W61" s="225"/>
      <c r="X61" s="225"/>
      <c r="Y61" s="225"/>
    </row>
    <row r="62" spans="1:25" hidden="1">
      <c r="A62" s="120" t="s">
        <v>1075</v>
      </c>
      <c r="B62" s="229"/>
      <c r="C62" s="224"/>
      <c r="D62" s="222"/>
      <c r="E62" s="229"/>
      <c r="F62" s="225"/>
      <c r="G62" s="225"/>
      <c r="H62" s="225"/>
      <c r="I62" s="225"/>
      <c r="J62" s="225"/>
      <c r="K62" s="225"/>
      <c r="L62" s="225"/>
      <c r="M62" s="225"/>
      <c r="N62" s="225"/>
      <c r="O62" s="225"/>
      <c r="P62" s="225"/>
      <c r="Q62" s="225"/>
      <c r="R62" s="225"/>
      <c r="S62" s="225"/>
      <c r="T62" s="225"/>
      <c r="U62" s="225"/>
      <c r="V62" s="225"/>
      <c r="W62" s="225"/>
      <c r="X62" s="225"/>
      <c r="Y62" s="225"/>
    </row>
    <row r="63" spans="1:25" hidden="1">
      <c r="A63" s="120" t="s">
        <v>1076</v>
      </c>
      <c r="B63" s="229"/>
      <c r="C63" s="224"/>
      <c r="D63" s="222"/>
      <c r="E63" s="229"/>
      <c r="F63" s="225"/>
      <c r="G63" s="225"/>
      <c r="H63" s="225"/>
      <c r="I63" s="225"/>
      <c r="J63" s="225"/>
      <c r="K63" s="225"/>
      <c r="L63" s="225"/>
      <c r="M63" s="225"/>
      <c r="N63" s="225"/>
      <c r="O63" s="225"/>
      <c r="P63" s="225"/>
      <c r="Q63" s="225"/>
      <c r="R63" s="225"/>
      <c r="S63" s="225"/>
      <c r="T63" s="225"/>
      <c r="U63" s="225"/>
      <c r="V63" s="225"/>
      <c r="W63" s="225"/>
      <c r="X63" s="225"/>
      <c r="Y63" s="225"/>
    </row>
    <row r="64" spans="1:25" hidden="1">
      <c r="A64" s="120" t="s">
        <v>1077</v>
      </c>
      <c r="B64" s="229"/>
      <c r="C64" s="224"/>
      <c r="D64" s="222"/>
      <c r="E64" s="229"/>
      <c r="F64" s="225"/>
      <c r="G64" s="225"/>
      <c r="H64" s="225"/>
      <c r="I64" s="225"/>
      <c r="J64" s="225"/>
      <c r="K64" s="225"/>
      <c r="L64" s="225"/>
      <c r="M64" s="225"/>
      <c r="N64" s="225"/>
      <c r="O64" s="225"/>
      <c r="P64" s="225"/>
      <c r="Q64" s="225"/>
      <c r="R64" s="225"/>
      <c r="S64" s="225"/>
      <c r="T64" s="225"/>
      <c r="U64" s="225"/>
      <c r="V64" s="225"/>
      <c r="W64" s="225"/>
      <c r="X64" s="225"/>
      <c r="Y64" s="225"/>
    </row>
    <row r="65" spans="1:25" hidden="1">
      <c r="A65" s="120" t="s">
        <v>1078</v>
      </c>
      <c r="B65" s="229"/>
      <c r="C65" s="224"/>
      <c r="D65" s="222"/>
      <c r="E65" s="229"/>
      <c r="F65" s="225"/>
      <c r="G65" s="225"/>
      <c r="H65" s="225"/>
      <c r="I65" s="225"/>
      <c r="J65" s="225"/>
      <c r="K65" s="225"/>
      <c r="L65" s="225"/>
      <c r="M65" s="225"/>
      <c r="N65" s="225"/>
      <c r="O65" s="225"/>
      <c r="P65" s="225"/>
      <c r="Q65" s="225"/>
      <c r="R65" s="225"/>
      <c r="S65" s="225"/>
      <c r="T65" s="225"/>
      <c r="U65" s="225"/>
      <c r="V65" s="225"/>
      <c r="W65" s="225"/>
      <c r="X65" s="225"/>
      <c r="Y65" s="225"/>
    </row>
    <row r="66" spans="1:25" hidden="1">
      <c r="A66" s="120" t="s">
        <v>1079</v>
      </c>
      <c r="B66" s="229"/>
      <c r="C66" s="224"/>
      <c r="D66" s="222"/>
      <c r="E66" s="229"/>
      <c r="F66" s="225"/>
      <c r="G66" s="225"/>
      <c r="H66" s="225"/>
      <c r="I66" s="225"/>
      <c r="J66" s="225"/>
      <c r="K66" s="225"/>
      <c r="L66" s="225"/>
      <c r="M66" s="225"/>
      <c r="N66" s="225"/>
      <c r="O66" s="225"/>
      <c r="P66" s="225"/>
      <c r="Q66" s="225"/>
      <c r="R66" s="225"/>
      <c r="S66" s="225"/>
      <c r="T66" s="225"/>
      <c r="U66" s="225"/>
      <c r="V66" s="225"/>
      <c r="W66" s="225"/>
      <c r="X66" s="225"/>
      <c r="Y66" s="225"/>
    </row>
    <row r="67" spans="1:25" hidden="1">
      <c r="A67" s="120" t="s">
        <v>1080</v>
      </c>
      <c r="B67" s="229"/>
      <c r="C67" s="224"/>
      <c r="D67" s="222"/>
      <c r="E67" s="229"/>
      <c r="F67" s="225"/>
      <c r="G67" s="225"/>
      <c r="H67" s="225"/>
      <c r="I67" s="225"/>
      <c r="J67" s="225"/>
      <c r="K67" s="225"/>
      <c r="L67" s="225"/>
      <c r="M67" s="225"/>
      <c r="N67" s="225"/>
      <c r="O67" s="225"/>
      <c r="P67" s="225"/>
      <c r="Q67" s="225"/>
      <c r="R67" s="225"/>
      <c r="S67" s="225"/>
      <c r="T67" s="225"/>
      <c r="U67" s="225"/>
      <c r="V67" s="225"/>
      <c r="W67" s="225"/>
      <c r="X67" s="225"/>
      <c r="Y67" s="225"/>
    </row>
    <row r="68" spans="1:25" hidden="1">
      <c r="A68" s="120" t="s">
        <v>1081</v>
      </c>
      <c r="B68" s="229"/>
      <c r="C68" s="224"/>
      <c r="D68" s="222"/>
      <c r="E68" s="229"/>
      <c r="F68" s="225"/>
      <c r="G68" s="225"/>
      <c r="H68" s="225"/>
      <c r="I68" s="225"/>
      <c r="J68" s="225"/>
      <c r="K68" s="225"/>
      <c r="L68" s="225"/>
      <c r="M68" s="225"/>
      <c r="N68" s="225"/>
      <c r="O68" s="225"/>
      <c r="P68" s="225"/>
      <c r="Q68" s="225"/>
      <c r="R68" s="225"/>
      <c r="S68" s="225"/>
      <c r="T68" s="225"/>
      <c r="U68" s="225"/>
      <c r="V68" s="225"/>
      <c r="W68" s="225"/>
      <c r="X68" s="225"/>
      <c r="Y68" s="225"/>
    </row>
    <row r="69" spans="1:25" hidden="1">
      <c r="A69" s="120" t="s">
        <v>1082</v>
      </c>
      <c r="B69" s="229"/>
      <c r="C69" s="224"/>
      <c r="D69" s="222"/>
      <c r="E69" s="229"/>
      <c r="F69" s="225"/>
      <c r="G69" s="225"/>
      <c r="H69" s="225"/>
      <c r="I69" s="225"/>
      <c r="J69" s="225"/>
      <c r="K69" s="225"/>
      <c r="L69" s="225"/>
      <c r="M69" s="225"/>
      <c r="N69" s="225"/>
      <c r="O69" s="225"/>
      <c r="P69" s="225"/>
      <c r="Q69" s="225"/>
      <c r="R69" s="225"/>
      <c r="S69" s="225"/>
      <c r="T69" s="225"/>
      <c r="U69" s="225"/>
      <c r="V69" s="225"/>
      <c r="W69" s="225"/>
      <c r="X69" s="225"/>
      <c r="Y69" s="225"/>
    </row>
    <row r="70" spans="1:25" hidden="1">
      <c r="A70" s="120" t="s">
        <v>1083</v>
      </c>
      <c r="B70" s="229"/>
      <c r="C70" s="224"/>
      <c r="D70" s="222"/>
      <c r="E70" s="229"/>
      <c r="F70" s="225"/>
      <c r="G70" s="225"/>
      <c r="H70" s="225"/>
      <c r="I70" s="225"/>
      <c r="J70" s="225"/>
      <c r="K70" s="225"/>
      <c r="L70" s="225"/>
      <c r="M70" s="225"/>
      <c r="N70" s="225"/>
      <c r="O70" s="225"/>
      <c r="P70" s="225"/>
      <c r="Q70" s="225"/>
      <c r="R70" s="225"/>
      <c r="S70" s="225"/>
      <c r="T70" s="225"/>
      <c r="U70" s="225"/>
      <c r="V70" s="225"/>
      <c r="W70" s="225"/>
      <c r="X70" s="225"/>
      <c r="Y70" s="225"/>
    </row>
    <row r="71" spans="1:25" hidden="1">
      <c r="A71" s="120" t="s">
        <v>1084</v>
      </c>
      <c r="B71" s="229"/>
      <c r="C71" s="224"/>
      <c r="D71" s="222"/>
      <c r="E71" s="229"/>
      <c r="F71" s="225"/>
      <c r="G71" s="225"/>
      <c r="H71" s="225"/>
      <c r="I71" s="225"/>
      <c r="J71" s="225"/>
      <c r="K71" s="225"/>
      <c r="L71" s="225"/>
      <c r="M71" s="225"/>
      <c r="N71" s="225"/>
      <c r="O71" s="225"/>
      <c r="P71" s="225"/>
      <c r="Q71" s="225"/>
      <c r="R71" s="225"/>
      <c r="S71" s="225"/>
      <c r="T71" s="225"/>
      <c r="U71" s="225"/>
      <c r="V71" s="225"/>
      <c r="W71" s="225"/>
      <c r="X71" s="225"/>
      <c r="Y71" s="225"/>
    </row>
    <row r="72" spans="1:25" hidden="1">
      <c r="A72" s="120" t="s">
        <v>1085</v>
      </c>
      <c r="B72" s="229"/>
      <c r="C72" s="224"/>
      <c r="D72" s="222"/>
      <c r="E72" s="229"/>
      <c r="F72" s="225"/>
      <c r="G72" s="225"/>
      <c r="H72" s="225"/>
      <c r="I72" s="225"/>
      <c r="J72" s="225"/>
      <c r="K72" s="225"/>
      <c r="L72" s="225"/>
      <c r="M72" s="225"/>
      <c r="N72" s="225"/>
      <c r="O72" s="225"/>
      <c r="P72" s="225"/>
      <c r="Q72" s="225"/>
      <c r="R72" s="225"/>
      <c r="S72" s="225"/>
      <c r="T72" s="225"/>
      <c r="U72" s="225"/>
      <c r="V72" s="225"/>
      <c r="W72" s="225"/>
      <c r="X72" s="225"/>
      <c r="Y72" s="225"/>
    </row>
    <row r="73" spans="1:25" hidden="1">
      <c r="A73" s="120" t="s">
        <v>1086</v>
      </c>
      <c r="B73" s="229"/>
      <c r="C73" s="224"/>
      <c r="D73" s="222"/>
      <c r="E73" s="229"/>
      <c r="F73" s="225"/>
      <c r="G73" s="225"/>
      <c r="H73" s="225"/>
      <c r="I73" s="225"/>
      <c r="J73" s="225"/>
      <c r="K73" s="225"/>
      <c r="L73" s="225"/>
      <c r="M73" s="225"/>
      <c r="N73" s="225"/>
      <c r="O73" s="225"/>
      <c r="P73" s="225"/>
      <c r="Q73" s="225"/>
      <c r="R73" s="225"/>
      <c r="S73" s="225"/>
      <c r="T73" s="225"/>
      <c r="U73" s="225"/>
      <c r="V73" s="225"/>
      <c r="W73" s="225"/>
      <c r="X73" s="225"/>
      <c r="Y73" s="225"/>
    </row>
    <row r="74" spans="1:25" hidden="1">
      <c r="A74" s="120" t="s">
        <v>1087</v>
      </c>
      <c r="B74" s="229"/>
      <c r="C74" s="224"/>
      <c r="D74" s="222"/>
      <c r="E74" s="229"/>
      <c r="F74" s="225"/>
      <c r="G74" s="225"/>
      <c r="H74" s="225"/>
      <c r="I74" s="225"/>
      <c r="J74" s="225"/>
      <c r="K74" s="225"/>
      <c r="L74" s="225"/>
      <c r="M74" s="225"/>
      <c r="N74" s="225"/>
      <c r="O74" s="225"/>
      <c r="P74" s="225"/>
      <c r="Q74" s="225"/>
      <c r="R74" s="225"/>
      <c r="S74" s="225"/>
      <c r="T74" s="225"/>
      <c r="U74" s="225"/>
      <c r="V74" s="225"/>
      <c r="W74" s="225"/>
      <c r="X74" s="225"/>
      <c r="Y74" s="225"/>
    </row>
    <row r="75" spans="1:25" hidden="1">
      <c r="A75" s="120" t="s">
        <v>1088</v>
      </c>
      <c r="B75" s="229"/>
      <c r="C75" s="224"/>
      <c r="D75" s="222"/>
      <c r="E75" s="229"/>
      <c r="F75" s="225"/>
      <c r="G75" s="225"/>
      <c r="H75" s="225"/>
      <c r="I75" s="225"/>
      <c r="J75" s="225"/>
      <c r="K75" s="225"/>
      <c r="L75" s="225"/>
      <c r="M75" s="225"/>
      <c r="N75" s="225"/>
      <c r="O75" s="225"/>
      <c r="P75" s="225"/>
      <c r="Q75" s="225"/>
      <c r="R75" s="225"/>
      <c r="S75" s="225"/>
      <c r="T75" s="225"/>
      <c r="U75" s="225"/>
      <c r="V75" s="225"/>
      <c r="W75" s="225"/>
      <c r="X75" s="225"/>
      <c r="Y75" s="225"/>
    </row>
    <row r="76" spans="1:25" hidden="1">
      <c r="A76" s="120" t="s">
        <v>1089</v>
      </c>
      <c r="B76" s="229"/>
      <c r="C76" s="224"/>
      <c r="D76" s="222"/>
      <c r="E76" s="229"/>
      <c r="F76" s="225"/>
      <c r="G76" s="225"/>
      <c r="H76" s="225"/>
      <c r="I76" s="225"/>
      <c r="J76" s="225"/>
      <c r="K76" s="225"/>
      <c r="L76" s="225"/>
      <c r="M76" s="225"/>
      <c r="N76" s="225"/>
      <c r="O76" s="225"/>
      <c r="P76" s="225"/>
      <c r="Q76" s="225"/>
      <c r="R76" s="225"/>
      <c r="S76" s="225"/>
      <c r="T76" s="225"/>
      <c r="U76" s="225"/>
      <c r="V76" s="225"/>
      <c r="W76" s="225"/>
      <c r="X76" s="225"/>
      <c r="Y76" s="225"/>
    </row>
    <row r="77" spans="1:25" hidden="1">
      <c r="A77" s="120" t="s">
        <v>1090</v>
      </c>
      <c r="B77" s="229"/>
      <c r="C77" s="224"/>
      <c r="D77" s="222"/>
      <c r="E77" s="229"/>
      <c r="F77" s="225"/>
      <c r="G77" s="225"/>
      <c r="H77" s="225"/>
      <c r="I77" s="225"/>
      <c r="J77" s="225"/>
      <c r="K77" s="225"/>
      <c r="L77" s="225"/>
      <c r="M77" s="225"/>
      <c r="N77" s="225"/>
      <c r="O77" s="225"/>
      <c r="P77" s="225"/>
      <c r="Q77" s="225"/>
      <c r="R77" s="225"/>
      <c r="S77" s="225"/>
      <c r="T77" s="225"/>
      <c r="U77" s="225"/>
      <c r="V77" s="225"/>
      <c r="W77" s="225"/>
      <c r="X77" s="225"/>
      <c r="Y77" s="225"/>
    </row>
    <row r="78" spans="1:25" hidden="1">
      <c r="A78" s="120" t="s">
        <v>1091</v>
      </c>
      <c r="B78" s="229"/>
      <c r="C78" s="224"/>
      <c r="D78" s="222"/>
      <c r="E78" s="229"/>
      <c r="F78" s="225"/>
      <c r="G78" s="225"/>
      <c r="H78" s="225"/>
      <c r="I78" s="225"/>
      <c r="J78" s="225"/>
      <c r="K78" s="225"/>
      <c r="L78" s="225"/>
      <c r="M78" s="225"/>
      <c r="N78" s="225"/>
      <c r="O78" s="225"/>
      <c r="P78" s="225"/>
      <c r="Q78" s="225"/>
      <c r="R78" s="225"/>
      <c r="S78" s="225"/>
      <c r="T78" s="225"/>
      <c r="U78" s="225"/>
      <c r="V78" s="225"/>
      <c r="W78" s="225"/>
      <c r="X78" s="225"/>
      <c r="Y78" s="225"/>
    </row>
    <row r="79" spans="1:25" hidden="1">
      <c r="A79" s="120" t="s">
        <v>1092</v>
      </c>
      <c r="B79" s="229"/>
      <c r="C79" s="224"/>
      <c r="D79" s="222"/>
      <c r="E79" s="229"/>
      <c r="F79" s="225"/>
      <c r="G79" s="225"/>
      <c r="H79" s="225"/>
      <c r="I79" s="225"/>
      <c r="J79" s="225"/>
      <c r="K79" s="225"/>
      <c r="L79" s="225"/>
      <c r="M79" s="225"/>
      <c r="N79" s="225"/>
      <c r="O79" s="225"/>
      <c r="P79" s="225"/>
      <c r="Q79" s="225"/>
      <c r="R79" s="225"/>
      <c r="S79" s="225"/>
      <c r="T79" s="225"/>
      <c r="U79" s="225"/>
      <c r="V79" s="225"/>
      <c r="W79" s="225"/>
      <c r="X79" s="225"/>
      <c r="Y79" s="225"/>
    </row>
    <row r="80" spans="1:25" hidden="1">
      <c r="A80" s="120" t="s">
        <v>1093</v>
      </c>
      <c r="B80" s="229"/>
      <c r="C80" s="224"/>
      <c r="D80" s="222"/>
      <c r="E80" s="229"/>
      <c r="F80" s="225"/>
      <c r="G80" s="225"/>
      <c r="H80" s="225"/>
      <c r="I80" s="225"/>
      <c r="J80" s="225"/>
      <c r="K80" s="225"/>
      <c r="L80" s="225"/>
      <c r="M80" s="225"/>
      <c r="N80" s="225"/>
      <c r="O80" s="225"/>
      <c r="P80" s="225"/>
      <c r="Q80" s="225"/>
      <c r="R80" s="225"/>
      <c r="S80" s="225"/>
      <c r="T80" s="225"/>
      <c r="U80" s="225"/>
      <c r="V80" s="225"/>
      <c r="W80" s="225"/>
      <c r="X80" s="225"/>
      <c r="Y80" s="225"/>
    </row>
    <row r="81" spans="1:25" hidden="1">
      <c r="A81" s="120" t="s">
        <v>1094</v>
      </c>
      <c r="B81" s="229"/>
      <c r="C81" s="224"/>
      <c r="D81" s="222"/>
      <c r="E81" s="229"/>
      <c r="F81" s="225"/>
      <c r="G81" s="225"/>
      <c r="H81" s="225"/>
      <c r="I81" s="225"/>
      <c r="J81" s="225"/>
      <c r="K81" s="225"/>
      <c r="L81" s="225"/>
      <c r="M81" s="225"/>
      <c r="N81" s="225"/>
      <c r="O81" s="225"/>
      <c r="P81" s="225"/>
      <c r="Q81" s="225"/>
      <c r="R81" s="225"/>
      <c r="S81" s="225"/>
      <c r="T81" s="225"/>
      <c r="U81" s="225"/>
      <c r="V81" s="225"/>
      <c r="W81" s="225"/>
      <c r="X81" s="225"/>
      <c r="Y81" s="225"/>
    </row>
    <row r="82" spans="1:25" hidden="1">
      <c r="A82" s="120" t="s">
        <v>1095</v>
      </c>
      <c r="B82" s="229"/>
      <c r="C82" s="224"/>
      <c r="D82" s="222"/>
      <c r="E82" s="229"/>
      <c r="F82" s="225"/>
      <c r="G82" s="225"/>
      <c r="H82" s="225"/>
      <c r="I82" s="225"/>
      <c r="J82" s="225"/>
      <c r="K82" s="225"/>
      <c r="L82" s="225"/>
      <c r="M82" s="225"/>
      <c r="N82" s="225"/>
      <c r="O82" s="225"/>
      <c r="P82" s="225"/>
      <c r="Q82" s="225"/>
      <c r="R82" s="225"/>
      <c r="S82" s="225"/>
      <c r="T82" s="225"/>
      <c r="U82" s="225"/>
      <c r="V82" s="225"/>
      <c r="W82" s="225"/>
      <c r="X82" s="225"/>
      <c r="Y82" s="225"/>
    </row>
    <row r="83" spans="1:25" hidden="1">
      <c r="A83" s="120" t="s">
        <v>1096</v>
      </c>
      <c r="B83" s="229"/>
      <c r="C83" s="224"/>
      <c r="D83" s="222"/>
      <c r="E83" s="229"/>
      <c r="F83" s="225"/>
      <c r="G83" s="225"/>
      <c r="H83" s="225"/>
      <c r="I83" s="225"/>
      <c r="J83" s="225"/>
      <c r="K83" s="225"/>
      <c r="L83" s="225"/>
      <c r="M83" s="225"/>
      <c r="N83" s="225"/>
      <c r="O83" s="225"/>
      <c r="P83" s="225"/>
      <c r="Q83" s="225"/>
      <c r="R83" s="225"/>
      <c r="S83" s="225"/>
      <c r="T83" s="225"/>
      <c r="U83" s="225"/>
      <c r="V83" s="225"/>
      <c r="W83" s="225"/>
      <c r="X83" s="225"/>
      <c r="Y83" s="225"/>
    </row>
    <row r="84" spans="1:25">
      <c r="A84" s="88"/>
      <c r="B84" s="100"/>
      <c r="C84" s="112"/>
      <c r="D84" s="113"/>
      <c r="E84" s="114" t="s">
        <v>44</v>
      </c>
      <c r="F84" s="80">
        <f t="shared" ref="F84:J84" si="34">SUM(F34:F83)</f>
        <v>0</v>
      </c>
      <c r="G84" s="80">
        <f t="shared" si="34"/>
        <v>0</v>
      </c>
      <c r="H84" s="80">
        <f t="shared" si="34"/>
        <v>0</v>
      </c>
      <c r="I84" s="80">
        <f t="shared" si="34"/>
        <v>0</v>
      </c>
      <c r="J84" s="80">
        <f t="shared" si="34"/>
        <v>0</v>
      </c>
      <c r="K84" s="80">
        <f t="shared" ref="K84" si="35">SUM(K34:K83)</f>
        <v>0</v>
      </c>
      <c r="L84" s="80">
        <f t="shared" ref="L84:Y84" si="36">SUM(L34:L83)</f>
        <v>0</v>
      </c>
      <c r="M84" s="80">
        <f t="shared" si="36"/>
        <v>0</v>
      </c>
      <c r="N84" s="80">
        <f t="shared" si="36"/>
        <v>0</v>
      </c>
      <c r="O84" s="80">
        <f t="shared" si="36"/>
        <v>0</v>
      </c>
      <c r="P84" s="80">
        <f t="shared" si="36"/>
        <v>0</v>
      </c>
      <c r="Q84" s="80">
        <f t="shared" si="36"/>
        <v>0</v>
      </c>
      <c r="R84" s="80">
        <f t="shared" si="36"/>
        <v>0</v>
      </c>
      <c r="S84" s="80">
        <f t="shared" si="36"/>
        <v>0</v>
      </c>
      <c r="T84" s="80">
        <f t="shared" si="36"/>
        <v>0</v>
      </c>
      <c r="U84" s="80">
        <f t="shared" si="36"/>
        <v>0</v>
      </c>
      <c r="V84" s="80">
        <f t="shared" si="36"/>
        <v>0</v>
      </c>
      <c r="W84" s="80">
        <f t="shared" si="36"/>
        <v>0</v>
      </c>
      <c r="X84" s="80">
        <f t="shared" si="36"/>
        <v>0</v>
      </c>
      <c r="Y84" s="80">
        <f t="shared" si="36"/>
        <v>0</v>
      </c>
    </row>
    <row r="85" spans="1:25">
      <c r="B85" s="100"/>
      <c r="J85" s="87"/>
      <c r="K85" s="87"/>
      <c r="L85" s="87"/>
      <c r="M85" s="87"/>
      <c r="N85" s="87"/>
      <c r="O85" s="87"/>
      <c r="P85" s="87"/>
      <c r="Q85" s="87"/>
      <c r="R85" s="87"/>
      <c r="S85" s="87"/>
    </row>
    <row r="86" spans="1:25">
      <c r="A86" s="101" t="s">
        <v>46</v>
      </c>
      <c r="B86" s="100" t="s">
        <v>463</v>
      </c>
      <c r="C86" s="100"/>
      <c r="D86" s="100"/>
      <c r="E86" s="100"/>
      <c r="F86" s="100"/>
      <c r="G86" s="100"/>
      <c r="H86" s="100"/>
      <c r="I86" s="100"/>
      <c r="J86" s="100"/>
      <c r="K86" s="100"/>
      <c r="L86" s="100"/>
      <c r="M86" s="100"/>
      <c r="N86" s="100"/>
      <c r="O86" s="100"/>
      <c r="P86" s="100"/>
      <c r="Q86" s="100"/>
      <c r="R86" s="100"/>
      <c r="S86" s="100"/>
      <c r="T86" s="100"/>
      <c r="U86" s="100"/>
      <c r="V86" s="100"/>
      <c r="W86" s="100"/>
      <c r="X86" s="100"/>
      <c r="Y86" s="100"/>
    </row>
    <row r="87" spans="1:25">
      <c r="A87" s="109" t="s">
        <v>281</v>
      </c>
      <c r="B87" s="102" t="s">
        <v>280</v>
      </c>
      <c r="C87" s="109" t="s">
        <v>41</v>
      </c>
      <c r="D87" s="102" t="s">
        <v>455</v>
      </c>
      <c r="E87" s="102" t="s">
        <v>799</v>
      </c>
      <c r="F87" s="109"/>
      <c r="G87" s="109"/>
      <c r="H87" s="109"/>
      <c r="I87" s="109"/>
      <c r="J87" s="109"/>
      <c r="K87" s="109"/>
      <c r="L87" s="109"/>
      <c r="M87" s="109"/>
      <c r="N87" s="109"/>
      <c r="O87" s="109"/>
      <c r="P87" s="109"/>
      <c r="Q87" s="109"/>
      <c r="R87" s="109"/>
      <c r="S87" s="109"/>
      <c r="T87" s="109"/>
      <c r="U87" s="109"/>
      <c r="V87" s="109"/>
      <c r="W87" s="109"/>
      <c r="X87" s="109"/>
      <c r="Y87" s="109"/>
    </row>
    <row r="88" spans="1:25">
      <c r="A88" s="110"/>
      <c r="B88" s="103" t="s">
        <v>43</v>
      </c>
      <c r="C88" s="110" t="s">
        <v>42</v>
      </c>
      <c r="D88" s="103" t="s">
        <v>0</v>
      </c>
      <c r="E88" s="103" t="s">
        <v>800</v>
      </c>
      <c r="F88" s="106" t="s">
        <v>5</v>
      </c>
      <c r="G88" s="106" t="s">
        <v>5</v>
      </c>
      <c r="H88" s="106" t="s">
        <v>5</v>
      </c>
      <c r="I88" s="106" t="s">
        <v>5</v>
      </c>
      <c r="J88" s="106" t="s">
        <v>5</v>
      </c>
      <c r="K88" s="106" t="s">
        <v>5</v>
      </c>
      <c r="L88" s="106" t="s">
        <v>5</v>
      </c>
      <c r="M88" s="106" t="s">
        <v>5</v>
      </c>
      <c r="N88" s="106" t="s">
        <v>5</v>
      </c>
      <c r="O88" s="106" t="s">
        <v>5</v>
      </c>
      <c r="P88" s="106" t="s">
        <v>5</v>
      </c>
      <c r="Q88" s="106" t="s">
        <v>5</v>
      </c>
      <c r="R88" s="106" t="s">
        <v>5</v>
      </c>
      <c r="S88" s="106" t="s">
        <v>5</v>
      </c>
      <c r="T88" s="106" t="s">
        <v>5</v>
      </c>
      <c r="U88" s="106" t="s">
        <v>5</v>
      </c>
      <c r="V88" s="106" t="s">
        <v>5</v>
      </c>
      <c r="W88" s="106" t="s">
        <v>5</v>
      </c>
      <c r="X88" s="106" t="s">
        <v>5</v>
      </c>
      <c r="Y88" s="106" t="s">
        <v>5</v>
      </c>
    </row>
    <row r="89" spans="1:25">
      <c r="A89" s="220" t="s">
        <v>415</v>
      </c>
      <c r="B89" s="228"/>
      <c r="C89" s="223"/>
      <c r="D89" s="222"/>
      <c r="E89" s="228"/>
      <c r="F89" s="221"/>
      <c r="G89" s="221"/>
      <c r="H89" s="221"/>
      <c r="I89" s="221"/>
      <c r="J89" s="221"/>
      <c r="K89" s="221"/>
      <c r="L89" s="221"/>
      <c r="M89" s="221"/>
      <c r="N89" s="221"/>
      <c r="O89" s="221"/>
      <c r="P89" s="221"/>
      <c r="Q89" s="221"/>
      <c r="R89" s="221"/>
      <c r="S89" s="221"/>
      <c r="T89" s="221"/>
      <c r="U89" s="221"/>
      <c r="V89" s="221"/>
      <c r="W89" s="221"/>
      <c r="X89" s="221"/>
      <c r="Y89" s="221"/>
    </row>
    <row r="90" spans="1:25">
      <c r="A90" s="218" t="s">
        <v>416</v>
      </c>
      <c r="B90" s="228"/>
      <c r="C90" s="223"/>
      <c r="D90" s="222"/>
      <c r="E90" s="228"/>
      <c r="F90" s="326"/>
      <c r="G90" s="326"/>
      <c r="H90" s="326"/>
      <c r="I90" s="326"/>
      <c r="J90" s="326"/>
      <c r="K90" s="326"/>
      <c r="L90" s="326"/>
      <c r="M90" s="326"/>
      <c r="N90" s="326"/>
      <c r="O90" s="326"/>
      <c r="P90" s="326"/>
      <c r="Q90" s="326"/>
      <c r="R90" s="326"/>
      <c r="S90" s="326"/>
      <c r="T90" s="326"/>
      <c r="U90" s="326"/>
      <c r="V90" s="326"/>
      <c r="W90" s="326"/>
      <c r="X90" s="326"/>
      <c r="Y90" s="326"/>
    </row>
    <row r="91" spans="1:25">
      <c r="A91" s="220" t="s">
        <v>417</v>
      </c>
      <c r="B91" s="228"/>
      <c r="C91" s="223"/>
      <c r="D91" s="222"/>
      <c r="E91" s="228"/>
      <c r="F91" s="326"/>
      <c r="G91" s="326"/>
      <c r="H91" s="326"/>
      <c r="I91" s="326"/>
      <c r="J91" s="326"/>
      <c r="K91" s="326"/>
      <c r="L91" s="326"/>
      <c r="M91" s="326"/>
      <c r="N91" s="326"/>
      <c r="O91" s="326"/>
      <c r="P91" s="326"/>
      <c r="Q91" s="326"/>
      <c r="R91" s="326"/>
      <c r="S91" s="326"/>
      <c r="T91" s="326"/>
      <c r="U91" s="326"/>
      <c r="V91" s="326"/>
      <c r="W91" s="326"/>
      <c r="X91" s="326"/>
      <c r="Y91" s="326"/>
    </row>
    <row r="92" spans="1:25">
      <c r="A92" s="218" t="s">
        <v>418</v>
      </c>
      <c r="B92" s="228"/>
      <c r="C92" s="223"/>
      <c r="D92" s="222"/>
      <c r="E92" s="228"/>
      <c r="F92" s="326"/>
      <c r="G92" s="326"/>
      <c r="H92" s="326"/>
      <c r="I92" s="326"/>
      <c r="J92" s="326"/>
      <c r="K92" s="326"/>
      <c r="L92" s="326"/>
      <c r="M92" s="326"/>
      <c r="N92" s="326"/>
      <c r="O92" s="326"/>
      <c r="P92" s="326"/>
      <c r="Q92" s="326"/>
      <c r="R92" s="326"/>
      <c r="S92" s="326"/>
      <c r="T92" s="326"/>
      <c r="U92" s="326"/>
      <c r="V92" s="326"/>
      <c r="W92" s="326"/>
      <c r="X92" s="326"/>
      <c r="Y92" s="326"/>
    </row>
    <row r="93" spans="1:25">
      <c r="A93" s="220" t="s">
        <v>419</v>
      </c>
      <c r="B93" s="228"/>
      <c r="C93" s="223"/>
      <c r="D93" s="222"/>
      <c r="E93" s="228"/>
      <c r="F93" s="326"/>
      <c r="G93" s="326"/>
      <c r="H93" s="326"/>
      <c r="I93" s="326"/>
      <c r="J93" s="326"/>
      <c r="K93" s="326"/>
      <c r="L93" s="326"/>
      <c r="M93" s="326"/>
      <c r="N93" s="326"/>
      <c r="O93" s="326"/>
      <c r="P93" s="326"/>
      <c r="Q93" s="326"/>
      <c r="R93" s="326"/>
      <c r="S93" s="326"/>
      <c r="T93" s="326"/>
      <c r="U93" s="326"/>
      <c r="V93" s="326"/>
      <c r="W93" s="326"/>
      <c r="X93" s="326"/>
      <c r="Y93" s="326"/>
    </row>
    <row r="94" spans="1:25">
      <c r="A94" s="218" t="s">
        <v>420</v>
      </c>
      <c r="B94" s="228"/>
      <c r="C94" s="223"/>
      <c r="D94" s="222"/>
      <c r="E94" s="228"/>
      <c r="F94" s="221"/>
      <c r="G94" s="221"/>
      <c r="H94" s="221"/>
      <c r="I94" s="221"/>
      <c r="J94" s="221"/>
      <c r="K94" s="221"/>
      <c r="L94" s="221"/>
      <c r="M94" s="221"/>
      <c r="N94" s="221"/>
      <c r="O94" s="221"/>
      <c r="P94" s="221"/>
      <c r="Q94" s="221"/>
      <c r="R94" s="221"/>
      <c r="S94" s="221"/>
      <c r="T94" s="221"/>
      <c r="U94" s="221"/>
      <c r="V94" s="221"/>
      <c r="W94" s="221"/>
      <c r="X94" s="221"/>
      <c r="Y94" s="221"/>
    </row>
    <row r="95" spans="1:25">
      <c r="A95" s="220" t="s">
        <v>421</v>
      </c>
      <c r="B95" s="228"/>
      <c r="C95" s="223"/>
      <c r="D95" s="222"/>
      <c r="E95" s="228"/>
      <c r="F95" s="221"/>
      <c r="G95" s="221"/>
      <c r="H95" s="221"/>
      <c r="I95" s="221"/>
      <c r="J95" s="221"/>
      <c r="K95" s="221"/>
      <c r="L95" s="221"/>
      <c r="M95" s="221"/>
      <c r="N95" s="221"/>
      <c r="O95" s="221"/>
      <c r="P95" s="221"/>
      <c r="Q95" s="221"/>
      <c r="R95" s="221"/>
      <c r="S95" s="221"/>
      <c r="T95" s="221"/>
      <c r="U95" s="221"/>
      <c r="V95" s="221"/>
      <c r="W95" s="221"/>
      <c r="X95" s="221"/>
      <c r="Y95" s="221"/>
    </row>
    <row r="96" spans="1:25">
      <c r="A96" s="218" t="s">
        <v>422</v>
      </c>
      <c r="B96" s="228"/>
      <c r="C96" s="223"/>
      <c r="D96" s="222"/>
      <c r="E96" s="228"/>
      <c r="F96" s="221"/>
      <c r="G96" s="221"/>
      <c r="H96" s="221"/>
      <c r="I96" s="221"/>
      <c r="J96" s="221"/>
      <c r="K96" s="221"/>
      <c r="L96" s="221"/>
      <c r="M96" s="221"/>
      <c r="N96" s="221"/>
      <c r="O96" s="221"/>
      <c r="P96" s="221"/>
      <c r="Q96" s="221"/>
      <c r="R96" s="221"/>
      <c r="S96" s="221"/>
      <c r="T96" s="221"/>
      <c r="U96" s="221"/>
      <c r="V96" s="221"/>
      <c r="W96" s="221"/>
      <c r="X96" s="221"/>
      <c r="Y96" s="221"/>
    </row>
    <row r="97" spans="1:25">
      <c r="A97" s="220" t="s">
        <v>423</v>
      </c>
      <c r="B97" s="228"/>
      <c r="C97" s="223"/>
      <c r="D97" s="222"/>
      <c r="E97" s="228"/>
      <c r="F97" s="221"/>
      <c r="G97" s="221"/>
      <c r="H97" s="221"/>
      <c r="I97" s="221"/>
      <c r="J97" s="221"/>
      <c r="K97" s="221"/>
      <c r="L97" s="221"/>
      <c r="M97" s="221"/>
      <c r="N97" s="221"/>
      <c r="O97" s="221"/>
      <c r="P97" s="221"/>
      <c r="Q97" s="221"/>
      <c r="R97" s="221"/>
      <c r="S97" s="221"/>
      <c r="T97" s="221"/>
      <c r="U97" s="221"/>
      <c r="V97" s="221"/>
      <c r="W97" s="221"/>
      <c r="X97" s="221"/>
      <c r="Y97" s="221"/>
    </row>
    <row r="98" spans="1:25">
      <c r="A98" s="218" t="s">
        <v>424</v>
      </c>
      <c r="B98" s="228"/>
      <c r="C98" s="223"/>
      <c r="D98" s="222"/>
      <c r="E98" s="228"/>
      <c r="F98" s="221"/>
      <c r="G98" s="221"/>
      <c r="H98" s="221"/>
      <c r="I98" s="221"/>
      <c r="J98" s="221"/>
      <c r="K98" s="221"/>
      <c r="L98" s="221"/>
      <c r="M98" s="221"/>
      <c r="N98" s="221"/>
      <c r="O98" s="221"/>
      <c r="P98" s="221"/>
      <c r="Q98" s="221"/>
      <c r="R98" s="221"/>
      <c r="S98" s="221"/>
      <c r="T98" s="221"/>
      <c r="U98" s="221"/>
      <c r="V98" s="221"/>
      <c r="W98" s="221"/>
      <c r="X98" s="221"/>
      <c r="Y98" s="221"/>
    </row>
    <row r="99" spans="1:25" hidden="1">
      <c r="A99" s="120" t="s">
        <v>425</v>
      </c>
      <c r="B99" s="229"/>
      <c r="C99" s="224"/>
      <c r="D99" s="222"/>
      <c r="E99" s="229"/>
      <c r="F99" s="221"/>
      <c r="G99" s="221"/>
      <c r="H99" s="221"/>
      <c r="I99" s="221"/>
      <c r="J99" s="221"/>
      <c r="K99" s="221"/>
      <c r="L99" s="221"/>
      <c r="M99" s="221"/>
      <c r="N99" s="221"/>
      <c r="O99" s="221"/>
      <c r="P99" s="221"/>
      <c r="Q99" s="221"/>
      <c r="R99" s="221"/>
      <c r="S99" s="221"/>
      <c r="T99" s="221"/>
      <c r="U99" s="221"/>
      <c r="V99" s="221"/>
      <c r="W99" s="221"/>
      <c r="X99" s="221"/>
      <c r="Y99" s="221"/>
    </row>
    <row r="100" spans="1:25" hidden="1">
      <c r="A100" s="120" t="s">
        <v>614</v>
      </c>
      <c r="B100" s="229"/>
      <c r="C100" s="224"/>
      <c r="D100" s="222"/>
      <c r="E100" s="229"/>
      <c r="F100" s="221"/>
      <c r="G100" s="221"/>
      <c r="H100" s="221"/>
      <c r="I100" s="221"/>
      <c r="J100" s="221"/>
      <c r="K100" s="221"/>
      <c r="L100" s="221"/>
      <c r="M100" s="221"/>
      <c r="N100" s="221"/>
      <c r="O100" s="221"/>
      <c r="P100" s="221"/>
      <c r="Q100" s="221"/>
      <c r="R100" s="221"/>
      <c r="S100" s="221"/>
      <c r="T100" s="221"/>
      <c r="U100" s="221"/>
      <c r="V100" s="221"/>
      <c r="W100" s="221"/>
      <c r="X100" s="221"/>
      <c r="Y100" s="221"/>
    </row>
    <row r="101" spans="1:25" hidden="1">
      <c r="A101" s="120" t="s">
        <v>615</v>
      </c>
      <c r="B101" s="229"/>
      <c r="C101" s="224"/>
      <c r="D101" s="222"/>
      <c r="E101" s="229"/>
      <c r="F101" s="221"/>
      <c r="G101" s="221"/>
      <c r="H101" s="221"/>
      <c r="I101" s="221"/>
      <c r="J101" s="221"/>
      <c r="K101" s="221"/>
      <c r="L101" s="221"/>
      <c r="M101" s="221"/>
      <c r="N101" s="221"/>
      <c r="O101" s="221"/>
      <c r="P101" s="221"/>
      <c r="Q101" s="221"/>
      <c r="R101" s="221"/>
      <c r="S101" s="221"/>
      <c r="T101" s="221"/>
      <c r="U101" s="221"/>
      <c r="V101" s="221"/>
      <c r="W101" s="221"/>
      <c r="X101" s="221"/>
      <c r="Y101" s="221"/>
    </row>
    <row r="102" spans="1:25" hidden="1">
      <c r="A102" s="120" t="s">
        <v>616</v>
      </c>
      <c r="B102" s="229"/>
      <c r="C102" s="224"/>
      <c r="D102" s="222"/>
      <c r="E102" s="229"/>
      <c r="F102" s="221"/>
      <c r="G102" s="221"/>
      <c r="H102" s="221"/>
      <c r="I102" s="221"/>
      <c r="J102" s="221"/>
      <c r="K102" s="221"/>
      <c r="L102" s="221"/>
      <c r="M102" s="221"/>
      <c r="N102" s="221"/>
      <c r="O102" s="221"/>
      <c r="P102" s="221"/>
      <c r="Q102" s="221"/>
      <c r="R102" s="221"/>
      <c r="S102" s="221"/>
      <c r="T102" s="221"/>
      <c r="U102" s="221"/>
      <c r="V102" s="221"/>
      <c r="W102" s="221"/>
      <c r="X102" s="221"/>
      <c r="Y102" s="221"/>
    </row>
    <row r="103" spans="1:25" hidden="1">
      <c r="A103" s="120" t="s">
        <v>617</v>
      </c>
      <c r="B103" s="229"/>
      <c r="C103" s="224"/>
      <c r="D103" s="222"/>
      <c r="E103" s="229"/>
      <c r="F103" s="221"/>
      <c r="G103" s="221"/>
      <c r="H103" s="221"/>
      <c r="I103" s="221"/>
      <c r="J103" s="221"/>
      <c r="K103" s="221"/>
      <c r="L103" s="221"/>
      <c r="M103" s="221"/>
      <c r="N103" s="221"/>
      <c r="O103" s="221"/>
      <c r="P103" s="221"/>
      <c r="Q103" s="221"/>
      <c r="R103" s="221"/>
      <c r="S103" s="221"/>
      <c r="T103" s="221"/>
      <c r="U103" s="221"/>
      <c r="V103" s="221"/>
      <c r="W103" s="221"/>
      <c r="X103" s="221"/>
      <c r="Y103" s="221"/>
    </row>
    <row r="104" spans="1:25" hidden="1">
      <c r="A104" s="120" t="s">
        <v>618</v>
      </c>
      <c r="B104" s="229"/>
      <c r="C104" s="224"/>
      <c r="D104" s="222"/>
      <c r="E104" s="229"/>
      <c r="F104" s="221"/>
      <c r="G104" s="221"/>
      <c r="H104" s="221"/>
      <c r="I104" s="221"/>
      <c r="J104" s="221"/>
      <c r="K104" s="221"/>
      <c r="L104" s="221"/>
      <c r="M104" s="221"/>
      <c r="N104" s="221"/>
      <c r="O104" s="221"/>
      <c r="P104" s="221"/>
      <c r="Q104" s="221"/>
      <c r="R104" s="221"/>
      <c r="S104" s="221"/>
      <c r="T104" s="221"/>
      <c r="U104" s="221"/>
      <c r="V104" s="221"/>
      <c r="W104" s="221"/>
      <c r="X104" s="221"/>
      <c r="Y104" s="221"/>
    </row>
    <row r="105" spans="1:25" hidden="1">
      <c r="A105" s="120" t="s">
        <v>619</v>
      </c>
      <c r="B105" s="229"/>
      <c r="C105" s="224"/>
      <c r="D105" s="222"/>
      <c r="E105" s="229"/>
      <c r="F105" s="221"/>
      <c r="G105" s="221"/>
      <c r="H105" s="221"/>
      <c r="I105" s="221"/>
      <c r="J105" s="221"/>
      <c r="K105" s="221"/>
      <c r="L105" s="221"/>
      <c r="M105" s="221"/>
      <c r="N105" s="221"/>
      <c r="O105" s="221"/>
      <c r="P105" s="221"/>
      <c r="Q105" s="221"/>
      <c r="R105" s="221"/>
      <c r="S105" s="221"/>
      <c r="T105" s="221"/>
      <c r="U105" s="221"/>
      <c r="V105" s="221"/>
      <c r="W105" s="221"/>
      <c r="X105" s="221"/>
      <c r="Y105" s="221"/>
    </row>
    <row r="106" spans="1:25" hidden="1">
      <c r="A106" s="120" t="s">
        <v>620</v>
      </c>
      <c r="B106" s="229"/>
      <c r="C106" s="224"/>
      <c r="D106" s="222"/>
      <c r="E106" s="229"/>
      <c r="F106" s="221"/>
      <c r="G106" s="221"/>
      <c r="H106" s="221"/>
      <c r="I106" s="221"/>
      <c r="J106" s="221"/>
      <c r="K106" s="221"/>
      <c r="L106" s="221"/>
      <c r="M106" s="221"/>
      <c r="N106" s="221"/>
      <c r="O106" s="221"/>
      <c r="P106" s="221"/>
      <c r="Q106" s="221"/>
      <c r="R106" s="221"/>
      <c r="S106" s="221"/>
      <c r="T106" s="221"/>
      <c r="U106" s="221"/>
      <c r="V106" s="221"/>
      <c r="W106" s="221"/>
      <c r="X106" s="221"/>
      <c r="Y106" s="221"/>
    </row>
    <row r="107" spans="1:25" hidden="1">
      <c r="A107" s="120" t="s">
        <v>621</v>
      </c>
      <c r="B107" s="229"/>
      <c r="C107" s="224"/>
      <c r="D107" s="222"/>
      <c r="E107" s="229"/>
      <c r="F107" s="221"/>
      <c r="G107" s="221"/>
      <c r="H107" s="221"/>
      <c r="I107" s="221"/>
      <c r="J107" s="221"/>
      <c r="K107" s="221"/>
      <c r="L107" s="221"/>
      <c r="M107" s="221"/>
      <c r="N107" s="221"/>
      <c r="O107" s="221"/>
      <c r="P107" s="221"/>
      <c r="Q107" s="221"/>
      <c r="R107" s="221"/>
      <c r="S107" s="221"/>
      <c r="T107" s="221"/>
      <c r="U107" s="221"/>
      <c r="V107" s="221"/>
      <c r="W107" s="221"/>
      <c r="X107" s="221"/>
      <c r="Y107" s="221"/>
    </row>
    <row r="108" spans="1:25" hidden="1">
      <c r="A108" s="120" t="s">
        <v>622</v>
      </c>
      <c r="B108" s="229"/>
      <c r="C108" s="224"/>
      <c r="D108" s="222"/>
      <c r="E108" s="229"/>
      <c r="F108" s="221"/>
      <c r="G108" s="221"/>
      <c r="H108" s="221"/>
      <c r="I108" s="221"/>
      <c r="J108" s="221"/>
      <c r="K108" s="221"/>
      <c r="L108" s="221"/>
      <c r="M108" s="221"/>
      <c r="N108" s="221"/>
      <c r="O108" s="221"/>
      <c r="P108" s="221"/>
      <c r="Q108" s="221"/>
      <c r="R108" s="221"/>
      <c r="S108" s="221"/>
      <c r="T108" s="221"/>
      <c r="U108" s="221"/>
      <c r="V108" s="221"/>
      <c r="W108" s="221"/>
      <c r="X108" s="221"/>
      <c r="Y108" s="221"/>
    </row>
    <row r="109" spans="1:25" hidden="1">
      <c r="A109" s="120" t="s">
        <v>1097</v>
      </c>
      <c r="B109" s="229"/>
      <c r="C109" s="224"/>
      <c r="D109" s="222"/>
      <c r="E109" s="229"/>
      <c r="F109" s="221"/>
      <c r="G109" s="221"/>
      <c r="H109" s="221"/>
      <c r="I109" s="221"/>
      <c r="J109" s="221"/>
      <c r="K109" s="221"/>
      <c r="L109" s="221"/>
      <c r="M109" s="221"/>
      <c r="N109" s="221"/>
      <c r="O109" s="221"/>
      <c r="P109" s="221"/>
      <c r="Q109" s="221"/>
      <c r="R109" s="221"/>
      <c r="S109" s="221"/>
      <c r="T109" s="221"/>
      <c r="U109" s="221"/>
      <c r="V109" s="221"/>
      <c r="W109" s="221"/>
      <c r="X109" s="221"/>
      <c r="Y109" s="221"/>
    </row>
    <row r="110" spans="1:25" hidden="1">
      <c r="A110" s="120" t="s">
        <v>1098</v>
      </c>
      <c r="B110" s="229"/>
      <c r="C110" s="224"/>
      <c r="D110" s="222"/>
      <c r="E110" s="229"/>
      <c r="F110" s="221"/>
      <c r="G110" s="221"/>
      <c r="H110" s="221"/>
      <c r="I110" s="221"/>
      <c r="J110" s="221"/>
      <c r="K110" s="221"/>
      <c r="L110" s="221"/>
      <c r="M110" s="221"/>
      <c r="N110" s="221"/>
      <c r="O110" s="221"/>
      <c r="P110" s="221"/>
      <c r="Q110" s="221"/>
      <c r="R110" s="221"/>
      <c r="S110" s="221"/>
      <c r="T110" s="221"/>
      <c r="U110" s="221"/>
      <c r="V110" s="221"/>
      <c r="W110" s="221"/>
      <c r="X110" s="221"/>
      <c r="Y110" s="221"/>
    </row>
    <row r="111" spans="1:25" hidden="1">
      <c r="A111" s="120" t="s">
        <v>1099</v>
      </c>
      <c r="B111" s="229"/>
      <c r="C111" s="224"/>
      <c r="D111" s="222"/>
      <c r="E111" s="229"/>
      <c r="F111" s="221"/>
      <c r="G111" s="221"/>
      <c r="H111" s="221"/>
      <c r="I111" s="221"/>
      <c r="J111" s="221"/>
      <c r="K111" s="221"/>
      <c r="L111" s="221"/>
      <c r="M111" s="221"/>
      <c r="N111" s="221"/>
      <c r="O111" s="221"/>
      <c r="P111" s="221"/>
      <c r="Q111" s="221"/>
      <c r="R111" s="221"/>
      <c r="S111" s="221"/>
      <c r="T111" s="221"/>
      <c r="U111" s="221"/>
      <c r="V111" s="221"/>
      <c r="W111" s="221"/>
      <c r="X111" s="221"/>
      <c r="Y111" s="221"/>
    </row>
    <row r="112" spans="1:25" hidden="1">
      <c r="A112" s="120" t="s">
        <v>1100</v>
      </c>
      <c r="B112" s="229"/>
      <c r="C112" s="224"/>
      <c r="D112" s="222"/>
      <c r="E112" s="229"/>
      <c r="F112" s="221"/>
      <c r="G112" s="221"/>
      <c r="H112" s="221"/>
      <c r="I112" s="221"/>
      <c r="J112" s="221"/>
      <c r="K112" s="221"/>
      <c r="L112" s="221"/>
      <c r="M112" s="221"/>
      <c r="N112" s="221"/>
      <c r="O112" s="221"/>
      <c r="P112" s="221"/>
      <c r="Q112" s="221"/>
      <c r="R112" s="221"/>
      <c r="S112" s="221"/>
      <c r="T112" s="221"/>
      <c r="U112" s="221"/>
      <c r="V112" s="221"/>
      <c r="W112" s="221"/>
      <c r="X112" s="221"/>
      <c r="Y112" s="221"/>
    </row>
    <row r="113" spans="1:25" hidden="1">
      <c r="A113" s="120" t="s">
        <v>1101</v>
      </c>
      <c r="B113" s="229"/>
      <c r="C113" s="224"/>
      <c r="D113" s="222"/>
      <c r="E113" s="229"/>
      <c r="F113" s="221"/>
      <c r="G113" s="221"/>
      <c r="H113" s="221"/>
      <c r="I113" s="221"/>
      <c r="J113" s="221"/>
      <c r="K113" s="221"/>
      <c r="L113" s="221"/>
      <c r="M113" s="221"/>
      <c r="N113" s="221"/>
      <c r="O113" s="221"/>
      <c r="P113" s="221"/>
      <c r="Q113" s="221"/>
      <c r="R113" s="221"/>
      <c r="S113" s="221"/>
      <c r="T113" s="221"/>
      <c r="U113" s="221"/>
      <c r="V113" s="221"/>
      <c r="W113" s="221"/>
      <c r="X113" s="221"/>
      <c r="Y113" s="221"/>
    </row>
    <row r="114" spans="1:25" hidden="1">
      <c r="A114" s="120" t="s">
        <v>1102</v>
      </c>
      <c r="B114" s="229"/>
      <c r="C114" s="224"/>
      <c r="D114" s="222"/>
      <c r="E114" s="229"/>
      <c r="F114" s="221"/>
      <c r="G114" s="221"/>
      <c r="H114" s="221"/>
      <c r="I114" s="221"/>
      <c r="J114" s="221"/>
      <c r="K114" s="221"/>
      <c r="L114" s="221"/>
      <c r="M114" s="221"/>
      <c r="N114" s="221"/>
      <c r="O114" s="221"/>
      <c r="P114" s="221"/>
      <c r="Q114" s="221"/>
      <c r="R114" s="221"/>
      <c r="S114" s="221"/>
      <c r="T114" s="221"/>
      <c r="U114" s="221"/>
      <c r="V114" s="221"/>
      <c r="W114" s="221"/>
      <c r="X114" s="221"/>
      <c r="Y114" s="221"/>
    </row>
    <row r="115" spans="1:25" hidden="1">
      <c r="A115" s="120" t="s">
        <v>1103</v>
      </c>
      <c r="B115" s="229"/>
      <c r="C115" s="224"/>
      <c r="D115" s="222"/>
      <c r="E115" s="229"/>
      <c r="F115" s="221"/>
      <c r="G115" s="221"/>
      <c r="H115" s="221"/>
      <c r="I115" s="221"/>
      <c r="J115" s="221"/>
      <c r="K115" s="221"/>
      <c r="L115" s="221"/>
      <c r="M115" s="221"/>
      <c r="N115" s="221"/>
      <c r="O115" s="221"/>
      <c r="P115" s="221"/>
      <c r="Q115" s="221"/>
      <c r="R115" s="221"/>
      <c r="S115" s="221"/>
      <c r="T115" s="221"/>
      <c r="U115" s="221"/>
      <c r="V115" s="221"/>
      <c r="W115" s="221"/>
      <c r="X115" s="221"/>
      <c r="Y115" s="221"/>
    </row>
    <row r="116" spans="1:25" hidden="1">
      <c r="A116" s="120" t="s">
        <v>1104</v>
      </c>
      <c r="B116" s="229"/>
      <c r="C116" s="224"/>
      <c r="D116" s="222"/>
      <c r="E116" s="229"/>
      <c r="F116" s="221"/>
      <c r="G116" s="221"/>
      <c r="H116" s="221"/>
      <c r="I116" s="221"/>
      <c r="J116" s="221"/>
      <c r="K116" s="221"/>
      <c r="L116" s="221"/>
      <c r="M116" s="221"/>
      <c r="N116" s="221"/>
      <c r="O116" s="221"/>
      <c r="P116" s="221"/>
      <c r="Q116" s="221"/>
      <c r="R116" s="221"/>
      <c r="S116" s="221"/>
      <c r="T116" s="221"/>
      <c r="U116" s="221"/>
      <c r="V116" s="221"/>
      <c r="W116" s="221"/>
      <c r="X116" s="221"/>
      <c r="Y116" s="221"/>
    </row>
    <row r="117" spans="1:25" hidden="1">
      <c r="A117" s="120" t="s">
        <v>1105</v>
      </c>
      <c r="B117" s="229"/>
      <c r="C117" s="224"/>
      <c r="D117" s="222"/>
      <c r="E117" s="229"/>
      <c r="F117" s="221"/>
      <c r="G117" s="221"/>
      <c r="H117" s="221"/>
      <c r="I117" s="221"/>
      <c r="J117" s="221"/>
      <c r="K117" s="221"/>
      <c r="L117" s="221"/>
      <c r="M117" s="221"/>
      <c r="N117" s="221"/>
      <c r="O117" s="221"/>
      <c r="P117" s="221"/>
      <c r="Q117" s="221"/>
      <c r="R117" s="221"/>
      <c r="S117" s="221"/>
      <c r="T117" s="221"/>
      <c r="U117" s="221"/>
      <c r="V117" s="221"/>
      <c r="W117" s="221"/>
      <c r="X117" s="221"/>
      <c r="Y117" s="221"/>
    </row>
    <row r="118" spans="1:25" hidden="1">
      <c r="A118" s="120" t="s">
        <v>1106</v>
      </c>
      <c r="B118" s="229"/>
      <c r="C118" s="224"/>
      <c r="D118" s="222"/>
      <c r="E118" s="229"/>
      <c r="F118" s="221"/>
      <c r="G118" s="221"/>
      <c r="H118" s="221"/>
      <c r="I118" s="221"/>
      <c r="J118" s="221"/>
      <c r="K118" s="221"/>
      <c r="L118" s="221"/>
      <c r="M118" s="221"/>
      <c r="N118" s="221"/>
      <c r="O118" s="221"/>
      <c r="P118" s="221"/>
      <c r="Q118" s="221"/>
      <c r="R118" s="221"/>
      <c r="S118" s="221"/>
      <c r="T118" s="221"/>
      <c r="U118" s="221"/>
      <c r="V118" s="221"/>
      <c r="W118" s="221"/>
      <c r="X118" s="221"/>
      <c r="Y118" s="221"/>
    </row>
    <row r="119" spans="1:25" hidden="1">
      <c r="A119" s="120" t="s">
        <v>1107</v>
      </c>
      <c r="B119" s="229"/>
      <c r="C119" s="224"/>
      <c r="D119" s="222"/>
      <c r="E119" s="229"/>
      <c r="F119" s="221"/>
      <c r="G119" s="221"/>
      <c r="H119" s="221"/>
      <c r="I119" s="221"/>
      <c r="J119" s="221"/>
      <c r="K119" s="221"/>
      <c r="L119" s="221"/>
      <c r="M119" s="221"/>
      <c r="N119" s="221"/>
      <c r="O119" s="221"/>
      <c r="P119" s="221"/>
      <c r="Q119" s="221"/>
      <c r="R119" s="221"/>
      <c r="S119" s="221"/>
      <c r="T119" s="221"/>
      <c r="U119" s="221"/>
      <c r="V119" s="221"/>
      <c r="W119" s="221"/>
      <c r="X119" s="221"/>
      <c r="Y119" s="221"/>
    </row>
    <row r="120" spans="1:25" hidden="1">
      <c r="A120" s="120" t="s">
        <v>1108</v>
      </c>
      <c r="B120" s="229"/>
      <c r="C120" s="224"/>
      <c r="D120" s="222"/>
      <c r="E120" s="229"/>
      <c r="F120" s="221"/>
      <c r="G120" s="221"/>
      <c r="H120" s="221"/>
      <c r="I120" s="221"/>
      <c r="J120" s="221"/>
      <c r="K120" s="221"/>
      <c r="L120" s="221"/>
      <c r="M120" s="221"/>
      <c r="N120" s="221"/>
      <c r="O120" s="221"/>
      <c r="P120" s="221"/>
      <c r="Q120" s="221"/>
      <c r="R120" s="221"/>
      <c r="S120" s="221"/>
      <c r="T120" s="221"/>
      <c r="U120" s="221"/>
      <c r="V120" s="221"/>
      <c r="W120" s="221"/>
      <c r="X120" s="221"/>
      <c r="Y120" s="221"/>
    </row>
    <row r="121" spans="1:25" hidden="1">
      <c r="A121" s="120" t="s">
        <v>1109</v>
      </c>
      <c r="B121" s="229"/>
      <c r="C121" s="224"/>
      <c r="D121" s="222"/>
      <c r="E121" s="229"/>
      <c r="F121" s="221"/>
      <c r="G121" s="221"/>
      <c r="H121" s="221"/>
      <c r="I121" s="221"/>
      <c r="J121" s="221"/>
      <c r="K121" s="221"/>
      <c r="L121" s="221"/>
      <c r="M121" s="221"/>
      <c r="N121" s="221"/>
      <c r="O121" s="221"/>
      <c r="P121" s="221"/>
      <c r="Q121" s="221"/>
      <c r="R121" s="221"/>
      <c r="S121" s="221"/>
      <c r="T121" s="221"/>
      <c r="U121" s="221"/>
      <c r="V121" s="221"/>
      <c r="W121" s="221"/>
      <c r="X121" s="221"/>
      <c r="Y121" s="221"/>
    </row>
    <row r="122" spans="1:25" hidden="1">
      <c r="A122" s="120" t="s">
        <v>1110</v>
      </c>
      <c r="B122" s="229"/>
      <c r="C122" s="224"/>
      <c r="D122" s="222"/>
      <c r="E122" s="229"/>
      <c r="F122" s="221"/>
      <c r="G122" s="221"/>
      <c r="H122" s="221"/>
      <c r="I122" s="221"/>
      <c r="J122" s="221"/>
      <c r="K122" s="221"/>
      <c r="L122" s="221"/>
      <c r="M122" s="221"/>
      <c r="N122" s="221"/>
      <c r="O122" s="221"/>
      <c r="P122" s="221"/>
      <c r="Q122" s="221"/>
      <c r="R122" s="221"/>
      <c r="S122" s="221"/>
      <c r="T122" s="221"/>
      <c r="U122" s="221"/>
      <c r="V122" s="221"/>
      <c r="W122" s="221"/>
      <c r="X122" s="221"/>
      <c r="Y122" s="221"/>
    </row>
    <row r="123" spans="1:25" hidden="1">
      <c r="A123" s="120" t="s">
        <v>1111</v>
      </c>
      <c r="B123" s="229"/>
      <c r="C123" s="224"/>
      <c r="D123" s="222"/>
      <c r="E123" s="229"/>
      <c r="F123" s="221"/>
      <c r="G123" s="221"/>
      <c r="H123" s="221"/>
      <c r="I123" s="221"/>
      <c r="J123" s="221"/>
      <c r="K123" s="221"/>
      <c r="L123" s="221"/>
      <c r="M123" s="221"/>
      <c r="N123" s="221"/>
      <c r="O123" s="221"/>
      <c r="P123" s="221"/>
      <c r="Q123" s="221"/>
      <c r="R123" s="221"/>
      <c r="S123" s="221"/>
      <c r="T123" s="221"/>
      <c r="U123" s="221"/>
      <c r="V123" s="221"/>
      <c r="W123" s="221"/>
      <c r="X123" s="221"/>
      <c r="Y123" s="221"/>
    </row>
    <row r="124" spans="1:25" hidden="1">
      <c r="A124" s="120" t="s">
        <v>1112</v>
      </c>
      <c r="B124" s="229"/>
      <c r="C124" s="224"/>
      <c r="D124" s="222"/>
      <c r="E124" s="229"/>
      <c r="F124" s="221"/>
      <c r="G124" s="221"/>
      <c r="H124" s="221"/>
      <c r="I124" s="221"/>
      <c r="J124" s="221"/>
      <c r="K124" s="221"/>
      <c r="L124" s="221"/>
      <c r="M124" s="221"/>
      <c r="N124" s="221"/>
      <c r="O124" s="221"/>
      <c r="P124" s="221"/>
      <c r="Q124" s="221"/>
      <c r="R124" s="221"/>
      <c r="S124" s="221"/>
      <c r="T124" s="221"/>
      <c r="U124" s="221"/>
      <c r="V124" s="221"/>
      <c r="W124" s="221"/>
      <c r="X124" s="221"/>
      <c r="Y124" s="221"/>
    </row>
    <row r="125" spans="1:25" hidden="1">
      <c r="A125" s="120" t="s">
        <v>1113</v>
      </c>
      <c r="B125" s="229"/>
      <c r="C125" s="224"/>
      <c r="D125" s="222"/>
      <c r="E125" s="229"/>
      <c r="F125" s="221"/>
      <c r="G125" s="221"/>
      <c r="H125" s="221"/>
      <c r="I125" s="221"/>
      <c r="J125" s="221"/>
      <c r="K125" s="221"/>
      <c r="L125" s="221"/>
      <c r="M125" s="221"/>
      <c r="N125" s="221"/>
      <c r="O125" s="221"/>
      <c r="P125" s="221"/>
      <c r="Q125" s="221"/>
      <c r="R125" s="221"/>
      <c r="S125" s="221"/>
      <c r="T125" s="221"/>
      <c r="U125" s="221"/>
      <c r="V125" s="221"/>
      <c r="W125" s="221"/>
      <c r="X125" s="221"/>
      <c r="Y125" s="221"/>
    </row>
    <row r="126" spans="1:25" hidden="1">
      <c r="A126" s="120" t="s">
        <v>1114</v>
      </c>
      <c r="B126" s="229"/>
      <c r="C126" s="224"/>
      <c r="D126" s="222"/>
      <c r="E126" s="229"/>
      <c r="F126" s="221"/>
      <c r="G126" s="221"/>
      <c r="H126" s="221"/>
      <c r="I126" s="221"/>
      <c r="J126" s="221"/>
      <c r="K126" s="221"/>
      <c r="L126" s="221"/>
      <c r="M126" s="221"/>
      <c r="N126" s="221"/>
      <c r="O126" s="221"/>
      <c r="P126" s="221"/>
      <c r="Q126" s="221"/>
      <c r="R126" s="221"/>
      <c r="S126" s="221"/>
      <c r="T126" s="221"/>
      <c r="U126" s="221"/>
      <c r="V126" s="221"/>
      <c r="W126" s="221"/>
      <c r="X126" s="221"/>
      <c r="Y126" s="221"/>
    </row>
    <row r="127" spans="1:25" hidden="1">
      <c r="A127" s="120" t="s">
        <v>1115</v>
      </c>
      <c r="B127" s="229"/>
      <c r="C127" s="224"/>
      <c r="D127" s="222"/>
      <c r="E127" s="229"/>
      <c r="F127" s="221"/>
      <c r="G127" s="221"/>
      <c r="H127" s="221"/>
      <c r="I127" s="221"/>
      <c r="J127" s="221"/>
      <c r="K127" s="221"/>
      <c r="L127" s="221"/>
      <c r="M127" s="221"/>
      <c r="N127" s="221"/>
      <c r="O127" s="221"/>
      <c r="P127" s="221"/>
      <c r="Q127" s="221"/>
      <c r="R127" s="221"/>
      <c r="S127" s="221"/>
      <c r="T127" s="221"/>
      <c r="U127" s="221"/>
      <c r="V127" s="221"/>
      <c r="W127" s="221"/>
      <c r="X127" s="221"/>
      <c r="Y127" s="221"/>
    </row>
    <row r="128" spans="1:25" hidden="1">
      <c r="A128" s="120" t="s">
        <v>1116</v>
      </c>
      <c r="B128" s="229"/>
      <c r="C128" s="224"/>
      <c r="D128" s="222"/>
      <c r="E128" s="229"/>
      <c r="F128" s="221"/>
      <c r="G128" s="221"/>
      <c r="H128" s="221"/>
      <c r="I128" s="221"/>
      <c r="J128" s="221"/>
      <c r="K128" s="221"/>
      <c r="L128" s="221"/>
      <c r="M128" s="221"/>
      <c r="N128" s="221"/>
      <c r="O128" s="221"/>
      <c r="P128" s="221"/>
      <c r="Q128" s="221"/>
      <c r="R128" s="221"/>
      <c r="S128" s="221"/>
      <c r="T128" s="221"/>
      <c r="U128" s="221"/>
      <c r="V128" s="221"/>
      <c r="W128" s="221"/>
      <c r="X128" s="221"/>
      <c r="Y128" s="221"/>
    </row>
    <row r="129" spans="1:25" hidden="1">
      <c r="A129" s="120" t="s">
        <v>1117</v>
      </c>
      <c r="B129" s="229"/>
      <c r="C129" s="224"/>
      <c r="D129" s="222"/>
      <c r="E129" s="229"/>
      <c r="F129" s="221"/>
      <c r="G129" s="221"/>
      <c r="H129" s="221"/>
      <c r="I129" s="221"/>
      <c r="J129" s="221"/>
      <c r="K129" s="221"/>
      <c r="L129" s="221"/>
      <c r="M129" s="221"/>
      <c r="N129" s="221"/>
      <c r="O129" s="221"/>
      <c r="P129" s="221"/>
      <c r="Q129" s="221"/>
      <c r="R129" s="221"/>
      <c r="S129" s="221"/>
      <c r="T129" s="221"/>
      <c r="U129" s="221"/>
      <c r="V129" s="221"/>
      <c r="W129" s="221"/>
      <c r="X129" s="221"/>
      <c r="Y129" s="221"/>
    </row>
    <row r="130" spans="1:25" hidden="1">
      <c r="A130" s="120" t="s">
        <v>1118</v>
      </c>
      <c r="B130" s="229"/>
      <c r="C130" s="224"/>
      <c r="D130" s="222"/>
      <c r="E130" s="229"/>
      <c r="F130" s="221"/>
      <c r="G130" s="221"/>
      <c r="H130" s="221"/>
      <c r="I130" s="221"/>
      <c r="J130" s="221"/>
      <c r="K130" s="221"/>
      <c r="L130" s="221"/>
      <c r="M130" s="221"/>
      <c r="N130" s="221"/>
      <c r="O130" s="221"/>
      <c r="P130" s="221"/>
      <c r="Q130" s="221"/>
      <c r="R130" s="221"/>
      <c r="S130" s="221"/>
      <c r="T130" s="221"/>
      <c r="U130" s="221"/>
      <c r="V130" s="221"/>
      <c r="W130" s="221"/>
      <c r="X130" s="221"/>
      <c r="Y130" s="221"/>
    </row>
    <row r="131" spans="1:25" hidden="1">
      <c r="A131" s="120" t="s">
        <v>1119</v>
      </c>
      <c r="B131" s="229"/>
      <c r="C131" s="224"/>
      <c r="D131" s="222"/>
      <c r="E131" s="229"/>
      <c r="F131" s="221"/>
      <c r="G131" s="221"/>
      <c r="H131" s="221"/>
      <c r="I131" s="221"/>
      <c r="J131" s="221"/>
      <c r="K131" s="221"/>
      <c r="L131" s="221"/>
      <c r="M131" s="221"/>
      <c r="N131" s="221"/>
      <c r="O131" s="221"/>
      <c r="P131" s="221"/>
      <c r="Q131" s="221"/>
      <c r="R131" s="221"/>
      <c r="S131" s="221"/>
      <c r="T131" s="221"/>
      <c r="U131" s="221"/>
      <c r="V131" s="221"/>
      <c r="W131" s="221"/>
      <c r="X131" s="221"/>
      <c r="Y131" s="221"/>
    </row>
    <row r="132" spans="1:25" hidden="1">
      <c r="A132" s="120" t="s">
        <v>1120</v>
      </c>
      <c r="B132" s="229"/>
      <c r="C132" s="224"/>
      <c r="D132" s="222"/>
      <c r="E132" s="229"/>
      <c r="F132" s="221"/>
      <c r="G132" s="221"/>
      <c r="H132" s="221"/>
      <c r="I132" s="221"/>
      <c r="J132" s="221"/>
      <c r="K132" s="221"/>
      <c r="L132" s="221"/>
      <c r="M132" s="221"/>
      <c r="N132" s="221"/>
      <c r="O132" s="221"/>
      <c r="P132" s="221"/>
      <c r="Q132" s="221"/>
      <c r="R132" s="221"/>
      <c r="S132" s="221"/>
      <c r="T132" s="221"/>
      <c r="U132" s="221"/>
      <c r="V132" s="221"/>
      <c r="W132" s="221"/>
      <c r="X132" s="221"/>
      <c r="Y132" s="221"/>
    </row>
    <row r="133" spans="1:25" hidden="1">
      <c r="A133" s="120" t="s">
        <v>1121</v>
      </c>
      <c r="B133" s="229"/>
      <c r="C133" s="224"/>
      <c r="D133" s="222"/>
      <c r="E133" s="229"/>
      <c r="F133" s="221"/>
      <c r="G133" s="221"/>
      <c r="H133" s="221"/>
      <c r="I133" s="221"/>
      <c r="J133" s="221"/>
      <c r="K133" s="221"/>
      <c r="L133" s="221"/>
      <c r="M133" s="221"/>
      <c r="N133" s="221"/>
      <c r="O133" s="221"/>
      <c r="P133" s="221"/>
      <c r="Q133" s="221"/>
      <c r="R133" s="221"/>
      <c r="S133" s="221"/>
      <c r="T133" s="221"/>
      <c r="U133" s="221"/>
      <c r="V133" s="221"/>
      <c r="W133" s="221"/>
      <c r="X133" s="221"/>
      <c r="Y133" s="221"/>
    </row>
    <row r="134" spans="1:25" hidden="1">
      <c r="A134" s="120" t="s">
        <v>1122</v>
      </c>
      <c r="B134" s="229"/>
      <c r="C134" s="224"/>
      <c r="D134" s="222"/>
      <c r="E134" s="229"/>
      <c r="F134" s="221"/>
      <c r="G134" s="221"/>
      <c r="H134" s="221"/>
      <c r="I134" s="221"/>
      <c r="J134" s="221"/>
      <c r="K134" s="221"/>
      <c r="L134" s="221"/>
      <c r="M134" s="221"/>
      <c r="N134" s="221"/>
      <c r="O134" s="221"/>
      <c r="P134" s="221"/>
      <c r="Q134" s="221"/>
      <c r="R134" s="221"/>
      <c r="S134" s="221"/>
      <c r="T134" s="221"/>
      <c r="U134" s="221"/>
      <c r="V134" s="221"/>
      <c r="W134" s="221"/>
      <c r="X134" s="221"/>
      <c r="Y134" s="221"/>
    </row>
    <row r="135" spans="1:25" hidden="1">
      <c r="A135" s="120" t="s">
        <v>1123</v>
      </c>
      <c r="B135" s="229"/>
      <c r="C135" s="224"/>
      <c r="D135" s="222"/>
      <c r="E135" s="229"/>
      <c r="F135" s="221"/>
      <c r="G135" s="221"/>
      <c r="H135" s="221"/>
      <c r="I135" s="221"/>
      <c r="J135" s="221"/>
      <c r="K135" s="221"/>
      <c r="L135" s="221"/>
      <c r="M135" s="221"/>
      <c r="N135" s="221"/>
      <c r="O135" s="221"/>
      <c r="P135" s="221"/>
      <c r="Q135" s="221"/>
      <c r="R135" s="221"/>
      <c r="S135" s="221"/>
      <c r="T135" s="221"/>
      <c r="U135" s="221"/>
      <c r="V135" s="221"/>
      <c r="W135" s="221"/>
      <c r="X135" s="221"/>
      <c r="Y135" s="221"/>
    </row>
    <row r="136" spans="1:25" hidden="1">
      <c r="A136" s="120" t="s">
        <v>1124</v>
      </c>
      <c r="B136" s="229"/>
      <c r="C136" s="224"/>
      <c r="D136" s="222"/>
      <c r="E136" s="229"/>
      <c r="F136" s="221"/>
      <c r="G136" s="221"/>
      <c r="H136" s="221"/>
      <c r="I136" s="221"/>
      <c r="J136" s="221"/>
      <c r="K136" s="221"/>
      <c r="L136" s="221"/>
      <c r="M136" s="221"/>
      <c r="N136" s="221"/>
      <c r="O136" s="221"/>
      <c r="P136" s="221"/>
      <c r="Q136" s="221"/>
      <c r="R136" s="221"/>
      <c r="S136" s="221"/>
      <c r="T136" s="221"/>
      <c r="U136" s="221"/>
      <c r="V136" s="221"/>
      <c r="W136" s="221"/>
      <c r="X136" s="221"/>
      <c r="Y136" s="221"/>
    </row>
    <row r="137" spans="1:25" hidden="1">
      <c r="A137" s="120" t="s">
        <v>1125</v>
      </c>
      <c r="B137" s="229"/>
      <c r="C137" s="224"/>
      <c r="D137" s="222"/>
      <c r="E137" s="229"/>
      <c r="F137" s="221"/>
      <c r="G137" s="221"/>
      <c r="H137" s="221"/>
      <c r="I137" s="221"/>
      <c r="J137" s="221"/>
      <c r="K137" s="221"/>
      <c r="L137" s="221"/>
      <c r="M137" s="221"/>
      <c r="N137" s="221"/>
      <c r="O137" s="221"/>
      <c r="P137" s="221"/>
      <c r="Q137" s="221"/>
      <c r="R137" s="221"/>
      <c r="S137" s="221"/>
      <c r="T137" s="221"/>
      <c r="U137" s="221"/>
      <c r="V137" s="221"/>
      <c r="W137" s="221"/>
      <c r="X137" s="221"/>
      <c r="Y137" s="221"/>
    </row>
    <row r="138" spans="1:25" hidden="1">
      <c r="A138" s="120" t="s">
        <v>1126</v>
      </c>
      <c r="B138" s="229"/>
      <c r="C138" s="224"/>
      <c r="D138" s="222"/>
      <c r="E138" s="229"/>
      <c r="F138" s="221"/>
      <c r="G138" s="221"/>
      <c r="H138" s="221"/>
      <c r="I138" s="221"/>
      <c r="J138" s="221"/>
      <c r="K138" s="221"/>
      <c r="L138" s="221"/>
      <c r="M138" s="221"/>
      <c r="N138" s="221"/>
      <c r="O138" s="221"/>
      <c r="P138" s="221"/>
      <c r="Q138" s="221"/>
      <c r="R138" s="221"/>
      <c r="S138" s="221"/>
      <c r="T138" s="221"/>
      <c r="U138" s="221"/>
      <c r="V138" s="221"/>
      <c r="W138" s="221"/>
      <c r="X138" s="221"/>
      <c r="Y138" s="221"/>
    </row>
    <row r="139" spans="1:25">
      <c r="A139" s="88"/>
      <c r="B139" s="100"/>
      <c r="C139" s="112"/>
      <c r="D139" s="114"/>
      <c r="E139" s="114" t="s">
        <v>44</v>
      </c>
      <c r="F139" s="227">
        <f t="shared" ref="F139:J139" si="37">SUM(F89:F108)</f>
        <v>0</v>
      </c>
      <c r="G139" s="227">
        <f t="shared" si="37"/>
        <v>0</v>
      </c>
      <c r="H139" s="227">
        <f t="shared" si="37"/>
        <v>0</v>
      </c>
      <c r="I139" s="227">
        <f t="shared" si="37"/>
        <v>0</v>
      </c>
      <c r="J139" s="227">
        <f t="shared" si="37"/>
        <v>0</v>
      </c>
      <c r="K139" s="227">
        <f t="shared" ref="K139" si="38">SUM(K89:K108)</f>
        <v>0</v>
      </c>
      <c r="L139" s="227">
        <f t="shared" ref="L139:Y139" si="39">SUM(L89:L108)</f>
        <v>0</v>
      </c>
      <c r="M139" s="227">
        <f t="shared" si="39"/>
        <v>0</v>
      </c>
      <c r="N139" s="227">
        <f t="shared" si="39"/>
        <v>0</v>
      </c>
      <c r="O139" s="227">
        <f t="shared" si="39"/>
        <v>0</v>
      </c>
      <c r="P139" s="227">
        <f t="shared" si="39"/>
        <v>0</v>
      </c>
      <c r="Q139" s="227">
        <f t="shared" si="39"/>
        <v>0</v>
      </c>
      <c r="R139" s="227">
        <f t="shared" si="39"/>
        <v>0</v>
      </c>
      <c r="S139" s="227">
        <f t="shared" si="39"/>
        <v>0</v>
      </c>
      <c r="T139" s="227">
        <f t="shared" si="39"/>
        <v>0</v>
      </c>
      <c r="U139" s="227">
        <f t="shared" si="39"/>
        <v>0</v>
      </c>
      <c r="V139" s="227">
        <f t="shared" si="39"/>
        <v>0</v>
      </c>
      <c r="W139" s="227">
        <f t="shared" si="39"/>
        <v>0</v>
      </c>
      <c r="X139" s="227">
        <f t="shared" si="39"/>
        <v>0</v>
      </c>
      <c r="Y139" s="227">
        <f t="shared" si="39"/>
        <v>0</v>
      </c>
    </row>
    <row r="140" spans="1:25">
      <c r="B140" s="87"/>
      <c r="J140" s="87"/>
      <c r="K140" s="87"/>
      <c r="L140" s="87"/>
      <c r="M140" s="87"/>
      <c r="N140" s="87"/>
      <c r="O140" s="87"/>
      <c r="P140" s="87"/>
      <c r="Q140" s="87"/>
      <c r="R140" s="87"/>
      <c r="S140" s="87"/>
    </row>
    <row r="141" spans="1:25">
      <c r="A141" s="101" t="s">
        <v>268</v>
      </c>
      <c r="B141" s="100" t="s">
        <v>456</v>
      </c>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row>
    <row r="142" spans="1:25">
      <c r="A142" s="109" t="s">
        <v>281</v>
      </c>
      <c r="B142" s="102" t="s">
        <v>280</v>
      </c>
      <c r="C142" s="109" t="s">
        <v>42</v>
      </c>
      <c r="D142" s="102" t="s">
        <v>455</v>
      </c>
      <c r="E142" s="102" t="s">
        <v>799</v>
      </c>
      <c r="F142" s="109"/>
      <c r="G142" s="109"/>
      <c r="H142" s="109"/>
      <c r="I142" s="109"/>
      <c r="J142" s="109"/>
      <c r="K142" s="109"/>
      <c r="L142" s="109"/>
      <c r="M142" s="109"/>
      <c r="N142" s="109"/>
      <c r="O142" s="109"/>
      <c r="P142" s="109"/>
      <c r="Q142" s="109"/>
      <c r="R142" s="109"/>
      <c r="S142" s="109"/>
      <c r="T142" s="109"/>
      <c r="U142" s="109"/>
      <c r="V142" s="109"/>
      <c r="W142" s="109"/>
      <c r="X142" s="109"/>
      <c r="Y142" s="109"/>
    </row>
    <row r="143" spans="1:25">
      <c r="A143" s="110"/>
      <c r="B143" s="103" t="s">
        <v>43</v>
      </c>
      <c r="C143" s="110"/>
      <c r="D143" s="103" t="s">
        <v>0</v>
      </c>
      <c r="E143" s="103" t="s">
        <v>800</v>
      </c>
      <c r="F143" s="106" t="s">
        <v>5</v>
      </c>
      <c r="G143" s="106" t="s">
        <v>5</v>
      </c>
      <c r="H143" s="106" t="s">
        <v>5</v>
      </c>
      <c r="I143" s="106" t="s">
        <v>5</v>
      </c>
      <c r="J143" s="106" t="s">
        <v>5</v>
      </c>
      <c r="K143" s="106" t="s">
        <v>5</v>
      </c>
      <c r="L143" s="106" t="s">
        <v>5</v>
      </c>
      <c r="M143" s="106" t="s">
        <v>5</v>
      </c>
      <c r="N143" s="106" t="s">
        <v>5</v>
      </c>
      <c r="O143" s="106" t="s">
        <v>5</v>
      </c>
      <c r="P143" s="106" t="s">
        <v>5</v>
      </c>
      <c r="Q143" s="106" t="s">
        <v>5</v>
      </c>
      <c r="R143" s="106" t="s">
        <v>5</v>
      </c>
      <c r="S143" s="106" t="s">
        <v>5</v>
      </c>
      <c r="T143" s="106" t="s">
        <v>5</v>
      </c>
      <c r="U143" s="106" t="s">
        <v>5</v>
      </c>
      <c r="V143" s="106" t="s">
        <v>5</v>
      </c>
      <c r="W143" s="106" t="s">
        <v>5</v>
      </c>
      <c r="X143" s="106" t="s">
        <v>5</v>
      </c>
      <c r="Y143" s="106" t="s">
        <v>5</v>
      </c>
    </row>
    <row r="144" spans="1:25">
      <c r="A144" s="220" t="s">
        <v>426</v>
      </c>
      <c r="B144" s="228"/>
      <c r="C144" s="223"/>
      <c r="D144" s="222"/>
      <c r="E144" s="228"/>
      <c r="F144" s="225"/>
      <c r="G144" s="225"/>
      <c r="H144" s="225"/>
      <c r="I144" s="225"/>
      <c r="J144" s="225"/>
      <c r="K144" s="225"/>
      <c r="L144" s="225"/>
      <c r="M144" s="225"/>
      <c r="N144" s="225"/>
      <c r="O144" s="225"/>
      <c r="P144" s="225"/>
      <c r="Q144" s="225"/>
      <c r="R144" s="225"/>
      <c r="S144" s="225"/>
      <c r="T144" s="225"/>
      <c r="U144" s="225"/>
      <c r="V144" s="225"/>
      <c r="W144" s="225"/>
      <c r="X144" s="225"/>
      <c r="Y144" s="225"/>
    </row>
    <row r="145" spans="1:25">
      <c r="A145" s="218" t="s">
        <v>427</v>
      </c>
      <c r="B145" s="228"/>
      <c r="C145" s="223"/>
      <c r="D145" s="222"/>
      <c r="E145" s="228"/>
      <c r="F145" s="225"/>
      <c r="G145" s="225"/>
      <c r="H145" s="225"/>
      <c r="I145" s="225"/>
      <c r="J145" s="225"/>
      <c r="K145" s="225"/>
      <c r="L145" s="225"/>
      <c r="M145" s="225"/>
      <c r="N145" s="225"/>
      <c r="O145" s="225"/>
      <c r="P145" s="225"/>
      <c r="Q145" s="225"/>
      <c r="R145" s="225"/>
      <c r="S145" s="225"/>
      <c r="T145" s="225"/>
      <c r="U145" s="225"/>
      <c r="V145" s="225"/>
      <c r="W145" s="225"/>
      <c r="X145" s="225"/>
      <c r="Y145" s="225"/>
    </row>
    <row r="146" spans="1:25">
      <c r="A146" s="220" t="s">
        <v>428</v>
      </c>
      <c r="B146" s="228"/>
      <c r="C146" s="223"/>
      <c r="D146" s="222"/>
      <c r="E146" s="228"/>
      <c r="F146" s="225"/>
      <c r="G146" s="225"/>
      <c r="H146" s="225"/>
      <c r="I146" s="225"/>
      <c r="J146" s="225"/>
      <c r="K146" s="225"/>
      <c r="L146" s="225"/>
      <c r="M146" s="225"/>
      <c r="N146" s="225"/>
      <c r="O146" s="225"/>
      <c r="P146" s="225"/>
      <c r="Q146" s="225"/>
      <c r="R146" s="225"/>
      <c r="S146" s="225"/>
      <c r="T146" s="225"/>
      <c r="U146" s="225"/>
      <c r="V146" s="225"/>
      <c r="W146" s="225"/>
      <c r="X146" s="225"/>
      <c r="Y146" s="225"/>
    </row>
    <row r="147" spans="1:25">
      <c r="A147" s="218" t="s">
        <v>429</v>
      </c>
      <c r="B147" s="228"/>
      <c r="C147" s="223"/>
      <c r="D147" s="222"/>
      <c r="E147" s="228"/>
      <c r="F147" s="225"/>
      <c r="G147" s="225"/>
      <c r="H147" s="225"/>
      <c r="I147" s="225"/>
      <c r="J147" s="225"/>
      <c r="K147" s="225"/>
      <c r="L147" s="225"/>
      <c r="M147" s="225"/>
      <c r="N147" s="225"/>
      <c r="O147" s="225"/>
      <c r="P147" s="225"/>
      <c r="Q147" s="225"/>
      <c r="R147" s="225"/>
      <c r="S147" s="225"/>
      <c r="T147" s="225"/>
      <c r="U147" s="225"/>
      <c r="V147" s="225"/>
      <c r="W147" s="225"/>
      <c r="X147" s="225"/>
      <c r="Y147" s="225"/>
    </row>
    <row r="148" spans="1:25">
      <c r="A148" s="220" t="s">
        <v>430</v>
      </c>
      <c r="B148" s="228"/>
      <c r="C148" s="223"/>
      <c r="D148" s="222"/>
      <c r="E148" s="228"/>
      <c r="F148" s="225"/>
      <c r="G148" s="225"/>
      <c r="H148" s="225"/>
      <c r="I148" s="225"/>
      <c r="J148" s="225"/>
      <c r="K148" s="225"/>
      <c r="L148" s="225"/>
      <c r="M148" s="225"/>
      <c r="N148" s="225"/>
      <c r="O148" s="225"/>
      <c r="P148" s="225"/>
      <c r="Q148" s="225"/>
      <c r="R148" s="225"/>
      <c r="S148" s="225"/>
      <c r="T148" s="225"/>
      <c r="U148" s="225"/>
      <c r="V148" s="225"/>
      <c r="W148" s="225"/>
      <c r="X148" s="225"/>
      <c r="Y148" s="225"/>
    </row>
    <row r="149" spans="1:25">
      <c r="A149" s="218" t="s">
        <v>431</v>
      </c>
      <c r="B149" s="228"/>
      <c r="C149" s="223"/>
      <c r="D149" s="222"/>
      <c r="E149" s="228"/>
      <c r="F149" s="225"/>
      <c r="G149" s="225"/>
      <c r="H149" s="225"/>
      <c r="I149" s="225"/>
      <c r="J149" s="225"/>
      <c r="K149" s="225"/>
      <c r="L149" s="225"/>
      <c r="M149" s="225"/>
      <c r="N149" s="225"/>
      <c r="O149" s="225"/>
      <c r="P149" s="225"/>
      <c r="Q149" s="225"/>
      <c r="R149" s="225"/>
      <c r="S149" s="225"/>
      <c r="T149" s="225"/>
      <c r="U149" s="225"/>
      <c r="V149" s="225"/>
      <c r="W149" s="225"/>
      <c r="X149" s="225"/>
      <c r="Y149" s="225"/>
    </row>
    <row r="150" spans="1:25">
      <c r="A150" s="220" t="s">
        <v>432</v>
      </c>
      <c r="B150" s="228"/>
      <c r="C150" s="223"/>
      <c r="D150" s="222"/>
      <c r="E150" s="228"/>
      <c r="F150" s="225"/>
      <c r="G150" s="225"/>
      <c r="H150" s="225"/>
      <c r="I150" s="225"/>
      <c r="J150" s="225"/>
      <c r="K150" s="225"/>
      <c r="L150" s="225"/>
      <c r="M150" s="225"/>
      <c r="N150" s="225"/>
      <c r="O150" s="225"/>
      <c r="P150" s="225"/>
      <c r="Q150" s="225"/>
      <c r="R150" s="225"/>
      <c r="S150" s="225"/>
      <c r="T150" s="225"/>
      <c r="U150" s="225"/>
      <c r="V150" s="225"/>
      <c r="W150" s="225"/>
      <c r="X150" s="225"/>
      <c r="Y150" s="225"/>
    </row>
    <row r="151" spans="1:25">
      <c r="A151" s="218" t="s">
        <v>433</v>
      </c>
      <c r="B151" s="228"/>
      <c r="C151" s="223"/>
      <c r="D151" s="222"/>
      <c r="E151" s="228"/>
      <c r="F151" s="225"/>
      <c r="G151" s="225"/>
      <c r="H151" s="225"/>
      <c r="I151" s="225"/>
      <c r="J151" s="225"/>
      <c r="K151" s="225"/>
      <c r="L151" s="225"/>
      <c r="M151" s="225"/>
      <c r="N151" s="225"/>
      <c r="O151" s="225"/>
      <c r="P151" s="225"/>
      <c r="Q151" s="225"/>
      <c r="R151" s="225"/>
      <c r="S151" s="225"/>
      <c r="T151" s="225"/>
      <c r="U151" s="225"/>
      <c r="V151" s="225"/>
      <c r="W151" s="225"/>
      <c r="X151" s="225"/>
      <c r="Y151" s="225"/>
    </row>
    <row r="152" spans="1:25">
      <c r="A152" s="220" t="s">
        <v>434</v>
      </c>
      <c r="B152" s="228"/>
      <c r="C152" s="223"/>
      <c r="D152" s="222"/>
      <c r="E152" s="228"/>
      <c r="F152" s="225"/>
      <c r="G152" s="225"/>
      <c r="H152" s="225"/>
      <c r="I152" s="225"/>
      <c r="J152" s="225"/>
      <c r="K152" s="225"/>
      <c r="L152" s="225"/>
      <c r="M152" s="225"/>
      <c r="N152" s="225"/>
      <c r="O152" s="225"/>
      <c r="P152" s="225"/>
      <c r="Q152" s="225"/>
      <c r="R152" s="225"/>
      <c r="S152" s="225"/>
      <c r="T152" s="225"/>
      <c r="U152" s="225"/>
      <c r="V152" s="225"/>
      <c r="W152" s="225"/>
      <c r="X152" s="225"/>
      <c r="Y152" s="225"/>
    </row>
    <row r="153" spans="1:25">
      <c r="A153" s="218" t="s">
        <v>435</v>
      </c>
      <c r="B153" s="228"/>
      <c r="C153" s="223"/>
      <c r="D153" s="222"/>
      <c r="E153" s="228"/>
      <c r="F153" s="225"/>
      <c r="G153" s="225"/>
      <c r="H153" s="225"/>
      <c r="I153" s="225"/>
      <c r="J153" s="225"/>
      <c r="K153" s="225"/>
      <c r="L153" s="225"/>
      <c r="M153" s="225"/>
      <c r="N153" s="225"/>
      <c r="O153" s="225"/>
      <c r="P153" s="225"/>
      <c r="Q153" s="225"/>
      <c r="R153" s="225"/>
      <c r="S153" s="225"/>
      <c r="T153" s="225"/>
      <c r="U153" s="225"/>
      <c r="V153" s="225"/>
      <c r="W153" s="225"/>
      <c r="X153" s="225"/>
      <c r="Y153" s="225"/>
    </row>
    <row r="154" spans="1:25" hidden="1">
      <c r="A154" s="120" t="s">
        <v>436</v>
      </c>
      <c r="B154" s="229"/>
      <c r="C154" s="224"/>
      <c r="D154" s="222"/>
      <c r="E154" s="229"/>
      <c r="F154" s="225"/>
      <c r="G154" s="225"/>
      <c r="H154" s="225"/>
      <c r="I154" s="225"/>
      <c r="J154" s="225"/>
      <c r="K154" s="225"/>
      <c r="L154" s="225"/>
      <c r="M154" s="225"/>
      <c r="N154" s="225"/>
      <c r="O154" s="225"/>
      <c r="P154" s="225"/>
      <c r="Q154" s="225"/>
      <c r="R154" s="225"/>
      <c r="S154" s="225"/>
      <c r="T154" s="225"/>
      <c r="U154" s="225"/>
      <c r="V154" s="225"/>
      <c r="W154" s="225"/>
      <c r="X154" s="225"/>
      <c r="Y154" s="225"/>
    </row>
    <row r="155" spans="1:25" hidden="1">
      <c r="A155" s="120" t="s">
        <v>623</v>
      </c>
      <c r="B155" s="229"/>
      <c r="C155" s="224"/>
      <c r="D155" s="222"/>
      <c r="E155" s="229"/>
      <c r="F155" s="225"/>
      <c r="G155" s="225"/>
      <c r="H155" s="225"/>
      <c r="I155" s="225"/>
      <c r="J155" s="225"/>
      <c r="K155" s="225"/>
      <c r="L155" s="225"/>
      <c r="M155" s="225"/>
      <c r="N155" s="225"/>
      <c r="O155" s="225"/>
      <c r="P155" s="225"/>
      <c r="Q155" s="225"/>
      <c r="R155" s="225"/>
      <c r="S155" s="225"/>
      <c r="T155" s="225"/>
      <c r="U155" s="225"/>
      <c r="V155" s="225"/>
      <c r="W155" s="225"/>
      <c r="X155" s="225"/>
      <c r="Y155" s="225"/>
    </row>
    <row r="156" spans="1:25" hidden="1">
      <c r="A156" s="120" t="s">
        <v>624</v>
      </c>
      <c r="B156" s="229"/>
      <c r="C156" s="224"/>
      <c r="D156" s="222"/>
      <c r="E156" s="229"/>
      <c r="F156" s="225"/>
      <c r="G156" s="225"/>
      <c r="H156" s="225"/>
      <c r="I156" s="225"/>
      <c r="J156" s="225"/>
      <c r="K156" s="225"/>
      <c r="L156" s="225"/>
      <c r="M156" s="225"/>
      <c r="N156" s="225"/>
      <c r="O156" s="225"/>
      <c r="P156" s="225"/>
      <c r="Q156" s="225"/>
      <c r="R156" s="225"/>
      <c r="S156" s="225"/>
      <c r="T156" s="225"/>
      <c r="U156" s="225"/>
      <c r="V156" s="225"/>
      <c r="W156" s="225"/>
      <c r="X156" s="225"/>
      <c r="Y156" s="225"/>
    </row>
    <row r="157" spans="1:25" hidden="1">
      <c r="A157" s="120" t="s">
        <v>625</v>
      </c>
      <c r="B157" s="229"/>
      <c r="C157" s="224"/>
      <c r="D157" s="222"/>
      <c r="E157" s="229"/>
      <c r="F157" s="225"/>
      <c r="G157" s="225"/>
      <c r="H157" s="225"/>
      <c r="I157" s="225"/>
      <c r="J157" s="225"/>
      <c r="K157" s="225"/>
      <c r="L157" s="225"/>
      <c r="M157" s="225"/>
      <c r="N157" s="225"/>
      <c r="O157" s="225"/>
      <c r="P157" s="225"/>
      <c r="Q157" s="225"/>
      <c r="R157" s="225"/>
      <c r="S157" s="225"/>
      <c r="T157" s="225"/>
      <c r="U157" s="225"/>
      <c r="V157" s="225"/>
      <c r="W157" s="225"/>
      <c r="X157" s="225"/>
      <c r="Y157" s="225"/>
    </row>
    <row r="158" spans="1:25" hidden="1">
      <c r="A158" s="120" t="s">
        <v>626</v>
      </c>
      <c r="B158" s="229"/>
      <c r="C158" s="224"/>
      <c r="D158" s="222"/>
      <c r="E158" s="229"/>
      <c r="F158" s="225"/>
      <c r="G158" s="225"/>
      <c r="H158" s="225"/>
      <c r="I158" s="225"/>
      <c r="J158" s="225"/>
      <c r="K158" s="225"/>
      <c r="L158" s="225"/>
      <c r="M158" s="225"/>
      <c r="N158" s="225"/>
      <c r="O158" s="225"/>
      <c r="P158" s="225"/>
      <c r="Q158" s="225"/>
      <c r="R158" s="225"/>
      <c r="S158" s="225"/>
      <c r="T158" s="225"/>
      <c r="U158" s="225"/>
      <c r="V158" s="225"/>
      <c r="W158" s="225"/>
      <c r="X158" s="225"/>
      <c r="Y158" s="225"/>
    </row>
    <row r="159" spans="1:25" hidden="1">
      <c r="A159" s="120" t="s">
        <v>627</v>
      </c>
      <c r="B159" s="229"/>
      <c r="C159" s="224"/>
      <c r="D159" s="222"/>
      <c r="E159" s="229"/>
      <c r="F159" s="225"/>
      <c r="G159" s="225"/>
      <c r="H159" s="225"/>
      <c r="I159" s="225"/>
      <c r="J159" s="225"/>
      <c r="K159" s="225"/>
      <c r="L159" s="225"/>
      <c r="M159" s="225"/>
      <c r="N159" s="225"/>
      <c r="O159" s="225"/>
      <c r="P159" s="225"/>
      <c r="Q159" s="225"/>
      <c r="R159" s="225"/>
      <c r="S159" s="225"/>
      <c r="T159" s="225"/>
      <c r="U159" s="225"/>
      <c r="V159" s="225"/>
      <c r="W159" s="225"/>
      <c r="X159" s="225"/>
      <c r="Y159" s="225"/>
    </row>
    <row r="160" spans="1:25" hidden="1">
      <c r="A160" s="120" t="s">
        <v>628</v>
      </c>
      <c r="B160" s="229"/>
      <c r="C160" s="224"/>
      <c r="D160" s="222"/>
      <c r="E160" s="229"/>
      <c r="F160" s="225"/>
      <c r="G160" s="225"/>
      <c r="H160" s="225"/>
      <c r="I160" s="225"/>
      <c r="J160" s="225"/>
      <c r="K160" s="225"/>
      <c r="L160" s="225"/>
      <c r="M160" s="225"/>
      <c r="N160" s="225"/>
      <c r="O160" s="225"/>
      <c r="P160" s="225"/>
      <c r="Q160" s="225"/>
      <c r="R160" s="225"/>
      <c r="S160" s="225"/>
      <c r="T160" s="225"/>
      <c r="U160" s="225"/>
      <c r="V160" s="225"/>
      <c r="W160" s="225"/>
      <c r="X160" s="225"/>
      <c r="Y160" s="225"/>
    </row>
    <row r="161" spans="1:25" hidden="1">
      <c r="A161" s="120" t="s">
        <v>629</v>
      </c>
      <c r="B161" s="229"/>
      <c r="C161" s="224"/>
      <c r="D161" s="222"/>
      <c r="E161" s="229"/>
      <c r="F161" s="225"/>
      <c r="G161" s="225"/>
      <c r="H161" s="225"/>
      <c r="I161" s="225"/>
      <c r="J161" s="225"/>
      <c r="K161" s="225"/>
      <c r="L161" s="225"/>
      <c r="M161" s="225"/>
      <c r="N161" s="225"/>
      <c r="O161" s="225"/>
      <c r="P161" s="225"/>
      <c r="Q161" s="225"/>
      <c r="R161" s="225"/>
      <c r="S161" s="225"/>
      <c r="T161" s="225"/>
      <c r="U161" s="225"/>
      <c r="V161" s="225"/>
      <c r="W161" s="225"/>
      <c r="X161" s="225"/>
      <c r="Y161" s="225"/>
    </row>
    <row r="162" spans="1:25" hidden="1">
      <c r="A162" s="120" t="s">
        <v>630</v>
      </c>
      <c r="B162" s="229"/>
      <c r="C162" s="224"/>
      <c r="D162" s="222"/>
      <c r="E162" s="229"/>
      <c r="F162" s="225"/>
      <c r="G162" s="225"/>
      <c r="H162" s="225"/>
      <c r="I162" s="225"/>
      <c r="J162" s="225"/>
      <c r="K162" s="225"/>
      <c r="L162" s="225"/>
      <c r="M162" s="225"/>
      <c r="N162" s="225"/>
      <c r="O162" s="225"/>
      <c r="P162" s="225"/>
      <c r="Q162" s="225"/>
      <c r="R162" s="225"/>
      <c r="S162" s="225"/>
      <c r="T162" s="225"/>
      <c r="U162" s="225"/>
      <c r="V162" s="225"/>
      <c r="W162" s="225"/>
      <c r="X162" s="225"/>
      <c r="Y162" s="225"/>
    </row>
    <row r="163" spans="1:25" hidden="1">
      <c r="A163" s="120" t="s">
        <v>631</v>
      </c>
      <c r="B163" s="229"/>
      <c r="C163" s="224"/>
      <c r="D163" s="222"/>
      <c r="E163" s="229"/>
      <c r="F163" s="225"/>
      <c r="G163" s="225"/>
      <c r="H163" s="225"/>
      <c r="I163" s="225"/>
      <c r="J163" s="225"/>
      <c r="K163" s="225"/>
      <c r="L163" s="225"/>
      <c r="M163" s="225"/>
      <c r="N163" s="225"/>
      <c r="O163" s="225"/>
      <c r="P163" s="225"/>
      <c r="Q163" s="225"/>
      <c r="R163" s="225"/>
      <c r="S163" s="225"/>
      <c r="T163" s="225"/>
      <c r="U163" s="225"/>
      <c r="V163" s="225"/>
      <c r="W163" s="225"/>
      <c r="X163" s="225"/>
      <c r="Y163" s="225"/>
    </row>
    <row r="164" spans="1:25" hidden="1">
      <c r="A164" s="120" t="s">
        <v>1127</v>
      </c>
      <c r="B164" s="229"/>
      <c r="C164" s="224"/>
      <c r="D164" s="222"/>
      <c r="E164" s="229"/>
      <c r="F164" s="225"/>
      <c r="G164" s="225"/>
      <c r="H164" s="225"/>
      <c r="I164" s="225"/>
      <c r="J164" s="225"/>
      <c r="K164" s="225"/>
      <c r="L164" s="225"/>
      <c r="M164" s="225"/>
      <c r="N164" s="225"/>
      <c r="O164" s="225"/>
      <c r="P164" s="225"/>
      <c r="Q164" s="225"/>
      <c r="R164" s="225"/>
      <c r="S164" s="225"/>
      <c r="T164" s="225"/>
      <c r="U164" s="225"/>
      <c r="V164" s="225"/>
      <c r="W164" s="225"/>
      <c r="X164" s="225"/>
      <c r="Y164" s="225"/>
    </row>
    <row r="165" spans="1:25" hidden="1">
      <c r="A165" s="120" t="s">
        <v>1128</v>
      </c>
      <c r="B165" s="229"/>
      <c r="C165" s="224"/>
      <c r="D165" s="222"/>
      <c r="E165" s="229"/>
      <c r="F165" s="225"/>
      <c r="G165" s="225"/>
      <c r="H165" s="225"/>
      <c r="I165" s="225"/>
      <c r="J165" s="225"/>
      <c r="K165" s="225"/>
      <c r="L165" s="225"/>
      <c r="M165" s="225"/>
      <c r="N165" s="225"/>
      <c r="O165" s="225"/>
      <c r="P165" s="225"/>
      <c r="Q165" s="225"/>
      <c r="R165" s="225"/>
      <c r="S165" s="225"/>
      <c r="T165" s="225"/>
      <c r="U165" s="225"/>
      <c r="V165" s="225"/>
      <c r="W165" s="225"/>
      <c r="X165" s="225"/>
      <c r="Y165" s="225"/>
    </row>
    <row r="166" spans="1:25" hidden="1">
      <c r="A166" s="120" t="s">
        <v>1129</v>
      </c>
      <c r="B166" s="229"/>
      <c r="C166" s="224"/>
      <c r="D166" s="222"/>
      <c r="E166" s="229"/>
      <c r="F166" s="225"/>
      <c r="G166" s="225"/>
      <c r="H166" s="225"/>
      <c r="I166" s="225"/>
      <c r="J166" s="225"/>
      <c r="K166" s="225"/>
      <c r="L166" s="225"/>
      <c r="M166" s="225"/>
      <c r="N166" s="225"/>
      <c r="O166" s="225"/>
      <c r="P166" s="225"/>
      <c r="Q166" s="225"/>
      <c r="R166" s="225"/>
      <c r="S166" s="225"/>
      <c r="T166" s="225"/>
      <c r="U166" s="225"/>
      <c r="V166" s="225"/>
      <c r="W166" s="225"/>
      <c r="X166" s="225"/>
      <c r="Y166" s="225"/>
    </row>
    <row r="167" spans="1:25" hidden="1">
      <c r="A167" s="120" t="s">
        <v>1130</v>
      </c>
      <c r="B167" s="229"/>
      <c r="C167" s="224"/>
      <c r="D167" s="222"/>
      <c r="E167" s="229"/>
      <c r="F167" s="225"/>
      <c r="G167" s="225"/>
      <c r="H167" s="225"/>
      <c r="I167" s="225"/>
      <c r="J167" s="225"/>
      <c r="K167" s="225"/>
      <c r="L167" s="225"/>
      <c r="M167" s="225"/>
      <c r="N167" s="225"/>
      <c r="O167" s="225"/>
      <c r="P167" s="225"/>
      <c r="Q167" s="225"/>
      <c r="R167" s="225"/>
      <c r="S167" s="225"/>
      <c r="T167" s="225"/>
      <c r="U167" s="225"/>
      <c r="V167" s="225"/>
      <c r="W167" s="225"/>
      <c r="X167" s="225"/>
      <c r="Y167" s="225"/>
    </row>
    <row r="168" spans="1:25" hidden="1">
      <c r="A168" s="120" t="s">
        <v>1131</v>
      </c>
      <c r="B168" s="229"/>
      <c r="C168" s="224"/>
      <c r="D168" s="222"/>
      <c r="E168" s="229"/>
      <c r="F168" s="225"/>
      <c r="G168" s="225"/>
      <c r="H168" s="225"/>
      <c r="I168" s="225"/>
      <c r="J168" s="225"/>
      <c r="K168" s="225"/>
      <c r="L168" s="225"/>
      <c r="M168" s="225"/>
      <c r="N168" s="225"/>
      <c r="O168" s="225"/>
      <c r="P168" s="225"/>
      <c r="Q168" s="225"/>
      <c r="R168" s="225"/>
      <c r="S168" s="225"/>
      <c r="T168" s="225"/>
      <c r="U168" s="225"/>
      <c r="V168" s="225"/>
      <c r="W168" s="225"/>
      <c r="X168" s="225"/>
      <c r="Y168" s="225"/>
    </row>
    <row r="169" spans="1:25" hidden="1">
      <c r="A169" s="120" t="s">
        <v>1132</v>
      </c>
      <c r="B169" s="229"/>
      <c r="C169" s="224"/>
      <c r="D169" s="222"/>
      <c r="E169" s="229"/>
      <c r="F169" s="225"/>
      <c r="G169" s="225"/>
      <c r="H169" s="225"/>
      <c r="I169" s="225"/>
      <c r="J169" s="225"/>
      <c r="K169" s="225"/>
      <c r="L169" s="225"/>
      <c r="M169" s="225"/>
      <c r="N169" s="225"/>
      <c r="O169" s="225"/>
      <c r="P169" s="225"/>
      <c r="Q169" s="225"/>
      <c r="R169" s="225"/>
      <c r="S169" s="225"/>
      <c r="T169" s="225"/>
      <c r="U169" s="225"/>
      <c r="V169" s="225"/>
      <c r="W169" s="225"/>
      <c r="X169" s="225"/>
      <c r="Y169" s="225"/>
    </row>
    <row r="170" spans="1:25" hidden="1">
      <c r="A170" s="120" t="s">
        <v>1133</v>
      </c>
      <c r="B170" s="229"/>
      <c r="C170" s="224"/>
      <c r="D170" s="222"/>
      <c r="E170" s="229"/>
      <c r="F170" s="225"/>
      <c r="G170" s="225"/>
      <c r="H170" s="225"/>
      <c r="I170" s="225"/>
      <c r="J170" s="225"/>
      <c r="K170" s="225"/>
      <c r="L170" s="225"/>
      <c r="M170" s="225"/>
      <c r="N170" s="225"/>
      <c r="O170" s="225"/>
      <c r="P170" s="225"/>
      <c r="Q170" s="225"/>
      <c r="R170" s="225"/>
      <c r="S170" s="225"/>
      <c r="T170" s="225"/>
      <c r="U170" s="225"/>
      <c r="V170" s="225"/>
      <c r="W170" s="225"/>
      <c r="X170" s="225"/>
      <c r="Y170" s="225"/>
    </row>
    <row r="171" spans="1:25" hidden="1">
      <c r="A171" s="120" t="s">
        <v>1134</v>
      </c>
      <c r="B171" s="229"/>
      <c r="C171" s="224"/>
      <c r="D171" s="222"/>
      <c r="E171" s="229"/>
      <c r="F171" s="225"/>
      <c r="G171" s="225"/>
      <c r="H171" s="225"/>
      <c r="I171" s="225"/>
      <c r="J171" s="225"/>
      <c r="K171" s="225"/>
      <c r="L171" s="225"/>
      <c r="M171" s="225"/>
      <c r="N171" s="225"/>
      <c r="O171" s="225"/>
      <c r="P171" s="225"/>
      <c r="Q171" s="225"/>
      <c r="R171" s="225"/>
      <c r="S171" s="225"/>
      <c r="T171" s="225"/>
      <c r="U171" s="225"/>
      <c r="V171" s="225"/>
      <c r="W171" s="225"/>
      <c r="X171" s="225"/>
      <c r="Y171" s="225"/>
    </row>
    <row r="172" spans="1:25" hidden="1">
      <c r="A172" s="120" t="s">
        <v>1135</v>
      </c>
      <c r="B172" s="229"/>
      <c r="C172" s="224"/>
      <c r="D172" s="222"/>
      <c r="E172" s="229"/>
      <c r="F172" s="225"/>
      <c r="G172" s="225"/>
      <c r="H172" s="225"/>
      <c r="I172" s="225"/>
      <c r="J172" s="225"/>
      <c r="K172" s="225"/>
      <c r="L172" s="225"/>
      <c r="M172" s="225"/>
      <c r="N172" s="225"/>
      <c r="O172" s="225"/>
      <c r="P172" s="225"/>
      <c r="Q172" s="225"/>
      <c r="R172" s="225"/>
      <c r="S172" s="225"/>
      <c r="T172" s="225"/>
      <c r="U172" s="225"/>
      <c r="V172" s="225"/>
      <c r="W172" s="225"/>
      <c r="X172" s="225"/>
      <c r="Y172" s="225"/>
    </row>
    <row r="173" spans="1:25" hidden="1">
      <c r="A173" s="120" t="s">
        <v>1136</v>
      </c>
      <c r="B173" s="229"/>
      <c r="C173" s="224"/>
      <c r="D173" s="222"/>
      <c r="E173" s="229"/>
      <c r="F173" s="225"/>
      <c r="G173" s="225"/>
      <c r="H173" s="225"/>
      <c r="I173" s="225"/>
      <c r="J173" s="225"/>
      <c r="K173" s="225"/>
      <c r="L173" s="225"/>
      <c r="M173" s="225"/>
      <c r="N173" s="225"/>
      <c r="O173" s="225"/>
      <c r="P173" s="225"/>
      <c r="Q173" s="225"/>
      <c r="R173" s="225"/>
      <c r="S173" s="225"/>
      <c r="T173" s="225"/>
      <c r="U173" s="225"/>
      <c r="V173" s="225"/>
      <c r="W173" s="225"/>
      <c r="X173" s="225"/>
      <c r="Y173" s="225"/>
    </row>
    <row r="174" spans="1:25" hidden="1">
      <c r="A174" s="120" t="s">
        <v>1137</v>
      </c>
      <c r="B174" s="229"/>
      <c r="C174" s="224"/>
      <c r="D174" s="222"/>
      <c r="E174" s="229"/>
      <c r="F174" s="225"/>
      <c r="G174" s="225"/>
      <c r="H174" s="225"/>
      <c r="I174" s="225"/>
      <c r="J174" s="225"/>
      <c r="K174" s="225"/>
      <c r="L174" s="225"/>
      <c r="M174" s="225"/>
      <c r="N174" s="225"/>
      <c r="O174" s="225"/>
      <c r="P174" s="225"/>
      <c r="Q174" s="225"/>
      <c r="R174" s="225"/>
      <c r="S174" s="225"/>
      <c r="T174" s="225"/>
      <c r="U174" s="225"/>
      <c r="V174" s="225"/>
      <c r="W174" s="225"/>
      <c r="X174" s="225"/>
      <c r="Y174" s="225"/>
    </row>
    <row r="175" spans="1:25" hidden="1">
      <c r="A175" s="120" t="s">
        <v>1138</v>
      </c>
      <c r="B175" s="229"/>
      <c r="C175" s="224"/>
      <c r="D175" s="222"/>
      <c r="E175" s="229"/>
      <c r="F175" s="225"/>
      <c r="G175" s="225"/>
      <c r="H175" s="225"/>
      <c r="I175" s="225"/>
      <c r="J175" s="225"/>
      <c r="K175" s="225"/>
      <c r="L175" s="225"/>
      <c r="M175" s="225"/>
      <c r="N175" s="225"/>
      <c r="O175" s="225"/>
      <c r="P175" s="225"/>
      <c r="Q175" s="225"/>
      <c r="R175" s="225"/>
      <c r="S175" s="225"/>
      <c r="T175" s="225"/>
      <c r="U175" s="225"/>
      <c r="V175" s="225"/>
      <c r="W175" s="225"/>
      <c r="X175" s="225"/>
      <c r="Y175" s="225"/>
    </row>
    <row r="176" spans="1:25" hidden="1">
      <c r="A176" s="120" t="s">
        <v>1139</v>
      </c>
      <c r="B176" s="229"/>
      <c r="C176" s="224"/>
      <c r="D176" s="222"/>
      <c r="E176" s="229"/>
      <c r="F176" s="225"/>
      <c r="G176" s="225"/>
      <c r="H176" s="225"/>
      <c r="I176" s="225"/>
      <c r="J176" s="225"/>
      <c r="K176" s="225"/>
      <c r="L176" s="225"/>
      <c r="M176" s="225"/>
      <c r="N176" s="225"/>
      <c r="O176" s="225"/>
      <c r="P176" s="225"/>
      <c r="Q176" s="225"/>
      <c r="R176" s="225"/>
      <c r="S176" s="225"/>
      <c r="T176" s="225"/>
      <c r="U176" s="225"/>
      <c r="V176" s="225"/>
      <c r="W176" s="225"/>
      <c r="X176" s="225"/>
      <c r="Y176" s="225"/>
    </row>
    <row r="177" spans="1:25" hidden="1">
      <c r="A177" s="120" t="s">
        <v>1140</v>
      </c>
      <c r="B177" s="229"/>
      <c r="C177" s="224"/>
      <c r="D177" s="222"/>
      <c r="E177" s="229"/>
      <c r="F177" s="225"/>
      <c r="G177" s="225"/>
      <c r="H177" s="225"/>
      <c r="I177" s="225"/>
      <c r="J177" s="225"/>
      <c r="K177" s="225"/>
      <c r="L177" s="225"/>
      <c r="M177" s="225"/>
      <c r="N177" s="225"/>
      <c r="O177" s="225"/>
      <c r="P177" s="225"/>
      <c r="Q177" s="225"/>
      <c r="R177" s="225"/>
      <c r="S177" s="225"/>
      <c r="T177" s="225"/>
      <c r="U177" s="225"/>
      <c r="V177" s="225"/>
      <c r="W177" s="225"/>
      <c r="X177" s="225"/>
      <c r="Y177" s="225"/>
    </row>
    <row r="178" spans="1:25" hidden="1">
      <c r="A178" s="120" t="s">
        <v>1141</v>
      </c>
      <c r="B178" s="229"/>
      <c r="C178" s="224"/>
      <c r="D178" s="222"/>
      <c r="E178" s="229"/>
      <c r="F178" s="225"/>
      <c r="G178" s="225"/>
      <c r="H178" s="225"/>
      <c r="I178" s="225"/>
      <c r="J178" s="225"/>
      <c r="K178" s="225"/>
      <c r="L178" s="225"/>
      <c r="M178" s="225"/>
      <c r="N178" s="225"/>
      <c r="O178" s="225"/>
      <c r="P178" s="225"/>
      <c r="Q178" s="225"/>
      <c r="R178" s="225"/>
      <c r="S178" s="225"/>
      <c r="T178" s="225"/>
      <c r="U178" s="225"/>
      <c r="V178" s="225"/>
      <c r="W178" s="225"/>
      <c r="X178" s="225"/>
      <c r="Y178" s="225"/>
    </row>
    <row r="179" spans="1:25" hidden="1">
      <c r="A179" s="120" t="s">
        <v>1142</v>
      </c>
      <c r="B179" s="229"/>
      <c r="C179" s="224"/>
      <c r="D179" s="222"/>
      <c r="E179" s="229"/>
      <c r="F179" s="225"/>
      <c r="G179" s="225"/>
      <c r="H179" s="225"/>
      <c r="I179" s="225"/>
      <c r="J179" s="225"/>
      <c r="K179" s="225"/>
      <c r="L179" s="225"/>
      <c r="M179" s="225"/>
      <c r="N179" s="225"/>
      <c r="O179" s="225"/>
      <c r="P179" s="225"/>
      <c r="Q179" s="225"/>
      <c r="R179" s="225"/>
      <c r="S179" s="225"/>
      <c r="T179" s="225"/>
      <c r="U179" s="225"/>
      <c r="V179" s="225"/>
      <c r="W179" s="225"/>
      <c r="X179" s="225"/>
      <c r="Y179" s="225"/>
    </row>
    <row r="180" spans="1:25" hidden="1">
      <c r="A180" s="120" t="s">
        <v>1143</v>
      </c>
      <c r="B180" s="229"/>
      <c r="C180" s="224"/>
      <c r="D180" s="222"/>
      <c r="E180" s="229"/>
      <c r="F180" s="225"/>
      <c r="G180" s="225"/>
      <c r="H180" s="225"/>
      <c r="I180" s="225"/>
      <c r="J180" s="225"/>
      <c r="K180" s="225"/>
      <c r="L180" s="225"/>
      <c r="M180" s="225"/>
      <c r="N180" s="225"/>
      <c r="O180" s="225"/>
      <c r="P180" s="225"/>
      <c r="Q180" s="225"/>
      <c r="R180" s="225"/>
      <c r="S180" s="225"/>
      <c r="T180" s="225"/>
      <c r="U180" s="225"/>
      <c r="V180" s="225"/>
      <c r="W180" s="225"/>
      <c r="X180" s="225"/>
      <c r="Y180" s="225"/>
    </row>
    <row r="181" spans="1:25" hidden="1">
      <c r="A181" s="120" t="s">
        <v>1144</v>
      </c>
      <c r="B181" s="229"/>
      <c r="C181" s="224"/>
      <c r="D181" s="222"/>
      <c r="E181" s="229"/>
      <c r="F181" s="225"/>
      <c r="G181" s="225"/>
      <c r="H181" s="225"/>
      <c r="I181" s="225"/>
      <c r="J181" s="225"/>
      <c r="K181" s="225"/>
      <c r="L181" s="225"/>
      <c r="M181" s="225"/>
      <c r="N181" s="225"/>
      <c r="O181" s="225"/>
      <c r="P181" s="225"/>
      <c r="Q181" s="225"/>
      <c r="R181" s="225"/>
      <c r="S181" s="225"/>
      <c r="T181" s="225"/>
      <c r="U181" s="225"/>
      <c r="V181" s="225"/>
      <c r="W181" s="225"/>
      <c r="X181" s="225"/>
      <c r="Y181" s="225"/>
    </row>
    <row r="182" spans="1:25" hidden="1">
      <c r="A182" s="120" t="s">
        <v>1145</v>
      </c>
      <c r="B182" s="229"/>
      <c r="C182" s="224"/>
      <c r="D182" s="222"/>
      <c r="E182" s="229"/>
      <c r="F182" s="225"/>
      <c r="G182" s="225"/>
      <c r="H182" s="225"/>
      <c r="I182" s="225"/>
      <c r="J182" s="225"/>
      <c r="K182" s="225"/>
      <c r="L182" s="225"/>
      <c r="M182" s="225"/>
      <c r="N182" s="225"/>
      <c r="O182" s="225"/>
      <c r="P182" s="225"/>
      <c r="Q182" s="225"/>
      <c r="R182" s="225"/>
      <c r="S182" s="225"/>
      <c r="T182" s="225"/>
      <c r="U182" s="225"/>
      <c r="V182" s="225"/>
      <c r="W182" s="225"/>
      <c r="X182" s="225"/>
      <c r="Y182" s="225"/>
    </row>
    <row r="183" spans="1:25" hidden="1">
      <c r="A183" s="120" t="s">
        <v>1146</v>
      </c>
      <c r="B183" s="229"/>
      <c r="C183" s="224"/>
      <c r="D183" s="222"/>
      <c r="E183" s="229"/>
      <c r="F183" s="225"/>
      <c r="G183" s="225"/>
      <c r="H183" s="225"/>
      <c r="I183" s="225"/>
      <c r="J183" s="225"/>
      <c r="K183" s="225"/>
      <c r="L183" s="225"/>
      <c r="M183" s="225"/>
      <c r="N183" s="225"/>
      <c r="O183" s="225"/>
      <c r="P183" s="225"/>
      <c r="Q183" s="225"/>
      <c r="R183" s="225"/>
      <c r="S183" s="225"/>
      <c r="T183" s="225"/>
      <c r="U183" s="225"/>
      <c r="V183" s="225"/>
      <c r="W183" s="225"/>
      <c r="X183" s="225"/>
      <c r="Y183" s="225"/>
    </row>
    <row r="184" spans="1:25" hidden="1">
      <c r="A184" s="120" t="s">
        <v>1147</v>
      </c>
      <c r="B184" s="229"/>
      <c r="C184" s="224"/>
      <c r="D184" s="222"/>
      <c r="E184" s="229"/>
      <c r="F184" s="225"/>
      <c r="G184" s="225"/>
      <c r="H184" s="225"/>
      <c r="I184" s="225"/>
      <c r="J184" s="225"/>
      <c r="K184" s="225"/>
      <c r="L184" s="225"/>
      <c r="M184" s="225"/>
      <c r="N184" s="225"/>
      <c r="O184" s="225"/>
      <c r="P184" s="225"/>
      <c r="Q184" s="225"/>
      <c r="R184" s="225"/>
      <c r="S184" s="225"/>
      <c r="T184" s="225"/>
      <c r="U184" s="225"/>
      <c r="V184" s="225"/>
      <c r="W184" s="225"/>
      <c r="X184" s="225"/>
      <c r="Y184" s="225"/>
    </row>
    <row r="185" spans="1:25" hidden="1">
      <c r="A185" s="120" t="s">
        <v>1148</v>
      </c>
      <c r="B185" s="229"/>
      <c r="C185" s="224"/>
      <c r="D185" s="222"/>
      <c r="E185" s="229"/>
      <c r="F185" s="225"/>
      <c r="G185" s="225"/>
      <c r="H185" s="225"/>
      <c r="I185" s="225"/>
      <c r="J185" s="225"/>
      <c r="K185" s="225"/>
      <c r="L185" s="225"/>
      <c r="M185" s="225"/>
      <c r="N185" s="225"/>
      <c r="O185" s="225"/>
      <c r="P185" s="225"/>
      <c r="Q185" s="225"/>
      <c r="R185" s="225"/>
      <c r="S185" s="225"/>
      <c r="T185" s="225"/>
      <c r="U185" s="225"/>
      <c r="V185" s="225"/>
      <c r="W185" s="225"/>
      <c r="X185" s="225"/>
      <c r="Y185" s="225"/>
    </row>
    <row r="186" spans="1:25" hidden="1">
      <c r="A186" s="120" t="s">
        <v>1149</v>
      </c>
      <c r="B186" s="229"/>
      <c r="C186" s="224"/>
      <c r="D186" s="222"/>
      <c r="E186" s="229"/>
      <c r="F186" s="225"/>
      <c r="G186" s="225"/>
      <c r="H186" s="225"/>
      <c r="I186" s="225"/>
      <c r="J186" s="225"/>
      <c r="K186" s="225"/>
      <c r="L186" s="225"/>
      <c r="M186" s="225"/>
      <c r="N186" s="225"/>
      <c r="O186" s="225"/>
      <c r="P186" s="225"/>
      <c r="Q186" s="225"/>
      <c r="R186" s="225"/>
      <c r="S186" s="225"/>
      <c r="T186" s="225"/>
      <c r="U186" s="225"/>
      <c r="V186" s="225"/>
      <c r="W186" s="225"/>
      <c r="X186" s="225"/>
      <c r="Y186" s="225"/>
    </row>
    <row r="187" spans="1:25" hidden="1">
      <c r="A187" s="120" t="s">
        <v>1150</v>
      </c>
      <c r="B187" s="229"/>
      <c r="C187" s="224"/>
      <c r="D187" s="222"/>
      <c r="E187" s="229"/>
      <c r="F187" s="225"/>
      <c r="G187" s="225"/>
      <c r="H187" s="225"/>
      <c r="I187" s="225"/>
      <c r="J187" s="225"/>
      <c r="K187" s="225"/>
      <c r="L187" s="225"/>
      <c r="M187" s="225"/>
      <c r="N187" s="225"/>
      <c r="O187" s="225"/>
      <c r="P187" s="225"/>
      <c r="Q187" s="225"/>
      <c r="R187" s="225"/>
      <c r="S187" s="225"/>
      <c r="T187" s="225"/>
      <c r="U187" s="225"/>
      <c r="V187" s="225"/>
      <c r="W187" s="225"/>
      <c r="X187" s="225"/>
      <c r="Y187" s="225"/>
    </row>
    <row r="188" spans="1:25" hidden="1">
      <c r="A188" s="120" t="s">
        <v>1151</v>
      </c>
      <c r="B188" s="229"/>
      <c r="C188" s="224"/>
      <c r="D188" s="222"/>
      <c r="E188" s="229"/>
      <c r="F188" s="225"/>
      <c r="G188" s="225"/>
      <c r="H188" s="225"/>
      <c r="I188" s="225"/>
      <c r="J188" s="225"/>
      <c r="K188" s="225"/>
      <c r="L188" s="225"/>
      <c r="M188" s="225"/>
      <c r="N188" s="225"/>
      <c r="O188" s="225"/>
      <c r="P188" s="225"/>
      <c r="Q188" s="225"/>
      <c r="R188" s="225"/>
      <c r="S188" s="225"/>
      <c r="T188" s="225"/>
      <c r="U188" s="225"/>
      <c r="V188" s="225"/>
      <c r="W188" s="225"/>
      <c r="X188" s="225"/>
      <c r="Y188" s="225"/>
    </row>
    <row r="189" spans="1:25" hidden="1">
      <c r="A189" s="120" t="s">
        <v>1152</v>
      </c>
      <c r="B189" s="229"/>
      <c r="C189" s="224"/>
      <c r="D189" s="222"/>
      <c r="E189" s="229"/>
      <c r="F189" s="225"/>
      <c r="G189" s="225"/>
      <c r="H189" s="225"/>
      <c r="I189" s="225"/>
      <c r="J189" s="225"/>
      <c r="K189" s="225"/>
      <c r="L189" s="225"/>
      <c r="M189" s="225"/>
      <c r="N189" s="225"/>
      <c r="O189" s="225"/>
      <c r="P189" s="225"/>
      <c r="Q189" s="225"/>
      <c r="R189" s="225"/>
      <c r="S189" s="225"/>
      <c r="T189" s="225"/>
      <c r="U189" s="225"/>
      <c r="V189" s="225"/>
      <c r="W189" s="225"/>
      <c r="X189" s="225"/>
      <c r="Y189" s="225"/>
    </row>
    <row r="190" spans="1:25" hidden="1">
      <c r="A190" s="120" t="s">
        <v>1153</v>
      </c>
      <c r="B190" s="229"/>
      <c r="C190" s="224"/>
      <c r="D190" s="222"/>
      <c r="E190" s="229"/>
      <c r="F190" s="225"/>
      <c r="G190" s="225"/>
      <c r="H190" s="225"/>
      <c r="I190" s="225"/>
      <c r="J190" s="225"/>
      <c r="K190" s="225"/>
      <c r="L190" s="225"/>
      <c r="M190" s="225"/>
      <c r="N190" s="225"/>
      <c r="O190" s="225"/>
      <c r="P190" s="225"/>
      <c r="Q190" s="225"/>
      <c r="R190" s="225"/>
      <c r="S190" s="225"/>
      <c r="T190" s="225"/>
      <c r="U190" s="225"/>
      <c r="V190" s="225"/>
      <c r="W190" s="225"/>
      <c r="X190" s="225"/>
      <c r="Y190" s="225"/>
    </row>
    <row r="191" spans="1:25" hidden="1">
      <c r="A191" s="120" t="s">
        <v>1154</v>
      </c>
      <c r="B191" s="229"/>
      <c r="C191" s="224"/>
      <c r="D191" s="222"/>
      <c r="E191" s="229"/>
      <c r="F191" s="225"/>
      <c r="G191" s="225"/>
      <c r="H191" s="225"/>
      <c r="I191" s="225"/>
      <c r="J191" s="225"/>
      <c r="K191" s="225"/>
      <c r="L191" s="225"/>
      <c r="M191" s="225"/>
      <c r="N191" s="225"/>
      <c r="O191" s="225"/>
      <c r="P191" s="225"/>
      <c r="Q191" s="225"/>
      <c r="R191" s="225"/>
      <c r="S191" s="225"/>
      <c r="T191" s="225"/>
      <c r="U191" s="225"/>
      <c r="V191" s="225"/>
      <c r="W191" s="225"/>
      <c r="X191" s="225"/>
      <c r="Y191" s="225"/>
    </row>
    <row r="192" spans="1:25" hidden="1">
      <c r="A192" s="120" t="s">
        <v>1155</v>
      </c>
      <c r="B192" s="229"/>
      <c r="C192" s="224"/>
      <c r="D192" s="222"/>
      <c r="E192" s="229"/>
      <c r="F192" s="225"/>
      <c r="G192" s="225"/>
      <c r="H192" s="225"/>
      <c r="I192" s="225"/>
      <c r="J192" s="225"/>
      <c r="K192" s="225"/>
      <c r="L192" s="225"/>
      <c r="M192" s="225"/>
      <c r="N192" s="225"/>
      <c r="O192" s="225"/>
      <c r="P192" s="225"/>
      <c r="Q192" s="225"/>
      <c r="R192" s="225"/>
      <c r="S192" s="225"/>
      <c r="T192" s="225"/>
      <c r="U192" s="225"/>
      <c r="V192" s="225"/>
      <c r="W192" s="225"/>
      <c r="X192" s="225"/>
      <c r="Y192" s="225"/>
    </row>
    <row r="193" spans="1:25" hidden="1">
      <c r="A193" s="120" t="s">
        <v>1156</v>
      </c>
      <c r="B193" s="229"/>
      <c r="C193" s="224"/>
      <c r="D193" s="222"/>
      <c r="E193" s="229"/>
      <c r="F193" s="225"/>
      <c r="G193" s="225"/>
      <c r="H193" s="225"/>
      <c r="I193" s="225"/>
      <c r="J193" s="225"/>
      <c r="K193" s="225"/>
      <c r="L193" s="225"/>
      <c r="M193" s="225"/>
      <c r="N193" s="225"/>
      <c r="O193" s="225"/>
      <c r="P193" s="225"/>
      <c r="Q193" s="225"/>
      <c r="R193" s="225"/>
      <c r="S193" s="225"/>
      <c r="T193" s="225"/>
      <c r="U193" s="225"/>
      <c r="V193" s="225"/>
      <c r="W193" s="225"/>
      <c r="X193" s="225"/>
      <c r="Y193" s="225"/>
    </row>
    <row r="194" spans="1:25">
      <c r="A194" s="88"/>
      <c r="B194" s="100"/>
      <c r="C194" s="112"/>
      <c r="D194" s="113"/>
      <c r="E194" s="114" t="s">
        <v>44</v>
      </c>
      <c r="F194" s="80">
        <f t="shared" ref="F194:J194" si="40">SUM(F144:F193)</f>
        <v>0</v>
      </c>
      <c r="G194" s="80">
        <f t="shared" si="40"/>
        <v>0</v>
      </c>
      <c r="H194" s="80">
        <f t="shared" si="40"/>
        <v>0</v>
      </c>
      <c r="I194" s="80">
        <f t="shared" si="40"/>
        <v>0</v>
      </c>
      <c r="J194" s="80">
        <f t="shared" si="40"/>
        <v>0</v>
      </c>
      <c r="K194" s="80">
        <f t="shared" ref="K194" si="41">SUM(K144:K193)</f>
        <v>0</v>
      </c>
      <c r="L194" s="80">
        <f t="shared" ref="L194:Y194" si="42">SUM(L144:L193)</f>
        <v>0</v>
      </c>
      <c r="M194" s="80">
        <f t="shared" si="42"/>
        <v>0</v>
      </c>
      <c r="N194" s="80">
        <f t="shared" si="42"/>
        <v>0</v>
      </c>
      <c r="O194" s="80">
        <f t="shared" si="42"/>
        <v>0</v>
      </c>
      <c r="P194" s="80">
        <f t="shared" si="42"/>
        <v>0</v>
      </c>
      <c r="Q194" s="80">
        <f t="shared" si="42"/>
        <v>0</v>
      </c>
      <c r="R194" s="80">
        <f t="shared" si="42"/>
        <v>0</v>
      </c>
      <c r="S194" s="80">
        <f t="shared" si="42"/>
        <v>0</v>
      </c>
      <c r="T194" s="80">
        <f t="shared" si="42"/>
        <v>0</v>
      </c>
      <c r="U194" s="80">
        <f t="shared" si="42"/>
        <v>0</v>
      </c>
      <c r="V194" s="80">
        <f t="shared" si="42"/>
        <v>0</v>
      </c>
      <c r="W194" s="80">
        <f t="shared" si="42"/>
        <v>0</v>
      </c>
      <c r="X194" s="80">
        <f t="shared" si="42"/>
        <v>0</v>
      </c>
      <c r="Y194" s="80">
        <f t="shared" si="42"/>
        <v>0</v>
      </c>
    </row>
    <row r="195" spans="1:25">
      <c r="B195" s="100"/>
      <c r="F195" s="117"/>
      <c r="G195" s="117"/>
      <c r="H195" s="117"/>
      <c r="I195" s="117"/>
      <c r="J195" s="117"/>
      <c r="K195" s="117"/>
      <c r="L195" s="117"/>
      <c r="M195" s="117"/>
      <c r="N195" s="117"/>
      <c r="O195" s="117"/>
      <c r="P195" s="117"/>
      <c r="Q195" s="117"/>
      <c r="R195" s="117"/>
      <c r="S195" s="117"/>
      <c r="T195" s="117"/>
      <c r="U195" s="117"/>
      <c r="V195" s="117"/>
      <c r="W195" s="117"/>
      <c r="X195" s="117"/>
      <c r="Y195" s="117"/>
    </row>
    <row r="196" spans="1:25">
      <c r="A196" s="101" t="s">
        <v>270</v>
      </c>
      <c r="B196" s="100" t="s">
        <v>282</v>
      </c>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row>
    <row r="197" spans="1:25" ht="49.5" customHeight="1">
      <c r="A197" s="109"/>
      <c r="B197" s="932"/>
      <c r="C197" s="933"/>
      <c r="D197" s="934"/>
      <c r="E197" s="119" t="s">
        <v>283</v>
      </c>
      <c r="F197" s="119" t="s">
        <v>452</v>
      </c>
      <c r="G197" s="119" t="s">
        <v>452</v>
      </c>
      <c r="H197" s="119" t="s">
        <v>452</v>
      </c>
      <c r="I197" s="119" t="s">
        <v>452</v>
      </c>
      <c r="J197" s="119" t="s">
        <v>452</v>
      </c>
      <c r="K197" s="119" t="s">
        <v>452</v>
      </c>
      <c r="L197" s="119" t="s">
        <v>452</v>
      </c>
      <c r="M197" s="119" t="s">
        <v>452</v>
      </c>
      <c r="N197" s="119" t="s">
        <v>452</v>
      </c>
      <c r="O197" s="119" t="s">
        <v>452</v>
      </c>
      <c r="P197" s="119" t="s">
        <v>452</v>
      </c>
      <c r="Q197" s="119" t="s">
        <v>452</v>
      </c>
      <c r="R197" s="119" t="s">
        <v>452</v>
      </c>
      <c r="S197" s="119" t="s">
        <v>452</v>
      </c>
      <c r="T197" s="119" t="s">
        <v>452</v>
      </c>
      <c r="U197" s="119" t="s">
        <v>452</v>
      </c>
      <c r="V197" s="119" t="s">
        <v>452</v>
      </c>
      <c r="W197" s="119" t="s">
        <v>452</v>
      </c>
      <c r="X197" s="119" t="s">
        <v>452</v>
      </c>
      <c r="Y197" s="119" t="s">
        <v>452</v>
      </c>
    </row>
    <row r="198" spans="1:25">
      <c r="A198" s="116" t="s">
        <v>281</v>
      </c>
      <c r="B198" s="935" t="s">
        <v>284</v>
      </c>
      <c r="C198" s="936"/>
      <c r="D198" s="937"/>
      <c r="E198" s="219" t="s">
        <v>454</v>
      </c>
      <c r="F198" s="104" t="s">
        <v>5</v>
      </c>
      <c r="G198" s="104" t="s">
        <v>5</v>
      </c>
      <c r="H198" s="104" t="s">
        <v>5</v>
      </c>
      <c r="I198" s="104" t="s">
        <v>5</v>
      </c>
      <c r="J198" s="104" t="s">
        <v>5</v>
      </c>
      <c r="K198" s="104" t="s">
        <v>5</v>
      </c>
      <c r="L198" s="104" t="s">
        <v>5</v>
      </c>
      <c r="M198" s="104" t="s">
        <v>5</v>
      </c>
      <c r="N198" s="104" t="s">
        <v>5</v>
      </c>
      <c r="O198" s="104" t="s">
        <v>5</v>
      </c>
      <c r="P198" s="104" t="s">
        <v>5</v>
      </c>
      <c r="Q198" s="104" t="s">
        <v>5</v>
      </c>
      <c r="R198" s="104" t="s">
        <v>5</v>
      </c>
      <c r="S198" s="104" t="s">
        <v>5</v>
      </c>
      <c r="T198" s="104" t="s">
        <v>5</v>
      </c>
      <c r="U198" s="104" t="s">
        <v>5</v>
      </c>
      <c r="V198" s="104" t="s">
        <v>5</v>
      </c>
      <c r="W198" s="104" t="s">
        <v>5</v>
      </c>
      <c r="X198" s="104" t="s">
        <v>5</v>
      </c>
      <c r="Y198" s="104" t="s">
        <v>5</v>
      </c>
    </row>
    <row r="199" spans="1:25">
      <c r="A199" s="218" t="s">
        <v>437</v>
      </c>
      <c r="B199" s="924"/>
      <c r="C199" s="925"/>
      <c r="D199" s="926"/>
      <c r="E199" s="223"/>
      <c r="F199" s="225"/>
      <c r="G199" s="225"/>
      <c r="H199" s="225"/>
      <c r="I199" s="225"/>
      <c r="J199" s="225"/>
      <c r="K199" s="225"/>
      <c r="L199" s="225"/>
      <c r="M199" s="225"/>
      <c r="N199" s="225"/>
      <c r="O199" s="225"/>
      <c r="P199" s="225"/>
      <c r="Q199" s="225"/>
      <c r="R199" s="225"/>
      <c r="S199" s="225"/>
      <c r="T199" s="225"/>
      <c r="U199" s="225"/>
      <c r="V199" s="225"/>
      <c r="W199" s="225"/>
      <c r="X199" s="225"/>
      <c r="Y199" s="225"/>
    </row>
    <row r="200" spans="1:25">
      <c r="A200" s="218" t="s">
        <v>438</v>
      </c>
      <c r="B200" s="924"/>
      <c r="C200" s="925"/>
      <c r="D200" s="926"/>
      <c r="E200" s="223"/>
      <c r="F200" s="225"/>
      <c r="G200" s="225"/>
      <c r="H200" s="225"/>
      <c r="I200" s="225"/>
      <c r="J200" s="225"/>
      <c r="K200" s="225"/>
      <c r="L200" s="225"/>
      <c r="M200" s="225"/>
      <c r="N200" s="225"/>
      <c r="O200" s="225"/>
      <c r="P200" s="225"/>
      <c r="Q200" s="225"/>
      <c r="R200" s="225"/>
      <c r="S200" s="225"/>
      <c r="T200" s="225"/>
      <c r="U200" s="225"/>
      <c r="V200" s="225"/>
      <c r="W200" s="225"/>
      <c r="X200" s="225"/>
      <c r="Y200" s="225"/>
    </row>
    <row r="201" spans="1:25">
      <c r="A201" s="218" t="s">
        <v>439</v>
      </c>
      <c r="B201" s="924"/>
      <c r="C201" s="925"/>
      <c r="D201" s="926"/>
      <c r="E201" s="223"/>
      <c r="F201" s="225"/>
      <c r="G201" s="225"/>
      <c r="H201" s="225"/>
      <c r="I201" s="225"/>
      <c r="J201" s="225"/>
      <c r="K201" s="225"/>
      <c r="L201" s="225"/>
      <c r="M201" s="225"/>
      <c r="N201" s="225"/>
      <c r="O201" s="225"/>
      <c r="P201" s="225"/>
      <c r="Q201" s="225"/>
      <c r="R201" s="225"/>
      <c r="S201" s="225"/>
      <c r="T201" s="225"/>
      <c r="U201" s="225"/>
      <c r="V201" s="225"/>
      <c r="W201" s="225"/>
      <c r="X201" s="225"/>
      <c r="Y201" s="225"/>
    </row>
    <row r="202" spans="1:25">
      <c r="A202" s="218" t="s">
        <v>440</v>
      </c>
      <c r="B202" s="924"/>
      <c r="C202" s="925"/>
      <c r="D202" s="926"/>
      <c r="E202" s="223"/>
      <c r="F202" s="225"/>
      <c r="G202" s="225"/>
      <c r="H202" s="225"/>
      <c r="I202" s="225"/>
      <c r="J202" s="225"/>
      <c r="K202" s="225"/>
      <c r="L202" s="225"/>
      <c r="M202" s="225"/>
      <c r="N202" s="225"/>
      <c r="O202" s="225"/>
      <c r="P202" s="225"/>
      <c r="Q202" s="225"/>
      <c r="R202" s="225"/>
      <c r="S202" s="225"/>
      <c r="T202" s="225"/>
      <c r="U202" s="225"/>
      <c r="V202" s="225"/>
      <c r="W202" s="225"/>
      <c r="X202" s="225"/>
      <c r="Y202" s="225"/>
    </row>
    <row r="203" spans="1:25">
      <c r="A203" s="218" t="s">
        <v>441</v>
      </c>
      <c r="B203" s="924"/>
      <c r="C203" s="925"/>
      <c r="D203" s="926"/>
      <c r="E203" s="223"/>
      <c r="F203" s="225"/>
      <c r="G203" s="225"/>
      <c r="H203" s="225"/>
      <c r="I203" s="225"/>
      <c r="J203" s="225"/>
      <c r="K203" s="225"/>
      <c r="L203" s="225"/>
      <c r="M203" s="225"/>
      <c r="N203" s="225"/>
      <c r="O203" s="225"/>
      <c r="P203" s="225"/>
      <c r="Q203" s="225"/>
      <c r="R203" s="225"/>
      <c r="S203" s="225"/>
      <c r="T203" s="225"/>
      <c r="U203" s="225"/>
      <c r="V203" s="225"/>
      <c r="W203" s="225"/>
      <c r="X203" s="225"/>
      <c r="Y203" s="225"/>
    </row>
    <row r="204" spans="1:25">
      <c r="A204" s="218" t="s">
        <v>442</v>
      </c>
      <c r="B204" s="924"/>
      <c r="C204" s="925"/>
      <c r="D204" s="926"/>
      <c r="E204" s="223"/>
      <c r="F204" s="225"/>
      <c r="G204" s="225"/>
      <c r="H204" s="225"/>
      <c r="I204" s="225"/>
      <c r="J204" s="225"/>
      <c r="K204" s="225"/>
      <c r="L204" s="225"/>
      <c r="M204" s="225"/>
      <c r="N204" s="225"/>
      <c r="O204" s="225"/>
      <c r="P204" s="225"/>
      <c r="Q204" s="225"/>
      <c r="R204" s="225"/>
      <c r="S204" s="225"/>
      <c r="T204" s="225"/>
      <c r="U204" s="225"/>
      <c r="V204" s="225"/>
      <c r="W204" s="225"/>
      <c r="X204" s="225"/>
      <c r="Y204" s="225"/>
    </row>
    <row r="205" spans="1:25">
      <c r="A205" s="218" t="s">
        <v>443</v>
      </c>
      <c r="B205" s="924"/>
      <c r="C205" s="925"/>
      <c r="D205" s="926"/>
      <c r="E205" s="223"/>
      <c r="F205" s="225"/>
      <c r="G205" s="225"/>
      <c r="H205" s="225"/>
      <c r="I205" s="225"/>
      <c r="J205" s="225"/>
      <c r="K205" s="225"/>
      <c r="L205" s="225"/>
      <c r="M205" s="225"/>
      <c r="N205" s="225"/>
      <c r="O205" s="225"/>
      <c r="P205" s="225"/>
      <c r="Q205" s="225"/>
      <c r="R205" s="225"/>
      <c r="S205" s="225"/>
      <c r="T205" s="225"/>
      <c r="U205" s="225"/>
      <c r="V205" s="225"/>
      <c r="W205" s="225"/>
      <c r="X205" s="225"/>
      <c r="Y205" s="225"/>
    </row>
    <row r="206" spans="1:25">
      <c r="A206" s="218" t="s">
        <v>444</v>
      </c>
      <c r="B206" s="924"/>
      <c r="C206" s="925"/>
      <c r="D206" s="926"/>
      <c r="E206" s="223"/>
      <c r="F206" s="225"/>
      <c r="G206" s="225"/>
      <c r="H206" s="225"/>
      <c r="I206" s="225"/>
      <c r="J206" s="225"/>
      <c r="K206" s="225"/>
      <c r="L206" s="225"/>
      <c r="M206" s="225"/>
      <c r="N206" s="225"/>
      <c r="O206" s="225"/>
      <c r="P206" s="225"/>
      <c r="Q206" s="225"/>
      <c r="R206" s="225"/>
      <c r="S206" s="225"/>
      <c r="T206" s="225"/>
      <c r="U206" s="225"/>
      <c r="V206" s="225"/>
      <c r="W206" s="225"/>
      <c r="X206" s="225"/>
      <c r="Y206" s="225"/>
    </row>
    <row r="207" spans="1:25">
      <c r="A207" s="218" t="s">
        <v>445</v>
      </c>
      <c r="B207" s="924"/>
      <c r="C207" s="925"/>
      <c r="D207" s="926"/>
      <c r="E207" s="223"/>
      <c r="F207" s="225"/>
      <c r="G207" s="225"/>
      <c r="H207" s="225"/>
      <c r="I207" s="225"/>
      <c r="J207" s="225"/>
      <c r="K207" s="225"/>
      <c r="L207" s="225"/>
      <c r="M207" s="225"/>
      <c r="N207" s="225"/>
      <c r="O207" s="225"/>
      <c r="P207" s="225"/>
      <c r="Q207" s="225"/>
      <c r="R207" s="225"/>
      <c r="S207" s="225"/>
      <c r="T207" s="225"/>
      <c r="U207" s="225"/>
      <c r="V207" s="225"/>
      <c r="W207" s="225"/>
      <c r="X207" s="225"/>
      <c r="Y207" s="225"/>
    </row>
    <row r="208" spans="1:25">
      <c r="A208" s="218" t="s">
        <v>446</v>
      </c>
      <c r="B208" s="924"/>
      <c r="C208" s="925"/>
      <c r="D208" s="926"/>
      <c r="E208" s="223"/>
      <c r="F208" s="225"/>
      <c r="G208" s="225"/>
      <c r="H208" s="225"/>
      <c r="I208" s="225"/>
      <c r="J208" s="225"/>
      <c r="K208" s="225"/>
      <c r="L208" s="225"/>
      <c r="M208" s="225"/>
      <c r="N208" s="225"/>
      <c r="O208" s="225"/>
      <c r="P208" s="225"/>
      <c r="Q208" s="225"/>
      <c r="R208" s="225"/>
      <c r="S208" s="225"/>
      <c r="T208" s="225"/>
      <c r="U208" s="225"/>
      <c r="V208" s="225"/>
      <c r="W208" s="225"/>
      <c r="X208" s="225"/>
      <c r="Y208" s="225"/>
    </row>
    <row r="209" spans="1:25" hidden="1">
      <c r="A209" s="218" t="s">
        <v>447</v>
      </c>
      <c r="B209" s="924"/>
      <c r="C209" s="925"/>
      <c r="D209" s="926"/>
      <c r="E209" s="223"/>
      <c r="F209" s="225"/>
      <c r="G209" s="225"/>
      <c r="H209" s="225"/>
      <c r="I209" s="225"/>
      <c r="J209" s="225"/>
      <c r="K209" s="225"/>
      <c r="L209" s="225"/>
      <c r="M209" s="225"/>
      <c r="N209" s="225"/>
      <c r="O209" s="225"/>
      <c r="P209" s="225"/>
      <c r="Q209" s="225"/>
      <c r="R209" s="225"/>
      <c r="S209" s="225"/>
      <c r="T209" s="225"/>
      <c r="U209" s="225"/>
      <c r="V209" s="225"/>
      <c r="W209" s="225"/>
      <c r="X209" s="225"/>
      <c r="Y209" s="225"/>
    </row>
    <row r="210" spans="1:25" hidden="1">
      <c r="A210" s="218" t="s">
        <v>448</v>
      </c>
      <c r="B210" s="924"/>
      <c r="C210" s="925"/>
      <c r="D210" s="926"/>
      <c r="E210" s="223"/>
      <c r="F210" s="225"/>
      <c r="G210" s="225"/>
      <c r="H210" s="225"/>
      <c r="I210" s="225"/>
      <c r="J210" s="225"/>
      <c r="K210" s="225"/>
      <c r="L210" s="225"/>
      <c r="M210" s="225"/>
      <c r="N210" s="225"/>
      <c r="O210" s="225"/>
      <c r="P210" s="225"/>
      <c r="Q210" s="225"/>
      <c r="R210" s="225"/>
      <c r="S210" s="225"/>
      <c r="T210" s="225"/>
      <c r="U210" s="225"/>
      <c r="V210" s="225"/>
      <c r="W210" s="225"/>
      <c r="X210" s="225"/>
      <c r="Y210" s="225"/>
    </row>
    <row r="211" spans="1:25" hidden="1">
      <c r="A211" s="218" t="s">
        <v>449</v>
      </c>
      <c r="B211" s="924"/>
      <c r="C211" s="925"/>
      <c r="D211" s="926"/>
      <c r="E211" s="223"/>
      <c r="F211" s="225"/>
      <c r="G211" s="225"/>
      <c r="H211" s="225"/>
      <c r="I211" s="225"/>
      <c r="J211" s="225"/>
      <c r="K211" s="225"/>
      <c r="L211" s="225"/>
      <c r="M211" s="225"/>
      <c r="N211" s="225"/>
      <c r="O211" s="225"/>
      <c r="P211" s="225"/>
      <c r="Q211" s="225"/>
      <c r="R211" s="225"/>
      <c r="S211" s="225"/>
      <c r="T211" s="225"/>
      <c r="U211" s="225"/>
      <c r="V211" s="225"/>
      <c r="W211" s="225"/>
      <c r="X211" s="225"/>
      <c r="Y211" s="225"/>
    </row>
    <row r="212" spans="1:25" hidden="1">
      <c r="A212" s="218" t="s">
        <v>450</v>
      </c>
      <c r="B212" s="924"/>
      <c r="C212" s="925"/>
      <c r="D212" s="926"/>
      <c r="E212" s="223"/>
      <c r="F212" s="225"/>
      <c r="G212" s="225"/>
      <c r="H212" s="225"/>
      <c r="I212" s="225"/>
      <c r="J212" s="225"/>
      <c r="K212" s="225"/>
      <c r="L212" s="225"/>
      <c r="M212" s="225"/>
      <c r="N212" s="225"/>
      <c r="O212" s="225"/>
      <c r="P212" s="225"/>
      <c r="Q212" s="225"/>
      <c r="R212" s="225"/>
      <c r="S212" s="225"/>
      <c r="T212" s="225"/>
      <c r="U212" s="225"/>
      <c r="V212" s="225"/>
      <c r="W212" s="225"/>
      <c r="X212" s="225"/>
      <c r="Y212" s="225"/>
    </row>
    <row r="213" spans="1:25" hidden="1">
      <c r="A213" s="218" t="s">
        <v>451</v>
      </c>
      <c r="B213" s="924"/>
      <c r="C213" s="925"/>
      <c r="D213" s="926"/>
      <c r="E213" s="223"/>
      <c r="F213" s="225"/>
      <c r="G213" s="225"/>
      <c r="H213" s="225"/>
      <c r="I213" s="225"/>
      <c r="J213" s="225"/>
      <c r="K213" s="225"/>
      <c r="L213" s="225"/>
      <c r="M213" s="225"/>
      <c r="N213" s="225"/>
      <c r="O213" s="225"/>
      <c r="P213" s="225"/>
      <c r="Q213" s="225"/>
      <c r="R213" s="225"/>
      <c r="S213" s="225"/>
      <c r="T213" s="225"/>
      <c r="U213" s="225"/>
      <c r="V213" s="225"/>
      <c r="W213" s="225"/>
      <c r="X213" s="225"/>
      <c r="Y213" s="225"/>
    </row>
    <row r="214" spans="1:25" hidden="1">
      <c r="A214" s="218" t="s">
        <v>453</v>
      </c>
      <c r="B214" s="924"/>
      <c r="C214" s="925"/>
      <c r="D214" s="926"/>
      <c r="E214" s="223"/>
      <c r="F214" s="225"/>
      <c r="G214" s="225"/>
      <c r="H214" s="225"/>
      <c r="I214" s="225"/>
      <c r="J214" s="225"/>
      <c r="K214" s="225"/>
      <c r="L214" s="225"/>
      <c r="M214" s="225"/>
      <c r="N214" s="225"/>
      <c r="O214" s="225"/>
      <c r="P214" s="225"/>
      <c r="Q214" s="225"/>
      <c r="R214" s="225"/>
      <c r="S214" s="225"/>
      <c r="T214" s="225"/>
      <c r="U214" s="225"/>
      <c r="V214" s="225"/>
      <c r="W214" s="225"/>
      <c r="X214" s="225"/>
      <c r="Y214" s="225"/>
    </row>
    <row r="215" spans="1:25" hidden="1">
      <c r="A215" s="218" t="s">
        <v>632</v>
      </c>
      <c r="B215" s="924"/>
      <c r="C215" s="925"/>
      <c r="D215" s="926"/>
      <c r="E215" s="366"/>
      <c r="F215" s="225"/>
      <c r="G215" s="225"/>
      <c r="H215" s="225"/>
      <c r="I215" s="225"/>
      <c r="J215" s="225"/>
      <c r="K215" s="225"/>
      <c r="L215" s="225"/>
      <c r="M215" s="225"/>
      <c r="N215" s="225"/>
      <c r="O215" s="225"/>
      <c r="P215" s="225"/>
      <c r="Q215" s="225"/>
      <c r="R215" s="225"/>
      <c r="S215" s="225"/>
      <c r="T215" s="225"/>
      <c r="U215" s="225"/>
      <c r="V215" s="225"/>
      <c r="W215" s="225"/>
      <c r="X215" s="225"/>
      <c r="Y215" s="225"/>
    </row>
    <row r="216" spans="1:25" hidden="1">
      <c r="A216" s="218" t="s">
        <v>633</v>
      </c>
      <c r="B216" s="924"/>
      <c r="C216" s="925"/>
      <c r="D216" s="926"/>
      <c r="E216" s="366"/>
      <c r="F216" s="225"/>
      <c r="G216" s="225"/>
      <c r="H216" s="225"/>
      <c r="I216" s="225"/>
      <c r="J216" s="225"/>
      <c r="K216" s="225"/>
      <c r="L216" s="225"/>
      <c r="M216" s="225"/>
      <c r="N216" s="225"/>
      <c r="O216" s="225"/>
      <c r="P216" s="225"/>
      <c r="Q216" s="225"/>
      <c r="R216" s="225"/>
      <c r="S216" s="225"/>
      <c r="T216" s="225"/>
      <c r="U216" s="225"/>
      <c r="V216" s="225"/>
      <c r="W216" s="225"/>
      <c r="X216" s="225"/>
      <c r="Y216" s="225"/>
    </row>
    <row r="217" spans="1:25" hidden="1">
      <c r="A217" s="218" t="s">
        <v>634</v>
      </c>
      <c r="B217" s="924"/>
      <c r="C217" s="925"/>
      <c r="D217" s="926"/>
      <c r="E217" s="366"/>
      <c r="F217" s="225"/>
      <c r="G217" s="225"/>
      <c r="H217" s="225"/>
      <c r="I217" s="225"/>
      <c r="J217" s="225"/>
      <c r="K217" s="225"/>
      <c r="L217" s="225"/>
      <c r="M217" s="225"/>
      <c r="N217" s="225"/>
      <c r="O217" s="225"/>
      <c r="P217" s="225"/>
      <c r="Q217" s="225"/>
      <c r="R217" s="225"/>
      <c r="S217" s="225"/>
      <c r="T217" s="225"/>
      <c r="U217" s="225"/>
      <c r="V217" s="225"/>
      <c r="W217" s="225"/>
      <c r="X217" s="225"/>
      <c r="Y217" s="225"/>
    </row>
    <row r="218" spans="1:25" hidden="1">
      <c r="A218" s="218" t="s">
        <v>635</v>
      </c>
      <c r="B218" s="924"/>
      <c r="C218" s="925"/>
      <c r="D218" s="926"/>
      <c r="E218" s="366"/>
      <c r="F218" s="225"/>
      <c r="G218" s="225"/>
      <c r="H218" s="225"/>
      <c r="I218" s="225"/>
      <c r="J218" s="225"/>
      <c r="K218" s="225"/>
      <c r="L218" s="225"/>
      <c r="M218" s="225"/>
      <c r="N218" s="225"/>
      <c r="O218" s="225"/>
      <c r="P218" s="225"/>
      <c r="Q218" s="225"/>
      <c r="R218" s="225"/>
      <c r="S218" s="225"/>
      <c r="T218" s="225"/>
      <c r="U218" s="225"/>
      <c r="V218" s="225"/>
      <c r="W218" s="225"/>
      <c r="X218" s="225"/>
      <c r="Y218" s="225"/>
    </row>
    <row r="219" spans="1:25" hidden="1">
      <c r="A219" s="218" t="s">
        <v>636</v>
      </c>
      <c r="B219" s="924"/>
      <c r="C219" s="925"/>
      <c r="D219" s="926"/>
      <c r="E219" s="366"/>
      <c r="F219" s="225"/>
      <c r="G219" s="225"/>
      <c r="H219" s="225"/>
      <c r="I219" s="225"/>
      <c r="J219" s="225"/>
      <c r="K219" s="225"/>
      <c r="L219" s="225"/>
      <c r="M219" s="225"/>
      <c r="N219" s="225"/>
      <c r="O219" s="225"/>
      <c r="P219" s="225"/>
      <c r="Q219" s="225"/>
      <c r="R219" s="225"/>
      <c r="S219" s="225"/>
      <c r="T219" s="225"/>
      <c r="U219" s="225"/>
      <c r="V219" s="225"/>
      <c r="W219" s="225"/>
      <c r="X219" s="225"/>
      <c r="Y219" s="225"/>
    </row>
    <row r="220" spans="1:25" hidden="1">
      <c r="A220" s="218" t="s">
        <v>637</v>
      </c>
      <c r="B220" s="924"/>
      <c r="C220" s="925"/>
      <c r="D220" s="926"/>
      <c r="E220" s="366"/>
      <c r="F220" s="225"/>
      <c r="G220" s="225"/>
      <c r="H220" s="225"/>
      <c r="I220" s="225"/>
      <c r="J220" s="225"/>
      <c r="K220" s="225"/>
      <c r="L220" s="225"/>
      <c r="M220" s="225"/>
      <c r="N220" s="225"/>
      <c r="O220" s="225"/>
      <c r="P220" s="225"/>
      <c r="Q220" s="225"/>
      <c r="R220" s="225"/>
      <c r="S220" s="225"/>
      <c r="T220" s="225"/>
      <c r="U220" s="225"/>
      <c r="V220" s="225"/>
      <c r="W220" s="225"/>
      <c r="X220" s="225"/>
      <c r="Y220" s="225"/>
    </row>
    <row r="221" spans="1:25" hidden="1">
      <c r="A221" s="218" t="s">
        <v>638</v>
      </c>
      <c r="B221" s="924"/>
      <c r="C221" s="925"/>
      <c r="D221" s="926"/>
      <c r="E221" s="366"/>
      <c r="F221" s="225"/>
      <c r="G221" s="225"/>
      <c r="H221" s="225"/>
      <c r="I221" s="225"/>
      <c r="J221" s="225"/>
      <c r="K221" s="225"/>
      <c r="L221" s="225"/>
      <c r="M221" s="225"/>
      <c r="N221" s="225"/>
      <c r="O221" s="225"/>
      <c r="P221" s="225"/>
      <c r="Q221" s="225"/>
      <c r="R221" s="225"/>
      <c r="S221" s="225"/>
      <c r="T221" s="225"/>
      <c r="U221" s="225"/>
      <c r="V221" s="225"/>
      <c r="W221" s="225"/>
      <c r="X221" s="225"/>
      <c r="Y221" s="225"/>
    </row>
    <row r="222" spans="1:25" hidden="1">
      <c r="A222" s="218" t="s">
        <v>639</v>
      </c>
      <c r="B222" s="924"/>
      <c r="C222" s="925"/>
      <c r="D222" s="926"/>
      <c r="E222" s="366"/>
      <c r="F222" s="225"/>
      <c r="G222" s="225"/>
      <c r="H222" s="225"/>
      <c r="I222" s="225"/>
      <c r="J222" s="225"/>
      <c r="K222" s="225"/>
      <c r="L222" s="225"/>
      <c r="M222" s="225"/>
      <c r="N222" s="225"/>
      <c r="O222" s="225"/>
      <c r="P222" s="225"/>
      <c r="Q222" s="225"/>
      <c r="R222" s="225"/>
      <c r="S222" s="225"/>
      <c r="T222" s="225"/>
      <c r="U222" s="225"/>
      <c r="V222" s="225"/>
      <c r="W222" s="225"/>
      <c r="X222" s="225"/>
      <c r="Y222" s="225"/>
    </row>
    <row r="223" spans="1:25" hidden="1">
      <c r="A223" s="218" t="s">
        <v>640</v>
      </c>
      <c r="B223" s="924"/>
      <c r="C223" s="925"/>
      <c r="D223" s="926"/>
      <c r="E223" s="366"/>
      <c r="F223" s="225"/>
      <c r="G223" s="225"/>
      <c r="H223" s="225"/>
      <c r="I223" s="225"/>
      <c r="J223" s="225"/>
      <c r="K223" s="225"/>
      <c r="L223" s="225"/>
      <c r="M223" s="225"/>
      <c r="N223" s="225"/>
      <c r="O223" s="225"/>
      <c r="P223" s="225"/>
      <c r="Q223" s="225"/>
      <c r="R223" s="225"/>
      <c r="S223" s="225"/>
      <c r="T223" s="225"/>
      <c r="U223" s="225"/>
      <c r="V223" s="225"/>
      <c r="W223" s="225"/>
      <c r="X223" s="225"/>
      <c r="Y223" s="225"/>
    </row>
    <row r="224" spans="1:25" hidden="1">
      <c r="A224" s="218" t="s">
        <v>641</v>
      </c>
      <c r="B224" s="924"/>
      <c r="C224" s="925"/>
      <c r="D224" s="926"/>
      <c r="E224" s="366"/>
      <c r="F224" s="225"/>
      <c r="G224" s="225"/>
      <c r="H224" s="225"/>
      <c r="I224" s="225"/>
      <c r="J224" s="225"/>
      <c r="K224" s="225"/>
      <c r="L224" s="225"/>
      <c r="M224" s="225"/>
      <c r="N224" s="225"/>
      <c r="O224" s="225"/>
      <c r="P224" s="225"/>
      <c r="Q224" s="225"/>
      <c r="R224" s="225"/>
      <c r="S224" s="225"/>
      <c r="T224" s="225"/>
      <c r="U224" s="225"/>
      <c r="V224" s="225"/>
      <c r="W224" s="225"/>
      <c r="X224" s="225"/>
      <c r="Y224" s="225"/>
    </row>
    <row r="225" spans="1:25" hidden="1">
      <c r="A225" s="218" t="s">
        <v>642</v>
      </c>
      <c r="B225" s="924"/>
      <c r="C225" s="925"/>
      <c r="D225" s="926"/>
      <c r="E225" s="366"/>
      <c r="F225" s="225"/>
      <c r="G225" s="225"/>
      <c r="H225" s="225"/>
      <c r="I225" s="225"/>
      <c r="J225" s="225"/>
      <c r="K225" s="225"/>
      <c r="L225" s="225"/>
      <c r="M225" s="225"/>
      <c r="N225" s="225"/>
      <c r="O225" s="225"/>
      <c r="P225" s="225"/>
      <c r="Q225" s="225"/>
      <c r="R225" s="225"/>
      <c r="S225" s="225"/>
      <c r="T225" s="225"/>
      <c r="U225" s="225"/>
      <c r="V225" s="225"/>
      <c r="W225" s="225"/>
      <c r="X225" s="225"/>
      <c r="Y225" s="225"/>
    </row>
    <row r="226" spans="1:25" hidden="1">
      <c r="A226" s="218" t="s">
        <v>643</v>
      </c>
      <c r="B226" s="924"/>
      <c r="C226" s="925"/>
      <c r="D226" s="926"/>
      <c r="E226" s="366"/>
      <c r="F226" s="225"/>
      <c r="G226" s="225"/>
      <c r="H226" s="225"/>
      <c r="I226" s="225"/>
      <c r="J226" s="225"/>
      <c r="K226" s="225"/>
      <c r="L226" s="225"/>
      <c r="M226" s="225"/>
      <c r="N226" s="225"/>
      <c r="O226" s="225"/>
      <c r="P226" s="225"/>
      <c r="Q226" s="225"/>
      <c r="R226" s="225"/>
      <c r="S226" s="225"/>
      <c r="T226" s="225"/>
      <c r="U226" s="225"/>
      <c r="V226" s="225"/>
      <c r="W226" s="225"/>
      <c r="X226" s="225"/>
      <c r="Y226" s="225"/>
    </row>
    <row r="227" spans="1:25" hidden="1">
      <c r="A227" s="218" t="s">
        <v>644</v>
      </c>
      <c r="B227" s="924"/>
      <c r="C227" s="925"/>
      <c r="D227" s="926"/>
      <c r="E227" s="366"/>
      <c r="F227" s="225"/>
      <c r="G227" s="225"/>
      <c r="H227" s="225"/>
      <c r="I227" s="225"/>
      <c r="J227" s="225"/>
      <c r="K227" s="225"/>
      <c r="L227" s="225"/>
      <c r="M227" s="225"/>
      <c r="N227" s="225"/>
      <c r="O227" s="225"/>
      <c r="P227" s="225"/>
      <c r="Q227" s="225"/>
      <c r="R227" s="225"/>
      <c r="S227" s="225"/>
      <c r="T227" s="225"/>
      <c r="U227" s="225"/>
      <c r="V227" s="225"/>
      <c r="W227" s="225"/>
      <c r="X227" s="225"/>
      <c r="Y227" s="225"/>
    </row>
    <row r="228" spans="1:25" hidden="1">
      <c r="A228" s="218" t="s">
        <v>645</v>
      </c>
      <c r="B228" s="561"/>
      <c r="C228" s="562"/>
      <c r="D228" s="563"/>
      <c r="E228" s="366"/>
      <c r="F228" s="225"/>
      <c r="G228" s="225"/>
      <c r="H228" s="225"/>
      <c r="I228" s="225"/>
      <c r="J228" s="225"/>
      <c r="K228" s="225"/>
      <c r="L228" s="225"/>
      <c r="M228" s="225"/>
      <c r="N228" s="225"/>
      <c r="O228" s="225"/>
      <c r="P228" s="225"/>
      <c r="Q228" s="225"/>
      <c r="R228" s="225"/>
      <c r="S228" s="225"/>
      <c r="T228" s="225"/>
      <c r="U228" s="225"/>
      <c r="V228" s="225"/>
      <c r="W228" s="225"/>
      <c r="X228" s="225"/>
      <c r="Y228" s="225"/>
    </row>
    <row r="229" spans="1:25" hidden="1">
      <c r="A229" s="218" t="s">
        <v>1157</v>
      </c>
      <c r="B229" s="561"/>
      <c r="C229" s="562"/>
      <c r="D229" s="563"/>
      <c r="E229" s="366"/>
      <c r="F229" s="225"/>
      <c r="G229" s="225"/>
      <c r="H229" s="225"/>
      <c r="I229" s="225"/>
      <c r="J229" s="225"/>
      <c r="K229" s="225"/>
      <c r="L229" s="225"/>
      <c r="M229" s="225"/>
      <c r="N229" s="225"/>
      <c r="O229" s="225"/>
      <c r="P229" s="225"/>
      <c r="Q229" s="225"/>
      <c r="R229" s="225"/>
      <c r="S229" s="225"/>
      <c r="T229" s="225"/>
      <c r="U229" s="225"/>
      <c r="V229" s="225"/>
      <c r="W229" s="225"/>
      <c r="X229" s="225"/>
      <c r="Y229" s="225"/>
    </row>
    <row r="230" spans="1:25" hidden="1">
      <c r="A230" s="218" t="s">
        <v>1158</v>
      </c>
      <c r="B230" s="561"/>
      <c r="C230" s="562"/>
      <c r="D230" s="563"/>
      <c r="E230" s="366"/>
      <c r="F230" s="225"/>
      <c r="G230" s="225"/>
      <c r="H230" s="225"/>
      <c r="I230" s="225"/>
      <c r="J230" s="225"/>
      <c r="K230" s="225"/>
      <c r="L230" s="225"/>
      <c r="M230" s="225"/>
      <c r="N230" s="225"/>
      <c r="O230" s="225"/>
      <c r="P230" s="225"/>
      <c r="Q230" s="225"/>
      <c r="R230" s="225"/>
      <c r="S230" s="225"/>
      <c r="T230" s="225"/>
      <c r="U230" s="225"/>
      <c r="V230" s="225"/>
      <c r="W230" s="225"/>
      <c r="X230" s="225"/>
      <c r="Y230" s="225"/>
    </row>
    <row r="231" spans="1:25" hidden="1">
      <c r="A231" s="218" t="s">
        <v>1159</v>
      </c>
      <c r="B231" s="561"/>
      <c r="C231" s="562"/>
      <c r="D231" s="563"/>
      <c r="E231" s="366"/>
      <c r="F231" s="225"/>
      <c r="G231" s="225"/>
      <c r="H231" s="225"/>
      <c r="I231" s="225"/>
      <c r="J231" s="225"/>
      <c r="K231" s="225"/>
      <c r="L231" s="225"/>
      <c r="M231" s="225"/>
      <c r="N231" s="225"/>
      <c r="O231" s="225"/>
      <c r="P231" s="225"/>
      <c r="Q231" s="225"/>
      <c r="R231" s="225"/>
      <c r="S231" s="225"/>
      <c r="T231" s="225"/>
      <c r="U231" s="225"/>
      <c r="V231" s="225"/>
      <c r="W231" s="225"/>
      <c r="X231" s="225"/>
      <c r="Y231" s="225"/>
    </row>
    <row r="232" spans="1:25" hidden="1">
      <c r="A232" s="218" t="s">
        <v>1160</v>
      </c>
      <c r="B232" s="561"/>
      <c r="C232" s="562"/>
      <c r="D232" s="563"/>
      <c r="E232" s="366"/>
      <c r="F232" s="225"/>
      <c r="G232" s="225"/>
      <c r="H232" s="225"/>
      <c r="I232" s="225"/>
      <c r="J232" s="225"/>
      <c r="K232" s="225"/>
      <c r="L232" s="225"/>
      <c r="M232" s="225"/>
      <c r="N232" s="225"/>
      <c r="O232" s="225"/>
      <c r="P232" s="225"/>
      <c r="Q232" s="225"/>
      <c r="R232" s="225"/>
      <c r="S232" s="225"/>
      <c r="T232" s="225"/>
      <c r="U232" s="225"/>
      <c r="V232" s="225"/>
      <c r="W232" s="225"/>
      <c r="X232" s="225"/>
      <c r="Y232" s="225"/>
    </row>
    <row r="233" spans="1:25" hidden="1">
      <c r="A233" s="218" t="s">
        <v>1161</v>
      </c>
      <c r="B233" s="561"/>
      <c r="C233" s="562"/>
      <c r="D233" s="563"/>
      <c r="E233" s="366"/>
      <c r="F233" s="225"/>
      <c r="G233" s="225"/>
      <c r="H233" s="225"/>
      <c r="I233" s="225"/>
      <c r="J233" s="225"/>
      <c r="K233" s="225"/>
      <c r="L233" s="225"/>
      <c r="M233" s="225"/>
      <c r="N233" s="225"/>
      <c r="O233" s="225"/>
      <c r="P233" s="225"/>
      <c r="Q233" s="225"/>
      <c r="R233" s="225"/>
      <c r="S233" s="225"/>
      <c r="T233" s="225"/>
      <c r="U233" s="225"/>
      <c r="V233" s="225"/>
      <c r="W233" s="225"/>
      <c r="X233" s="225"/>
      <c r="Y233" s="225"/>
    </row>
    <row r="234" spans="1:25" hidden="1">
      <c r="A234" s="218" t="s">
        <v>1162</v>
      </c>
      <c r="B234" s="561"/>
      <c r="C234" s="562"/>
      <c r="D234" s="563"/>
      <c r="E234" s="366"/>
      <c r="F234" s="225"/>
      <c r="G234" s="225"/>
      <c r="H234" s="225"/>
      <c r="I234" s="225"/>
      <c r="J234" s="225"/>
      <c r="K234" s="225"/>
      <c r="L234" s="225"/>
      <c r="M234" s="225"/>
      <c r="N234" s="225"/>
      <c r="O234" s="225"/>
      <c r="P234" s="225"/>
      <c r="Q234" s="225"/>
      <c r="R234" s="225"/>
      <c r="S234" s="225"/>
      <c r="T234" s="225"/>
      <c r="U234" s="225"/>
      <c r="V234" s="225"/>
      <c r="W234" s="225"/>
      <c r="X234" s="225"/>
      <c r="Y234" s="225"/>
    </row>
    <row r="235" spans="1:25" hidden="1">
      <c r="A235" s="218" t="s">
        <v>1163</v>
      </c>
      <c r="B235" s="561"/>
      <c r="C235" s="562"/>
      <c r="D235" s="563"/>
      <c r="E235" s="366"/>
      <c r="F235" s="225"/>
      <c r="G235" s="225"/>
      <c r="H235" s="225"/>
      <c r="I235" s="225"/>
      <c r="J235" s="225"/>
      <c r="K235" s="225"/>
      <c r="L235" s="225"/>
      <c r="M235" s="225"/>
      <c r="N235" s="225"/>
      <c r="O235" s="225"/>
      <c r="P235" s="225"/>
      <c r="Q235" s="225"/>
      <c r="R235" s="225"/>
      <c r="S235" s="225"/>
      <c r="T235" s="225"/>
      <c r="U235" s="225"/>
      <c r="V235" s="225"/>
      <c r="W235" s="225"/>
      <c r="X235" s="225"/>
      <c r="Y235" s="225"/>
    </row>
    <row r="236" spans="1:25" hidden="1">
      <c r="A236" s="218" t="s">
        <v>1164</v>
      </c>
      <c r="B236" s="561"/>
      <c r="C236" s="562"/>
      <c r="D236" s="563"/>
      <c r="E236" s="366"/>
      <c r="F236" s="225"/>
      <c r="G236" s="225"/>
      <c r="H236" s="225"/>
      <c r="I236" s="225"/>
      <c r="J236" s="225"/>
      <c r="K236" s="225"/>
      <c r="L236" s="225"/>
      <c r="M236" s="225"/>
      <c r="N236" s="225"/>
      <c r="O236" s="225"/>
      <c r="P236" s="225"/>
      <c r="Q236" s="225"/>
      <c r="R236" s="225"/>
      <c r="S236" s="225"/>
      <c r="T236" s="225"/>
      <c r="U236" s="225"/>
      <c r="V236" s="225"/>
      <c r="W236" s="225"/>
      <c r="X236" s="225"/>
      <c r="Y236" s="225"/>
    </row>
    <row r="237" spans="1:25" hidden="1">
      <c r="A237" s="218" t="s">
        <v>1165</v>
      </c>
      <c r="B237" s="561"/>
      <c r="C237" s="562"/>
      <c r="D237" s="563"/>
      <c r="E237" s="366"/>
      <c r="F237" s="225"/>
      <c r="G237" s="225"/>
      <c r="H237" s="225"/>
      <c r="I237" s="225"/>
      <c r="J237" s="225"/>
      <c r="K237" s="225"/>
      <c r="L237" s="225"/>
      <c r="M237" s="225"/>
      <c r="N237" s="225"/>
      <c r="O237" s="225"/>
      <c r="P237" s="225"/>
      <c r="Q237" s="225"/>
      <c r="R237" s="225"/>
      <c r="S237" s="225"/>
      <c r="T237" s="225"/>
      <c r="U237" s="225"/>
      <c r="V237" s="225"/>
      <c r="W237" s="225"/>
      <c r="X237" s="225"/>
      <c r="Y237" s="225"/>
    </row>
    <row r="238" spans="1:25" hidden="1">
      <c r="A238" s="218" t="s">
        <v>1166</v>
      </c>
      <c r="B238" s="561"/>
      <c r="C238" s="562"/>
      <c r="D238" s="563"/>
      <c r="E238" s="366"/>
      <c r="F238" s="225"/>
      <c r="G238" s="225"/>
      <c r="H238" s="225"/>
      <c r="I238" s="225"/>
      <c r="J238" s="225"/>
      <c r="K238" s="225"/>
      <c r="L238" s="225"/>
      <c r="M238" s="225"/>
      <c r="N238" s="225"/>
      <c r="O238" s="225"/>
      <c r="P238" s="225"/>
      <c r="Q238" s="225"/>
      <c r="R238" s="225"/>
      <c r="S238" s="225"/>
      <c r="T238" s="225"/>
      <c r="U238" s="225"/>
      <c r="V238" s="225"/>
      <c r="W238" s="225"/>
      <c r="X238" s="225"/>
      <c r="Y238" s="225"/>
    </row>
    <row r="239" spans="1:25" hidden="1">
      <c r="A239" s="218" t="s">
        <v>1167</v>
      </c>
      <c r="B239" s="561"/>
      <c r="C239" s="562"/>
      <c r="D239" s="563"/>
      <c r="E239" s="366"/>
      <c r="F239" s="225"/>
      <c r="G239" s="225"/>
      <c r="H239" s="225"/>
      <c r="I239" s="225"/>
      <c r="J239" s="225"/>
      <c r="K239" s="225"/>
      <c r="L239" s="225"/>
      <c r="M239" s="225"/>
      <c r="N239" s="225"/>
      <c r="O239" s="225"/>
      <c r="P239" s="225"/>
      <c r="Q239" s="225"/>
      <c r="R239" s="225"/>
      <c r="S239" s="225"/>
      <c r="T239" s="225"/>
      <c r="U239" s="225"/>
      <c r="V239" s="225"/>
      <c r="W239" s="225"/>
      <c r="X239" s="225"/>
      <c r="Y239" s="225"/>
    </row>
    <row r="240" spans="1:25" hidden="1">
      <c r="A240" s="218" t="s">
        <v>1168</v>
      </c>
      <c r="B240" s="561"/>
      <c r="C240" s="562"/>
      <c r="D240" s="563"/>
      <c r="E240" s="366"/>
      <c r="F240" s="225"/>
      <c r="G240" s="225"/>
      <c r="H240" s="225"/>
      <c r="I240" s="225"/>
      <c r="J240" s="225"/>
      <c r="K240" s="225"/>
      <c r="L240" s="225"/>
      <c r="M240" s="225"/>
      <c r="N240" s="225"/>
      <c r="O240" s="225"/>
      <c r="P240" s="225"/>
      <c r="Q240" s="225"/>
      <c r="R240" s="225"/>
      <c r="S240" s="225"/>
      <c r="T240" s="225"/>
      <c r="U240" s="225"/>
      <c r="V240" s="225"/>
      <c r="W240" s="225"/>
      <c r="X240" s="225"/>
      <c r="Y240" s="225"/>
    </row>
    <row r="241" spans="1:25" hidden="1">
      <c r="A241" s="218" t="s">
        <v>1169</v>
      </c>
      <c r="B241" s="561"/>
      <c r="C241" s="562"/>
      <c r="D241" s="563"/>
      <c r="E241" s="366"/>
      <c r="F241" s="225"/>
      <c r="G241" s="225"/>
      <c r="H241" s="225"/>
      <c r="I241" s="225"/>
      <c r="J241" s="225"/>
      <c r="K241" s="225"/>
      <c r="L241" s="225"/>
      <c r="M241" s="225"/>
      <c r="N241" s="225"/>
      <c r="O241" s="225"/>
      <c r="P241" s="225"/>
      <c r="Q241" s="225"/>
      <c r="R241" s="225"/>
      <c r="S241" s="225"/>
      <c r="T241" s="225"/>
      <c r="U241" s="225"/>
      <c r="V241" s="225"/>
      <c r="W241" s="225"/>
      <c r="X241" s="225"/>
      <c r="Y241" s="225"/>
    </row>
    <row r="242" spans="1:25" hidden="1">
      <c r="A242" s="218" t="s">
        <v>1170</v>
      </c>
      <c r="B242" s="561"/>
      <c r="C242" s="562"/>
      <c r="D242" s="563"/>
      <c r="E242" s="366"/>
      <c r="F242" s="225"/>
      <c r="G242" s="225"/>
      <c r="H242" s="225"/>
      <c r="I242" s="225"/>
      <c r="J242" s="225"/>
      <c r="K242" s="225"/>
      <c r="L242" s="225"/>
      <c r="M242" s="225"/>
      <c r="N242" s="225"/>
      <c r="O242" s="225"/>
      <c r="P242" s="225"/>
      <c r="Q242" s="225"/>
      <c r="R242" s="225"/>
      <c r="S242" s="225"/>
      <c r="T242" s="225"/>
      <c r="U242" s="225"/>
      <c r="V242" s="225"/>
      <c r="W242" s="225"/>
      <c r="X242" s="225"/>
      <c r="Y242" s="225"/>
    </row>
    <row r="243" spans="1:25" hidden="1">
      <c r="A243" s="218" t="s">
        <v>1171</v>
      </c>
      <c r="B243" s="561"/>
      <c r="C243" s="562"/>
      <c r="D243" s="563"/>
      <c r="E243" s="366"/>
      <c r="F243" s="225"/>
      <c r="G243" s="225"/>
      <c r="H243" s="225"/>
      <c r="I243" s="225"/>
      <c r="J243" s="225"/>
      <c r="K243" s="225"/>
      <c r="L243" s="225"/>
      <c r="M243" s="225"/>
      <c r="N243" s="225"/>
      <c r="O243" s="225"/>
      <c r="P243" s="225"/>
      <c r="Q243" s="225"/>
      <c r="R243" s="225"/>
      <c r="S243" s="225"/>
      <c r="T243" s="225"/>
      <c r="U243" s="225"/>
      <c r="V243" s="225"/>
      <c r="W243" s="225"/>
      <c r="X243" s="225"/>
      <c r="Y243" s="225"/>
    </row>
    <row r="244" spans="1:25" hidden="1">
      <c r="A244" s="218" t="s">
        <v>1172</v>
      </c>
      <c r="B244" s="561"/>
      <c r="C244" s="562"/>
      <c r="D244" s="563"/>
      <c r="E244" s="366"/>
      <c r="F244" s="225"/>
      <c r="G244" s="225"/>
      <c r="H244" s="225"/>
      <c r="I244" s="225"/>
      <c r="J244" s="225"/>
      <c r="K244" s="225"/>
      <c r="L244" s="225"/>
      <c r="M244" s="225"/>
      <c r="N244" s="225"/>
      <c r="O244" s="225"/>
      <c r="P244" s="225"/>
      <c r="Q244" s="225"/>
      <c r="R244" s="225"/>
      <c r="S244" s="225"/>
      <c r="T244" s="225"/>
      <c r="U244" s="225"/>
      <c r="V244" s="225"/>
      <c r="W244" s="225"/>
      <c r="X244" s="225"/>
      <c r="Y244" s="225"/>
    </row>
    <row r="245" spans="1:25" hidden="1">
      <c r="A245" s="218" t="s">
        <v>1173</v>
      </c>
      <c r="B245" s="561"/>
      <c r="C245" s="562"/>
      <c r="D245" s="563"/>
      <c r="E245" s="366"/>
      <c r="F245" s="225"/>
      <c r="G245" s="225"/>
      <c r="H245" s="225"/>
      <c r="I245" s="225"/>
      <c r="J245" s="225"/>
      <c r="K245" s="225"/>
      <c r="L245" s="225"/>
      <c r="M245" s="225"/>
      <c r="N245" s="225"/>
      <c r="O245" s="225"/>
      <c r="P245" s="225"/>
      <c r="Q245" s="225"/>
      <c r="R245" s="225"/>
      <c r="S245" s="225"/>
      <c r="T245" s="225"/>
      <c r="U245" s="225"/>
      <c r="V245" s="225"/>
      <c r="W245" s="225"/>
      <c r="X245" s="225"/>
      <c r="Y245" s="225"/>
    </row>
    <row r="246" spans="1:25" hidden="1">
      <c r="A246" s="218" t="s">
        <v>1174</v>
      </c>
      <c r="B246" s="561"/>
      <c r="C246" s="562"/>
      <c r="D246" s="563"/>
      <c r="E246" s="366"/>
      <c r="F246" s="225"/>
      <c r="G246" s="225"/>
      <c r="H246" s="225"/>
      <c r="I246" s="225"/>
      <c r="J246" s="225"/>
      <c r="K246" s="225"/>
      <c r="L246" s="225"/>
      <c r="M246" s="225"/>
      <c r="N246" s="225"/>
      <c r="O246" s="225"/>
      <c r="P246" s="225"/>
      <c r="Q246" s="225"/>
      <c r="R246" s="225"/>
      <c r="S246" s="225"/>
      <c r="T246" s="225"/>
      <c r="U246" s="225"/>
      <c r="V246" s="225"/>
      <c r="W246" s="225"/>
      <c r="X246" s="225"/>
      <c r="Y246" s="225"/>
    </row>
    <row r="247" spans="1:25" hidden="1">
      <c r="A247" s="218" t="s">
        <v>1175</v>
      </c>
      <c r="B247" s="561"/>
      <c r="C247" s="562"/>
      <c r="D247" s="563"/>
      <c r="E247" s="366"/>
      <c r="F247" s="225"/>
      <c r="G247" s="225"/>
      <c r="H247" s="225"/>
      <c r="I247" s="225"/>
      <c r="J247" s="225"/>
      <c r="K247" s="225"/>
      <c r="L247" s="225"/>
      <c r="M247" s="225"/>
      <c r="N247" s="225"/>
      <c r="O247" s="225"/>
      <c r="P247" s="225"/>
      <c r="Q247" s="225"/>
      <c r="R247" s="225"/>
      <c r="S247" s="225"/>
      <c r="T247" s="225"/>
      <c r="U247" s="225"/>
      <c r="V247" s="225"/>
      <c r="W247" s="225"/>
      <c r="X247" s="225"/>
      <c r="Y247" s="225"/>
    </row>
    <row r="248" spans="1:25" hidden="1">
      <c r="A248" s="218" t="s">
        <v>1176</v>
      </c>
      <c r="B248" s="561"/>
      <c r="C248" s="562"/>
      <c r="D248" s="563"/>
      <c r="E248" s="366"/>
      <c r="F248" s="225"/>
      <c r="G248" s="225"/>
      <c r="H248" s="225"/>
      <c r="I248" s="225"/>
      <c r="J248" s="225"/>
      <c r="K248" s="225"/>
      <c r="L248" s="225"/>
      <c r="M248" s="225"/>
      <c r="N248" s="225"/>
      <c r="O248" s="225"/>
      <c r="P248" s="225"/>
      <c r="Q248" s="225"/>
      <c r="R248" s="225"/>
      <c r="S248" s="225"/>
      <c r="T248" s="225"/>
      <c r="U248" s="225"/>
      <c r="V248" s="225"/>
      <c r="W248" s="225"/>
      <c r="X248" s="225"/>
      <c r="Y248" s="225"/>
    </row>
    <row r="249" spans="1:25">
      <c r="A249" s="120"/>
      <c r="B249" s="112"/>
      <c r="C249" s="114"/>
      <c r="D249" s="114"/>
      <c r="E249" s="114" t="s">
        <v>44</v>
      </c>
      <c r="F249" s="227">
        <f t="shared" ref="F249:J249" si="43">SUM(F199:F248)</f>
        <v>0</v>
      </c>
      <c r="G249" s="227">
        <f t="shared" si="43"/>
        <v>0</v>
      </c>
      <c r="H249" s="227">
        <f t="shared" si="43"/>
        <v>0</v>
      </c>
      <c r="I249" s="227">
        <f t="shared" si="43"/>
        <v>0</v>
      </c>
      <c r="J249" s="227">
        <f t="shared" si="43"/>
        <v>0</v>
      </c>
      <c r="K249" s="227">
        <f t="shared" ref="K249" si="44">SUM(K199:K248)</f>
        <v>0</v>
      </c>
      <c r="L249" s="227">
        <f t="shared" ref="L249:Y249" si="45">SUM(L199:L248)</f>
        <v>0</v>
      </c>
      <c r="M249" s="227">
        <f t="shared" si="45"/>
        <v>0</v>
      </c>
      <c r="N249" s="227">
        <f t="shared" si="45"/>
        <v>0</v>
      </c>
      <c r="O249" s="227">
        <f t="shared" si="45"/>
        <v>0</v>
      </c>
      <c r="P249" s="227">
        <f t="shared" si="45"/>
        <v>0</v>
      </c>
      <c r="Q249" s="227">
        <f t="shared" si="45"/>
        <v>0</v>
      </c>
      <c r="R249" s="227">
        <f t="shared" si="45"/>
        <v>0</v>
      </c>
      <c r="S249" s="227">
        <f t="shared" si="45"/>
        <v>0</v>
      </c>
      <c r="T249" s="227">
        <f t="shared" si="45"/>
        <v>0</v>
      </c>
      <c r="U249" s="227">
        <f t="shared" si="45"/>
        <v>0</v>
      </c>
      <c r="V249" s="227">
        <f t="shared" si="45"/>
        <v>0</v>
      </c>
      <c r="W249" s="227">
        <f t="shared" si="45"/>
        <v>0</v>
      </c>
      <c r="X249" s="227">
        <f t="shared" si="45"/>
        <v>0</v>
      </c>
      <c r="Y249" s="227">
        <f t="shared" si="45"/>
        <v>0</v>
      </c>
    </row>
    <row r="250" spans="1:25">
      <c r="F250" s="100"/>
      <c r="G250" s="100"/>
      <c r="H250" s="100"/>
      <c r="I250" s="100"/>
      <c r="J250" s="100"/>
      <c r="K250" s="100"/>
      <c r="L250" s="100"/>
      <c r="M250" s="100"/>
      <c r="N250" s="100"/>
      <c r="O250" s="100"/>
      <c r="P250" s="100"/>
      <c r="Q250" s="100"/>
      <c r="R250" s="100"/>
      <c r="S250" s="100"/>
      <c r="T250" s="100"/>
      <c r="U250" s="100"/>
      <c r="V250" s="100"/>
      <c r="W250" s="100"/>
      <c r="X250" s="100"/>
      <c r="Y250" s="100"/>
    </row>
    <row r="251" spans="1:25">
      <c r="A251" s="101" t="s">
        <v>276</v>
      </c>
      <c r="B251" s="100" t="s">
        <v>464</v>
      </c>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row>
    <row r="252" spans="1:25">
      <c r="A252" s="109"/>
      <c r="B252" s="102" t="s">
        <v>286</v>
      </c>
      <c r="C252" s="115"/>
      <c r="D252" s="121"/>
      <c r="E252" s="109"/>
      <c r="F252" s="122" t="s">
        <v>285</v>
      </c>
      <c r="G252" s="122" t="s">
        <v>285</v>
      </c>
      <c r="H252" s="122" t="s">
        <v>285</v>
      </c>
      <c r="I252" s="122" t="s">
        <v>285</v>
      </c>
      <c r="J252" s="122" t="s">
        <v>285</v>
      </c>
      <c r="K252" s="122" t="s">
        <v>285</v>
      </c>
      <c r="L252" s="122" t="s">
        <v>285</v>
      </c>
      <c r="M252" s="122" t="s">
        <v>285</v>
      </c>
      <c r="N252" s="122" t="s">
        <v>285</v>
      </c>
      <c r="O252" s="122" t="s">
        <v>285</v>
      </c>
      <c r="P252" s="122" t="s">
        <v>285</v>
      </c>
      <c r="Q252" s="122" t="s">
        <v>285</v>
      </c>
      <c r="R252" s="122" t="s">
        <v>285</v>
      </c>
      <c r="S252" s="122" t="s">
        <v>285</v>
      </c>
      <c r="T252" s="122" t="s">
        <v>285</v>
      </c>
      <c r="U252" s="122" t="s">
        <v>285</v>
      </c>
      <c r="V252" s="122" t="s">
        <v>285</v>
      </c>
      <c r="W252" s="122" t="s">
        <v>285</v>
      </c>
      <c r="X252" s="122" t="s">
        <v>285</v>
      </c>
      <c r="Y252" s="122" t="s">
        <v>285</v>
      </c>
    </row>
    <row r="253" spans="1:25">
      <c r="A253" s="110"/>
      <c r="B253" s="103" t="s">
        <v>288</v>
      </c>
      <c r="C253" s="95"/>
      <c r="D253" s="123"/>
      <c r="E253" s="110"/>
      <c r="F253" s="103" t="s">
        <v>287</v>
      </c>
      <c r="G253" s="103" t="s">
        <v>287</v>
      </c>
      <c r="H253" s="103" t="s">
        <v>287</v>
      </c>
      <c r="I253" s="103" t="s">
        <v>287</v>
      </c>
      <c r="J253" s="103" t="s">
        <v>287</v>
      </c>
      <c r="K253" s="103" t="s">
        <v>287</v>
      </c>
      <c r="L253" s="103" t="s">
        <v>287</v>
      </c>
      <c r="M253" s="103" t="s">
        <v>287</v>
      </c>
      <c r="N253" s="103" t="s">
        <v>287</v>
      </c>
      <c r="O253" s="103" t="s">
        <v>287</v>
      </c>
      <c r="P253" s="103" t="s">
        <v>287</v>
      </c>
      <c r="Q253" s="103" t="s">
        <v>287</v>
      </c>
      <c r="R253" s="103" t="s">
        <v>287</v>
      </c>
      <c r="S253" s="103" t="s">
        <v>287</v>
      </c>
      <c r="T253" s="103" t="s">
        <v>287</v>
      </c>
      <c r="U253" s="103" t="s">
        <v>287</v>
      </c>
      <c r="V253" s="103" t="s">
        <v>287</v>
      </c>
      <c r="W253" s="103" t="s">
        <v>287</v>
      </c>
      <c r="X253" s="103" t="s">
        <v>287</v>
      </c>
      <c r="Y253" s="103" t="s">
        <v>287</v>
      </c>
    </row>
    <row r="254" spans="1:25">
      <c r="A254" s="116" t="s">
        <v>281</v>
      </c>
      <c r="B254" s="103" t="s">
        <v>289</v>
      </c>
      <c r="C254" s="98" t="s">
        <v>290</v>
      </c>
      <c r="D254" s="124"/>
      <c r="E254" s="111" t="s">
        <v>488</v>
      </c>
      <c r="F254" s="106" t="s">
        <v>5</v>
      </c>
      <c r="G254" s="106" t="s">
        <v>5</v>
      </c>
      <c r="H254" s="106" t="s">
        <v>5</v>
      </c>
      <c r="I254" s="106" t="s">
        <v>5</v>
      </c>
      <c r="J254" s="106" t="s">
        <v>5</v>
      </c>
      <c r="K254" s="106" t="s">
        <v>5</v>
      </c>
      <c r="L254" s="106" t="s">
        <v>5</v>
      </c>
      <c r="M254" s="106" t="s">
        <v>5</v>
      </c>
      <c r="N254" s="106" t="s">
        <v>5</v>
      </c>
      <c r="O254" s="106" t="s">
        <v>5</v>
      </c>
      <c r="P254" s="106" t="s">
        <v>5</v>
      </c>
      <c r="Q254" s="106" t="s">
        <v>5</v>
      </c>
      <c r="R254" s="106" t="s">
        <v>5</v>
      </c>
      <c r="S254" s="106" t="s">
        <v>5</v>
      </c>
      <c r="T254" s="106" t="s">
        <v>5</v>
      </c>
      <c r="U254" s="106" t="s">
        <v>5</v>
      </c>
      <c r="V254" s="106" t="s">
        <v>5</v>
      </c>
      <c r="W254" s="106" t="s">
        <v>5</v>
      </c>
      <c r="X254" s="106" t="s">
        <v>5</v>
      </c>
      <c r="Y254" s="106" t="s">
        <v>5</v>
      </c>
    </row>
    <row r="255" spans="1:25">
      <c r="A255" s="230" t="s">
        <v>465</v>
      </c>
      <c r="B255" s="235"/>
      <c r="C255" s="918"/>
      <c r="D255" s="920"/>
      <c r="E255" s="236"/>
      <c r="F255" s="233"/>
      <c r="G255" s="233"/>
      <c r="H255" s="233"/>
      <c r="I255" s="233"/>
      <c r="J255" s="233"/>
      <c r="K255" s="233"/>
      <c r="L255" s="233"/>
      <c r="M255" s="233"/>
      <c r="N255" s="233"/>
      <c r="O255" s="233"/>
      <c r="P255" s="233"/>
      <c r="Q255" s="233"/>
      <c r="R255" s="233"/>
      <c r="S255" s="233"/>
      <c r="T255" s="233"/>
      <c r="U255" s="233"/>
      <c r="V255" s="233"/>
      <c r="W255" s="233"/>
      <c r="X255" s="233"/>
      <c r="Y255" s="233"/>
    </row>
    <row r="256" spans="1:25">
      <c r="A256" s="230" t="s">
        <v>466</v>
      </c>
      <c r="B256" s="235"/>
      <c r="C256" s="918"/>
      <c r="D256" s="920"/>
      <c r="E256" s="236"/>
      <c r="F256" s="233"/>
      <c r="G256" s="233"/>
      <c r="H256" s="233"/>
      <c r="I256" s="233"/>
      <c r="J256" s="233"/>
      <c r="K256" s="233"/>
      <c r="L256" s="233"/>
      <c r="M256" s="233"/>
      <c r="N256" s="233"/>
      <c r="O256" s="233"/>
      <c r="P256" s="233"/>
      <c r="Q256" s="233"/>
      <c r="R256" s="233"/>
      <c r="S256" s="233"/>
      <c r="T256" s="233"/>
      <c r="U256" s="233"/>
      <c r="V256" s="233"/>
      <c r="W256" s="233"/>
      <c r="X256" s="233"/>
      <c r="Y256" s="233"/>
    </row>
    <row r="257" spans="1:25">
      <c r="A257" s="230" t="s">
        <v>467</v>
      </c>
      <c r="B257" s="235"/>
      <c r="C257" s="918"/>
      <c r="D257" s="920"/>
      <c r="E257" s="236"/>
      <c r="F257" s="233"/>
      <c r="G257" s="233"/>
      <c r="H257" s="233"/>
      <c r="I257" s="233"/>
      <c r="J257" s="233"/>
      <c r="K257" s="233"/>
      <c r="L257" s="233"/>
      <c r="M257" s="233"/>
      <c r="N257" s="233"/>
      <c r="O257" s="233"/>
      <c r="P257" s="233"/>
      <c r="Q257" s="233"/>
      <c r="R257" s="233"/>
      <c r="S257" s="233"/>
      <c r="T257" s="233"/>
      <c r="U257" s="233"/>
      <c r="V257" s="233"/>
      <c r="W257" s="233"/>
      <c r="X257" s="233"/>
      <c r="Y257" s="233"/>
    </row>
    <row r="258" spans="1:25">
      <c r="A258" s="230" t="s">
        <v>468</v>
      </c>
      <c r="B258" s="235"/>
      <c r="C258" s="918"/>
      <c r="D258" s="920"/>
      <c r="E258" s="236"/>
      <c r="F258" s="233"/>
      <c r="G258" s="233"/>
      <c r="H258" s="233"/>
      <c r="I258" s="233"/>
      <c r="J258" s="233"/>
      <c r="K258" s="233"/>
      <c r="L258" s="233"/>
      <c r="M258" s="233"/>
      <c r="N258" s="233"/>
      <c r="O258" s="233"/>
      <c r="P258" s="233"/>
      <c r="Q258" s="233"/>
      <c r="R258" s="233"/>
      <c r="S258" s="233"/>
      <c r="T258" s="233"/>
      <c r="U258" s="233"/>
      <c r="V258" s="233"/>
      <c r="W258" s="233"/>
      <c r="X258" s="233"/>
      <c r="Y258" s="233"/>
    </row>
    <row r="259" spans="1:25">
      <c r="A259" s="230" t="s">
        <v>469</v>
      </c>
      <c r="B259" s="235"/>
      <c r="C259" s="918"/>
      <c r="D259" s="920"/>
      <c r="E259" s="236"/>
      <c r="F259" s="233"/>
      <c r="G259" s="233"/>
      <c r="H259" s="233"/>
      <c r="I259" s="233"/>
      <c r="J259" s="233"/>
      <c r="K259" s="233"/>
      <c r="L259" s="233"/>
      <c r="M259" s="233"/>
      <c r="N259" s="233"/>
      <c r="O259" s="233"/>
      <c r="P259" s="233"/>
      <c r="Q259" s="233"/>
      <c r="R259" s="233"/>
      <c r="S259" s="233"/>
      <c r="T259" s="233"/>
      <c r="U259" s="233"/>
      <c r="V259" s="233"/>
      <c r="W259" s="233"/>
      <c r="X259" s="233"/>
      <c r="Y259" s="233"/>
    </row>
    <row r="260" spans="1:25">
      <c r="A260" s="230" t="s">
        <v>470</v>
      </c>
      <c r="B260" s="235"/>
      <c r="C260" s="918"/>
      <c r="D260" s="920"/>
      <c r="E260" s="236"/>
      <c r="F260" s="233"/>
      <c r="G260" s="233"/>
      <c r="H260" s="233"/>
      <c r="I260" s="233"/>
      <c r="J260" s="233"/>
      <c r="K260" s="233"/>
      <c r="L260" s="233"/>
      <c r="M260" s="233"/>
      <c r="N260" s="233"/>
      <c r="O260" s="233"/>
      <c r="P260" s="233"/>
      <c r="Q260" s="233"/>
      <c r="R260" s="233"/>
      <c r="S260" s="233"/>
      <c r="T260" s="233"/>
      <c r="U260" s="233"/>
      <c r="V260" s="233"/>
      <c r="W260" s="233"/>
      <c r="X260" s="233"/>
      <c r="Y260" s="233"/>
    </row>
    <row r="261" spans="1:25">
      <c r="A261" s="230" t="s">
        <v>646</v>
      </c>
      <c r="B261" s="235"/>
      <c r="C261" s="918"/>
      <c r="D261" s="920"/>
      <c r="E261" s="236"/>
      <c r="F261" s="233"/>
      <c r="G261" s="233"/>
      <c r="H261" s="233"/>
      <c r="I261" s="233"/>
      <c r="J261" s="233"/>
      <c r="K261" s="233"/>
      <c r="L261" s="233"/>
      <c r="M261" s="233"/>
      <c r="N261" s="233"/>
      <c r="O261" s="233"/>
      <c r="P261" s="233"/>
      <c r="Q261" s="233"/>
      <c r="R261" s="233"/>
      <c r="S261" s="233"/>
      <c r="T261" s="233"/>
      <c r="U261" s="233"/>
      <c r="V261" s="233"/>
      <c r="W261" s="233"/>
      <c r="X261" s="233"/>
      <c r="Y261" s="233"/>
    </row>
    <row r="262" spans="1:25">
      <c r="A262" s="230" t="s">
        <v>647</v>
      </c>
      <c r="B262" s="235"/>
      <c r="C262" s="918"/>
      <c r="D262" s="920"/>
      <c r="E262" s="236"/>
      <c r="F262" s="233"/>
      <c r="G262" s="233"/>
      <c r="H262" s="233"/>
      <c r="I262" s="233"/>
      <c r="J262" s="233"/>
      <c r="K262" s="233"/>
      <c r="L262" s="233"/>
      <c r="M262" s="233"/>
      <c r="N262" s="233"/>
      <c r="O262" s="233"/>
      <c r="P262" s="233"/>
      <c r="Q262" s="233"/>
      <c r="R262" s="233"/>
      <c r="S262" s="233"/>
      <c r="T262" s="233"/>
      <c r="U262" s="233"/>
      <c r="V262" s="233"/>
      <c r="W262" s="233"/>
      <c r="X262" s="233"/>
      <c r="Y262" s="233"/>
    </row>
    <row r="263" spans="1:25">
      <c r="A263" s="230" t="s">
        <v>648</v>
      </c>
      <c r="B263" s="235"/>
      <c r="C263" s="564"/>
      <c r="D263" s="566"/>
      <c r="E263" s="236"/>
      <c r="F263" s="233"/>
      <c r="G263" s="233"/>
      <c r="H263" s="233"/>
      <c r="I263" s="233"/>
      <c r="J263" s="233"/>
      <c r="K263" s="233"/>
      <c r="L263" s="233"/>
      <c r="M263" s="233"/>
      <c r="N263" s="233"/>
      <c r="O263" s="233"/>
      <c r="P263" s="233"/>
      <c r="Q263" s="233"/>
      <c r="R263" s="233"/>
      <c r="S263" s="233"/>
      <c r="T263" s="233"/>
      <c r="U263" s="233"/>
      <c r="V263" s="233"/>
      <c r="W263" s="233"/>
      <c r="X263" s="233"/>
      <c r="Y263" s="233"/>
    </row>
    <row r="264" spans="1:25">
      <c r="A264" s="230" t="s">
        <v>649</v>
      </c>
      <c r="B264" s="235"/>
      <c r="C264" s="564"/>
      <c r="D264" s="566"/>
      <c r="E264" s="236"/>
      <c r="F264" s="233"/>
      <c r="G264" s="233"/>
      <c r="H264" s="233"/>
      <c r="I264" s="233"/>
      <c r="J264" s="233"/>
      <c r="K264" s="233"/>
      <c r="L264" s="233"/>
      <c r="M264" s="233"/>
      <c r="N264" s="233"/>
      <c r="O264" s="233"/>
      <c r="P264" s="233"/>
      <c r="Q264" s="233"/>
      <c r="R264" s="233"/>
      <c r="S264" s="233"/>
      <c r="T264" s="233"/>
      <c r="U264" s="233"/>
      <c r="V264" s="233"/>
      <c r="W264" s="233"/>
      <c r="X264" s="233"/>
      <c r="Y264" s="233"/>
    </row>
    <row r="265" spans="1:25" hidden="1">
      <c r="A265" s="230" t="s">
        <v>1177</v>
      </c>
      <c r="B265" s="235"/>
      <c r="C265" s="564"/>
      <c r="D265" s="566"/>
      <c r="E265" s="236"/>
      <c r="F265" s="233"/>
      <c r="G265" s="233"/>
      <c r="H265" s="233"/>
      <c r="I265" s="233"/>
      <c r="J265" s="233"/>
      <c r="K265" s="233"/>
      <c r="L265" s="233"/>
      <c r="M265" s="233"/>
      <c r="N265" s="233"/>
      <c r="O265" s="233"/>
      <c r="P265" s="233"/>
      <c r="Q265" s="233"/>
      <c r="R265" s="233"/>
      <c r="S265" s="233"/>
      <c r="T265" s="233"/>
      <c r="U265" s="233"/>
      <c r="V265" s="233"/>
      <c r="W265" s="233"/>
      <c r="X265" s="233"/>
      <c r="Y265" s="233"/>
    </row>
    <row r="266" spans="1:25" hidden="1">
      <c r="A266" s="230" t="s">
        <v>1178</v>
      </c>
      <c r="B266" s="235"/>
      <c r="C266" s="564"/>
      <c r="D266" s="566"/>
      <c r="E266" s="236"/>
      <c r="F266" s="233"/>
      <c r="G266" s="233"/>
      <c r="H266" s="233"/>
      <c r="I266" s="233"/>
      <c r="J266" s="233"/>
      <c r="K266" s="233"/>
      <c r="L266" s="233"/>
      <c r="M266" s="233"/>
      <c r="N266" s="233"/>
      <c r="O266" s="233"/>
      <c r="P266" s="233"/>
      <c r="Q266" s="233"/>
      <c r="R266" s="233"/>
      <c r="S266" s="233"/>
      <c r="T266" s="233"/>
      <c r="U266" s="233"/>
      <c r="V266" s="233"/>
      <c r="W266" s="233"/>
      <c r="X266" s="233"/>
      <c r="Y266" s="233"/>
    </row>
    <row r="267" spans="1:25" hidden="1">
      <c r="A267" s="230" t="s">
        <v>1066</v>
      </c>
      <c r="B267" s="235"/>
      <c r="C267" s="564"/>
      <c r="D267" s="566"/>
      <c r="E267" s="236"/>
      <c r="F267" s="233"/>
      <c r="G267" s="233"/>
      <c r="H267" s="233"/>
      <c r="I267" s="233"/>
      <c r="J267" s="233"/>
      <c r="K267" s="233"/>
      <c r="L267" s="233"/>
      <c r="M267" s="233"/>
      <c r="N267" s="233"/>
      <c r="O267" s="233"/>
      <c r="P267" s="233"/>
      <c r="Q267" s="233"/>
      <c r="R267" s="233"/>
      <c r="S267" s="233"/>
      <c r="T267" s="233"/>
      <c r="U267" s="233"/>
      <c r="V267" s="233"/>
      <c r="W267" s="233"/>
      <c r="X267" s="233"/>
      <c r="Y267" s="233"/>
    </row>
    <row r="268" spans="1:25" hidden="1">
      <c r="A268" s="230" t="s">
        <v>1179</v>
      </c>
      <c r="B268" s="235"/>
      <c r="C268" s="564"/>
      <c r="D268" s="566"/>
      <c r="E268" s="236"/>
      <c r="F268" s="233"/>
      <c r="G268" s="233"/>
      <c r="H268" s="233"/>
      <c r="I268" s="233"/>
      <c r="J268" s="233"/>
      <c r="K268" s="233"/>
      <c r="L268" s="233"/>
      <c r="M268" s="233"/>
      <c r="N268" s="233"/>
      <c r="O268" s="233"/>
      <c r="P268" s="233"/>
      <c r="Q268" s="233"/>
      <c r="R268" s="233"/>
      <c r="S268" s="233"/>
      <c r="T268" s="233"/>
      <c r="U268" s="233"/>
      <c r="V268" s="233"/>
      <c r="W268" s="233"/>
      <c r="X268" s="233"/>
      <c r="Y268" s="233"/>
    </row>
    <row r="269" spans="1:25" hidden="1">
      <c r="A269" s="230" t="s">
        <v>1180</v>
      </c>
      <c r="B269" s="235"/>
      <c r="C269" s="564"/>
      <c r="D269" s="566"/>
      <c r="E269" s="236"/>
      <c r="F269" s="233"/>
      <c r="G269" s="233"/>
      <c r="H269" s="233"/>
      <c r="I269" s="233"/>
      <c r="J269" s="233"/>
      <c r="K269" s="233"/>
      <c r="L269" s="233"/>
      <c r="M269" s="233"/>
      <c r="N269" s="233"/>
      <c r="O269" s="233"/>
      <c r="P269" s="233"/>
      <c r="Q269" s="233"/>
      <c r="R269" s="233"/>
      <c r="S269" s="233"/>
      <c r="T269" s="233"/>
      <c r="U269" s="233"/>
      <c r="V269" s="233"/>
      <c r="W269" s="233"/>
      <c r="X269" s="233"/>
      <c r="Y269" s="233"/>
    </row>
    <row r="270" spans="1:25" hidden="1">
      <c r="A270" s="230" t="s">
        <v>1181</v>
      </c>
      <c r="B270" s="235"/>
      <c r="C270" s="564"/>
      <c r="D270" s="566"/>
      <c r="E270" s="236"/>
      <c r="F270" s="233"/>
      <c r="G270" s="233"/>
      <c r="H270" s="233"/>
      <c r="I270" s="233"/>
      <c r="J270" s="233"/>
      <c r="K270" s="233"/>
      <c r="L270" s="233"/>
      <c r="M270" s="233"/>
      <c r="N270" s="233"/>
      <c r="O270" s="233"/>
      <c r="P270" s="233"/>
      <c r="Q270" s="233"/>
      <c r="R270" s="233"/>
      <c r="S270" s="233"/>
      <c r="T270" s="233"/>
      <c r="U270" s="233"/>
      <c r="V270" s="233"/>
      <c r="W270" s="233"/>
      <c r="X270" s="233"/>
      <c r="Y270" s="233"/>
    </row>
    <row r="271" spans="1:25" hidden="1">
      <c r="A271" s="230" t="s">
        <v>1182</v>
      </c>
      <c r="B271" s="235"/>
      <c r="C271" s="564"/>
      <c r="D271" s="566"/>
      <c r="E271" s="236"/>
      <c r="F271" s="233"/>
      <c r="G271" s="233"/>
      <c r="H271" s="233"/>
      <c r="I271" s="233"/>
      <c r="J271" s="233"/>
      <c r="K271" s="233"/>
      <c r="L271" s="233"/>
      <c r="M271" s="233"/>
      <c r="N271" s="233"/>
      <c r="O271" s="233"/>
      <c r="P271" s="233"/>
      <c r="Q271" s="233"/>
      <c r="R271" s="233"/>
      <c r="S271" s="233"/>
      <c r="T271" s="233"/>
      <c r="U271" s="233"/>
      <c r="V271" s="233"/>
      <c r="W271" s="233"/>
      <c r="X271" s="233"/>
      <c r="Y271" s="233"/>
    </row>
    <row r="272" spans="1:25" hidden="1">
      <c r="A272" s="230" t="s">
        <v>1183</v>
      </c>
      <c r="B272" s="235"/>
      <c r="C272" s="564"/>
      <c r="D272" s="566"/>
      <c r="E272" s="236"/>
      <c r="F272" s="233"/>
      <c r="G272" s="233"/>
      <c r="H272" s="233"/>
      <c r="I272" s="233"/>
      <c r="J272" s="233"/>
      <c r="K272" s="233"/>
      <c r="L272" s="233"/>
      <c r="M272" s="233"/>
      <c r="N272" s="233"/>
      <c r="O272" s="233"/>
      <c r="P272" s="233"/>
      <c r="Q272" s="233"/>
      <c r="R272" s="233"/>
      <c r="S272" s="233"/>
      <c r="T272" s="233"/>
      <c r="U272" s="233"/>
      <c r="V272" s="233"/>
      <c r="W272" s="233"/>
      <c r="X272" s="233"/>
      <c r="Y272" s="233"/>
    </row>
    <row r="273" spans="1:26" hidden="1">
      <c r="A273" s="230" t="s">
        <v>1184</v>
      </c>
      <c r="B273" s="235"/>
      <c r="C273" s="564"/>
      <c r="D273" s="566"/>
      <c r="E273" s="236"/>
      <c r="F273" s="233"/>
      <c r="G273" s="233"/>
      <c r="H273" s="233"/>
      <c r="I273" s="233"/>
      <c r="J273" s="233"/>
      <c r="K273" s="233"/>
      <c r="L273" s="233"/>
      <c r="M273" s="233"/>
      <c r="N273" s="233"/>
      <c r="O273" s="233"/>
      <c r="P273" s="233"/>
      <c r="Q273" s="233"/>
      <c r="R273" s="233"/>
      <c r="S273" s="233"/>
      <c r="T273" s="233"/>
      <c r="U273" s="233"/>
      <c r="V273" s="233"/>
      <c r="W273" s="233"/>
      <c r="X273" s="233"/>
      <c r="Y273" s="233"/>
    </row>
    <row r="274" spans="1:26" hidden="1">
      <c r="A274" s="230" t="s">
        <v>1185</v>
      </c>
      <c r="B274" s="235"/>
      <c r="C274" s="918"/>
      <c r="D274" s="920"/>
      <c r="E274" s="236"/>
      <c r="F274" s="233"/>
      <c r="G274" s="233"/>
      <c r="H274" s="233"/>
      <c r="I274" s="233"/>
      <c r="J274" s="233"/>
      <c r="K274" s="233"/>
      <c r="L274" s="233"/>
      <c r="M274" s="233"/>
      <c r="N274" s="233"/>
      <c r="O274" s="233"/>
      <c r="P274" s="233"/>
      <c r="Q274" s="233"/>
      <c r="R274" s="233"/>
      <c r="S274" s="233"/>
      <c r="T274" s="233"/>
      <c r="U274" s="233"/>
      <c r="V274" s="233"/>
      <c r="W274" s="233"/>
      <c r="X274" s="233"/>
      <c r="Y274" s="233"/>
    </row>
    <row r="275" spans="1:26">
      <c r="A275" s="120"/>
      <c r="B275" s="112"/>
      <c r="C275" s="114"/>
      <c r="D275" s="114"/>
      <c r="E275" s="114" t="s">
        <v>44</v>
      </c>
      <c r="F275" s="227">
        <f t="shared" ref="F275:J275" si="46">SUM(F255:F274)</f>
        <v>0</v>
      </c>
      <c r="G275" s="227">
        <f t="shared" si="46"/>
        <v>0</v>
      </c>
      <c r="H275" s="227">
        <f t="shared" si="46"/>
        <v>0</v>
      </c>
      <c r="I275" s="227">
        <f t="shared" si="46"/>
        <v>0</v>
      </c>
      <c r="J275" s="227">
        <f t="shared" si="46"/>
        <v>0</v>
      </c>
      <c r="K275" s="227">
        <f t="shared" ref="K275" si="47">SUM(K255:K274)</f>
        <v>0</v>
      </c>
      <c r="L275" s="227">
        <f t="shared" ref="L275:Y275" si="48">SUM(L255:L274)</f>
        <v>0</v>
      </c>
      <c r="M275" s="227">
        <f t="shared" si="48"/>
        <v>0</v>
      </c>
      <c r="N275" s="227">
        <f t="shared" si="48"/>
        <v>0</v>
      </c>
      <c r="O275" s="227">
        <f t="shared" si="48"/>
        <v>0</v>
      </c>
      <c r="P275" s="227">
        <f t="shared" si="48"/>
        <v>0</v>
      </c>
      <c r="Q275" s="227">
        <f t="shared" si="48"/>
        <v>0</v>
      </c>
      <c r="R275" s="227">
        <f t="shared" si="48"/>
        <v>0</v>
      </c>
      <c r="S275" s="227">
        <f t="shared" si="48"/>
        <v>0</v>
      </c>
      <c r="T275" s="227">
        <f t="shared" si="48"/>
        <v>0</v>
      </c>
      <c r="U275" s="227">
        <f t="shared" si="48"/>
        <v>0</v>
      </c>
      <c r="V275" s="227">
        <f t="shared" si="48"/>
        <v>0</v>
      </c>
      <c r="W275" s="227">
        <f t="shared" si="48"/>
        <v>0</v>
      </c>
      <c r="X275" s="227">
        <f t="shared" si="48"/>
        <v>0</v>
      </c>
      <c r="Y275" s="227">
        <f t="shared" si="48"/>
        <v>0</v>
      </c>
    </row>
    <row r="276" spans="1:26">
      <c r="J276" s="87"/>
      <c r="K276" s="87"/>
      <c r="L276" s="87"/>
      <c r="M276" s="87"/>
      <c r="N276" s="87"/>
      <c r="O276" s="87"/>
      <c r="P276" s="87"/>
      <c r="Q276" s="87"/>
      <c r="R276" s="87"/>
      <c r="S276" s="87"/>
    </row>
    <row r="277" spans="1:26">
      <c r="A277" s="101" t="s">
        <v>291</v>
      </c>
      <c r="B277" s="100" t="s">
        <v>292</v>
      </c>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row>
    <row r="278" spans="1:26" ht="15.75" customHeight="1">
      <c r="A278" s="88"/>
      <c r="B278" s="100"/>
      <c r="C278" s="99"/>
      <c r="D278" s="99"/>
      <c r="E278" s="89"/>
      <c r="F278" s="91" t="s">
        <v>5</v>
      </c>
      <c r="G278" s="91" t="s">
        <v>5</v>
      </c>
      <c r="H278" s="91" t="s">
        <v>5</v>
      </c>
      <c r="I278" s="91" t="s">
        <v>5</v>
      </c>
      <c r="J278" s="91" t="s">
        <v>5</v>
      </c>
      <c r="K278" s="91" t="s">
        <v>5</v>
      </c>
      <c r="L278" s="91" t="s">
        <v>5</v>
      </c>
      <c r="M278" s="91" t="s">
        <v>5</v>
      </c>
      <c r="N278" s="91" t="s">
        <v>5</v>
      </c>
      <c r="O278" s="91" t="s">
        <v>5</v>
      </c>
      <c r="P278" s="91" t="s">
        <v>5</v>
      </c>
      <c r="Q278" s="91" t="s">
        <v>5</v>
      </c>
      <c r="R278" s="91" t="s">
        <v>5</v>
      </c>
      <c r="S278" s="91" t="s">
        <v>5</v>
      </c>
      <c r="T278" s="91" t="s">
        <v>5</v>
      </c>
      <c r="U278" s="91" t="s">
        <v>5</v>
      </c>
      <c r="V278" s="91" t="s">
        <v>5</v>
      </c>
      <c r="W278" s="91" t="s">
        <v>5</v>
      </c>
      <c r="X278" s="91" t="s">
        <v>5</v>
      </c>
      <c r="Y278" s="91" t="s">
        <v>5</v>
      </c>
    </row>
    <row r="279" spans="1:26" s="89" customFormat="1">
      <c r="A279" s="87" t="s">
        <v>472</v>
      </c>
      <c r="C279" s="118" t="s">
        <v>293</v>
      </c>
      <c r="D279" s="125"/>
      <c r="E279" s="92"/>
      <c r="F279" s="149">
        <f t="shared" ref="F279:J279" si="49">F342</f>
        <v>0</v>
      </c>
      <c r="G279" s="149">
        <f t="shared" si="49"/>
        <v>0</v>
      </c>
      <c r="H279" s="149">
        <f t="shared" si="49"/>
        <v>0</v>
      </c>
      <c r="I279" s="149">
        <f t="shared" si="49"/>
        <v>0</v>
      </c>
      <c r="J279" s="149">
        <f t="shared" si="49"/>
        <v>0</v>
      </c>
      <c r="K279" s="149">
        <f t="shared" ref="K279" si="50">K342</f>
        <v>0</v>
      </c>
      <c r="L279" s="149">
        <f t="shared" ref="L279:Y279" si="51">L342</f>
        <v>0</v>
      </c>
      <c r="M279" s="149">
        <f t="shared" si="51"/>
        <v>0</v>
      </c>
      <c r="N279" s="149">
        <f t="shared" si="51"/>
        <v>0</v>
      </c>
      <c r="O279" s="149">
        <f t="shared" si="51"/>
        <v>0</v>
      </c>
      <c r="P279" s="149">
        <f t="shared" si="51"/>
        <v>0</v>
      </c>
      <c r="Q279" s="149">
        <f t="shared" si="51"/>
        <v>0</v>
      </c>
      <c r="R279" s="149">
        <f t="shared" si="51"/>
        <v>0</v>
      </c>
      <c r="S279" s="149">
        <f t="shared" si="51"/>
        <v>0</v>
      </c>
      <c r="T279" s="149">
        <f t="shared" si="51"/>
        <v>0</v>
      </c>
      <c r="U279" s="149">
        <f t="shared" si="51"/>
        <v>0</v>
      </c>
      <c r="V279" s="149">
        <f t="shared" si="51"/>
        <v>0</v>
      </c>
      <c r="W279" s="149">
        <f t="shared" si="51"/>
        <v>0</v>
      </c>
      <c r="X279" s="149">
        <f t="shared" si="51"/>
        <v>0</v>
      </c>
      <c r="Y279" s="149">
        <f t="shared" si="51"/>
        <v>0</v>
      </c>
    </row>
    <row r="280" spans="1:26" s="89" customFormat="1">
      <c r="A280" s="87" t="s">
        <v>471</v>
      </c>
      <c r="C280" s="126" t="s">
        <v>294</v>
      </c>
      <c r="E280" s="123"/>
      <c r="F280" s="149">
        <f t="shared" ref="F280:J280" si="52">F451</f>
        <v>0</v>
      </c>
      <c r="G280" s="149">
        <f t="shared" si="52"/>
        <v>0</v>
      </c>
      <c r="H280" s="149">
        <f t="shared" si="52"/>
        <v>0</v>
      </c>
      <c r="I280" s="149">
        <f t="shared" si="52"/>
        <v>0</v>
      </c>
      <c r="J280" s="149">
        <f t="shared" si="52"/>
        <v>0</v>
      </c>
      <c r="K280" s="149">
        <f t="shared" ref="K280" si="53">K451</f>
        <v>0</v>
      </c>
      <c r="L280" s="149">
        <f t="shared" ref="L280:Y280" si="54">L451</f>
        <v>0</v>
      </c>
      <c r="M280" s="149">
        <f t="shared" si="54"/>
        <v>0</v>
      </c>
      <c r="N280" s="149">
        <f t="shared" si="54"/>
        <v>0</v>
      </c>
      <c r="O280" s="149">
        <f t="shared" si="54"/>
        <v>0</v>
      </c>
      <c r="P280" s="149">
        <f t="shared" si="54"/>
        <v>0</v>
      </c>
      <c r="Q280" s="149">
        <f t="shared" si="54"/>
        <v>0</v>
      </c>
      <c r="R280" s="149">
        <f t="shared" si="54"/>
        <v>0</v>
      </c>
      <c r="S280" s="149">
        <f t="shared" si="54"/>
        <v>0</v>
      </c>
      <c r="T280" s="149">
        <f t="shared" si="54"/>
        <v>0</v>
      </c>
      <c r="U280" s="149">
        <f t="shared" si="54"/>
        <v>0</v>
      </c>
      <c r="V280" s="149">
        <f t="shared" si="54"/>
        <v>0</v>
      </c>
      <c r="W280" s="149">
        <f t="shared" si="54"/>
        <v>0</v>
      </c>
      <c r="X280" s="149">
        <f t="shared" si="54"/>
        <v>0</v>
      </c>
      <c r="Y280" s="149">
        <f t="shared" si="54"/>
        <v>0</v>
      </c>
    </row>
    <row r="281" spans="1:26" s="89" customFormat="1">
      <c r="A281" s="87" t="s">
        <v>473</v>
      </c>
      <c r="C281" s="126" t="s">
        <v>295</v>
      </c>
      <c r="E281" s="123"/>
      <c r="F281" s="149">
        <f t="shared" ref="F281:J281" si="55">F561</f>
        <v>0</v>
      </c>
      <c r="G281" s="149">
        <f t="shared" si="55"/>
        <v>0</v>
      </c>
      <c r="H281" s="149">
        <f t="shared" si="55"/>
        <v>0</v>
      </c>
      <c r="I281" s="149">
        <f t="shared" si="55"/>
        <v>0</v>
      </c>
      <c r="J281" s="149">
        <f t="shared" si="55"/>
        <v>0</v>
      </c>
      <c r="K281" s="149">
        <f t="shared" ref="K281" si="56">K561</f>
        <v>0</v>
      </c>
      <c r="L281" s="149">
        <f t="shared" ref="L281:Y281" si="57">L561</f>
        <v>0</v>
      </c>
      <c r="M281" s="149">
        <f t="shared" si="57"/>
        <v>0</v>
      </c>
      <c r="N281" s="149">
        <f t="shared" si="57"/>
        <v>0</v>
      </c>
      <c r="O281" s="149">
        <f t="shared" si="57"/>
        <v>0</v>
      </c>
      <c r="P281" s="149">
        <f t="shared" si="57"/>
        <v>0</v>
      </c>
      <c r="Q281" s="149">
        <f t="shared" si="57"/>
        <v>0</v>
      </c>
      <c r="R281" s="149">
        <f t="shared" si="57"/>
        <v>0</v>
      </c>
      <c r="S281" s="149">
        <f t="shared" si="57"/>
        <v>0</v>
      </c>
      <c r="T281" s="149">
        <f t="shared" si="57"/>
        <v>0</v>
      </c>
      <c r="U281" s="149">
        <f t="shared" si="57"/>
        <v>0</v>
      </c>
      <c r="V281" s="149">
        <f t="shared" si="57"/>
        <v>0</v>
      </c>
      <c r="W281" s="149">
        <f t="shared" si="57"/>
        <v>0</v>
      </c>
      <c r="X281" s="149">
        <f t="shared" si="57"/>
        <v>0</v>
      </c>
      <c r="Y281" s="149">
        <f t="shared" si="57"/>
        <v>0</v>
      </c>
    </row>
    <row r="282" spans="1:26" s="89" customFormat="1">
      <c r="A282" s="87" t="s">
        <v>474</v>
      </c>
      <c r="C282" s="126" t="s">
        <v>296</v>
      </c>
      <c r="E282" s="123"/>
      <c r="F282" s="149">
        <f t="shared" ref="F282:J282" si="58">F671</f>
        <v>0</v>
      </c>
      <c r="G282" s="149">
        <f t="shared" si="58"/>
        <v>0</v>
      </c>
      <c r="H282" s="149">
        <f t="shared" si="58"/>
        <v>0</v>
      </c>
      <c r="I282" s="149">
        <f t="shared" si="58"/>
        <v>0</v>
      </c>
      <c r="J282" s="149">
        <f t="shared" si="58"/>
        <v>0</v>
      </c>
      <c r="K282" s="149">
        <f t="shared" ref="K282" si="59">K671</f>
        <v>0</v>
      </c>
      <c r="L282" s="149">
        <f t="shared" ref="L282:Y282" si="60">L671</f>
        <v>0</v>
      </c>
      <c r="M282" s="149">
        <f t="shared" si="60"/>
        <v>0</v>
      </c>
      <c r="N282" s="149">
        <f t="shared" si="60"/>
        <v>0</v>
      </c>
      <c r="O282" s="149">
        <f t="shared" si="60"/>
        <v>0</v>
      </c>
      <c r="P282" s="149">
        <f t="shared" si="60"/>
        <v>0</v>
      </c>
      <c r="Q282" s="149">
        <f t="shared" si="60"/>
        <v>0</v>
      </c>
      <c r="R282" s="149">
        <f t="shared" si="60"/>
        <v>0</v>
      </c>
      <c r="S282" s="149">
        <f t="shared" si="60"/>
        <v>0</v>
      </c>
      <c r="T282" s="149">
        <f t="shared" si="60"/>
        <v>0</v>
      </c>
      <c r="U282" s="149">
        <f t="shared" si="60"/>
        <v>0</v>
      </c>
      <c r="V282" s="149">
        <f t="shared" si="60"/>
        <v>0</v>
      </c>
      <c r="W282" s="149">
        <f t="shared" si="60"/>
        <v>0</v>
      </c>
      <c r="X282" s="149">
        <f t="shared" si="60"/>
        <v>0</v>
      </c>
      <c r="Y282" s="149">
        <f t="shared" si="60"/>
        <v>0</v>
      </c>
    </row>
    <row r="283" spans="1:26" s="89" customFormat="1">
      <c r="A283" s="87" t="s">
        <v>475</v>
      </c>
      <c r="C283" s="224" t="s">
        <v>297</v>
      </c>
      <c r="D283" s="198"/>
      <c r="E283" s="199"/>
      <c r="F283" s="149">
        <f t="shared" ref="F283:J283" si="61">F779</f>
        <v>0</v>
      </c>
      <c r="G283" s="149">
        <f t="shared" si="61"/>
        <v>0</v>
      </c>
      <c r="H283" s="149">
        <f t="shared" si="61"/>
        <v>0</v>
      </c>
      <c r="I283" s="149">
        <f t="shared" si="61"/>
        <v>0</v>
      </c>
      <c r="J283" s="149">
        <f t="shared" si="61"/>
        <v>0</v>
      </c>
      <c r="K283" s="149">
        <f t="shared" ref="K283" si="62">K779</f>
        <v>0</v>
      </c>
      <c r="L283" s="149">
        <f t="shared" ref="L283:Y283" si="63">L779</f>
        <v>0</v>
      </c>
      <c r="M283" s="149">
        <f t="shared" si="63"/>
        <v>0</v>
      </c>
      <c r="N283" s="149">
        <f t="shared" si="63"/>
        <v>0</v>
      </c>
      <c r="O283" s="149">
        <f t="shared" si="63"/>
        <v>0</v>
      </c>
      <c r="P283" s="149">
        <f t="shared" si="63"/>
        <v>0</v>
      </c>
      <c r="Q283" s="149">
        <f t="shared" si="63"/>
        <v>0</v>
      </c>
      <c r="R283" s="149">
        <f t="shared" si="63"/>
        <v>0</v>
      </c>
      <c r="S283" s="149">
        <f t="shared" si="63"/>
        <v>0</v>
      </c>
      <c r="T283" s="149">
        <f t="shared" si="63"/>
        <v>0</v>
      </c>
      <c r="U283" s="149">
        <f t="shared" si="63"/>
        <v>0</v>
      </c>
      <c r="V283" s="149">
        <f t="shared" si="63"/>
        <v>0</v>
      </c>
      <c r="W283" s="149">
        <f t="shared" si="63"/>
        <v>0</v>
      </c>
      <c r="X283" s="149">
        <f t="shared" si="63"/>
        <v>0</v>
      </c>
      <c r="Y283" s="149">
        <f t="shared" si="63"/>
        <v>0</v>
      </c>
    </row>
    <row r="284" spans="1:26" s="89" customFormat="1">
      <c r="A284" s="87"/>
      <c r="C284" s="107"/>
      <c r="D284" s="108"/>
      <c r="E284" s="108" t="s">
        <v>298</v>
      </c>
      <c r="F284" s="80">
        <f t="shared" ref="F284:J284" si="64">SUM(F279:F283)</f>
        <v>0</v>
      </c>
      <c r="G284" s="80">
        <f t="shared" si="64"/>
        <v>0</v>
      </c>
      <c r="H284" s="80">
        <f t="shared" si="64"/>
        <v>0</v>
      </c>
      <c r="I284" s="80">
        <f t="shared" si="64"/>
        <v>0</v>
      </c>
      <c r="J284" s="80">
        <f t="shared" si="64"/>
        <v>0</v>
      </c>
      <c r="K284" s="80">
        <f t="shared" ref="K284" si="65">SUM(K279:K283)</f>
        <v>0</v>
      </c>
      <c r="L284" s="80">
        <f t="shared" ref="L284:Y284" si="66">SUM(L279:L283)</f>
        <v>0</v>
      </c>
      <c r="M284" s="80">
        <f t="shared" si="66"/>
        <v>0</v>
      </c>
      <c r="N284" s="80">
        <f t="shared" si="66"/>
        <v>0</v>
      </c>
      <c r="O284" s="80">
        <f t="shared" si="66"/>
        <v>0</v>
      </c>
      <c r="P284" s="80">
        <f t="shared" si="66"/>
        <v>0</v>
      </c>
      <c r="Q284" s="80">
        <f t="shared" si="66"/>
        <v>0</v>
      </c>
      <c r="R284" s="80">
        <f t="shared" si="66"/>
        <v>0</v>
      </c>
      <c r="S284" s="80">
        <f t="shared" si="66"/>
        <v>0</v>
      </c>
      <c r="T284" s="80">
        <f t="shared" si="66"/>
        <v>0</v>
      </c>
      <c r="U284" s="80">
        <f t="shared" si="66"/>
        <v>0</v>
      </c>
      <c r="V284" s="80">
        <f t="shared" si="66"/>
        <v>0</v>
      </c>
      <c r="W284" s="80">
        <f t="shared" si="66"/>
        <v>0</v>
      </c>
      <c r="X284" s="80">
        <f t="shared" si="66"/>
        <v>0</v>
      </c>
      <c r="Y284" s="80">
        <f t="shared" si="66"/>
        <v>0</v>
      </c>
      <c r="Z284" s="93"/>
    </row>
    <row r="285" spans="1:26">
      <c r="J285" s="87"/>
      <c r="K285" s="87"/>
      <c r="L285" s="87"/>
      <c r="M285" s="87"/>
      <c r="N285" s="87"/>
      <c r="O285" s="87"/>
      <c r="P285" s="87"/>
      <c r="Q285" s="87"/>
      <c r="R285" s="87"/>
      <c r="S285" s="87"/>
    </row>
    <row r="286" spans="1:26" ht="15">
      <c r="B286" s="232" t="s">
        <v>331</v>
      </c>
      <c r="F286" s="88"/>
      <c r="G286" s="88"/>
      <c r="H286" s="88"/>
      <c r="I286" s="88"/>
      <c r="M286" s="88"/>
      <c r="N286" s="88"/>
      <c r="O286" s="88"/>
      <c r="P286" s="88"/>
      <c r="Q286" s="88"/>
      <c r="T286" s="88"/>
      <c r="U286" s="88"/>
      <c r="V286" s="88"/>
      <c r="W286" s="88"/>
      <c r="X286" s="88"/>
      <c r="Y286" s="88"/>
    </row>
    <row r="287" spans="1:26">
      <c r="B287" s="87"/>
      <c r="F287" s="88"/>
      <c r="G287" s="88"/>
      <c r="H287" s="88"/>
      <c r="I287" s="88"/>
      <c r="M287" s="88"/>
      <c r="N287" s="88"/>
      <c r="O287" s="88"/>
      <c r="P287" s="88"/>
      <c r="Q287" s="88"/>
      <c r="T287" s="88"/>
      <c r="U287" s="88"/>
      <c r="V287" s="88"/>
      <c r="W287" s="88"/>
      <c r="X287" s="88"/>
      <c r="Y287" s="88"/>
    </row>
    <row r="288" spans="1:26">
      <c r="A288" s="100" t="s">
        <v>472</v>
      </c>
      <c r="B288" s="100" t="s">
        <v>333</v>
      </c>
      <c r="D288" s="88"/>
      <c r="E288" s="88"/>
      <c r="F288" s="88"/>
      <c r="G288" s="88"/>
      <c r="H288" s="88"/>
      <c r="I288" s="88"/>
      <c r="M288" s="88"/>
      <c r="N288" s="88"/>
      <c r="O288" s="88"/>
      <c r="P288" s="88"/>
      <c r="Q288" s="88"/>
      <c r="T288" s="88"/>
      <c r="U288" s="88"/>
      <c r="V288" s="88"/>
      <c r="W288" s="88"/>
      <c r="X288" s="88"/>
      <c r="Y288" s="88"/>
    </row>
    <row r="289" spans="1:25">
      <c r="B289" s="86" t="s">
        <v>334</v>
      </c>
      <c r="J289" s="87"/>
      <c r="K289" s="87"/>
      <c r="L289" s="87"/>
      <c r="M289" s="87"/>
      <c r="N289" s="87"/>
      <c r="O289" s="87"/>
      <c r="P289" s="87"/>
      <c r="Q289" s="87"/>
      <c r="R289" s="87"/>
      <c r="S289" s="87"/>
    </row>
    <row r="290" spans="1:25">
      <c r="A290" s="93"/>
      <c r="B290" s="93"/>
      <c r="C290" s="93"/>
      <c r="D290" s="930"/>
      <c r="E290" s="931"/>
      <c r="J290" s="87"/>
      <c r="K290" s="87"/>
      <c r="L290" s="87"/>
      <c r="M290" s="87"/>
      <c r="N290" s="87"/>
      <c r="O290" s="87"/>
      <c r="P290" s="87"/>
      <c r="Q290" s="87"/>
      <c r="R290" s="87"/>
      <c r="S290" s="87"/>
    </row>
    <row r="291" spans="1:25" ht="25.5" customHeight="1">
      <c r="A291" s="157" t="s">
        <v>281</v>
      </c>
      <c r="B291" s="921" t="s">
        <v>175</v>
      </c>
      <c r="C291" s="922"/>
      <c r="D291" s="922"/>
      <c r="E291" s="923"/>
      <c r="F291" s="91" t="s">
        <v>5</v>
      </c>
      <c r="G291" s="91" t="s">
        <v>5</v>
      </c>
      <c r="H291" s="91" t="s">
        <v>5</v>
      </c>
      <c r="I291" s="91" t="s">
        <v>5</v>
      </c>
      <c r="J291" s="91" t="s">
        <v>5</v>
      </c>
      <c r="K291" s="91" t="s">
        <v>5</v>
      </c>
      <c r="L291" s="91" t="s">
        <v>5</v>
      </c>
      <c r="M291" s="91" t="s">
        <v>5</v>
      </c>
      <c r="N291" s="91" t="s">
        <v>5</v>
      </c>
      <c r="O291" s="91" t="s">
        <v>5</v>
      </c>
      <c r="P291" s="91" t="s">
        <v>5</v>
      </c>
      <c r="Q291" s="91" t="s">
        <v>5</v>
      </c>
      <c r="R291" s="91" t="s">
        <v>5</v>
      </c>
      <c r="S291" s="91" t="s">
        <v>5</v>
      </c>
      <c r="T291" s="91" t="s">
        <v>5</v>
      </c>
      <c r="U291" s="91" t="s">
        <v>5</v>
      </c>
      <c r="V291" s="91" t="s">
        <v>5</v>
      </c>
      <c r="W291" s="91" t="s">
        <v>5</v>
      </c>
      <c r="X291" s="91" t="s">
        <v>5</v>
      </c>
      <c r="Y291" s="91" t="s">
        <v>5</v>
      </c>
    </row>
    <row r="292" spans="1:25">
      <c r="A292" s="230" t="s">
        <v>476</v>
      </c>
      <c r="B292" s="924"/>
      <c r="C292" s="925"/>
      <c r="D292" s="925"/>
      <c r="E292" s="926"/>
      <c r="F292" s="233"/>
      <c r="G292" s="233"/>
      <c r="H292" s="233"/>
      <c r="I292" s="233"/>
      <c r="J292" s="233"/>
      <c r="K292" s="233"/>
      <c r="L292" s="233"/>
      <c r="M292" s="233"/>
      <c r="N292" s="233"/>
      <c r="O292" s="233"/>
      <c r="P292" s="233"/>
      <c r="Q292" s="233"/>
      <c r="R292" s="233"/>
      <c r="S292" s="233"/>
      <c r="T292" s="233"/>
      <c r="U292" s="233"/>
      <c r="V292" s="233"/>
      <c r="W292" s="233"/>
      <c r="X292" s="233"/>
      <c r="Y292" s="233"/>
    </row>
    <row r="293" spans="1:25">
      <c r="A293" s="230" t="s">
        <v>477</v>
      </c>
      <c r="B293" s="924"/>
      <c r="C293" s="925"/>
      <c r="D293" s="925"/>
      <c r="E293" s="926"/>
      <c r="F293" s="233"/>
      <c r="G293" s="233"/>
      <c r="H293" s="233"/>
      <c r="I293" s="233"/>
      <c r="J293" s="233"/>
      <c r="K293" s="233"/>
      <c r="L293" s="233"/>
      <c r="M293" s="233"/>
      <c r="N293" s="233"/>
      <c r="O293" s="233"/>
      <c r="P293" s="233"/>
      <c r="Q293" s="233"/>
      <c r="R293" s="233"/>
      <c r="S293" s="233"/>
      <c r="T293" s="233"/>
      <c r="U293" s="233"/>
      <c r="V293" s="233"/>
      <c r="W293" s="233"/>
      <c r="X293" s="233"/>
      <c r="Y293" s="233"/>
    </row>
    <row r="294" spans="1:25">
      <c r="A294" s="230" t="s">
        <v>478</v>
      </c>
      <c r="B294" s="924"/>
      <c r="C294" s="925"/>
      <c r="D294" s="925"/>
      <c r="E294" s="926"/>
      <c r="F294" s="233"/>
      <c r="G294" s="233"/>
      <c r="H294" s="233"/>
      <c r="I294" s="233"/>
      <c r="J294" s="233"/>
      <c r="K294" s="233"/>
      <c r="L294" s="233"/>
      <c r="M294" s="233"/>
      <c r="N294" s="233"/>
      <c r="O294" s="233"/>
      <c r="P294" s="233"/>
      <c r="Q294" s="233"/>
      <c r="R294" s="233"/>
      <c r="S294" s="233"/>
      <c r="T294" s="233"/>
      <c r="U294" s="233"/>
      <c r="V294" s="233"/>
      <c r="W294" s="233"/>
      <c r="X294" s="233"/>
      <c r="Y294" s="233"/>
    </row>
    <row r="295" spans="1:25">
      <c r="A295" s="230" t="s">
        <v>479</v>
      </c>
      <c r="B295" s="924"/>
      <c r="C295" s="925"/>
      <c r="D295" s="925"/>
      <c r="E295" s="926"/>
      <c r="F295" s="233"/>
      <c r="G295" s="233"/>
      <c r="H295" s="233"/>
      <c r="I295" s="233"/>
      <c r="J295" s="233"/>
      <c r="K295" s="233"/>
      <c r="L295" s="233"/>
      <c r="M295" s="233"/>
      <c r="N295" s="233"/>
      <c r="O295" s="233"/>
      <c r="P295" s="233"/>
      <c r="Q295" s="233"/>
      <c r="R295" s="233"/>
      <c r="S295" s="233"/>
      <c r="T295" s="233"/>
      <c r="U295" s="233"/>
      <c r="V295" s="233"/>
      <c r="W295" s="233"/>
      <c r="X295" s="233"/>
      <c r="Y295" s="233"/>
    </row>
    <row r="296" spans="1:25">
      <c r="A296" s="230" t="s">
        <v>480</v>
      </c>
      <c r="B296" s="924"/>
      <c r="C296" s="925"/>
      <c r="D296" s="925"/>
      <c r="E296" s="926"/>
      <c r="F296" s="233"/>
      <c r="G296" s="233"/>
      <c r="H296" s="233"/>
      <c r="I296" s="233"/>
      <c r="J296" s="233"/>
      <c r="K296" s="233"/>
      <c r="L296" s="233"/>
      <c r="M296" s="233"/>
      <c r="N296" s="233"/>
      <c r="O296" s="233"/>
      <c r="P296" s="233"/>
      <c r="Q296" s="233"/>
      <c r="R296" s="233"/>
      <c r="S296" s="233"/>
      <c r="T296" s="233"/>
      <c r="U296" s="233"/>
      <c r="V296" s="233"/>
      <c r="W296" s="233"/>
      <c r="X296" s="233"/>
      <c r="Y296" s="233"/>
    </row>
    <row r="297" spans="1:25">
      <c r="A297" s="230" t="s">
        <v>481</v>
      </c>
      <c r="B297" s="924"/>
      <c r="C297" s="925"/>
      <c r="D297" s="925"/>
      <c r="E297" s="926"/>
      <c r="F297" s="233"/>
      <c r="G297" s="233"/>
      <c r="H297" s="233"/>
      <c r="I297" s="233"/>
      <c r="J297" s="233"/>
      <c r="K297" s="233"/>
      <c r="L297" s="233"/>
      <c r="M297" s="233"/>
      <c r="N297" s="233"/>
      <c r="O297" s="233"/>
      <c r="P297" s="233"/>
      <c r="Q297" s="233"/>
      <c r="R297" s="233"/>
      <c r="S297" s="233"/>
      <c r="T297" s="233"/>
      <c r="U297" s="233"/>
      <c r="V297" s="233"/>
      <c r="W297" s="233"/>
      <c r="X297" s="233"/>
      <c r="Y297" s="233"/>
    </row>
    <row r="298" spans="1:25">
      <c r="A298" s="230" t="s">
        <v>482</v>
      </c>
      <c r="B298" s="924"/>
      <c r="C298" s="925"/>
      <c r="D298" s="925"/>
      <c r="E298" s="926"/>
      <c r="F298" s="233"/>
      <c r="G298" s="233"/>
      <c r="H298" s="233"/>
      <c r="I298" s="233"/>
      <c r="J298" s="233"/>
      <c r="K298" s="233"/>
      <c r="L298" s="233"/>
      <c r="M298" s="233"/>
      <c r="N298" s="233"/>
      <c r="O298" s="233"/>
      <c r="P298" s="233"/>
      <c r="Q298" s="233"/>
      <c r="R298" s="233"/>
      <c r="S298" s="233"/>
      <c r="T298" s="233"/>
      <c r="U298" s="233"/>
      <c r="V298" s="233"/>
      <c r="W298" s="233"/>
      <c r="X298" s="233"/>
      <c r="Y298" s="233"/>
    </row>
    <row r="299" spans="1:25">
      <c r="A299" s="230" t="s">
        <v>483</v>
      </c>
      <c r="B299" s="924"/>
      <c r="C299" s="925"/>
      <c r="D299" s="925"/>
      <c r="E299" s="926"/>
      <c r="F299" s="233"/>
      <c r="G299" s="233"/>
      <c r="H299" s="233"/>
      <c r="I299" s="233"/>
      <c r="J299" s="233"/>
      <c r="K299" s="233"/>
      <c r="L299" s="233"/>
      <c r="M299" s="233"/>
      <c r="N299" s="233"/>
      <c r="O299" s="233"/>
      <c r="P299" s="233"/>
      <c r="Q299" s="233"/>
      <c r="R299" s="233"/>
      <c r="S299" s="233"/>
      <c r="T299" s="233"/>
      <c r="U299" s="233"/>
      <c r="V299" s="233"/>
      <c r="W299" s="233"/>
      <c r="X299" s="233"/>
      <c r="Y299" s="233"/>
    </row>
    <row r="300" spans="1:25">
      <c r="A300" s="230" t="s">
        <v>484</v>
      </c>
      <c r="B300" s="924"/>
      <c r="C300" s="925"/>
      <c r="D300" s="925"/>
      <c r="E300" s="926"/>
      <c r="F300" s="233"/>
      <c r="G300" s="233"/>
      <c r="H300" s="233"/>
      <c r="I300" s="233"/>
      <c r="J300" s="233"/>
      <c r="K300" s="233"/>
      <c r="L300" s="233"/>
      <c r="M300" s="233"/>
      <c r="N300" s="233"/>
      <c r="O300" s="233"/>
      <c r="P300" s="233"/>
      <c r="Q300" s="233"/>
      <c r="R300" s="233"/>
      <c r="S300" s="233"/>
      <c r="T300" s="233"/>
      <c r="U300" s="233"/>
      <c r="V300" s="233"/>
      <c r="W300" s="233"/>
      <c r="X300" s="233"/>
      <c r="Y300" s="233"/>
    </row>
    <row r="301" spans="1:25">
      <c r="A301" s="230" t="s">
        <v>485</v>
      </c>
      <c r="B301" s="924"/>
      <c r="C301" s="925"/>
      <c r="D301" s="925"/>
      <c r="E301" s="926"/>
      <c r="F301" s="233"/>
      <c r="G301" s="233"/>
      <c r="H301" s="233"/>
      <c r="I301" s="233"/>
      <c r="J301" s="233"/>
      <c r="K301" s="233"/>
      <c r="L301" s="233"/>
      <c r="M301" s="233"/>
      <c r="N301" s="233"/>
      <c r="O301" s="233"/>
      <c r="P301" s="233"/>
      <c r="Q301" s="233"/>
      <c r="R301" s="233"/>
      <c r="S301" s="233"/>
      <c r="T301" s="233"/>
      <c r="U301" s="233"/>
      <c r="V301" s="233"/>
      <c r="W301" s="233"/>
      <c r="X301" s="233"/>
      <c r="Y301" s="233"/>
    </row>
    <row r="302" spans="1:25" hidden="1">
      <c r="A302" s="230" t="s">
        <v>486</v>
      </c>
      <c r="B302" s="924"/>
      <c r="C302" s="925"/>
      <c r="D302" s="925"/>
      <c r="E302" s="926"/>
      <c r="F302" s="233"/>
      <c r="G302" s="233"/>
      <c r="H302" s="233"/>
      <c r="I302" s="233"/>
      <c r="J302" s="233"/>
      <c r="K302" s="233"/>
      <c r="L302" s="233"/>
      <c r="M302" s="233"/>
      <c r="N302" s="233"/>
      <c r="O302" s="233"/>
      <c r="P302" s="233"/>
      <c r="Q302" s="233"/>
      <c r="R302" s="233"/>
      <c r="S302" s="233"/>
      <c r="T302" s="233"/>
      <c r="U302" s="233"/>
      <c r="V302" s="233"/>
      <c r="W302" s="233"/>
      <c r="X302" s="233"/>
      <c r="Y302" s="233"/>
    </row>
    <row r="303" spans="1:25" hidden="1">
      <c r="A303" s="230" t="s">
        <v>487</v>
      </c>
      <c r="B303" s="924"/>
      <c r="C303" s="925"/>
      <c r="D303" s="925"/>
      <c r="E303" s="926"/>
      <c r="F303" s="233"/>
      <c r="G303" s="233"/>
      <c r="H303" s="233"/>
      <c r="I303" s="233"/>
      <c r="J303" s="233"/>
      <c r="K303" s="233"/>
      <c r="L303" s="233"/>
      <c r="M303" s="233"/>
      <c r="N303" s="233"/>
      <c r="O303" s="233"/>
      <c r="P303" s="233"/>
      <c r="Q303" s="233"/>
      <c r="R303" s="233"/>
      <c r="S303" s="233"/>
      <c r="T303" s="233"/>
      <c r="U303" s="233"/>
      <c r="V303" s="233"/>
      <c r="W303" s="233"/>
      <c r="X303" s="233"/>
      <c r="Y303" s="233"/>
    </row>
    <row r="304" spans="1:25" hidden="1">
      <c r="A304" s="230" t="s">
        <v>650</v>
      </c>
      <c r="B304" s="924"/>
      <c r="C304" s="925"/>
      <c r="D304" s="925"/>
      <c r="E304" s="926"/>
      <c r="F304" s="233"/>
      <c r="G304" s="233"/>
      <c r="H304" s="233"/>
      <c r="I304" s="233"/>
      <c r="J304" s="233"/>
      <c r="K304" s="233"/>
      <c r="L304" s="233"/>
      <c r="M304" s="233"/>
      <c r="N304" s="233"/>
      <c r="O304" s="233"/>
      <c r="P304" s="233"/>
      <c r="Q304" s="233"/>
      <c r="R304" s="233"/>
      <c r="S304" s="233"/>
      <c r="T304" s="233"/>
      <c r="U304" s="233"/>
      <c r="V304" s="233"/>
      <c r="W304" s="233"/>
      <c r="X304" s="233"/>
      <c r="Y304" s="233"/>
    </row>
    <row r="305" spans="1:25" hidden="1">
      <c r="A305" s="230" t="s">
        <v>651</v>
      </c>
      <c r="B305" s="924"/>
      <c r="C305" s="925"/>
      <c r="D305" s="925"/>
      <c r="E305" s="926"/>
      <c r="F305" s="233"/>
      <c r="G305" s="233"/>
      <c r="H305" s="233"/>
      <c r="I305" s="233"/>
      <c r="J305" s="233"/>
      <c r="K305" s="233"/>
      <c r="L305" s="233"/>
      <c r="M305" s="233"/>
      <c r="N305" s="233"/>
      <c r="O305" s="233"/>
      <c r="P305" s="233"/>
      <c r="Q305" s="233"/>
      <c r="R305" s="233"/>
      <c r="S305" s="233"/>
      <c r="T305" s="233"/>
      <c r="U305" s="233"/>
      <c r="V305" s="233"/>
      <c r="W305" s="233"/>
      <c r="X305" s="233"/>
      <c r="Y305" s="233"/>
    </row>
    <row r="306" spans="1:25" hidden="1">
      <c r="A306" s="230" t="s">
        <v>652</v>
      </c>
      <c r="B306" s="924"/>
      <c r="C306" s="925"/>
      <c r="D306" s="925"/>
      <c r="E306" s="926"/>
      <c r="F306" s="233"/>
      <c r="G306" s="233"/>
      <c r="H306" s="233"/>
      <c r="I306" s="233"/>
      <c r="J306" s="233"/>
      <c r="K306" s="233"/>
      <c r="L306" s="233"/>
      <c r="M306" s="233"/>
      <c r="N306" s="233"/>
      <c r="O306" s="233"/>
      <c r="P306" s="233"/>
      <c r="Q306" s="233"/>
      <c r="R306" s="233"/>
      <c r="S306" s="233"/>
      <c r="T306" s="233"/>
      <c r="U306" s="233"/>
      <c r="V306" s="233"/>
      <c r="W306" s="233"/>
      <c r="X306" s="233"/>
      <c r="Y306" s="233"/>
    </row>
    <row r="307" spans="1:25" hidden="1">
      <c r="A307" s="230" t="s">
        <v>653</v>
      </c>
      <c r="B307" s="924"/>
      <c r="C307" s="925"/>
      <c r="D307" s="925"/>
      <c r="E307" s="926"/>
      <c r="F307" s="233"/>
      <c r="G307" s="233"/>
      <c r="H307" s="233"/>
      <c r="I307" s="233"/>
      <c r="J307" s="233"/>
      <c r="K307" s="233"/>
      <c r="L307" s="233"/>
      <c r="M307" s="233"/>
      <c r="N307" s="233"/>
      <c r="O307" s="233"/>
      <c r="P307" s="233"/>
      <c r="Q307" s="233"/>
      <c r="R307" s="233"/>
      <c r="S307" s="233"/>
      <c r="T307" s="233"/>
      <c r="U307" s="233"/>
      <c r="V307" s="233"/>
      <c r="W307" s="233"/>
      <c r="X307" s="233"/>
      <c r="Y307" s="233"/>
    </row>
    <row r="308" spans="1:25" hidden="1">
      <c r="A308" s="230" t="s">
        <v>654</v>
      </c>
      <c r="B308" s="924"/>
      <c r="C308" s="925"/>
      <c r="D308" s="925"/>
      <c r="E308" s="926"/>
      <c r="F308" s="233"/>
      <c r="G308" s="233"/>
      <c r="H308" s="233"/>
      <c r="I308" s="233"/>
      <c r="J308" s="233"/>
      <c r="K308" s="233"/>
      <c r="L308" s="233"/>
      <c r="M308" s="233"/>
      <c r="N308" s="233"/>
      <c r="O308" s="233"/>
      <c r="P308" s="233"/>
      <c r="Q308" s="233"/>
      <c r="R308" s="233"/>
      <c r="S308" s="233"/>
      <c r="T308" s="233"/>
      <c r="U308" s="233"/>
      <c r="V308" s="233"/>
      <c r="W308" s="233"/>
      <c r="X308" s="233"/>
      <c r="Y308" s="233"/>
    </row>
    <row r="309" spans="1:25" hidden="1">
      <c r="A309" s="230" t="s">
        <v>655</v>
      </c>
      <c r="B309" s="924"/>
      <c r="C309" s="925"/>
      <c r="D309" s="925"/>
      <c r="E309" s="926"/>
      <c r="F309" s="233"/>
      <c r="G309" s="233"/>
      <c r="H309" s="233"/>
      <c r="I309" s="233"/>
      <c r="J309" s="233"/>
      <c r="K309" s="233"/>
      <c r="L309" s="233"/>
      <c r="M309" s="233"/>
      <c r="N309" s="233"/>
      <c r="O309" s="233"/>
      <c r="P309" s="233"/>
      <c r="Q309" s="233"/>
      <c r="R309" s="233"/>
      <c r="S309" s="233"/>
      <c r="T309" s="233"/>
      <c r="U309" s="233"/>
      <c r="V309" s="233"/>
      <c r="W309" s="233"/>
      <c r="X309" s="233"/>
      <c r="Y309" s="233"/>
    </row>
    <row r="310" spans="1:25" hidden="1">
      <c r="A310" s="230" t="s">
        <v>656</v>
      </c>
      <c r="B310" s="924"/>
      <c r="C310" s="925"/>
      <c r="D310" s="925"/>
      <c r="E310" s="926"/>
      <c r="F310" s="233"/>
      <c r="G310" s="233"/>
      <c r="H310" s="233"/>
      <c r="I310" s="233"/>
      <c r="J310" s="233"/>
      <c r="K310" s="233"/>
      <c r="L310" s="233"/>
      <c r="M310" s="233"/>
      <c r="N310" s="233"/>
      <c r="O310" s="233"/>
      <c r="P310" s="233"/>
      <c r="Q310" s="233"/>
      <c r="R310" s="233"/>
      <c r="S310" s="233"/>
      <c r="T310" s="233"/>
      <c r="U310" s="233"/>
      <c r="V310" s="233"/>
      <c r="W310" s="233"/>
      <c r="X310" s="233"/>
      <c r="Y310" s="233"/>
    </row>
    <row r="311" spans="1:25" hidden="1">
      <c r="A311" s="230" t="s">
        <v>657</v>
      </c>
      <c r="B311" s="561"/>
      <c r="C311" s="562"/>
      <c r="D311" s="562"/>
      <c r="E311" s="563"/>
      <c r="F311" s="233"/>
      <c r="G311" s="233"/>
      <c r="H311" s="233"/>
      <c r="I311" s="233"/>
      <c r="J311" s="233"/>
      <c r="K311" s="233"/>
      <c r="L311" s="233"/>
      <c r="M311" s="233"/>
      <c r="N311" s="233"/>
      <c r="O311" s="233"/>
      <c r="P311" s="233"/>
      <c r="Q311" s="233"/>
      <c r="R311" s="233"/>
      <c r="S311" s="233"/>
      <c r="T311" s="233"/>
      <c r="U311" s="233"/>
      <c r="V311" s="233"/>
      <c r="W311" s="233"/>
      <c r="X311" s="233"/>
      <c r="Y311" s="233"/>
    </row>
    <row r="312" spans="1:25" hidden="1">
      <c r="A312" s="230" t="s">
        <v>1186</v>
      </c>
      <c r="B312" s="561"/>
      <c r="C312" s="562"/>
      <c r="D312" s="562"/>
      <c r="E312" s="563"/>
      <c r="F312" s="233"/>
      <c r="G312" s="233"/>
      <c r="H312" s="233"/>
      <c r="I312" s="233"/>
      <c r="J312" s="233"/>
      <c r="K312" s="233"/>
      <c r="L312" s="233"/>
      <c r="M312" s="233"/>
      <c r="N312" s="233"/>
      <c r="O312" s="233"/>
      <c r="P312" s="233"/>
      <c r="Q312" s="233"/>
      <c r="R312" s="233"/>
      <c r="S312" s="233"/>
      <c r="T312" s="233"/>
      <c r="U312" s="233"/>
      <c r="V312" s="233"/>
      <c r="W312" s="233"/>
      <c r="X312" s="233"/>
      <c r="Y312" s="233"/>
    </row>
    <row r="313" spans="1:25" hidden="1">
      <c r="A313" s="230" t="s">
        <v>1187</v>
      </c>
      <c r="B313" s="561"/>
      <c r="C313" s="562"/>
      <c r="D313" s="562"/>
      <c r="E313" s="563"/>
      <c r="F313" s="233"/>
      <c r="G313" s="233"/>
      <c r="H313" s="233"/>
      <c r="I313" s="233"/>
      <c r="J313" s="233"/>
      <c r="K313" s="233"/>
      <c r="L313" s="233"/>
      <c r="M313" s="233"/>
      <c r="N313" s="233"/>
      <c r="O313" s="233"/>
      <c r="P313" s="233"/>
      <c r="Q313" s="233"/>
      <c r="R313" s="233"/>
      <c r="S313" s="233"/>
      <c r="T313" s="233"/>
      <c r="U313" s="233"/>
      <c r="V313" s="233"/>
      <c r="W313" s="233"/>
      <c r="X313" s="233"/>
      <c r="Y313" s="233"/>
    </row>
    <row r="314" spans="1:25" hidden="1">
      <c r="A314" s="230" t="s">
        <v>1188</v>
      </c>
      <c r="B314" s="561"/>
      <c r="C314" s="562"/>
      <c r="D314" s="562"/>
      <c r="E314" s="563"/>
      <c r="F314" s="233"/>
      <c r="G314" s="233"/>
      <c r="H314" s="233"/>
      <c r="I314" s="233"/>
      <c r="J314" s="233"/>
      <c r="K314" s="233"/>
      <c r="L314" s="233"/>
      <c r="M314" s="233"/>
      <c r="N314" s="233"/>
      <c r="O314" s="233"/>
      <c r="P314" s="233"/>
      <c r="Q314" s="233"/>
      <c r="R314" s="233"/>
      <c r="S314" s="233"/>
      <c r="T314" s="233"/>
      <c r="U314" s="233"/>
      <c r="V314" s="233"/>
      <c r="W314" s="233"/>
      <c r="X314" s="233"/>
      <c r="Y314" s="233"/>
    </row>
    <row r="315" spans="1:25" hidden="1">
      <c r="A315" s="230" t="s">
        <v>1189</v>
      </c>
      <c r="B315" s="561"/>
      <c r="C315" s="562"/>
      <c r="D315" s="562"/>
      <c r="E315" s="563"/>
      <c r="F315" s="233"/>
      <c r="G315" s="233"/>
      <c r="H315" s="233"/>
      <c r="I315" s="233"/>
      <c r="J315" s="233"/>
      <c r="K315" s="233"/>
      <c r="L315" s="233"/>
      <c r="M315" s="233"/>
      <c r="N315" s="233"/>
      <c r="O315" s="233"/>
      <c r="P315" s="233"/>
      <c r="Q315" s="233"/>
      <c r="R315" s="233"/>
      <c r="S315" s="233"/>
      <c r="T315" s="233"/>
      <c r="U315" s="233"/>
      <c r="V315" s="233"/>
      <c r="W315" s="233"/>
      <c r="X315" s="233"/>
      <c r="Y315" s="233"/>
    </row>
    <row r="316" spans="1:25" hidden="1">
      <c r="A316" s="230" t="s">
        <v>1190</v>
      </c>
      <c r="B316" s="561"/>
      <c r="C316" s="562"/>
      <c r="D316" s="562"/>
      <c r="E316" s="563"/>
      <c r="F316" s="233"/>
      <c r="G316" s="233"/>
      <c r="H316" s="233"/>
      <c r="I316" s="233"/>
      <c r="J316" s="233"/>
      <c r="K316" s="233"/>
      <c r="L316" s="233"/>
      <c r="M316" s="233"/>
      <c r="N316" s="233"/>
      <c r="O316" s="233"/>
      <c r="P316" s="233"/>
      <c r="Q316" s="233"/>
      <c r="R316" s="233"/>
      <c r="S316" s="233"/>
      <c r="T316" s="233"/>
      <c r="U316" s="233"/>
      <c r="V316" s="233"/>
      <c r="W316" s="233"/>
      <c r="X316" s="233"/>
      <c r="Y316" s="233"/>
    </row>
    <row r="317" spans="1:25" hidden="1">
      <c r="A317" s="230" t="s">
        <v>1191</v>
      </c>
      <c r="B317" s="561"/>
      <c r="C317" s="562"/>
      <c r="D317" s="562"/>
      <c r="E317" s="563"/>
      <c r="F317" s="233"/>
      <c r="G317" s="233"/>
      <c r="H317" s="233"/>
      <c r="I317" s="233"/>
      <c r="J317" s="233"/>
      <c r="K317" s="233"/>
      <c r="L317" s="233"/>
      <c r="M317" s="233"/>
      <c r="N317" s="233"/>
      <c r="O317" s="233"/>
      <c r="P317" s="233"/>
      <c r="Q317" s="233"/>
      <c r="R317" s="233"/>
      <c r="S317" s="233"/>
      <c r="T317" s="233"/>
      <c r="U317" s="233"/>
      <c r="V317" s="233"/>
      <c r="W317" s="233"/>
      <c r="X317" s="233"/>
      <c r="Y317" s="233"/>
    </row>
    <row r="318" spans="1:25" hidden="1">
      <c r="A318" s="230" t="s">
        <v>1192</v>
      </c>
      <c r="B318" s="561"/>
      <c r="C318" s="562"/>
      <c r="D318" s="562"/>
      <c r="E318" s="563"/>
      <c r="F318" s="233"/>
      <c r="G318" s="233"/>
      <c r="H318" s="233"/>
      <c r="I318" s="233"/>
      <c r="J318" s="233"/>
      <c r="K318" s="233"/>
      <c r="L318" s="233"/>
      <c r="M318" s="233"/>
      <c r="N318" s="233"/>
      <c r="O318" s="233"/>
      <c r="P318" s="233"/>
      <c r="Q318" s="233"/>
      <c r="R318" s="233"/>
      <c r="S318" s="233"/>
      <c r="T318" s="233"/>
      <c r="U318" s="233"/>
      <c r="V318" s="233"/>
      <c r="W318" s="233"/>
      <c r="X318" s="233"/>
      <c r="Y318" s="233"/>
    </row>
    <row r="319" spans="1:25" hidden="1">
      <c r="A319" s="230" t="s">
        <v>1193</v>
      </c>
      <c r="B319" s="561"/>
      <c r="C319" s="562"/>
      <c r="D319" s="562"/>
      <c r="E319" s="563"/>
      <c r="F319" s="233"/>
      <c r="G319" s="233"/>
      <c r="H319" s="233"/>
      <c r="I319" s="233"/>
      <c r="J319" s="233"/>
      <c r="K319" s="233"/>
      <c r="L319" s="233"/>
      <c r="M319" s="233"/>
      <c r="N319" s="233"/>
      <c r="O319" s="233"/>
      <c r="P319" s="233"/>
      <c r="Q319" s="233"/>
      <c r="R319" s="233"/>
      <c r="S319" s="233"/>
      <c r="T319" s="233"/>
      <c r="U319" s="233"/>
      <c r="V319" s="233"/>
      <c r="W319" s="233"/>
      <c r="X319" s="233"/>
      <c r="Y319" s="233"/>
    </row>
    <row r="320" spans="1:25" hidden="1">
      <c r="A320" s="230" t="s">
        <v>1194</v>
      </c>
      <c r="B320" s="561"/>
      <c r="C320" s="562"/>
      <c r="D320" s="562"/>
      <c r="E320" s="563"/>
      <c r="F320" s="233"/>
      <c r="G320" s="233"/>
      <c r="H320" s="233"/>
      <c r="I320" s="233"/>
      <c r="J320" s="233"/>
      <c r="K320" s="233"/>
      <c r="L320" s="233"/>
      <c r="M320" s="233"/>
      <c r="N320" s="233"/>
      <c r="O320" s="233"/>
      <c r="P320" s="233"/>
      <c r="Q320" s="233"/>
      <c r="R320" s="233"/>
      <c r="S320" s="233"/>
      <c r="T320" s="233"/>
      <c r="U320" s="233"/>
      <c r="V320" s="233"/>
      <c r="W320" s="233"/>
      <c r="X320" s="233"/>
      <c r="Y320" s="233"/>
    </row>
    <row r="321" spans="1:25" hidden="1">
      <c r="A321" s="230" t="s">
        <v>1195</v>
      </c>
      <c r="B321" s="561"/>
      <c r="C321" s="562"/>
      <c r="D321" s="562"/>
      <c r="E321" s="563"/>
      <c r="F321" s="233"/>
      <c r="G321" s="233"/>
      <c r="H321" s="233"/>
      <c r="I321" s="233"/>
      <c r="J321" s="233"/>
      <c r="K321" s="233"/>
      <c r="L321" s="233"/>
      <c r="M321" s="233"/>
      <c r="N321" s="233"/>
      <c r="O321" s="233"/>
      <c r="P321" s="233"/>
      <c r="Q321" s="233"/>
      <c r="R321" s="233"/>
      <c r="S321" s="233"/>
      <c r="T321" s="233"/>
      <c r="U321" s="233"/>
      <c r="V321" s="233"/>
      <c r="W321" s="233"/>
      <c r="X321" s="233"/>
      <c r="Y321" s="233"/>
    </row>
    <row r="322" spans="1:25" hidden="1">
      <c r="A322" s="230" t="s">
        <v>1196</v>
      </c>
      <c r="B322" s="561"/>
      <c r="C322" s="562"/>
      <c r="D322" s="562"/>
      <c r="E322" s="563"/>
      <c r="F322" s="233"/>
      <c r="G322" s="233"/>
      <c r="H322" s="233"/>
      <c r="I322" s="233"/>
      <c r="J322" s="233"/>
      <c r="K322" s="233"/>
      <c r="L322" s="233"/>
      <c r="M322" s="233"/>
      <c r="N322" s="233"/>
      <c r="O322" s="233"/>
      <c r="P322" s="233"/>
      <c r="Q322" s="233"/>
      <c r="R322" s="233"/>
      <c r="S322" s="233"/>
      <c r="T322" s="233"/>
      <c r="U322" s="233"/>
      <c r="V322" s="233"/>
      <c r="W322" s="233"/>
      <c r="X322" s="233"/>
      <c r="Y322" s="233"/>
    </row>
    <row r="323" spans="1:25" hidden="1">
      <c r="A323" s="230" t="s">
        <v>1197</v>
      </c>
      <c r="B323" s="561"/>
      <c r="C323" s="562"/>
      <c r="D323" s="562"/>
      <c r="E323" s="563"/>
      <c r="F323" s="233"/>
      <c r="G323" s="233"/>
      <c r="H323" s="233"/>
      <c r="I323" s="233"/>
      <c r="J323" s="233"/>
      <c r="K323" s="233"/>
      <c r="L323" s="233"/>
      <c r="M323" s="233"/>
      <c r="N323" s="233"/>
      <c r="O323" s="233"/>
      <c r="P323" s="233"/>
      <c r="Q323" s="233"/>
      <c r="R323" s="233"/>
      <c r="S323" s="233"/>
      <c r="T323" s="233"/>
      <c r="U323" s="233"/>
      <c r="V323" s="233"/>
      <c r="W323" s="233"/>
      <c r="X323" s="233"/>
      <c r="Y323" s="233"/>
    </row>
    <row r="324" spans="1:25" hidden="1">
      <c r="A324" s="230" t="s">
        <v>1198</v>
      </c>
      <c r="B324" s="561"/>
      <c r="C324" s="562"/>
      <c r="D324" s="562"/>
      <c r="E324" s="563"/>
      <c r="F324" s="233"/>
      <c r="G324" s="233"/>
      <c r="H324" s="233"/>
      <c r="I324" s="233"/>
      <c r="J324" s="233"/>
      <c r="K324" s="233"/>
      <c r="L324" s="233"/>
      <c r="M324" s="233"/>
      <c r="N324" s="233"/>
      <c r="O324" s="233"/>
      <c r="P324" s="233"/>
      <c r="Q324" s="233"/>
      <c r="R324" s="233"/>
      <c r="S324" s="233"/>
      <c r="T324" s="233"/>
      <c r="U324" s="233"/>
      <c r="V324" s="233"/>
      <c r="W324" s="233"/>
      <c r="X324" s="233"/>
      <c r="Y324" s="233"/>
    </row>
    <row r="325" spans="1:25" hidden="1">
      <c r="A325" s="230" t="s">
        <v>1199</v>
      </c>
      <c r="B325" s="561"/>
      <c r="C325" s="562"/>
      <c r="D325" s="562"/>
      <c r="E325" s="563"/>
      <c r="F325" s="233"/>
      <c r="G325" s="233"/>
      <c r="H325" s="233"/>
      <c r="I325" s="233"/>
      <c r="J325" s="233"/>
      <c r="K325" s="233"/>
      <c r="L325" s="233"/>
      <c r="M325" s="233"/>
      <c r="N325" s="233"/>
      <c r="O325" s="233"/>
      <c r="P325" s="233"/>
      <c r="Q325" s="233"/>
      <c r="R325" s="233"/>
      <c r="S325" s="233"/>
      <c r="T325" s="233"/>
      <c r="U325" s="233"/>
      <c r="V325" s="233"/>
      <c r="W325" s="233"/>
      <c r="X325" s="233"/>
      <c r="Y325" s="233"/>
    </row>
    <row r="326" spans="1:25" hidden="1">
      <c r="A326" s="230" t="s">
        <v>1200</v>
      </c>
      <c r="B326" s="561"/>
      <c r="C326" s="562"/>
      <c r="D326" s="562"/>
      <c r="E326" s="563"/>
      <c r="F326" s="233"/>
      <c r="G326" s="233"/>
      <c r="H326" s="233"/>
      <c r="I326" s="233"/>
      <c r="J326" s="233"/>
      <c r="K326" s="233"/>
      <c r="L326" s="233"/>
      <c r="M326" s="233"/>
      <c r="N326" s="233"/>
      <c r="O326" s="233"/>
      <c r="P326" s="233"/>
      <c r="Q326" s="233"/>
      <c r="R326" s="233"/>
      <c r="S326" s="233"/>
      <c r="T326" s="233"/>
      <c r="U326" s="233"/>
      <c r="V326" s="233"/>
      <c r="W326" s="233"/>
      <c r="X326" s="233"/>
      <c r="Y326" s="233"/>
    </row>
    <row r="327" spans="1:25" hidden="1">
      <c r="A327" s="230" t="s">
        <v>1201</v>
      </c>
      <c r="B327" s="561"/>
      <c r="C327" s="562"/>
      <c r="D327" s="562"/>
      <c r="E327" s="563"/>
      <c r="F327" s="233"/>
      <c r="G327" s="233"/>
      <c r="H327" s="233"/>
      <c r="I327" s="233"/>
      <c r="J327" s="233"/>
      <c r="K327" s="233"/>
      <c r="L327" s="233"/>
      <c r="M327" s="233"/>
      <c r="N327" s="233"/>
      <c r="O327" s="233"/>
      <c r="P327" s="233"/>
      <c r="Q327" s="233"/>
      <c r="R327" s="233"/>
      <c r="S327" s="233"/>
      <c r="T327" s="233"/>
      <c r="U327" s="233"/>
      <c r="V327" s="233"/>
      <c r="W327" s="233"/>
      <c r="X327" s="233"/>
      <c r="Y327" s="233"/>
    </row>
    <row r="328" spans="1:25" hidden="1">
      <c r="A328" s="230" t="s">
        <v>1202</v>
      </c>
      <c r="B328" s="561"/>
      <c r="C328" s="562"/>
      <c r="D328" s="562"/>
      <c r="E328" s="563"/>
      <c r="F328" s="233"/>
      <c r="G328" s="233"/>
      <c r="H328" s="233"/>
      <c r="I328" s="233"/>
      <c r="J328" s="233"/>
      <c r="K328" s="233"/>
      <c r="L328" s="233"/>
      <c r="M328" s="233"/>
      <c r="N328" s="233"/>
      <c r="O328" s="233"/>
      <c r="P328" s="233"/>
      <c r="Q328" s="233"/>
      <c r="R328" s="233"/>
      <c r="S328" s="233"/>
      <c r="T328" s="233"/>
      <c r="U328" s="233"/>
      <c r="V328" s="233"/>
      <c r="W328" s="233"/>
      <c r="X328" s="233"/>
      <c r="Y328" s="233"/>
    </row>
    <row r="329" spans="1:25" hidden="1">
      <c r="A329" s="230" t="s">
        <v>1203</v>
      </c>
      <c r="B329" s="561"/>
      <c r="C329" s="562"/>
      <c r="D329" s="562"/>
      <c r="E329" s="563"/>
      <c r="F329" s="233"/>
      <c r="G329" s="233"/>
      <c r="H329" s="233"/>
      <c r="I329" s="233"/>
      <c r="J329" s="233"/>
      <c r="K329" s="233"/>
      <c r="L329" s="233"/>
      <c r="M329" s="233"/>
      <c r="N329" s="233"/>
      <c r="O329" s="233"/>
      <c r="P329" s="233"/>
      <c r="Q329" s="233"/>
      <c r="R329" s="233"/>
      <c r="S329" s="233"/>
      <c r="T329" s="233"/>
      <c r="U329" s="233"/>
      <c r="V329" s="233"/>
      <c r="W329" s="233"/>
      <c r="X329" s="233"/>
      <c r="Y329" s="233"/>
    </row>
    <row r="330" spans="1:25" hidden="1">
      <c r="A330" s="230" t="s">
        <v>1204</v>
      </c>
      <c r="B330" s="561"/>
      <c r="C330" s="562"/>
      <c r="D330" s="562"/>
      <c r="E330" s="563"/>
      <c r="F330" s="233"/>
      <c r="G330" s="233"/>
      <c r="H330" s="233"/>
      <c r="I330" s="233"/>
      <c r="J330" s="233"/>
      <c r="K330" s="233"/>
      <c r="L330" s="233"/>
      <c r="M330" s="233"/>
      <c r="N330" s="233"/>
      <c r="O330" s="233"/>
      <c r="P330" s="233"/>
      <c r="Q330" s="233"/>
      <c r="R330" s="233"/>
      <c r="S330" s="233"/>
      <c r="T330" s="233"/>
      <c r="U330" s="233"/>
      <c r="V330" s="233"/>
      <c r="W330" s="233"/>
      <c r="X330" s="233"/>
      <c r="Y330" s="233"/>
    </row>
    <row r="331" spans="1:25" hidden="1">
      <c r="A331" s="230" t="s">
        <v>1205</v>
      </c>
      <c r="B331" s="561"/>
      <c r="C331" s="562"/>
      <c r="D331" s="562"/>
      <c r="E331" s="563"/>
      <c r="F331" s="233"/>
      <c r="G331" s="233"/>
      <c r="H331" s="233"/>
      <c r="I331" s="233"/>
      <c r="J331" s="233"/>
      <c r="K331" s="233"/>
      <c r="L331" s="233"/>
      <c r="M331" s="233"/>
      <c r="N331" s="233"/>
      <c r="O331" s="233"/>
      <c r="P331" s="233"/>
      <c r="Q331" s="233"/>
      <c r="R331" s="233"/>
      <c r="S331" s="233"/>
      <c r="T331" s="233"/>
      <c r="U331" s="233"/>
      <c r="V331" s="233"/>
      <c r="W331" s="233"/>
      <c r="X331" s="233"/>
      <c r="Y331" s="233"/>
    </row>
    <row r="332" spans="1:25" hidden="1">
      <c r="A332" s="230" t="s">
        <v>1206</v>
      </c>
      <c r="B332" s="561"/>
      <c r="C332" s="562"/>
      <c r="D332" s="562"/>
      <c r="E332" s="563"/>
      <c r="F332" s="233"/>
      <c r="G332" s="233"/>
      <c r="H332" s="233"/>
      <c r="I332" s="233"/>
      <c r="J332" s="233"/>
      <c r="K332" s="233"/>
      <c r="L332" s="233"/>
      <c r="M332" s="233"/>
      <c r="N332" s="233"/>
      <c r="O332" s="233"/>
      <c r="P332" s="233"/>
      <c r="Q332" s="233"/>
      <c r="R332" s="233"/>
      <c r="S332" s="233"/>
      <c r="T332" s="233"/>
      <c r="U332" s="233"/>
      <c r="V332" s="233"/>
      <c r="W332" s="233"/>
      <c r="X332" s="233"/>
      <c r="Y332" s="233"/>
    </row>
    <row r="333" spans="1:25" hidden="1">
      <c r="A333" s="230" t="s">
        <v>1207</v>
      </c>
      <c r="B333" s="561"/>
      <c r="C333" s="562"/>
      <c r="D333" s="562"/>
      <c r="E333" s="563"/>
      <c r="F333" s="233"/>
      <c r="G333" s="233"/>
      <c r="H333" s="233"/>
      <c r="I333" s="233"/>
      <c r="J333" s="233"/>
      <c r="K333" s="233"/>
      <c r="L333" s="233"/>
      <c r="M333" s="233"/>
      <c r="N333" s="233"/>
      <c r="O333" s="233"/>
      <c r="P333" s="233"/>
      <c r="Q333" s="233"/>
      <c r="R333" s="233"/>
      <c r="S333" s="233"/>
      <c r="T333" s="233"/>
      <c r="U333" s="233"/>
      <c r="V333" s="233"/>
      <c r="W333" s="233"/>
      <c r="X333" s="233"/>
      <c r="Y333" s="233"/>
    </row>
    <row r="334" spans="1:25" hidden="1">
      <c r="A334" s="230" t="s">
        <v>1208</v>
      </c>
      <c r="B334" s="561"/>
      <c r="C334" s="562"/>
      <c r="D334" s="562"/>
      <c r="E334" s="563"/>
      <c r="F334" s="233"/>
      <c r="G334" s="233"/>
      <c r="H334" s="233"/>
      <c r="I334" s="233"/>
      <c r="J334" s="233"/>
      <c r="K334" s="233"/>
      <c r="L334" s="233"/>
      <c r="M334" s="233"/>
      <c r="N334" s="233"/>
      <c r="O334" s="233"/>
      <c r="P334" s="233"/>
      <c r="Q334" s="233"/>
      <c r="R334" s="233"/>
      <c r="S334" s="233"/>
      <c r="T334" s="233"/>
      <c r="U334" s="233"/>
      <c r="V334" s="233"/>
      <c r="W334" s="233"/>
      <c r="X334" s="233"/>
      <c r="Y334" s="233"/>
    </row>
    <row r="335" spans="1:25" hidden="1">
      <c r="A335" s="230" t="s">
        <v>1209</v>
      </c>
      <c r="B335" s="561"/>
      <c r="C335" s="562"/>
      <c r="D335" s="562"/>
      <c r="E335" s="563"/>
      <c r="F335" s="233"/>
      <c r="G335" s="233"/>
      <c r="H335" s="233"/>
      <c r="I335" s="233"/>
      <c r="J335" s="233"/>
      <c r="K335" s="233"/>
      <c r="L335" s="233"/>
      <c r="M335" s="233"/>
      <c r="N335" s="233"/>
      <c r="O335" s="233"/>
      <c r="P335" s="233"/>
      <c r="Q335" s="233"/>
      <c r="R335" s="233"/>
      <c r="S335" s="233"/>
      <c r="T335" s="233"/>
      <c r="U335" s="233"/>
      <c r="V335" s="233"/>
      <c r="W335" s="233"/>
      <c r="X335" s="233"/>
      <c r="Y335" s="233"/>
    </row>
    <row r="336" spans="1:25" hidden="1">
      <c r="A336" s="230" t="s">
        <v>1210</v>
      </c>
      <c r="B336" s="561"/>
      <c r="C336" s="562"/>
      <c r="D336" s="562"/>
      <c r="E336" s="563"/>
      <c r="F336" s="233"/>
      <c r="G336" s="233"/>
      <c r="H336" s="233"/>
      <c r="I336" s="233"/>
      <c r="J336" s="233"/>
      <c r="K336" s="233"/>
      <c r="L336" s="233"/>
      <c r="M336" s="233"/>
      <c r="N336" s="233"/>
      <c r="O336" s="233"/>
      <c r="P336" s="233"/>
      <c r="Q336" s="233"/>
      <c r="R336" s="233"/>
      <c r="S336" s="233"/>
      <c r="T336" s="233"/>
      <c r="U336" s="233"/>
      <c r="V336" s="233"/>
      <c r="W336" s="233"/>
      <c r="X336" s="233"/>
      <c r="Y336" s="233"/>
    </row>
    <row r="337" spans="1:25" hidden="1">
      <c r="A337" s="230" t="s">
        <v>1211</v>
      </c>
      <c r="B337" s="561"/>
      <c r="C337" s="562"/>
      <c r="D337" s="562"/>
      <c r="E337" s="563"/>
      <c r="F337" s="233"/>
      <c r="G337" s="233"/>
      <c r="H337" s="233"/>
      <c r="I337" s="233"/>
      <c r="J337" s="233"/>
      <c r="K337" s="233"/>
      <c r="L337" s="233"/>
      <c r="M337" s="233"/>
      <c r="N337" s="233"/>
      <c r="O337" s="233"/>
      <c r="P337" s="233"/>
      <c r="Q337" s="233"/>
      <c r="R337" s="233"/>
      <c r="S337" s="233"/>
      <c r="T337" s="233"/>
      <c r="U337" s="233"/>
      <c r="V337" s="233"/>
      <c r="W337" s="233"/>
      <c r="X337" s="233"/>
      <c r="Y337" s="233"/>
    </row>
    <row r="338" spans="1:25" hidden="1">
      <c r="A338" s="230" t="s">
        <v>1212</v>
      </c>
      <c r="B338" s="561"/>
      <c r="C338" s="562"/>
      <c r="D338" s="562"/>
      <c r="E338" s="563"/>
      <c r="F338" s="233"/>
      <c r="G338" s="233"/>
      <c r="H338" s="233"/>
      <c r="I338" s="233"/>
      <c r="J338" s="233"/>
      <c r="K338" s="233"/>
      <c r="L338" s="233"/>
      <c r="M338" s="233"/>
      <c r="N338" s="233"/>
      <c r="O338" s="233"/>
      <c r="P338" s="233"/>
      <c r="Q338" s="233"/>
      <c r="R338" s="233"/>
      <c r="S338" s="233"/>
      <c r="T338" s="233"/>
      <c r="U338" s="233"/>
      <c r="V338" s="233"/>
      <c r="W338" s="233"/>
      <c r="X338" s="233"/>
      <c r="Y338" s="233"/>
    </row>
    <row r="339" spans="1:25" hidden="1">
      <c r="A339" s="230" t="s">
        <v>1213</v>
      </c>
      <c r="B339" s="561"/>
      <c r="C339" s="562"/>
      <c r="D339" s="562"/>
      <c r="E339" s="563"/>
      <c r="F339" s="233"/>
      <c r="G339" s="233"/>
      <c r="H339" s="233"/>
      <c r="I339" s="233"/>
      <c r="J339" s="233"/>
      <c r="K339" s="233"/>
      <c r="L339" s="233"/>
      <c r="M339" s="233"/>
      <c r="N339" s="233"/>
      <c r="O339" s="233"/>
      <c r="P339" s="233"/>
      <c r="Q339" s="233"/>
      <c r="R339" s="233"/>
      <c r="S339" s="233"/>
      <c r="T339" s="233"/>
      <c r="U339" s="233"/>
      <c r="V339" s="233"/>
      <c r="W339" s="233"/>
      <c r="X339" s="233"/>
      <c r="Y339" s="233"/>
    </row>
    <row r="340" spans="1:25" hidden="1">
      <c r="A340" s="230" t="s">
        <v>1214</v>
      </c>
      <c r="B340" s="561"/>
      <c r="C340" s="562"/>
      <c r="D340" s="562"/>
      <c r="E340" s="563"/>
      <c r="F340" s="233"/>
      <c r="G340" s="233"/>
      <c r="H340" s="233"/>
      <c r="I340" s="233"/>
      <c r="J340" s="233"/>
      <c r="K340" s="233"/>
      <c r="L340" s="233"/>
      <c r="M340" s="233"/>
      <c r="N340" s="233"/>
      <c r="O340" s="233"/>
      <c r="P340" s="233"/>
      <c r="Q340" s="233"/>
      <c r="R340" s="233"/>
      <c r="S340" s="233"/>
      <c r="T340" s="233"/>
      <c r="U340" s="233"/>
      <c r="V340" s="233"/>
      <c r="W340" s="233"/>
      <c r="X340" s="233"/>
      <c r="Y340" s="233"/>
    </row>
    <row r="341" spans="1:25" hidden="1">
      <c r="A341" s="230" t="s">
        <v>1215</v>
      </c>
      <c r="B341" s="561"/>
      <c r="C341" s="562"/>
      <c r="D341" s="562"/>
      <c r="E341" s="563"/>
      <c r="F341" s="233"/>
      <c r="G341" s="233"/>
      <c r="H341" s="233"/>
      <c r="I341" s="233"/>
      <c r="J341" s="233"/>
      <c r="K341" s="233"/>
      <c r="L341" s="233"/>
      <c r="M341" s="233"/>
      <c r="N341" s="233"/>
      <c r="O341" s="233"/>
      <c r="P341" s="233"/>
      <c r="Q341" s="233"/>
      <c r="R341" s="233"/>
      <c r="S341" s="233"/>
      <c r="T341" s="233"/>
      <c r="U341" s="233"/>
      <c r="V341" s="233"/>
      <c r="W341" s="233"/>
      <c r="X341" s="233"/>
      <c r="Y341" s="233"/>
    </row>
    <row r="342" spans="1:25">
      <c r="A342" s="120"/>
      <c r="B342" s="112"/>
      <c r="C342" s="114"/>
      <c r="D342" s="114"/>
      <c r="E342" s="114" t="s">
        <v>44</v>
      </c>
      <c r="F342" s="227">
        <f t="shared" ref="F342:J342" si="67">SUM(F292:F341)</f>
        <v>0</v>
      </c>
      <c r="G342" s="227">
        <f t="shared" si="67"/>
        <v>0</v>
      </c>
      <c r="H342" s="227">
        <f t="shared" si="67"/>
        <v>0</v>
      </c>
      <c r="I342" s="227">
        <f t="shared" si="67"/>
        <v>0</v>
      </c>
      <c r="J342" s="227">
        <f t="shared" si="67"/>
        <v>0</v>
      </c>
      <c r="K342" s="227">
        <f t="shared" ref="K342" si="68">SUM(K292:K341)</f>
        <v>0</v>
      </c>
      <c r="L342" s="227">
        <f t="shared" ref="L342:Y342" si="69">SUM(L292:L341)</f>
        <v>0</v>
      </c>
      <c r="M342" s="227">
        <f t="shared" si="69"/>
        <v>0</v>
      </c>
      <c r="N342" s="227">
        <f t="shared" si="69"/>
        <v>0</v>
      </c>
      <c r="O342" s="227">
        <f t="shared" si="69"/>
        <v>0</v>
      </c>
      <c r="P342" s="227">
        <f t="shared" si="69"/>
        <v>0</v>
      </c>
      <c r="Q342" s="227">
        <f t="shared" si="69"/>
        <v>0</v>
      </c>
      <c r="R342" s="227">
        <f t="shared" si="69"/>
        <v>0</v>
      </c>
      <c r="S342" s="227">
        <f t="shared" si="69"/>
        <v>0</v>
      </c>
      <c r="T342" s="227">
        <f t="shared" si="69"/>
        <v>0</v>
      </c>
      <c r="U342" s="227">
        <f t="shared" si="69"/>
        <v>0</v>
      </c>
      <c r="V342" s="227">
        <f t="shared" si="69"/>
        <v>0</v>
      </c>
      <c r="W342" s="227">
        <f t="shared" si="69"/>
        <v>0</v>
      </c>
      <c r="X342" s="227">
        <f t="shared" si="69"/>
        <v>0</v>
      </c>
      <c r="Y342" s="227">
        <f t="shared" si="69"/>
        <v>0</v>
      </c>
    </row>
    <row r="343" spans="1:25">
      <c r="B343" s="87"/>
      <c r="J343" s="87"/>
      <c r="K343" s="87"/>
      <c r="L343" s="87"/>
      <c r="M343" s="87"/>
      <c r="N343" s="87"/>
      <c r="O343" s="87"/>
      <c r="P343" s="87"/>
      <c r="Q343" s="87"/>
      <c r="R343" s="87"/>
      <c r="S343" s="87"/>
    </row>
    <row r="344" spans="1:25">
      <c r="B344" s="87"/>
      <c r="C344" s="100" t="s">
        <v>333</v>
      </c>
      <c r="J344" s="87"/>
      <c r="K344" s="87"/>
      <c r="L344" s="87"/>
      <c r="M344" s="87"/>
      <c r="N344" s="87"/>
      <c r="O344" s="87"/>
      <c r="P344" s="87"/>
      <c r="Q344" s="87"/>
      <c r="R344" s="87"/>
      <c r="S344" s="87"/>
    </row>
    <row r="345" spans="1:25">
      <c r="A345" s="157" t="s">
        <v>281</v>
      </c>
      <c r="B345" s="927" t="s">
        <v>335</v>
      </c>
      <c r="C345" s="928"/>
      <c r="D345" s="928"/>
      <c r="E345" s="929"/>
      <c r="F345" s="91" t="s">
        <v>5</v>
      </c>
      <c r="G345" s="91" t="s">
        <v>5</v>
      </c>
      <c r="H345" s="91" t="s">
        <v>5</v>
      </c>
      <c r="I345" s="91" t="s">
        <v>5</v>
      </c>
      <c r="J345" s="91" t="s">
        <v>5</v>
      </c>
      <c r="K345" s="91" t="s">
        <v>5</v>
      </c>
      <c r="L345" s="91" t="s">
        <v>5</v>
      </c>
      <c r="M345" s="91" t="s">
        <v>5</v>
      </c>
      <c r="N345" s="91" t="s">
        <v>5</v>
      </c>
      <c r="O345" s="91" t="s">
        <v>5</v>
      </c>
      <c r="P345" s="91" t="s">
        <v>5</v>
      </c>
      <c r="Q345" s="91" t="s">
        <v>5</v>
      </c>
      <c r="R345" s="91" t="s">
        <v>5</v>
      </c>
      <c r="S345" s="91" t="s">
        <v>5</v>
      </c>
      <c r="T345" s="91" t="s">
        <v>5</v>
      </c>
      <c r="U345" s="91" t="s">
        <v>5</v>
      </c>
      <c r="V345" s="91" t="s">
        <v>5</v>
      </c>
      <c r="W345" s="91" t="s">
        <v>5</v>
      </c>
      <c r="X345" s="91" t="s">
        <v>5</v>
      </c>
      <c r="Y345" s="91" t="s">
        <v>5</v>
      </c>
    </row>
    <row r="346" spans="1:25">
      <c r="A346" s="230" t="s">
        <v>476</v>
      </c>
      <c r="B346" s="924"/>
      <c r="C346" s="925"/>
      <c r="D346" s="925"/>
      <c r="E346" s="926"/>
      <c r="F346" s="233"/>
      <c r="G346" s="233"/>
      <c r="H346" s="233"/>
      <c r="I346" s="233"/>
      <c r="J346" s="233"/>
      <c r="K346" s="233"/>
      <c r="L346" s="233"/>
      <c r="M346" s="233"/>
      <c r="N346" s="233"/>
      <c r="O346" s="233"/>
      <c r="P346" s="233"/>
      <c r="Q346" s="233"/>
      <c r="R346" s="233"/>
      <c r="S346" s="233"/>
      <c r="T346" s="233"/>
      <c r="U346" s="233"/>
      <c r="V346" s="233"/>
      <c r="W346" s="233"/>
      <c r="X346" s="233"/>
      <c r="Y346" s="233"/>
    </row>
    <row r="347" spans="1:25">
      <c r="A347" s="230" t="s">
        <v>477</v>
      </c>
      <c r="B347" s="924"/>
      <c r="C347" s="925"/>
      <c r="D347" s="925"/>
      <c r="E347" s="926"/>
      <c r="F347" s="233"/>
      <c r="G347" s="233"/>
      <c r="H347" s="233"/>
      <c r="I347" s="233"/>
      <c r="J347" s="233"/>
      <c r="K347" s="233"/>
      <c r="L347" s="233"/>
      <c r="M347" s="233"/>
      <c r="N347" s="233"/>
      <c r="O347" s="233"/>
      <c r="P347" s="233"/>
      <c r="Q347" s="233"/>
      <c r="R347" s="233"/>
      <c r="S347" s="233"/>
      <c r="T347" s="233"/>
      <c r="U347" s="233"/>
      <c r="V347" s="233"/>
      <c r="W347" s="233"/>
      <c r="X347" s="233"/>
      <c r="Y347" s="233"/>
    </row>
    <row r="348" spans="1:25">
      <c r="A348" s="230" t="s">
        <v>478</v>
      </c>
      <c r="B348" s="924"/>
      <c r="C348" s="925"/>
      <c r="D348" s="925"/>
      <c r="E348" s="926"/>
      <c r="F348" s="233"/>
      <c r="G348" s="233"/>
      <c r="H348" s="233"/>
      <c r="I348" s="233"/>
      <c r="J348" s="233"/>
      <c r="K348" s="233"/>
      <c r="L348" s="233"/>
      <c r="M348" s="233"/>
      <c r="N348" s="233"/>
      <c r="O348" s="233"/>
      <c r="P348" s="233"/>
      <c r="Q348" s="233"/>
      <c r="R348" s="233"/>
      <c r="S348" s="233"/>
      <c r="T348" s="233"/>
      <c r="U348" s="233"/>
      <c r="V348" s="233"/>
      <c r="W348" s="233"/>
      <c r="X348" s="233"/>
      <c r="Y348" s="233"/>
    </row>
    <row r="349" spans="1:25">
      <c r="A349" s="230" t="s">
        <v>479</v>
      </c>
      <c r="B349" s="924"/>
      <c r="C349" s="925"/>
      <c r="D349" s="925"/>
      <c r="E349" s="926"/>
      <c r="F349" s="233"/>
      <c r="G349" s="233"/>
      <c r="H349" s="233"/>
      <c r="I349" s="233"/>
      <c r="J349" s="233"/>
      <c r="K349" s="233"/>
      <c r="L349" s="233"/>
      <c r="M349" s="233"/>
      <c r="N349" s="233"/>
      <c r="O349" s="233"/>
      <c r="P349" s="233"/>
      <c r="Q349" s="233"/>
      <c r="R349" s="233"/>
      <c r="S349" s="233"/>
      <c r="T349" s="233"/>
      <c r="U349" s="233"/>
      <c r="V349" s="233"/>
      <c r="W349" s="233"/>
      <c r="X349" s="233"/>
      <c r="Y349" s="233"/>
    </row>
    <row r="350" spans="1:25">
      <c r="A350" s="230" t="s">
        <v>480</v>
      </c>
      <c r="B350" s="924"/>
      <c r="C350" s="925"/>
      <c r="D350" s="925"/>
      <c r="E350" s="926"/>
      <c r="F350" s="233"/>
      <c r="G350" s="233"/>
      <c r="H350" s="233"/>
      <c r="I350" s="233"/>
      <c r="J350" s="233"/>
      <c r="K350" s="233"/>
      <c r="L350" s="233"/>
      <c r="M350" s="233"/>
      <c r="N350" s="233"/>
      <c r="O350" s="233"/>
      <c r="P350" s="233"/>
      <c r="Q350" s="233"/>
      <c r="R350" s="233"/>
      <c r="S350" s="233"/>
      <c r="T350" s="233"/>
      <c r="U350" s="233"/>
      <c r="V350" s="233"/>
      <c r="W350" s="233"/>
      <c r="X350" s="233"/>
      <c r="Y350" s="233"/>
    </row>
    <row r="351" spans="1:25">
      <c r="A351" s="230" t="s">
        <v>481</v>
      </c>
      <c r="B351" s="924"/>
      <c r="C351" s="925"/>
      <c r="D351" s="925"/>
      <c r="E351" s="926"/>
      <c r="F351" s="233"/>
      <c r="G351" s="233"/>
      <c r="H351" s="233"/>
      <c r="I351" s="233"/>
      <c r="J351" s="233"/>
      <c r="K351" s="233"/>
      <c r="L351" s="233"/>
      <c r="M351" s="233"/>
      <c r="N351" s="233"/>
      <c r="O351" s="233"/>
      <c r="P351" s="233"/>
      <c r="Q351" s="233"/>
      <c r="R351" s="233"/>
      <c r="S351" s="233"/>
      <c r="T351" s="233"/>
      <c r="U351" s="233"/>
      <c r="V351" s="233"/>
      <c r="W351" s="233"/>
      <c r="X351" s="233"/>
      <c r="Y351" s="233"/>
    </row>
    <row r="352" spans="1:25">
      <c r="A352" s="230" t="s">
        <v>482</v>
      </c>
      <c r="B352" s="924"/>
      <c r="C352" s="925"/>
      <c r="D352" s="925"/>
      <c r="E352" s="926"/>
      <c r="F352" s="233"/>
      <c r="G352" s="233"/>
      <c r="H352" s="233"/>
      <c r="I352" s="233"/>
      <c r="J352" s="233"/>
      <c r="K352" s="233"/>
      <c r="L352" s="233"/>
      <c r="M352" s="233"/>
      <c r="N352" s="233"/>
      <c r="O352" s="233"/>
      <c r="P352" s="233"/>
      <c r="Q352" s="233"/>
      <c r="R352" s="233"/>
      <c r="S352" s="233"/>
      <c r="T352" s="233"/>
      <c r="U352" s="233"/>
      <c r="V352" s="233"/>
      <c r="W352" s="233"/>
      <c r="X352" s="233"/>
      <c r="Y352" s="233"/>
    </row>
    <row r="353" spans="1:25">
      <c r="A353" s="230" t="s">
        <v>483</v>
      </c>
      <c r="B353" s="924"/>
      <c r="C353" s="925"/>
      <c r="D353" s="925"/>
      <c r="E353" s="926"/>
      <c r="F353" s="233"/>
      <c r="G353" s="233"/>
      <c r="H353" s="233"/>
      <c r="I353" s="233"/>
      <c r="J353" s="233"/>
      <c r="K353" s="233"/>
      <c r="L353" s="233"/>
      <c r="M353" s="233"/>
      <c r="N353" s="233"/>
      <c r="O353" s="233"/>
      <c r="P353" s="233"/>
      <c r="Q353" s="233"/>
      <c r="R353" s="233"/>
      <c r="S353" s="233"/>
      <c r="T353" s="233"/>
      <c r="U353" s="233"/>
      <c r="V353" s="233"/>
      <c r="W353" s="233"/>
      <c r="X353" s="233"/>
      <c r="Y353" s="233"/>
    </row>
    <row r="354" spans="1:25">
      <c r="A354" s="230" t="s">
        <v>484</v>
      </c>
      <c r="B354" s="924"/>
      <c r="C354" s="925"/>
      <c r="D354" s="925"/>
      <c r="E354" s="926"/>
      <c r="F354" s="233"/>
      <c r="G354" s="233"/>
      <c r="H354" s="233"/>
      <c r="I354" s="233"/>
      <c r="J354" s="233"/>
      <c r="K354" s="233"/>
      <c r="L354" s="233"/>
      <c r="M354" s="233"/>
      <c r="N354" s="233"/>
      <c r="O354" s="233"/>
      <c r="P354" s="233"/>
      <c r="Q354" s="233"/>
      <c r="R354" s="233"/>
      <c r="S354" s="233"/>
      <c r="T354" s="233"/>
      <c r="U354" s="233"/>
      <c r="V354" s="233"/>
      <c r="W354" s="233"/>
      <c r="X354" s="233"/>
      <c r="Y354" s="233"/>
    </row>
    <row r="355" spans="1:25">
      <c r="A355" s="230" t="s">
        <v>485</v>
      </c>
      <c r="B355" s="924"/>
      <c r="C355" s="925"/>
      <c r="D355" s="925"/>
      <c r="E355" s="926"/>
      <c r="F355" s="233"/>
      <c r="G355" s="233"/>
      <c r="H355" s="233"/>
      <c r="I355" s="233"/>
      <c r="J355" s="233"/>
      <c r="K355" s="233"/>
      <c r="L355" s="233"/>
      <c r="M355" s="233"/>
      <c r="N355" s="233"/>
      <c r="O355" s="233"/>
      <c r="P355" s="233"/>
      <c r="Q355" s="233"/>
      <c r="R355" s="233"/>
      <c r="S355" s="233"/>
      <c r="T355" s="233"/>
      <c r="U355" s="233"/>
      <c r="V355" s="233"/>
      <c r="W355" s="233"/>
      <c r="X355" s="233"/>
      <c r="Y355" s="233"/>
    </row>
    <row r="356" spans="1:25" hidden="1">
      <c r="A356" s="230" t="s">
        <v>486</v>
      </c>
      <c r="B356" s="924"/>
      <c r="C356" s="925"/>
      <c r="D356" s="925"/>
      <c r="E356" s="926"/>
      <c r="F356" s="233"/>
      <c r="G356" s="233"/>
      <c r="H356" s="233"/>
      <c r="I356" s="233"/>
      <c r="J356" s="233"/>
      <c r="K356" s="233"/>
      <c r="L356" s="233"/>
      <c r="M356" s="233"/>
      <c r="N356" s="233"/>
      <c r="O356" s="233"/>
      <c r="P356" s="233"/>
      <c r="Q356" s="233"/>
      <c r="R356" s="233"/>
      <c r="S356" s="233"/>
      <c r="T356" s="233"/>
      <c r="U356" s="233"/>
      <c r="V356" s="233"/>
      <c r="W356" s="233"/>
      <c r="X356" s="233"/>
      <c r="Y356" s="233"/>
    </row>
    <row r="357" spans="1:25" hidden="1">
      <c r="A357" s="230" t="s">
        <v>487</v>
      </c>
      <c r="B357" s="924"/>
      <c r="C357" s="925"/>
      <c r="D357" s="925"/>
      <c r="E357" s="926"/>
      <c r="F357" s="233"/>
      <c r="G357" s="233"/>
      <c r="H357" s="233"/>
      <c r="I357" s="233"/>
      <c r="J357" s="233"/>
      <c r="K357" s="233"/>
      <c r="L357" s="233"/>
      <c r="M357" s="233"/>
      <c r="N357" s="233"/>
      <c r="O357" s="233"/>
      <c r="P357" s="233"/>
      <c r="Q357" s="233"/>
      <c r="R357" s="233"/>
      <c r="S357" s="233"/>
      <c r="T357" s="233"/>
      <c r="U357" s="233"/>
      <c r="V357" s="233"/>
      <c r="W357" s="233"/>
      <c r="X357" s="233"/>
      <c r="Y357" s="233"/>
    </row>
    <row r="358" spans="1:25" hidden="1">
      <c r="A358" s="230" t="s">
        <v>650</v>
      </c>
      <c r="B358" s="924"/>
      <c r="C358" s="925"/>
      <c r="D358" s="925"/>
      <c r="E358" s="926"/>
      <c r="F358" s="233"/>
      <c r="G358" s="233"/>
      <c r="H358" s="233"/>
      <c r="I358" s="233"/>
      <c r="J358" s="233"/>
      <c r="K358" s="233"/>
      <c r="L358" s="233"/>
      <c r="M358" s="233"/>
      <c r="N358" s="233"/>
      <c r="O358" s="233"/>
      <c r="P358" s="233"/>
      <c r="Q358" s="233"/>
      <c r="R358" s="233"/>
      <c r="S358" s="233"/>
      <c r="T358" s="233"/>
      <c r="U358" s="233"/>
      <c r="V358" s="233"/>
      <c r="W358" s="233"/>
      <c r="X358" s="233"/>
      <c r="Y358" s="233"/>
    </row>
    <row r="359" spans="1:25" hidden="1">
      <c r="A359" s="230" t="s">
        <v>651</v>
      </c>
      <c r="B359" s="924"/>
      <c r="C359" s="925"/>
      <c r="D359" s="925"/>
      <c r="E359" s="926"/>
      <c r="F359" s="233"/>
      <c r="G359" s="233"/>
      <c r="H359" s="233"/>
      <c r="I359" s="233"/>
      <c r="J359" s="233"/>
      <c r="K359" s="233"/>
      <c r="L359" s="233"/>
      <c r="M359" s="233"/>
      <c r="N359" s="233"/>
      <c r="O359" s="233"/>
      <c r="P359" s="233"/>
      <c r="Q359" s="233"/>
      <c r="R359" s="233"/>
      <c r="S359" s="233"/>
      <c r="T359" s="233"/>
      <c r="U359" s="233"/>
      <c r="V359" s="233"/>
      <c r="W359" s="233"/>
      <c r="X359" s="233"/>
      <c r="Y359" s="233"/>
    </row>
    <row r="360" spans="1:25" hidden="1">
      <c r="A360" s="230" t="s">
        <v>652</v>
      </c>
      <c r="B360" s="924"/>
      <c r="C360" s="925"/>
      <c r="D360" s="925"/>
      <c r="E360" s="926"/>
      <c r="F360" s="233"/>
      <c r="G360" s="233"/>
      <c r="H360" s="233"/>
      <c r="I360" s="233"/>
      <c r="J360" s="233"/>
      <c r="K360" s="233"/>
      <c r="L360" s="233"/>
      <c r="M360" s="233"/>
      <c r="N360" s="233"/>
      <c r="O360" s="233"/>
      <c r="P360" s="233"/>
      <c r="Q360" s="233"/>
      <c r="R360" s="233"/>
      <c r="S360" s="233"/>
      <c r="T360" s="233"/>
      <c r="U360" s="233"/>
      <c r="V360" s="233"/>
      <c r="W360" s="233"/>
      <c r="X360" s="233"/>
      <c r="Y360" s="233"/>
    </row>
    <row r="361" spans="1:25" hidden="1">
      <c r="A361" s="230" t="s">
        <v>653</v>
      </c>
      <c r="B361" s="924"/>
      <c r="C361" s="925"/>
      <c r="D361" s="925"/>
      <c r="E361" s="926"/>
      <c r="F361" s="233"/>
      <c r="G361" s="233"/>
      <c r="H361" s="233"/>
      <c r="I361" s="233"/>
      <c r="J361" s="233"/>
      <c r="K361" s="233"/>
      <c r="L361" s="233"/>
      <c r="M361" s="233"/>
      <c r="N361" s="233"/>
      <c r="O361" s="233"/>
      <c r="P361" s="233"/>
      <c r="Q361" s="233"/>
      <c r="R361" s="233"/>
      <c r="S361" s="233"/>
      <c r="T361" s="233"/>
      <c r="U361" s="233"/>
      <c r="V361" s="233"/>
      <c r="W361" s="233"/>
      <c r="X361" s="233"/>
      <c r="Y361" s="233"/>
    </row>
    <row r="362" spans="1:25" hidden="1">
      <c r="A362" s="230" t="s">
        <v>654</v>
      </c>
      <c r="B362" s="924"/>
      <c r="C362" s="925"/>
      <c r="D362" s="925"/>
      <c r="E362" s="926"/>
      <c r="F362" s="233"/>
      <c r="G362" s="233"/>
      <c r="H362" s="233"/>
      <c r="I362" s="233"/>
      <c r="J362" s="233"/>
      <c r="K362" s="233"/>
      <c r="L362" s="233"/>
      <c r="M362" s="233"/>
      <c r="N362" s="233"/>
      <c r="O362" s="233"/>
      <c r="P362" s="233"/>
      <c r="Q362" s="233"/>
      <c r="R362" s="233"/>
      <c r="S362" s="233"/>
      <c r="T362" s="233"/>
      <c r="U362" s="233"/>
      <c r="V362" s="233"/>
      <c r="W362" s="233"/>
      <c r="X362" s="233"/>
      <c r="Y362" s="233"/>
    </row>
    <row r="363" spans="1:25" hidden="1">
      <c r="A363" s="230" t="s">
        <v>655</v>
      </c>
      <c r="B363" s="924"/>
      <c r="C363" s="925"/>
      <c r="D363" s="925"/>
      <c r="E363" s="926"/>
      <c r="F363" s="233"/>
      <c r="G363" s="233"/>
      <c r="H363" s="233"/>
      <c r="I363" s="233"/>
      <c r="J363" s="233"/>
      <c r="K363" s="233"/>
      <c r="L363" s="233"/>
      <c r="M363" s="233"/>
      <c r="N363" s="233"/>
      <c r="O363" s="233"/>
      <c r="P363" s="233"/>
      <c r="Q363" s="233"/>
      <c r="R363" s="233"/>
      <c r="S363" s="233"/>
      <c r="T363" s="233"/>
      <c r="U363" s="233"/>
      <c r="V363" s="233"/>
      <c r="W363" s="233"/>
      <c r="X363" s="233"/>
      <c r="Y363" s="233"/>
    </row>
    <row r="364" spans="1:25" hidden="1">
      <c r="A364" s="230" t="s">
        <v>656</v>
      </c>
      <c r="B364" s="924"/>
      <c r="C364" s="925"/>
      <c r="D364" s="925"/>
      <c r="E364" s="926"/>
      <c r="F364" s="233"/>
      <c r="G364" s="233"/>
      <c r="H364" s="233"/>
      <c r="I364" s="233"/>
      <c r="J364" s="233"/>
      <c r="K364" s="233"/>
      <c r="L364" s="233"/>
      <c r="M364" s="233"/>
      <c r="N364" s="233"/>
      <c r="O364" s="233"/>
      <c r="P364" s="233"/>
      <c r="Q364" s="233"/>
      <c r="R364" s="233"/>
      <c r="S364" s="233"/>
      <c r="T364" s="233"/>
      <c r="U364" s="233"/>
      <c r="V364" s="233"/>
      <c r="W364" s="233"/>
      <c r="X364" s="233"/>
      <c r="Y364" s="233"/>
    </row>
    <row r="365" spans="1:25" hidden="1">
      <c r="A365" s="230" t="s">
        <v>657</v>
      </c>
      <c r="B365" s="561"/>
      <c r="C365" s="562"/>
      <c r="D365" s="562"/>
      <c r="E365" s="563"/>
      <c r="F365" s="233"/>
      <c r="G365" s="233"/>
      <c r="H365" s="233"/>
      <c r="I365" s="233"/>
      <c r="J365" s="233"/>
      <c r="K365" s="233"/>
      <c r="L365" s="233"/>
      <c r="M365" s="233"/>
      <c r="N365" s="233"/>
      <c r="O365" s="233"/>
      <c r="P365" s="233"/>
      <c r="Q365" s="233"/>
      <c r="R365" s="233"/>
      <c r="S365" s="233"/>
      <c r="T365" s="233"/>
      <c r="U365" s="233"/>
      <c r="V365" s="233"/>
      <c r="W365" s="233"/>
      <c r="X365" s="233"/>
      <c r="Y365" s="233"/>
    </row>
    <row r="366" spans="1:25" hidden="1">
      <c r="A366" s="230" t="s">
        <v>1186</v>
      </c>
      <c r="B366" s="561"/>
      <c r="C366" s="562"/>
      <c r="D366" s="562"/>
      <c r="E366" s="563"/>
      <c r="F366" s="233"/>
      <c r="G366" s="233"/>
      <c r="H366" s="233"/>
      <c r="I366" s="233"/>
      <c r="J366" s="233"/>
      <c r="K366" s="233"/>
      <c r="L366" s="233"/>
      <c r="M366" s="233"/>
      <c r="N366" s="233"/>
      <c r="O366" s="233"/>
      <c r="P366" s="233"/>
      <c r="Q366" s="233"/>
      <c r="R366" s="233"/>
      <c r="S366" s="233"/>
      <c r="T366" s="233"/>
      <c r="U366" s="233"/>
      <c r="V366" s="233"/>
      <c r="W366" s="233"/>
      <c r="X366" s="233"/>
      <c r="Y366" s="233"/>
    </row>
    <row r="367" spans="1:25" hidden="1">
      <c r="A367" s="230" t="s">
        <v>1187</v>
      </c>
      <c r="B367" s="561"/>
      <c r="C367" s="562"/>
      <c r="D367" s="562"/>
      <c r="E367" s="563"/>
      <c r="F367" s="233"/>
      <c r="G367" s="233"/>
      <c r="H367" s="233"/>
      <c r="I367" s="233"/>
      <c r="J367" s="233"/>
      <c r="K367" s="233"/>
      <c r="L367" s="233"/>
      <c r="M367" s="233"/>
      <c r="N367" s="233"/>
      <c r="O367" s="233"/>
      <c r="P367" s="233"/>
      <c r="Q367" s="233"/>
      <c r="R367" s="233"/>
      <c r="S367" s="233"/>
      <c r="T367" s="233"/>
      <c r="U367" s="233"/>
      <c r="V367" s="233"/>
      <c r="W367" s="233"/>
      <c r="X367" s="233"/>
      <c r="Y367" s="233"/>
    </row>
    <row r="368" spans="1:25" hidden="1">
      <c r="A368" s="230" t="s">
        <v>1188</v>
      </c>
      <c r="B368" s="561"/>
      <c r="C368" s="562"/>
      <c r="D368" s="562"/>
      <c r="E368" s="563"/>
      <c r="F368" s="233"/>
      <c r="G368" s="233"/>
      <c r="H368" s="233"/>
      <c r="I368" s="233"/>
      <c r="J368" s="233"/>
      <c r="K368" s="233"/>
      <c r="L368" s="233"/>
      <c r="M368" s="233"/>
      <c r="N368" s="233"/>
      <c r="O368" s="233"/>
      <c r="P368" s="233"/>
      <c r="Q368" s="233"/>
      <c r="R368" s="233"/>
      <c r="S368" s="233"/>
      <c r="T368" s="233"/>
      <c r="U368" s="233"/>
      <c r="V368" s="233"/>
      <c r="W368" s="233"/>
      <c r="X368" s="233"/>
      <c r="Y368" s="233"/>
    </row>
    <row r="369" spans="1:25" hidden="1">
      <c r="A369" s="230" t="s">
        <v>1189</v>
      </c>
      <c r="B369" s="561"/>
      <c r="C369" s="562"/>
      <c r="D369" s="562"/>
      <c r="E369" s="563"/>
      <c r="F369" s="233"/>
      <c r="G369" s="233"/>
      <c r="H369" s="233"/>
      <c r="I369" s="233"/>
      <c r="J369" s="233"/>
      <c r="K369" s="233"/>
      <c r="L369" s="233"/>
      <c r="M369" s="233"/>
      <c r="N369" s="233"/>
      <c r="O369" s="233"/>
      <c r="P369" s="233"/>
      <c r="Q369" s="233"/>
      <c r="R369" s="233"/>
      <c r="S369" s="233"/>
      <c r="T369" s="233"/>
      <c r="U369" s="233"/>
      <c r="V369" s="233"/>
      <c r="W369" s="233"/>
      <c r="X369" s="233"/>
      <c r="Y369" s="233"/>
    </row>
    <row r="370" spans="1:25" hidden="1">
      <c r="A370" s="230" t="s">
        <v>1190</v>
      </c>
      <c r="B370" s="561"/>
      <c r="C370" s="562"/>
      <c r="D370" s="562"/>
      <c r="E370" s="563"/>
      <c r="F370" s="233"/>
      <c r="G370" s="233"/>
      <c r="H370" s="233"/>
      <c r="I370" s="233"/>
      <c r="J370" s="233"/>
      <c r="K370" s="233"/>
      <c r="L370" s="233"/>
      <c r="M370" s="233"/>
      <c r="N370" s="233"/>
      <c r="O370" s="233"/>
      <c r="P370" s="233"/>
      <c r="Q370" s="233"/>
      <c r="R370" s="233"/>
      <c r="S370" s="233"/>
      <c r="T370" s="233"/>
      <c r="U370" s="233"/>
      <c r="V370" s="233"/>
      <c r="W370" s="233"/>
      <c r="X370" s="233"/>
      <c r="Y370" s="233"/>
    </row>
    <row r="371" spans="1:25" hidden="1">
      <c r="A371" s="230" t="s">
        <v>1191</v>
      </c>
      <c r="B371" s="561"/>
      <c r="C371" s="562"/>
      <c r="D371" s="562"/>
      <c r="E371" s="563"/>
      <c r="F371" s="233"/>
      <c r="G371" s="233"/>
      <c r="H371" s="233"/>
      <c r="I371" s="233"/>
      <c r="J371" s="233"/>
      <c r="K371" s="233"/>
      <c r="L371" s="233"/>
      <c r="M371" s="233"/>
      <c r="N371" s="233"/>
      <c r="O371" s="233"/>
      <c r="P371" s="233"/>
      <c r="Q371" s="233"/>
      <c r="R371" s="233"/>
      <c r="S371" s="233"/>
      <c r="T371" s="233"/>
      <c r="U371" s="233"/>
      <c r="V371" s="233"/>
      <c r="W371" s="233"/>
      <c r="X371" s="233"/>
      <c r="Y371" s="233"/>
    </row>
    <row r="372" spans="1:25" hidden="1">
      <c r="A372" s="230" t="s">
        <v>1192</v>
      </c>
      <c r="B372" s="561"/>
      <c r="C372" s="562"/>
      <c r="D372" s="562"/>
      <c r="E372" s="563"/>
      <c r="F372" s="233"/>
      <c r="G372" s="233"/>
      <c r="H372" s="233"/>
      <c r="I372" s="233"/>
      <c r="J372" s="233"/>
      <c r="K372" s="233"/>
      <c r="L372" s="233"/>
      <c r="M372" s="233"/>
      <c r="N372" s="233"/>
      <c r="O372" s="233"/>
      <c r="P372" s="233"/>
      <c r="Q372" s="233"/>
      <c r="R372" s="233"/>
      <c r="S372" s="233"/>
      <c r="T372" s="233"/>
      <c r="U372" s="233"/>
      <c r="V372" s="233"/>
      <c r="W372" s="233"/>
      <c r="X372" s="233"/>
      <c r="Y372" s="233"/>
    </row>
    <row r="373" spans="1:25" hidden="1">
      <c r="A373" s="230" t="s">
        <v>1193</v>
      </c>
      <c r="B373" s="561"/>
      <c r="C373" s="562"/>
      <c r="D373" s="562"/>
      <c r="E373" s="563"/>
      <c r="F373" s="233"/>
      <c r="G373" s="233"/>
      <c r="H373" s="233"/>
      <c r="I373" s="233"/>
      <c r="J373" s="233"/>
      <c r="K373" s="233"/>
      <c r="L373" s="233"/>
      <c r="M373" s="233"/>
      <c r="N373" s="233"/>
      <c r="O373" s="233"/>
      <c r="P373" s="233"/>
      <c r="Q373" s="233"/>
      <c r="R373" s="233"/>
      <c r="S373" s="233"/>
      <c r="T373" s="233"/>
      <c r="U373" s="233"/>
      <c r="V373" s="233"/>
      <c r="W373" s="233"/>
      <c r="X373" s="233"/>
      <c r="Y373" s="233"/>
    </row>
    <row r="374" spans="1:25" hidden="1">
      <c r="A374" s="230" t="s">
        <v>1194</v>
      </c>
      <c r="B374" s="561"/>
      <c r="C374" s="562"/>
      <c r="D374" s="562"/>
      <c r="E374" s="563"/>
      <c r="F374" s="233"/>
      <c r="G374" s="233"/>
      <c r="H374" s="233"/>
      <c r="I374" s="233"/>
      <c r="J374" s="233"/>
      <c r="K374" s="233"/>
      <c r="L374" s="233"/>
      <c r="M374" s="233"/>
      <c r="N374" s="233"/>
      <c r="O374" s="233"/>
      <c r="P374" s="233"/>
      <c r="Q374" s="233"/>
      <c r="R374" s="233"/>
      <c r="S374" s="233"/>
      <c r="T374" s="233"/>
      <c r="U374" s="233"/>
      <c r="V374" s="233"/>
      <c r="W374" s="233"/>
      <c r="X374" s="233"/>
      <c r="Y374" s="233"/>
    </row>
    <row r="375" spans="1:25" hidden="1">
      <c r="A375" s="230" t="s">
        <v>1195</v>
      </c>
      <c r="B375" s="561"/>
      <c r="C375" s="562"/>
      <c r="D375" s="562"/>
      <c r="E375" s="563"/>
      <c r="F375" s="233"/>
      <c r="G375" s="233"/>
      <c r="H375" s="233"/>
      <c r="I375" s="233"/>
      <c r="J375" s="233"/>
      <c r="K375" s="233"/>
      <c r="L375" s="233"/>
      <c r="M375" s="233"/>
      <c r="N375" s="233"/>
      <c r="O375" s="233"/>
      <c r="P375" s="233"/>
      <c r="Q375" s="233"/>
      <c r="R375" s="233"/>
      <c r="S375" s="233"/>
      <c r="T375" s="233"/>
      <c r="U375" s="233"/>
      <c r="V375" s="233"/>
      <c r="W375" s="233"/>
      <c r="X375" s="233"/>
      <c r="Y375" s="233"/>
    </row>
    <row r="376" spans="1:25" hidden="1">
      <c r="A376" s="230" t="s">
        <v>1196</v>
      </c>
      <c r="B376" s="561"/>
      <c r="C376" s="562"/>
      <c r="D376" s="562"/>
      <c r="E376" s="563"/>
      <c r="F376" s="233"/>
      <c r="G376" s="233"/>
      <c r="H376" s="233"/>
      <c r="I376" s="233"/>
      <c r="J376" s="233"/>
      <c r="K376" s="233"/>
      <c r="L376" s="233"/>
      <c r="M376" s="233"/>
      <c r="N376" s="233"/>
      <c r="O376" s="233"/>
      <c r="P376" s="233"/>
      <c r="Q376" s="233"/>
      <c r="R376" s="233"/>
      <c r="S376" s="233"/>
      <c r="T376" s="233"/>
      <c r="U376" s="233"/>
      <c r="V376" s="233"/>
      <c r="W376" s="233"/>
      <c r="X376" s="233"/>
      <c r="Y376" s="233"/>
    </row>
    <row r="377" spans="1:25" hidden="1">
      <c r="A377" s="230" t="s">
        <v>1197</v>
      </c>
      <c r="B377" s="561"/>
      <c r="C377" s="562"/>
      <c r="D377" s="562"/>
      <c r="E377" s="563"/>
      <c r="F377" s="233"/>
      <c r="G377" s="233"/>
      <c r="H377" s="233"/>
      <c r="I377" s="233"/>
      <c r="J377" s="233"/>
      <c r="K377" s="233"/>
      <c r="L377" s="233"/>
      <c r="M377" s="233"/>
      <c r="N377" s="233"/>
      <c r="O377" s="233"/>
      <c r="P377" s="233"/>
      <c r="Q377" s="233"/>
      <c r="R377" s="233"/>
      <c r="S377" s="233"/>
      <c r="T377" s="233"/>
      <c r="U377" s="233"/>
      <c r="V377" s="233"/>
      <c r="W377" s="233"/>
      <c r="X377" s="233"/>
      <c r="Y377" s="233"/>
    </row>
    <row r="378" spans="1:25" hidden="1">
      <c r="A378" s="230" t="s">
        <v>1198</v>
      </c>
      <c r="B378" s="561"/>
      <c r="C378" s="562"/>
      <c r="D378" s="562"/>
      <c r="E378" s="563"/>
      <c r="F378" s="233"/>
      <c r="G378" s="233"/>
      <c r="H378" s="233"/>
      <c r="I378" s="233"/>
      <c r="J378" s="233"/>
      <c r="K378" s="233"/>
      <c r="L378" s="233"/>
      <c r="M378" s="233"/>
      <c r="N378" s="233"/>
      <c r="O378" s="233"/>
      <c r="P378" s="233"/>
      <c r="Q378" s="233"/>
      <c r="R378" s="233"/>
      <c r="S378" s="233"/>
      <c r="T378" s="233"/>
      <c r="U378" s="233"/>
      <c r="V378" s="233"/>
      <c r="W378" s="233"/>
      <c r="X378" s="233"/>
      <c r="Y378" s="233"/>
    </row>
    <row r="379" spans="1:25" hidden="1">
      <c r="A379" s="230" t="s">
        <v>1199</v>
      </c>
      <c r="B379" s="561"/>
      <c r="C379" s="562"/>
      <c r="D379" s="562"/>
      <c r="E379" s="563"/>
      <c r="F379" s="233"/>
      <c r="G379" s="233"/>
      <c r="H379" s="233"/>
      <c r="I379" s="233"/>
      <c r="J379" s="233"/>
      <c r="K379" s="233"/>
      <c r="L379" s="233"/>
      <c r="M379" s="233"/>
      <c r="N379" s="233"/>
      <c r="O379" s="233"/>
      <c r="P379" s="233"/>
      <c r="Q379" s="233"/>
      <c r="R379" s="233"/>
      <c r="S379" s="233"/>
      <c r="T379" s="233"/>
      <c r="U379" s="233"/>
      <c r="V379" s="233"/>
      <c r="W379" s="233"/>
      <c r="X379" s="233"/>
      <c r="Y379" s="233"/>
    </row>
    <row r="380" spans="1:25" hidden="1">
      <c r="A380" s="230" t="s">
        <v>1200</v>
      </c>
      <c r="B380" s="561"/>
      <c r="C380" s="562"/>
      <c r="D380" s="562"/>
      <c r="E380" s="563"/>
      <c r="F380" s="233"/>
      <c r="G380" s="233"/>
      <c r="H380" s="233"/>
      <c r="I380" s="233"/>
      <c r="J380" s="233"/>
      <c r="K380" s="233"/>
      <c r="L380" s="233"/>
      <c r="M380" s="233"/>
      <c r="N380" s="233"/>
      <c r="O380" s="233"/>
      <c r="P380" s="233"/>
      <c r="Q380" s="233"/>
      <c r="R380" s="233"/>
      <c r="S380" s="233"/>
      <c r="T380" s="233"/>
      <c r="U380" s="233"/>
      <c r="V380" s="233"/>
      <c r="W380" s="233"/>
      <c r="X380" s="233"/>
      <c r="Y380" s="233"/>
    </row>
    <row r="381" spans="1:25" hidden="1">
      <c r="A381" s="230" t="s">
        <v>1201</v>
      </c>
      <c r="B381" s="561"/>
      <c r="C381" s="562"/>
      <c r="D381" s="562"/>
      <c r="E381" s="563"/>
      <c r="F381" s="233"/>
      <c r="G381" s="233"/>
      <c r="H381" s="233"/>
      <c r="I381" s="233"/>
      <c r="J381" s="233"/>
      <c r="K381" s="233"/>
      <c r="L381" s="233"/>
      <c r="M381" s="233"/>
      <c r="N381" s="233"/>
      <c r="O381" s="233"/>
      <c r="P381" s="233"/>
      <c r="Q381" s="233"/>
      <c r="R381" s="233"/>
      <c r="S381" s="233"/>
      <c r="T381" s="233"/>
      <c r="U381" s="233"/>
      <c r="V381" s="233"/>
      <c r="W381" s="233"/>
      <c r="X381" s="233"/>
      <c r="Y381" s="233"/>
    </row>
    <row r="382" spans="1:25" hidden="1">
      <c r="A382" s="230" t="s">
        <v>1202</v>
      </c>
      <c r="B382" s="561"/>
      <c r="C382" s="562"/>
      <c r="D382" s="562"/>
      <c r="E382" s="563"/>
      <c r="F382" s="233"/>
      <c r="G382" s="233"/>
      <c r="H382" s="233"/>
      <c r="I382" s="233"/>
      <c r="J382" s="233"/>
      <c r="K382" s="233"/>
      <c r="L382" s="233"/>
      <c r="M382" s="233"/>
      <c r="N382" s="233"/>
      <c r="O382" s="233"/>
      <c r="P382" s="233"/>
      <c r="Q382" s="233"/>
      <c r="R382" s="233"/>
      <c r="S382" s="233"/>
      <c r="T382" s="233"/>
      <c r="U382" s="233"/>
      <c r="V382" s="233"/>
      <c r="W382" s="233"/>
      <c r="X382" s="233"/>
      <c r="Y382" s="233"/>
    </row>
    <row r="383" spans="1:25" hidden="1">
      <c r="A383" s="230" t="s">
        <v>1203</v>
      </c>
      <c r="B383" s="561"/>
      <c r="C383" s="562"/>
      <c r="D383" s="562"/>
      <c r="E383" s="563"/>
      <c r="F383" s="233"/>
      <c r="G383" s="233"/>
      <c r="H383" s="233"/>
      <c r="I383" s="233"/>
      <c r="J383" s="233"/>
      <c r="K383" s="233"/>
      <c r="L383" s="233"/>
      <c r="M383" s="233"/>
      <c r="N383" s="233"/>
      <c r="O383" s="233"/>
      <c r="P383" s="233"/>
      <c r="Q383" s="233"/>
      <c r="R383" s="233"/>
      <c r="S383" s="233"/>
      <c r="T383" s="233"/>
      <c r="U383" s="233"/>
      <c r="V383" s="233"/>
      <c r="W383" s="233"/>
      <c r="X383" s="233"/>
      <c r="Y383" s="233"/>
    </row>
    <row r="384" spans="1:25" hidden="1">
      <c r="A384" s="230" t="s">
        <v>1204</v>
      </c>
      <c r="B384" s="561"/>
      <c r="C384" s="562"/>
      <c r="D384" s="562"/>
      <c r="E384" s="563"/>
      <c r="F384" s="233"/>
      <c r="G384" s="233"/>
      <c r="H384" s="233"/>
      <c r="I384" s="233"/>
      <c r="J384" s="233"/>
      <c r="K384" s="233"/>
      <c r="L384" s="233"/>
      <c r="M384" s="233"/>
      <c r="N384" s="233"/>
      <c r="O384" s="233"/>
      <c r="P384" s="233"/>
      <c r="Q384" s="233"/>
      <c r="R384" s="233"/>
      <c r="S384" s="233"/>
      <c r="T384" s="233"/>
      <c r="U384" s="233"/>
      <c r="V384" s="233"/>
      <c r="W384" s="233"/>
      <c r="X384" s="233"/>
      <c r="Y384" s="233"/>
    </row>
    <row r="385" spans="1:25" hidden="1">
      <c r="A385" s="230" t="s">
        <v>1205</v>
      </c>
      <c r="B385" s="561"/>
      <c r="C385" s="562"/>
      <c r="D385" s="562"/>
      <c r="E385" s="563"/>
      <c r="F385" s="233"/>
      <c r="G385" s="233"/>
      <c r="H385" s="233"/>
      <c r="I385" s="233"/>
      <c r="J385" s="233"/>
      <c r="K385" s="233"/>
      <c r="L385" s="233"/>
      <c r="M385" s="233"/>
      <c r="N385" s="233"/>
      <c r="O385" s="233"/>
      <c r="P385" s="233"/>
      <c r="Q385" s="233"/>
      <c r="R385" s="233"/>
      <c r="S385" s="233"/>
      <c r="T385" s="233"/>
      <c r="U385" s="233"/>
      <c r="V385" s="233"/>
      <c r="W385" s="233"/>
      <c r="X385" s="233"/>
      <c r="Y385" s="233"/>
    </row>
    <row r="386" spans="1:25" hidden="1">
      <c r="A386" s="230" t="s">
        <v>1206</v>
      </c>
      <c r="B386" s="561"/>
      <c r="C386" s="562"/>
      <c r="D386" s="562"/>
      <c r="E386" s="563"/>
      <c r="F386" s="233"/>
      <c r="G386" s="233"/>
      <c r="H386" s="233"/>
      <c r="I386" s="233"/>
      <c r="J386" s="233"/>
      <c r="K386" s="233"/>
      <c r="L386" s="233"/>
      <c r="M386" s="233"/>
      <c r="N386" s="233"/>
      <c r="O386" s="233"/>
      <c r="P386" s="233"/>
      <c r="Q386" s="233"/>
      <c r="R386" s="233"/>
      <c r="S386" s="233"/>
      <c r="T386" s="233"/>
      <c r="U386" s="233"/>
      <c r="V386" s="233"/>
      <c r="W386" s="233"/>
      <c r="X386" s="233"/>
      <c r="Y386" s="233"/>
    </row>
    <row r="387" spans="1:25" hidden="1">
      <c r="A387" s="230" t="s">
        <v>1207</v>
      </c>
      <c r="B387" s="561"/>
      <c r="C387" s="562"/>
      <c r="D387" s="562"/>
      <c r="E387" s="563"/>
      <c r="F387" s="233"/>
      <c r="G387" s="233"/>
      <c r="H387" s="233"/>
      <c r="I387" s="233"/>
      <c r="J387" s="233"/>
      <c r="K387" s="233"/>
      <c r="L387" s="233"/>
      <c r="M387" s="233"/>
      <c r="N387" s="233"/>
      <c r="O387" s="233"/>
      <c r="P387" s="233"/>
      <c r="Q387" s="233"/>
      <c r="R387" s="233"/>
      <c r="S387" s="233"/>
      <c r="T387" s="233"/>
      <c r="U387" s="233"/>
      <c r="V387" s="233"/>
      <c r="W387" s="233"/>
      <c r="X387" s="233"/>
      <c r="Y387" s="233"/>
    </row>
    <row r="388" spans="1:25" hidden="1">
      <c r="A388" s="230" t="s">
        <v>1208</v>
      </c>
      <c r="B388" s="561"/>
      <c r="C388" s="562"/>
      <c r="D388" s="562"/>
      <c r="E388" s="563"/>
      <c r="F388" s="233"/>
      <c r="G388" s="233"/>
      <c r="H388" s="233"/>
      <c r="I388" s="233"/>
      <c r="J388" s="233"/>
      <c r="K388" s="233"/>
      <c r="L388" s="233"/>
      <c r="M388" s="233"/>
      <c r="N388" s="233"/>
      <c r="O388" s="233"/>
      <c r="P388" s="233"/>
      <c r="Q388" s="233"/>
      <c r="R388" s="233"/>
      <c r="S388" s="233"/>
      <c r="T388" s="233"/>
      <c r="U388" s="233"/>
      <c r="V388" s="233"/>
      <c r="W388" s="233"/>
      <c r="X388" s="233"/>
      <c r="Y388" s="233"/>
    </row>
    <row r="389" spans="1:25" hidden="1">
      <c r="A389" s="230" t="s">
        <v>1209</v>
      </c>
      <c r="B389" s="561"/>
      <c r="C389" s="562"/>
      <c r="D389" s="562"/>
      <c r="E389" s="563"/>
      <c r="F389" s="233"/>
      <c r="G389" s="233"/>
      <c r="H389" s="233"/>
      <c r="I389" s="233"/>
      <c r="J389" s="233"/>
      <c r="K389" s="233"/>
      <c r="L389" s="233"/>
      <c r="M389" s="233"/>
      <c r="N389" s="233"/>
      <c r="O389" s="233"/>
      <c r="P389" s="233"/>
      <c r="Q389" s="233"/>
      <c r="R389" s="233"/>
      <c r="S389" s="233"/>
      <c r="T389" s="233"/>
      <c r="U389" s="233"/>
      <c r="V389" s="233"/>
      <c r="W389" s="233"/>
      <c r="X389" s="233"/>
      <c r="Y389" s="233"/>
    </row>
    <row r="390" spans="1:25" hidden="1">
      <c r="A390" s="230" t="s">
        <v>1210</v>
      </c>
      <c r="B390" s="561"/>
      <c r="C390" s="562"/>
      <c r="D390" s="562"/>
      <c r="E390" s="563"/>
      <c r="F390" s="233"/>
      <c r="G390" s="233"/>
      <c r="H390" s="233"/>
      <c r="I390" s="233"/>
      <c r="J390" s="233"/>
      <c r="K390" s="233"/>
      <c r="L390" s="233"/>
      <c r="M390" s="233"/>
      <c r="N390" s="233"/>
      <c r="O390" s="233"/>
      <c r="P390" s="233"/>
      <c r="Q390" s="233"/>
      <c r="R390" s="233"/>
      <c r="S390" s="233"/>
      <c r="T390" s="233"/>
      <c r="U390" s="233"/>
      <c r="V390" s="233"/>
      <c r="W390" s="233"/>
      <c r="X390" s="233"/>
      <c r="Y390" s="233"/>
    </row>
    <row r="391" spans="1:25" hidden="1">
      <c r="A391" s="230" t="s">
        <v>1211</v>
      </c>
      <c r="B391" s="561"/>
      <c r="C391" s="562"/>
      <c r="D391" s="562"/>
      <c r="E391" s="563"/>
      <c r="F391" s="233"/>
      <c r="G391" s="233"/>
      <c r="H391" s="233"/>
      <c r="I391" s="233"/>
      <c r="J391" s="233"/>
      <c r="K391" s="233"/>
      <c r="L391" s="233"/>
      <c r="M391" s="233"/>
      <c r="N391" s="233"/>
      <c r="O391" s="233"/>
      <c r="P391" s="233"/>
      <c r="Q391" s="233"/>
      <c r="R391" s="233"/>
      <c r="S391" s="233"/>
      <c r="T391" s="233"/>
      <c r="U391" s="233"/>
      <c r="V391" s="233"/>
      <c r="W391" s="233"/>
      <c r="X391" s="233"/>
      <c r="Y391" s="233"/>
    </row>
    <row r="392" spans="1:25" hidden="1">
      <c r="A392" s="230" t="s">
        <v>1212</v>
      </c>
      <c r="B392" s="561"/>
      <c r="C392" s="562"/>
      <c r="D392" s="562"/>
      <c r="E392" s="563"/>
      <c r="F392" s="233"/>
      <c r="G392" s="233"/>
      <c r="H392" s="233"/>
      <c r="I392" s="233"/>
      <c r="J392" s="233"/>
      <c r="K392" s="233"/>
      <c r="L392" s="233"/>
      <c r="M392" s="233"/>
      <c r="N392" s="233"/>
      <c r="O392" s="233"/>
      <c r="P392" s="233"/>
      <c r="Q392" s="233"/>
      <c r="R392" s="233"/>
      <c r="S392" s="233"/>
      <c r="T392" s="233"/>
      <c r="U392" s="233"/>
      <c r="V392" s="233"/>
      <c r="W392" s="233"/>
      <c r="X392" s="233"/>
      <c r="Y392" s="233"/>
    </row>
    <row r="393" spans="1:25" hidden="1">
      <c r="A393" s="230" t="s">
        <v>1213</v>
      </c>
      <c r="B393" s="561"/>
      <c r="C393" s="562"/>
      <c r="D393" s="562"/>
      <c r="E393" s="563"/>
      <c r="F393" s="233"/>
      <c r="G393" s="233"/>
      <c r="H393" s="233"/>
      <c r="I393" s="233"/>
      <c r="J393" s="233"/>
      <c r="K393" s="233"/>
      <c r="L393" s="233"/>
      <c r="M393" s="233"/>
      <c r="N393" s="233"/>
      <c r="O393" s="233"/>
      <c r="P393" s="233"/>
      <c r="Q393" s="233"/>
      <c r="R393" s="233"/>
      <c r="S393" s="233"/>
      <c r="T393" s="233"/>
      <c r="U393" s="233"/>
      <c r="V393" s="233"/>
      <c r="W393" s="233"/>
      <c r="X393" s="233"/>
      <c r="Y393" s="233"/>
    </row>
    <row r="394" spans="1:25" hidden="1">
      <c r="A394" s="230" t="s">
        <v>1214</v>
      </c>
      <c r="B394" s="561"/>
      <c r="C394" s="562"/>
      <c r="D394" s="562"/>
      <c r="E394" s="563"/>
      <c r="F394" s="233"/>
      <c r="G394" s="233"/>
      <c r="H394" s="233"/>
      <c r="I394" s="233"/>
      <c r="J394" s="233"/>
      <c r="K394" s="233"/>
      <c r="L394" s="233"/>
      <c r="M394" s="233"/>
      <c r="N394" s="233"/>
      <c r="O394" s="233"/>
      <c r="P394" s="233"/>
      <c r="Q394" s="233"/>
      <c r="R394" s="233"/>
      <c r="S394" s="233"/>
      <c r="T394" s="233"/>
      <c r="U394" s="233"/>
      <c r="V394" s="233"/>
      <c r="W394" s="233"/>
      <c r="X394" s="233"/>
      <c r="Y394" s="233"/>
    </row>
    <row r="395" spans="1:25" hidden="1">
      <c r="A395" s="230" t="s">
        <v>1215</v>
      </c>
      <c r="B395" s="561"/>
      <c r="C395" s="562"/>
      <c r="D395" s="562"/>
      <c r="E395" s="563"/>
      <c r="F395" s="233"/>
      <c r="G395" s="233"/>
      <c r="H395" s="233"/>
      <c r="I395" s="233"/>
      <c r="J395" s="233"/>
      <c r="K395" s="233"/>
      <c r="L395" s="233"/>
      <c r="M395" s="233"/>
      <c r="N395" s="233"/>
      <c r="O395" s="233"/>
      <c r="P395" s="233"/>
      <c r="Q395" s="233"/>
      <c r="R395" s="233"/>
      <c r="S395" s="233"/>
      <c r="T395" s="233"/>
      <c r="U395" s="233"/>
      <c r="V395" s="233"/>
      <c r="W395" s="233"/>
      <c r="X395" s="233"/>
      <c r="Y395" s="233"/>
    </row>
    <row r="396" spans="1:25">
      <c r="B396" s="87"/>
      <c r="J396" s="87"/>
      <c r="K396" s="87"/>
      <c r="L396" s="87"/>
      <c r="M396" s="87"/>
      <c r="N396" s="87"/>
      <c r="O396" s="87"/>
      <c r="P396" s="87"/>
      <c r="Q396" s="87"/>
      <c r="R396" s="87"/>
      <c r="S396" s="87"/>
    </row>
    <row r="397" spans="1:25">
      <c r="A397" s="100" t="s">
        <v>332</v>
      </c>
      <c r="B397" s="87"/>
      <c r="C397" s="100" t="s">
        <v>337</v>
      </c>
      <c r="J397" s="87"/>
      <c r="K397" s="87"/>
      <c r="L397" s="87"/>
      <c r="M397" s="87"/>
      <c r="N397" s="87"/>
      <c r="O397" s="87"/>
      <c r="P397" s="87"/>
      <c r="Q397" s="87"/>
      <c r="R397" s="87"/>
      <c r="S397" s="87"/>
    </row>
    <row r="398" spans="1:25">
      <c r="A398" s="396" t="s">
        <v>334</v>
      </c>
      <c r="B398" s="87"/>
      <c r="J398" s="87"/>
      <c r="K398" s="87"/>
      <c r="L398" s="87"/>
      <c r="M398" s="87"/>
      <c r="N398" s="87"/>
      <c r="O398" s="87"/>
      <c r="P398" s="87"/>
      <c r="Q398" s="87"/>
      <c r="R398" s="87"/>
      <c r="S398" s="87"/>
    </row>
    <row r="399" spans="1:25">
      <c r="B399" s="87"/>
      <c r="F399" s="88"/>
      <c r="G399" s="88"/>
      <c r="H399" s="88"/>
      <c r="I399" s="88"/>
      <c r="M399" s="88"/>
      <c r="N399" s="88"/>
      <c r="O399" s="88"/>
      <c r="P399" s="88"/>
      <c r="Q399" s="88"/>
      <c r="T399" s="88"/>
      <c r="U399" s="88"/>
      <c r="V399" s="88"/>
      <c r="W399" s="88"/>
      <c r="X399" s="88"/>
      <c r="Y399" s="88"/>
    </row>
    <row r="400" spans="1:25" ht="25.5" customHeight="1">
      <c r="A400" s="157" t="s">
        <v>281</v>
      </c>
      <c r="B400" s="921" t="s">
        <v>175</v>
      </c>
      <c r="C400" s="922"/>
      <c r="D400" s="922"/>
      <c r="E400" s="923"/>
      <c r="F400" s="91" t="s">
        <v>5</v>
      </c>
      <c r="G400" s="91" t="s">
        <v>5</v>
      </c>
      <c r="H400" s="91" t="s">
        <v>5</v>
      </c>
      <c r="I400" s="91" t="s">
        <v>5</v>
      </c>
      <c r="J400" s="91" t="s">
        <v>5</v>
      </c>
      <c r="K400" s="91" t="s">
        <v>5</v>
      </c>
      <c r="L400" s="91" t="s">
        <v>5</v>
      </c>
      <c r="M400" s="91" t="s">
        <v>5</v>
      </c>
      <c r="N400" s="91" t="s">
        <v>5</v>
      </c>
      <c r="O400" s="91" t="s">
        <v>5</v>
      </c>
      <c r="P400" s="91" t="s">
        <v>5</v>
      </c>
      <c r="Q400" s="91" t="s">
        <v>5</v>
      </c>
      <c r="R400" s="91" t="s">
        <v>5</v>
      </c>
      <c r="S400" s="91" t="s">
        <v>5</v>
      </c>
      <c r="T400" s="91" t="s">
        <v>5</v>
      </c>
      <c r="U400" s="91" t="s">
        <v>5</v>
      </c>
      <c r="V400" s="91" t="s">
        <v>5</v>
      </c>
      <c r="W400" s="91" t="s">
        <v>5</v>
      </c>
      <c r="X400" s="91" t="s">
        <v>5</v>
      </c>
      <c r="Y400" s="91" t="s">
        <v>5</v>
      </c>
    </row>
    <row r="401" spans="1:25">
      <c r="A401" s="230" t="s">
        <v>489</v>
      </c>
      <c r="B401" s="924"/>
      <c r="C401" s="925"/>
      <c r="D401" s="925"/>
      <c r="E401" s="926"/>
      <c r="F401" s="233"/>
      <c r="G401" s="233"/>
      <c r="H401" s="233"/>
      <c r="I401" s="233"/>
      <c r="J401" s="233"/>
      <c r="K401" s="233"/>
      <c r="L401" s="233"/>
      <c r="M401" s="233"/>
      <c r="N401" s="233"/>
      <c r="O401" s="233"/>
      <c r="P401" s="233"/>
      <c r="Q401" s="233"/>
      <c r="R401" s="233"/>
      <c r="S401" s="233"/>
      <c r="T401" s="233"/>
      <c r="U401" s="233"/>
      <c r="V401" s="233"/>
      <c r="W401" s="233"/>
      <c r="X401" s="233"/>
      <c r="Y401" s="233"/>
    </row>
    <row r="402" spans="1:25">
      <c r="A402" s="230" t="s">
        <v>490</v>
      </c>
      <c r="B402" s="924"/>
      <c r="C402" s="925"/>
      <c r="D402" s="925"/>
      <c r="E402" s="926"/>
      <c r="F402" s="233"/>
      <c r="G402" s="233"/>
      <c r="H402" s="233"/>
      <c r="I402" s="233"/>
      <c r="J402" s="233"/>
      <c r="K402" s="233"/>
      <c r="L402" s="233"/>
      <c r="M402" s="233"/>
      <c r="N402" s="233"/>
      <c r="O402" s="233"/>
      <c r="P402" s="233"/>
      <c r="Q402" s="233"/>
      <c r="R402" s="233"/>
      <c r="S402" s="233"/>
      <c r="T402" s="233"/>
      <c r="U402" s="233"/>
      <c r="V402" s="233"/>
      <c r="W402" s="233"/>
      <c r="X402" s="233"/>
      <c r="Y402" s="233"/>
    </row>
    <row r="403" spans="1:25">
      <c r="A403" s="230" t="s">
        <v>491</v>
      </c>
      <c r="B403" s="924"/>
      <c r="C403" s="925"/>
      <c r="D403" s="925"/>
      <c r="E403" s="926"/>
      <c r="F403" s="233"/>
      <c r="G403" s="233"/>
      <c r="H403" s="233"/>
      <c r="I403" s="233"/>
      <c r="J403" s="233"/>
      <c r="K403" s="233"/>
      <c r="L403" s="233"/>
      <c r="M403" s="233"/>
      <c r="N403" s="233"/>
      <c r="O403" s="233"/>
      <c r="P403" s="233"/>
      <c r="Q403" s="233"/>
      <c r="R403" s="233"/>
      <c r="S403" s="233"/>
      <c r="T403" s="233"/>
      <c r="U403" s="233"/>
      <c r="V403" s="233"/>
      <c r="W403" s="233"/>
      <c r="X403" s="233"/>
      <c r="Y403" s="233"/>
    </row>
    <row r="404" spans="1:25">
      <c r="A404" s="230" t="s">
        <v>492</v>
      </c>
      <c r="B404" s="924"/>
      <c r="C404" s="925"/>
      <c r="D404" s="925"/>
      <c r="E404" s="926"/>
      <c r="F404" s="233"/>
      <c r="G404" s="233"/>
      <c r="H404" s="233"/>
      <c r="I404" s="233"/>
      <c r="J404" s="233"/>
      <c r="K404" s="233"/>
      <c r="L404" s="233"/>
      <c r="M404" s="233"/>
      <c r="N404" s="233"/>
      <c r="O404" s="233"/>
      <c r="P404" s="233"/>
      <c r="Q404" s="233"/>
      <c r="R404" s="233"/>
      <c r="S404" s="233"/>
      <c r="T404" s="233"/>
      <c r="U404" s="233"/>
      <c r="V404" s="233"/>
      <c r="W404" s="233"/>
      <c r="X404" s="233"/>
      <c r="Y404" s="233"/>
    </row>
    <row r="405" spans="1:25">
      <c r="A405" s="230" t="s">
        <v>493</v>
      </c>
      <c r="B405" s="924"/>
      <c r="C405" s="925"/>
      <c r="D405" s="925"/>
      <c r="E405" s="926"/>
      <c r="F405" s="233"/>
      <c r="G405" s="233"/>
      <c r="H405" s="233"/>
      <c r="I405" s="233"/>
      <c r="J405" s="233"/>
      <c r="K405" s="233"/>
      <c r="L405" s="233"/>
      <c r="M405" s="233"/>
      <c r="N405" s="233"/>
      <c r="O405" s="233"/>
      <c r="P405" s="233"/>
      <c r="Q405" s="233"/>
      <c r="R405" s="233"/>
      <c r="S405" s="233"/>
      <c r="T405" s="233"/>
      <c r="U405" s="233"/>
      <c r="V405" s="233"/>
      <c r="W405" s="233"/>
      <c r="X405" s="233"/>
      <c r="Y405" s="233"/>
    </row>
    <row r="406" spans="1:25">
      <c r="A406" s="230" t="s">
        <v>494</v>
      </c>
      <c r="B406" s="924"/>
      <c r="C406" s="925"/>
      <c r="D406" s="925"/>
      <c r="E406" s="926"/>
      <c r="F406" s="233"/>
      <c r="G406" s="233"/>
      <c r="H406" s="233"/>
      <c r="I406" s="233"/>
      <c r="J406" s="233"/>
      <c r="K406" s="233"/>
      <c r="L406" s="233"/>
      <c r="M406" s="233"/>
      <c r="N406" s="233"/>
      <c r="O406" s="233"/>
      <c r="P406" s="233"/>
      <c r="Q406" s="233"/>
      <c r="R406" s="233"/>
      <c r="S406" s="233"/>
      <c r="T406" s="233"/>
      <c r="U406" s="233"/>
      <c r="V406" s="233"/>
      <c r="W406" s="233"/>
      <c r="X406" s="233"/>
      <c r="Y406" s="233"/>
    </row>
    <row r="407" spans="1:25">
      <c r="A407" s="230" t="s">
        <v>495</v>
      </c>
      <c r="B407" s="924"/>
      <c r="C407" s="925"/>
      <c r="D407" s="925"/>
      <c r="E407" s="926"/>
      <c r="F407" s="233"/>
      <c r="G407" s="233"/>
      <c r="H407" s="233"/>
      <c r="I407" s="233"/>
      <c r="J407" s="233"/>
      <c r="K407" s="233"/>
      <c r="L407" s="233"/>
      <c r="M407" s="233"/>
      <c r="N407" s="233"/>
      <c r="O407" s="233"/>
      <c r="P407" s="233"/>
      <c r="Q407" s="233"/>
      <c r="R407" s="233"/>
      <c r="S407" s="233"/>
      <c r="T407" s="233"/>
      <c r="U407" s="233"/>
      <c r="V407" s="233"/>
      <c r="W407" s="233"/>
      <c r="X407" s="233"/>
      <c r="Y407" s="233"/>
    </row>
    <row r="408" spans="1:25">
      <c r="A408" s="230" t="s">
        <v>496</v>
      </c>
      <c r="B408" s="924"/>
      <c r="C408" s="925"/>
      <c r="D408" s="925"/>
      <c r="E408" s="926"/>
      <c r="F408" s="233"/>
      <c r="G408" s="233"/>
      <c r="H408" s="233"/>
      <c r="I408" s="233"/>
      <c r="J408" s="233"/>
      <c r="K408" s="233"/>
      <c r="L408" s="233"/>
      <c r="M408" s="233"/>
      <c r="N408" s="233"/>
      <c r="O408" s="233"/>
      <c r="P408" s="233"/>
      <c r="Q408" s="233"/>
      <c r="R408" s="233"/>
      <c r="S408" s="233"/>
      <c r="T408" s="233"/>
      <c r="U408" s="233"/>
      <c r="V408" s="233"/>
      <c r="W408" s="233"/>
      <c r="X408" s="233"/>
      <c r="Y408" s="233"/>
    </row>
    <row r="409" spans="1:25">
      <c r="A409" s="230" t="s">
        <v>497</v>
      </c>
      <c r="B409" s="924"/>
      <c r="C409" s="925"/>
      <c r="D409" s="925"/>
      <c r="E409" s="926"/>
      <c r="F409" s="233"/>
      <c r="G409" s="233"/>
      <c r="H409" s="233"/>
      <c r="I409" s="233"/>
      <c r="J409" s="233"/>
      <c r="K409" s="233"/>
      <c r="L409" s="233"/>
      <c r="M409" s="233"/>
      <c r="N409" s="233"/>
      <c r="O409" s="233"/>
      <c r="P409" s="233"/>
      <c r="Q409" s="233"/>
      <c r="R409" s="233"/>
      <c r="S409" s="233"/>
      <c r="T409" s="233"/>
      <c r="U409" s="233"/>
      <c r="V409" s="233"/>
      <c r="W409" s="233"/>
      <c r="X409" s="233"/>
      <c r="Y409" s="233"/>
    </row>
    <row r="410" spans="1:25">
      <c r="A410" s="230" t="s">
        <v>498</v>
      </c>
      <c r="B410" s="561"/>
      <c r="C410" s="562"/>
      <c r="D410" s="562"/>
      <c r="E410" s="563"/>
      <c r="F410" s="233"/>
      <c r="G410" s="233"/>
      <c r="H410" s="233"/>
      <c r="I410" s="233"/>
      <c r="J410" s="233"/>
      <c r="K410" s="233"/>
      <c r="L410" s="233"/>
      <c r="M410" s="233"/>
      <c r="N410" s="233"/>
      <c r="O410" s="233"/>
      <c r="P410" s="233"/>
      <c r="Q410" s="233"/>
      <c r="R410" s="233"/>
      <c r="S410" s="233"/>
      <c r="T410" s="233"/>
      <c r="U410" s="233"/>
      <c r="V410" s="233"/>
      <c r="W410" s="233"/>
      <c r="X410" s="233"/>
      <c r="Y410" s="233"/>
    </row>
    <row r="411" spans="1:25" hidden="1">
      <c r="A411" s="230" t="s">
        <v>499</v>
      </c>
      <c r="B411" s="561"/>
      <c r="C411" s="562"/>
      <c r="D411" s="562"/>
      <c r="E411" s="563"/>
      <c r="F411" s="233"/>
      <c r="G411" s="233"/>
      <c r="H411" s="233"/>
      <c r="I411" s="233"/>
      <c r="J411" s="233"/>
      <c r="K411" s="233"/>
      <c r="L411" s="233"/>
      <c r="M411" s="233"/>
      <c r="N411" s="233"/>
      <c r="O411" s="233"/>
      <c r="P411" s="233"/>
      <c r="Q411" s="233"/>
      <c r="R411" s="233"/>
      <c r="S411" s="233"/>
      <c r="T411" s="233"/>
      <c r="U411" s="233"/>
      <c r="V411" s="233"/>
      <c r="W411" s="233"/>
      <c r="X411" s="233"/>
      <c r="Y411" s="233"/>
    </row>
    <row r="412" spans="1:25" hidden="1">
      <c r="A412" s="230" t="s">
        <v>500</v>
      </c>
      <c r="B412" s="561"/>
      <c r="C412" s="562"/>
      <c r="D412" s="562"/>
      <c r="E412" s="563"/>
      <c r="F412" s="233"/>
      <c r="G412" s="233"/>
      <c r="H412" s="233"/>
      <c r="I412" s="233"/>
      <c r="J412" s="233"/>
      <c r="K412" s="233"/>
      <c r="L412" s="233"/>
      <c r="M412" s="233"/>
      <c r="N412" s="233"/>
      <c r="O412" s="233"/>
      <c r="P412" s="233"/>
      <c r="Q412" s="233"/>
      <c r="R412" s="233"/>
      <c r="S412" s="233"/>
      <c r="T412" s="233"/>
      <c r="U412" s="233"/>
      <c r="V412" s="233"/>
      <c r="W412" s="233"/>
      <c r="X412" s="233"/>
      <c r="Y412" s="233"/>
    </row>
    <row r="413" spans="1:25" hidden="1">
      <c r="A413" s="230" t="s">
        <v>658</v>
      </c>
      <c r="B413" s="561"/>
      <c r="C413" s="562"/>
      <c r="D413" s="562"/>
      <c r="E413" s="563"/>
      <c r="F413" s="233"/>
      <c r="G413" s="233"/>
      <c r="H413" s="233"/>
      <c r="I413" s="233"/>
      <c r="J413" s="233"/>
      <c r="K413" s="233"/>
      <c r="L413" s="233"/>
      <c r="M413" s="233"/>
      <c r="N413" s="233"/>
      <c r="O413" s="233"/>
      <c r="P413" s="233"/>
      <c r="Q413" s="233"/>
      <c r="R413" s="233"/>
      <c r="S413" s="233"/>
      <c r="T413" s="233"/>
      <c r="U413" s="233"/>
      <c r="V413" s="233"/>
      <c r="W413" s="233"/>
      <c r="X413" s="233"/>
      <c r="Y413" s="233"/>
    </row>
    <row r="414" spans="1:25" hidden="1">
      <c r="A414" s="230" t="s">
        <v>659</v>
      </c>
      <c r="B414" s="561"/>
      <c r="C414" s="562"/>
      <c r="D414" s="562"/>
      <c r="E414" s="563"/>
      <c r="F414" s="233"/>
      <c r="G414" s="233"/>
      <c r="H414" s="233"/>
      <c r="I414" s="233"/>
      <c r="J414" s="233"/>
      <c r="K414" s="233"/>
      <c r="L414" s="233"/>
      <c r="M414" s="233"/>
      <c r="N414" s="233"/>
      <c r="O414" s="233"/>
      <c r="P414" s="233"/>
      <c r="Q414" s="233"/>
      <c r="R414" s="233"/>
      <c r="S414" s="233"/>
      <c r="T414" s="233"/>
      <c r="U414" s="233"/>
      <c r="V414" s="233"/>
      <c r="W414" s="233"/>
      <c r="X414" s="233"/>
      <c r="Y414" s="233"/>
    </row>
    <row r="415" spans="1:25" hidden="1">
      <c r="A415" s="230" t="s">
        <v>660</v>
      </c>
      <c r="B415" s="561"/>
      <c r="C415" s="562"/>
      <c r="D415" s="562"/>
      <c r="E415" s="563"/>
      <c r="F415" s="233"/>
      <c r="G415" s="233"/>
      <c r="H415" s="233"/>
      <c r="I415" s="233"/>
      <c r="J415" s="233"/>
      <c r="K415" s="233"/>
      <c r="L415" s="233"/>
      <c r="M415" s="233"/>
      <c r="N415" s="233"/>
      <c r="O415" s="233"/>
      <c r="P415" s="233"/>
      <c r="Q415" s="233"/>
      <c r="R415" s="233"/>
      <c r="S415" s="233"/>
      <c r="T415" s="233"/>
      <c r="U415" s="233"/>
      <c r="V415" s="233"/>
      <c r="W415" s="233"/>
      <c r="X415" s="233"/>
      <c r="Y415" s="233"/>
    </row>
    <row r="416" spans="1:25" hidden="1">
      <c r="A416" s="230" t="s">
        <v>661</v>
      </c>
      <c r="B416" s="561"/>
      <c r="C416" s="562"/>
      <c r="D416" s="562"/>
      <c r="E416" s="563"/>
      <c r="F416" s="233"/>
      <c r="G416" s="233"/>
      <c r="H416" s="233"/>
      <c r="I416" s="233"/>
      <c r="J416" s="233"/>
      <c r="K416" s="233"/>
      <c r="L416" s="233"/>
      <c r="M416" s="233"/>
      <c r="N416" s="233"/>
      <c r="O416" s="233"/>
      <c r="P416" s="233"/>
      <c r="Q416" s="233"/>
      <c r="R416" s="233"/>
      <c r="S416" s="233"/>
      <c r="T416" s="233"/>
      <c r="U416" s="233"/>
      <c r="V416" s="233"/>
      <c r="W416" s="233"/>
      <c r="X416" s="233"/>
      <c r="Y416" s="233"/>
    </row>
    <row r="417" spans="1:25" hidden="1">
      <c r="A417" s="230" t="s">
        <v>662</v>
      </c>
      <c r="B417" s="561"/>
      <c r="C417" s="562"/>
      <c r="D417" s="562"/>
      <c r="E417" s="563"/>
      <c r="F417" s="233"/>
      <c r="G417" s="233"/>
      <c r="H417" s="233"/>
      <c r="I417" s="233"/>
      <c r="J417" s="233"/>
      <c r="K417" s="233"/>
      <c r="L417" s="233"/>
      <c r="M417" s="233"/>
      <c r="N417" s="233"/>
      <c r="O417" s="233"/>
      <c r="P417" s="233"/>
      <c r="Q417" s="233"/>
      <c r="R417" s="233"/>
      <c r="S417" s="233"/>
      <c r="T417" s="233"/>
      <c r="U417" s="233"/>
      <c r="V417" s="233"/>
      <c r="W417" s="233"/>
      <c r="X417" s="233"/>
      <c r="Y417" s="233"/>
    </row>
    <row r="418" spans="1:25" hidden="1">
      <c r="A418" s="230" t="s">
        <v>663</v>
      </c>
      <c r="B418" s="561"/>
      <c r="C418" s="562"/>
      <c r="D418" s="562"/>
      <c r="E418" s="563"/>
      <c r="F418" s="233"/>
      <c r="G418" s="233"/>
      <c r="H418" s="233"/>
      <c r="I418" s="233"/>
      <c r="J418" s="233"/>
      <c r="K418" s="233"/>
      <c r="L418" s="233"/>
      <c r="M418" s="233"/>
      <c r="N418" s="233"/>
      <c r="O418" s="233"/>
      <c r="P418" s="233"/>
      <c r="Q418" s="233"/>
      <c r="R418" s="233"/>
      <c r="S418" s="233"/>
      <c r="T418" s="233"/>
      <c r="U418" s="233"/>
      <c r="V418" s="233"/>
      <c r="W418" s="233"/>
      <c r="X418" s="233"/>
      <c r="Y418" s="233"/>
    </row>
    <row r="419" spans="1:25" hidden="1">
      <c r="A419" s="230" t="s">
        <v>664</v>
      </c>
      <c r="B419" s="561"/>
      <c r="C419" s="562"/>
      <c r="D419" s="562"/>
      <c r="E419" s="563"/>
      <c r="F419" s="233"/>
      <c r="G419" s="233"/>
      <c r="H419" s="233"/>
      <c r="I419" s="233"/>
      <c r="J419" s="233"/>
      <c r="K419" s="233"/>
      <c r="L419" s="233"/>
      <c r="M419" s="233"/>
      <c r="N419" s="233"/>
      <c r="O419" s="233"/>
      <c r="P419" s="233"/>
      <c r="Q419" s="233"/>
      <c r="R419" s="233"/>
      <c r="S419" s="233"/>
      <c r="T419" s="233"/>
      <c r="U419" s="233"/>
      <c r="V419" s="233"/>
      <c r="W419" s="233"/>
      <c r="X419" s="233"/>
      <c r="Y419" s="233"/>
    </row>
    <row r="420" spans="1:25" hidden="1">
      <c r="A420" s="230" t="s">
        <v>665</v>
      </c>
      <c r="B420" s="561"/>
      <c r="C420" s="562"/>
      <c r="D420" s="562"/>
      <c r="E420" s="563"/>
      <c r="F420" s="233"/>
      <c r="G420" s="233"/>
      <c r="H420" s="233"/>
      <c r="I420" s="233"/>
      <c r="J420" s="233"/>
      <c r="K420" s="233"/>
      <c r="L420" s="233"/>
      <c r="M420" s="233"/>
      <c r="N420" s="233"/>
      <c r="O420" s="233"/>
      <c r="P420" s="233"/>
      <c r="Q420" s="233"/>
      <c r="R420" s="233"/>
      <c r="S420" s="233"/>
      <c r="T420" s="233"/>
      <c r="U420" s="233"/>
      <c r="V420" s="233"/>
      <c r="W420" s="233"/>
      <c r="X420" s="233"/>
      <c r="Y420" s="233"/>
    </row>
    <row r="421" spans="1:25" hidden="1">
      <c r="A421" s="230" t="s">
        <v>1306</v>
      </c>
      <c r="B421" s="561"/>
      <c r="C421" s="562"/>
      <c r="D421" s="562"/>
      <c r="E421" s="563"/>
      <c r="F421" s="233"/>
      <c r="G421" s="233"/>
      <c r="H421" s="233"/>
      <c r="I421" s="233"/>
      <c r="J421" s="233"/>
      <c r="K421" s="233"/>
      <c r="L421" s="233"/>
      <c r="M421" s="233"/>
      <c r="N421" s="233"/>
      <c r="O421" s="233"/>
      <c r="P421" s="233"/>
      <c r="Q421" s="233"/>
      <c r="R421" s="233"/>
      <c r="S421" s="233"/>
      <c r="T421" s="233"/>
      <c r="U421" s="233"/>
      <c r="V421" s="233"/>
      <c r="W421" s="233"/>
      <c r="X421" s="233"/>
      <c r="Y421" s="233"/>
    </row>
    <row r="422" spans="1:25" hidden="1">
      <c r="A422" s="230" t="s">
        <v>1307</v>
      </c>
      <c r="B422" s="561"/>
      <c r="C422" s="562"/>
      <c r="D422" s="562"/>
      <c r="E422" s="563"/>
      <c r="F422" s="233"/>
      <c r="G422" s="233"/>
      <c r="H422" s="233"/>
      <c r="I422" s="233"/>
      <c r="J422" s="233"/>
      <c r="K422" s="233"/>
      <c r="L422" s="233"/>
      <c r="M422" s="233"/>
      <c r="N422" s="233"/>
      <c r="O422" s="233"/>
      <c r="P422" s="233"/>
      <c r="Q422" s="233"/>
      <c r="R422" s="233"/>
      <c r="S422" s="233"/>
      <c r="T422" s="233"/>
      <c r="U422" s="233"/>
      <c r="V422" s="233"/>
      <c r="W422" s="233"/>
      <c r="X422" s="233"/>
      <c r="Y422" s="233"/>
    </row>
    <row r="423" spans="1:25" hidden="1">
      <c r="A423" s="230" t="s">
        <v>1308</v>
      </c>
      <c r="B423" s="561"/>
      <c r="C423" s="562"/>
      <c r="D423" s="562"/>
      <c r="E423" s="563"/>
      <c r="F423" s="233"/>
      <c r="G423" s="233"/>
      <c r="H423" s="233"/>
      <c r="I423" s="233"/>
      <c r="J423" s="233"/>
      <c r="K423" s="233"/>
      <c r="L423" s="233"/>
      <c r="M423" s="233"/>
      <c r="N423" s="233"/>
      <c r="O423" s="233"/>
      <c r="P423" s="233"/>
      <c r="Q423" s="233"/>
      <c r="R423" s="233"/>
      <c r="S423" s="233"/>
      <c r="T423" s="233"/>
      <c r="U423" s="233"/>
      <c r="V423" s="233"/>
      <c r="W423" s="233"/>
      <c r="X423" s="233"/>
      <c r="Y423" s="233"/>
    </row>
    <row r="424" spans="1:25" hidden="1">
      <c r="A424" s="230" t="s">
        <v>1309</v>
      </c>
      <c r="B424" s="561"/>
      <c r="C424" s="562"/>
      <c r="D424" s="562"/>
      <c r="E424" s="563"/>
      <c r="F424" s="233"/>
      <c r="G424" s="233"/>
      <c r="H424" s="233"/>
      <c r="I424" s="233"/>
      <c r="J424" s="233"/>
      <c r="K424" s="233"/>
      <c r="L424" s="233"/>
      <c r="M424" s="233"/>
      <c r="N424" s="233"/>
      <c r="O424" s="233"/>
      <c r="P424" s="233"/>
      <c r="Q424" s="233"/>
      <c r="R424" s="233"/>
      <c r="S424" s="233"/>
      <c r="T424" s="233"/>
      <c r="U424" s="233"/>
      <c r="V424" s="233"/>
      <c r="W424" s="233"/>
      <c r="X424" s="233"/>
      <c r="Y424" s="233"/>
    </row>
    <row r="425" spans="1:25" hidden="1">
      <c r="A425" s="230" t="s">
        <v>1310</v>
      </c>
      <c r="B425" s="561"/>
      <c r="C425" s="562"/>
      <c r="D425" s="562"/>
      <c r="E425" s="563"/>
      <c r="F425" s="233"/>
      <c r="G425" s="233"/>
      <c r="H425" s="233"/>
      <c r="I425" s="233"/>
      <c r="J425" s="233"/>
      <c r="K425" s="233"/>
      <c r="L425" s="233"/>
      <c r="M425" s="233"/>
      <c r="N425" s="233"/>
      <c r="O425" s="233"/>
      <c r="P425" s="233"/>
      <c r="Q425" s="233"/>
      <c r="R425" s="233"/>
      <c r="S425" s="233"/>
      <c r="T425" s="233"/>
      <c r="U425" s="233"/>
      <c r="V425" s="233"/>
      <c r="W425" s="233"/>
      <c r="X425" s="233"/>
      <c r="Y425" s="233"/>
    </row>
    <row r="426" spans="1:25" hidden="1">
      <c r="A426" s="230" t="s">
        <v>1311</v>
      </c>
      <c r="B426" s="561"/>
      <c r="C426" s="562"/>
      <c r="D426" s="562"/>
      <c r="E426" s="563"/>
      <c r="F426" s="233"/>
      <c r="G426" s="233"/>
      <c r="H426" s="233"/>
      <c r="I426" s="233"/>
      <c r="J426" s="233"/>
      <c r="K426" s="233"/>
      <c r="L426" s="233"/>
      <c r="M426" s="233"/>
      <c r="N426" s="233"/>
      <c r="O426" s="233"/>
      <c r="P426" s="233"/>
      <c r="Q426" s="233"/>
      <c r="R426" s="233"/>
      <c r="S426" s="233"/>
      <c r="T426" s="233"/>
      <c r="U426" s="233"/>
      <c r="V426" s="233"/>
      <c r="W426" s="233"/>
      <c r="X426" s="233"/>
      <c r="Y426" s="233"/>
    </row>
    <row r="427" spans="1:25" hidden="1">
      <c r="A427" s="230" t="s">
        <v>1312</v>
      </c>
      <c r="B427" s="561"/>
      <c r="C427" s="562"/>
      <c r="D427" s="562"/>
      <c r="E427" s="563"/>
      <c r="F427" s="233"/>
      <c r="G427" s="233"/>
      <c r="H427" s="233"/>
      <c r="I427" s="233"/>
      <c r="J427" s="233"/>
      <c r="K427" s="233"/>
      <c r="L427" s="233"/>
      <c r="M427" s="233"/>
      <c r="N427" s="233"/>
      <c r="O427" s="233"/>
      <c r="P427" s="233"/>
      <c r="Q427" s="233"/>
      <c r="R427" s="233"/>
      <c r="S427" s="233"/>
      <c r="T427" s="233"/>
      <c r="U427" s="233"/>
      <c r="V427" s="233"/>
      <c r="W427" s="233"/>
      <c r="X427" s="233"/>
      <c r="Y427" s="233"/>
    </row>
    <row r="428" spans="1:25" hidden="1">
      <c r="A428" s="230" t="s">
        <v>1313</v>
      </c>
      <c r="B428" s="561"/>
      <c r="C428" s="562"/>
      <c r="D428" s="562"/>
      <c r="E428" s="563"/>
      <c r="F428" s="233"/>
      <c r="G428" s="233"/>
      <c r="H428" s="233"/>
      <c r="I428" s="233"/>
      <c r="J428" s="233"/>
      <c r="K428" s="233"/>
      <c r="L428" s="233"/>
      <c r="M428" s="233"/>
      <c r="N428" s="233"/>
      <c r="O428" s="233"/>
      <c r="P428" s="233"/>
      <c r="Q428" s="233"/>
      <c r="R428" s="233"/>
      <c r="S428" s="233"/>
      <c r="T428" s="233"/>
      <c r="U428" s="233"/>
      <c r="V428" s="233"/>
      <c r="W428" s="233"/>
      <c r="X428" s="233"/>
      <c r="Y428" s="233"/>
    </row>
    <row r="429" spans="1:25" hidden="1">
      <c r="A429" s="230" t="s">
        <v>1314</v>
      </c>
      <c r="B429" s="561"/>
      <c r="C429" s="562"/>
      <c r="D429" s="562"/>
      <c r="E429" s="563"/>
      <c r="F429" s="233"/>
      <c r="G429" s="233"/>
      <c r="H429" s="233"/>
      <c r="I429" s="233"/>
      <c r="J429" s="233"/>
      <c r="K429" s="233"/>
      <c r="L429" s="233"/>
      <c r="M429" s="233"/>
      <c r="N429" s="233"/>
      <c r="O429" s="233"/>
      <c r="P429" s="233"/>
      <c r="Q429" s="233"/>
      <c r="R429" s="233"/>
      <c r="S429" s="233"/>
      <c r="T429" s="233"/>
      <c r="U429" s="233"/>
      <c r="V429" s="233"/>
      <c r="W429" s="233"/>
      <c r="X429" s="233"/>
      <c r="Y429" s="233"/>
    </row>
    <row r="430" spans="1:25" hidden="1">
      <c r="A430" s="230" t="s">
        <v>1315</v>
      </c>
      <c r="B430" s="561"/>
      <c r="C430" s="562"/>
      <c r="D430" s="562"/>
      <c r="E430" s="563"/>
      <c r="F430" s="233"/>
      <c r="G430" s="233"/>
      <c r="H430" s="233"/>
      <c r="I430" s="233"/>
      <c r="J430" s="233"/>
      <c r="K430" s="233"/>
      <c r="L430" s="233"/>
      <c r="M430" s="233"/>
      <c r="N430" s="233"/>
      <c r="O430" s="233"/>
      <c r="P430" s="233"/>
      <c r="Q430" s="233"/>
      <c r="R430" s="233"/>
      <c r="S430" s="233"/>
      <c r="T430" s="233"/>
      <c r="U430" s="233"/>
      <c r="V430" s="233"/>
      <c r="W430" s="233"/>
      <c r="X430" s="233"/>
      <c r="Y430" s="233"/>
    </row>
    <row r="431" spans="1:25" hidden="1">
      <c r="A431" s="230" t="s">
        <v>1316</v>
      </c>
      <c r="B431" s="561"/>
      <c r="C431" s="562"/>
      <c r="D431" s="562"/>
      <c r="E431" s="563"/>
      <c r="F431" s="233"/>
      <c r="G431" s="233"/>
      <c r="H431" s="233"/>
      <c r="I431" s="233"/>
      <c r="J431" s="233"/>
      <c r="K431" s="233"/>
      <c r="L431" s="233"/>
      <c r="M431" s="233"/>
      <c r="N431" s="233"/>
      <c r="O431" s="233"/>
      <c r="P431" s="233"/>
      <c r="Q431" s="233"/>
      <c r="R431" s="233"/>
      <c r="S431" s="233"/>
      <c r="T431" s="233"/>
      <c r="U431" s="233"/>
      <c r="V431" s="233"/>
      <c r="W431" s="233"/>
      <c r="X431" s="233"/>
      <c r="Y431" s="233"/>
    </row>
    <row r="432" spans="1:25" hidden="1">
      <c r="A432" s="230" t="s">
        <v>1317</v>
      </c>
      <c r="B432" s="924"/>
      <c r="C432" s="925"/>
      <c r="D432" s="925"/>
      <c r="E432" s="926"/>
      <c r="F432" s="233"/>
      <c r="G432" s="233"/>
      <c r="H432" s="233"/>
      <c r="I432" s="233"/>
      <c r="J432" s="233"/>
      <c r="K432" s="233"/>
      <c r="L432" s="233"/>
      <c r="M432" s="233"/>
      <c r="N432" s="233"/>
      <c r="O432" s="233"/>
      <c r="P432" s="233"/>
      <c r="Q432" s="233"/>
      <c r="R432" s="233"/>
      <c r="S432" s="233"/>
      <c r="T432" s="233"/>
      <c r="U432" s="233"/>
      <c r="V432" s="233"/>
      <c r="W432" s="233"/>
      <c r="X432" s="233"/>
      <c r="Y432" s="233"/>
    </row>
    <row r="433" spans="1:25" hidden="1">
      <c r="A433" s="230" t="s">
        <v>1318</v>
      </c>
      <c r="B433" s="924"/>
      <c r="C433" s="925"/>
      <c r="D433" s="925"/>
      <c r="E433" s="926"/>
      <c r="F433" s="233"/>
      <c r="G433" s="233"/>
      <c r="H433" s="233"/>
      <c r="I433" s="233"/>
      <c r="J433" s="233"/>
      <c r="K433" s="233"/>
      <c r="L433" s="233"/>
      <c r="M433" s="233"/>
      <c r="N433" s="233"/>
      <c r="O433" s="233"/>
      <c r="P433" s="233"/>
      <c r="Q433" s="233"/>
      <c r="R433" s="233"/>
      <c r="S433" s="233"/>
      <c r="T433" s="233"/>
      <c r="U433" s="233"/>
      <c r="V433" s="233"/>
      <c r="W433" s="233"/>
      <c r="X433" s="233"/>
      <c r="Y433" s="233"/>
    </row>
    <row r="434" spans="1:25" hidden="1">
      <c r="A434" s="230" t="s">
        <v>1319</v>
      </c>
      <c r="B434" s="924"/>
      <c r="C434" s="925"/>
      <c r="D434" s="925"/>
      <c r="E434" s="926"/>
      <c r="F434" s="233"/>
      <c r="G434" s="233"/>
      <c r="H434" s="233"/>
      <c r="I434" s="233"/>
      <c r="J434" s="233"/>
      <c r="K434" s="233"/>
      <c r="L434" s="233"/>
      <c r="M434" s="233"/>
      <c r="N434" s="233"/>
      <c r="O434" s="233"/>
      <c r="P434" s="233"/>
      <c r="Q434" s="233"/>
      <c r="R434" s="233"/>
      <c r="S434" s="233"/>
      <c r="T434" s="233"/>
      <c r="U434" s="233"/>
      <c r="V434" s="233"/>
      <c r="W434" s="233"/>
      <c r="X434" s="233"/>
      <c r="Y434" s="233"/>
    </row>
    <row r="435" spans="1:25" hidden="1">
      <c r="A435" s="230" t="s">
        <v>1320</v>
      </c>
      <c r="B435" s="924"/>
      <c r="C435" s="925"/>
      <c r="D435" s="925"/>
      <c r="E435" s="926"/>
      <c r="F435" s="233"/>
      <c r="G435" s="233"/>
      <c r="H435" s="233"/>
      <c r="I435" s="233"/>
      <c r="J435" s="233"/>
      <c r="K435" s="233"/>
      <c r="L435" s="233"/>
      <c r="M435" s="233"/>
      <c r="N435" s="233"/>
      <c r="O435" s="233"/>
      <c r="P435" s="233"/>
      <c r="Q435" s="233"/>
      <c r="R435" s="233"/>
      <c r="S435" s="233"/>
      <c r="T435" s="233"/>
      <c r="U435" s="233"/>
      <c r="V435" s="233"/>
      <c r="W435" s="233"/>
      <c r="X435" s="233"/>
      <c r="Y435" s="233"/>
    </row>
    <row r="436" spans="1:25" hidden="1">
      <c r="A436" s="230" t="s">
        <v>1321</v>
      </c>
      <c r="B436" s="924"/>
      <c r="C436" s="925"/>
      <c r="D436" s="925"/>
      <c r="E436" s="926"/>
      <c r="F436" s="233"/>
      <c r="G436" s="233"/>
      <c r="H436" s="233"/>
      <c r="I436" s="233"/>
      <c r="J436" s="233"/>
      <c r="K436" s="233"/>
      <c r="L436" s="233"/>
      <c r="M436" s="233"/>
      <c r="N436" s="233"/>
      <c r="O436" s="233"/>
      <c r="P436" s="233"/>
      <c r="Q436" s="233"/>
      <c r="R436" s="233"/>
      <c r="S436" s="233"/>
      <c r="T436" s="233"/>
      <c r="U436" s="233"/>
      <c r="V436" s="233"/>
      <c r="W436" s="233"/>
      <c r="X436" s="233"/>
      <c r="Y436" s="233"/>
    </row>
    <row r="437" spans="1:25" hidden="1">
      <c r="A437" s="230" t="s">
        <v>1322</v>
      </c>
      <c r="B437" s="924"/>
      <c r="C437" s="925"/>
      <c r="D437" s="925"/>
      <c r="E437" s="926"/>
      <c r="F437" s="233"/>
      <c r="G437" s="233"/>
      <c r="H437" s="233"/>
      <c r="I437" s="233"/>
      <c r="J437" s="233"/>
      <c r="K437" s="233"/>
      <c r="L437" s="233"/>
      <c r="M437" s="233"/>
      <c r="N437" s="233"/>
      <c r="O437" s="233"/>
      <c r="P437" s="233"/>
      <c r="Q437" s="233"/>
      <c r="R437" s="233"/>
      <c r="S437" s="233"/>
      <c r="T437" s="233"/>
      <c r="U437" s="233"/>
      <c r="V437" s="233"/>
      <c r="W437" s="233"/>
      <c r="X437" s="233"/>
      <c r="Y437" s="233"/>
    </row>
    <row r="438" spans="1:25" hidden="1">
      <c r="A438" s="230" t="s">
        <v>1323</v>
      </c>
      <c r="B438" s="561"/>
      <c r="C438" s="562"/>
      <c r="D438" s="562"/>
      <c r="E438" s="563"/>
      <c r="F438" s="233"/>
      <c r="G438" s="233"/>
      <c r="H438" s="233"/>
      <c r="I438" s="233"/>
      <c r="J438" s="233"/>
      <c r="K438" s="233"/>
      <c r="L438" s="233"/>
      <c r="M438" s="233"/>
      <c r="N438" s="233"/>
      <c r="O438" s="233"/>
      <c r="P438" s="233"/>
      <c r="Q438" s="233"/>
      <c r="R438" s="233"/>
      <c r="S438" s="233"/>
      <c r="T438" s="233"/>
      <c r="U438" s="233"/>
      <c r="V438" s="233"/>
      <c r="W438" s="233"/>
      <c r="X438" s="233"/>
      <c r="Y438" s="233"/>
    </row>
    <row r="439" spans="1:25" hidden="1">
      <c r="A439" s="230" t="s">
        <v>1324</v>
      </c>
      <c r="B439" s="561"/>
      <c r="C439" s="562"/>
      <c r="D439" s="562"/>
      <c r="E439" s="563"/>
      <c r="F439" s="233"/>
      <c r="G439" s="233"/>
      <c r="H439" s="233"/>
      <c r="I439" s="233"/>
      <c r="J439" s="233"/>
      <c r="K439" s="233"/>
      <c r="L439" s="233"/>
      <c r="M439" s="233"/>
      <c r="N439" s="233"/>
      <c r="O439" s="233"/>
      <c r="P439" s="233"/>
      <c r="Q439" s="233"/>
      <c r="R439" s="233"/>
      <c r="S439" s="233"/>
      <c r="T439" s="233"/>
      <c r="U439" s="233"/>
      <c r="V439" s="233"/>
      <c r="W439" s="233"/>
      <c r="X439" s="233"/>
      <c r="Y439" s="233"/>
    </row>
    <row r="440" spans="1:25" hidden="1">
      <c r="A440" s="230" t="s">
        <v>1325</v>
      </c>
      <c r="B440" s="561"/>
      <c r="C440" s="562"/>
      <c r="D440" s="562"/>
      <c r="E440" s="563"/>
      <c r="F440" s="233"/>
      <c r="G440" s="233"/>
      <c r="H440" s="233"/>
      <c r="I440" s="233"/>
      <c r="J440" s="233"/>
      <c r="K440" s="233"/>
      <c r="L440" s="233"/>
      <c r="M440" s="233"/>
      <c r="N440" s="233"/>
      <c r="O440" s="233"/>
      <c r="P440" s="233"/>
      <c r="Q440" s="233"/>
      <c r="R440" s="233"/>
      <c r="S440" s="233"/>
      <c r="T440" s="233"/>
      <c r="U440" s="233"/>
      <c r="V440" s="233"/>
      <c r="W440" s="233"/>
      <c r="X440" s="233"/>
      <c r="Y440" s="233"/>
    </row>
    <row r="441" spans="1:25" hidden="1">
      <c r="A441" s="230" t="s">
        <v>1326</v>
      </c>
      <c r="B441" s="561"/>
      <c r="C441" s="562"/>
      <c r="D441" s="562"/>
      <c r="E441" s="563"/>
      <c r="F441" s="233"/>
      <c r="G441" s="233"/>
      <c r="H441" s="233"/>
      <c r="I441" s="233"/>
      <c r="J441" s="233"/>
      <c r="K441" s="233"/>
      <c r="L441" s="233"/>
      <c r="M441" s="233"/>
      <c r="N441" s="233"/>
      <c r="O441" s="233"/>
      <c r="P441" s="233"/>
      <c r="Q441" s="233"/>
      <c r="R441" s="233"/>
      <c r="S441" s="233"/>
      <c r="T441" s="233"/>
      <c r="U441" s="233"/>
      <c r="V441" s="233"/>
      <c r="W441" s="233"/>
      <c r="X441" s="233"/>
      <c r="Y441" s="233"/>
    </row>
    <row r="442" spans="1:25" hidden="1">
      <c r="A442" s="230" t="s">
        <v>1327</v>
      </c>
      <c r="B442" s="561"/>
      <c r="C442" s="562"/>
      <c r="D442" s="562"/>
      <c r="E442" s="563"/>
      <c r="F442" s="233"/>
      <c r="G442" s="233"/>
      <c r="H442" s="233"/>
      <c r="I442" s="233"/>
      <c r="J442" s="233"/>
      <c r="K442" s="233"/>
      <c r="L442" s="233"/>
      <c r="M442" s="233"/>
      <c r="N442" s="233"/>
      <c r="O442" s="233"/>
      <c r="P442" s="233"/>
      <c r="Q442" s="233"/>
      <c r="R442" s="233"/>
      <c r="S442" s="233"/>
      <c r="T442" s="233"/>
      <c r="U442" s="233"/>
      <c r="V442" s="233"/>
      <c r="W442" s="233"/>
      <c r="X442" s="233"/>
      <c r="Y442" s="233"/>
    </row>
    <row r="443" spans="1:25" hidden="1">
      <c r="A443" s="230" t="s">
        <v>1328</v>
      </c>
      <c r="B443" s="561"/>
      <c r="C443" s="562"/>
      <c r="D443" s="562"/>
      <c r="E443" s="563"/>
      <c r="F443" s="233"/>
      <c r="G443" s="233"/>
      <c r="H443" s="233"/>
      <c r="I443" s="233"/>
      <c r="J443" s="233"/>
      <c r="K443" s="233"/>
      <c r="L443" s="233"/>
      <c r="M443" s="233"/>
      <c r="N443" s="233"/>
      <c r="O443" s="233"/>
      <c r="P443" s="233"/>
      <c r="Q443" s="233"/>
      <c r="R443" s="233"/>
      <c r="S443" s="233"/>
      <c r="T443" s="233"/>
      <c r="U443" s="233"/>
      <c r="V443" s="233"/>
      <c r="W443" s="233"/>
      <c r="X443" s="233"/>
      <c r="Y443" s="233"/>
    </row>
    <row r="444" spans="1:25" hidden="1">
      <c r="A444" s="230" t="s">
        <v>1329</v>
      </c>
      <c r="B444" s="561"/>
      <c r="C444" s="562"/>
      <c r="D444" s="562"/>
      <c r="E444" s="563"/>
      <c r="F444" s="233"/>
      <c r="G444" s="233"/>
      <c r="H444" s="233"/>
      <c r="I444" s="233"/>
      <c r="J444" s="233"/>
      <c r="K444" s="233"/>
      <c r="L444" s="233"/>
      <c r="M444" s="233"/>
      <c r="N444" s="233"/>
      <c r="O444" s="233"/>
      <c r="P444" s="233"/>
      <c r="Q444" s="233"/>
      <c r="R444" s="233"/>
      <c r="S444" s="233"/>
      <c r="T444" s="233"/>
      <c r="U444" s="233"/>
      <c r="V444" s="233"/>
      <c r="W444" s="233"/>
      <c r="X444" s="233"/>
      <c r="Y444" s="233"/>
    </row>
    <row r="445" spans="1:25" hidden="1">
      <c r="A445" s="230" t="s">
        <v>1330</v>
      </c>
      <c r="B445" s="561"/>
      <c r="C445" s="562"/>
      <c r="D445" s="562"/>
      <c r="E445" s="563"/>
      <c r="F445" s="233"/>
      <c r="G445" s="233"/>
      <c r="H445" s="233"/>
      <c r="I445" s="233"/>
      <c r="J445" s="233"/>
      <c r="K445" s="233"/>
      <c r="L445" s="233"/>
      <c r="M445" s="233"/>
      <c r="N445" s="233"/>
      <c r="O445" s="233"/>
      <c r="P445" s="233"/>
      <c r="Q445" s="233"/>
      <c r="R445" s="233"/>
      <c r="S445" s="233"/>
      <c r="T445" s="233"/>
      <c r="U445" s="233"/>
      <c r="V445" s="233"/>
      <c r="W445" s="233"/>
      <c r="X445" s="233"/>
      <c r="Y445" s="233"/>
    </row>
    <row r="446" spans="1:25" hidden="1">
      <c r="A446" s="230" t="s">
        <v>1331</v>
      </c>
      <c r="B446" s="924"/>
      <c r="C446" s="925"/>
      <c r="D446" s="925"/>
      <c r="E446" s="926"/>
      <c r="F446" s="233"/>
      <c r="G446" s="233"/>
      <c r="H446" s="233"/>
      <c r="I446" s="233"/>
      <c r="J446" s="233"/>
      <c r="K446" s="233"/>
      <c r="L446" s="233"/>
      <c r="M446" s="233"/>
      <c r="N446" s="233"/>
      <c r="O446" s="233"/>
      <c r="P446" s="233"/>
      <c r="Q446" s="233"/>
      <c r="R446" s="233"/>
      <c r="S446" s="233"/>
      <c r="T446" s="233"/>
      <c r="U446" s="233"/>
      <c r="V446" s="233"/>
      <c r="W446" s="233"/>
      <c r="X446" s="233"/>
      <c r="Y446" s="233"/>
    </row>
    <row r="447" spans="1:25" hidden="1">
      <c r="A447" s="230" t="s">
        <v>1332</v>
      </c>
      <c r="B447" s="924"/>
      <c r="C447" s="925"/>
      <c r="D447" s="925"/>
      <c r="E447" s="926"/>
      <c r="F447" s="233"/>
      <c r="G447" s="233"/>
      <c r="H447" s="233"/>
      <c r="I447" s="233"/>
      <c r="J447" s="233"/>
      <c r="K447" s="233"/>
      <c r="L447" s="233"/>
      <c r="M447" s="233"/>
      <c r="N447" s="233"/>
      <c r="O447" s="233"/>
      <c r="P447" s="233"/>
      <c r="Q447" s="233"/>
      <c r="R447" s="233"/>
      <c r="S447" s="233"/>
      <c r="T447" s="233"/>
      <c r="U447" s="233"/>
      <c r="V447" s="233"/>
      <c r="W447" s="233"/>
      <c r="X447" s="233"/>
      <c r="Y447" s="233"/>
    </row>
    <row r="448" spans="1:25" hidden="1">
      <c r="A448" s="230" t="s">
        <v>1333</v>
      </c>
      <c r="B448" s="924"/>
      <c r="C448" s="925"/>
      <c r="D448" s="925"/>
      <c r="E448" s="926"/>
      <c r="F448" s="233"/>
      <c r="G448" s="233"/>
      <c r="H448" s="233"/>
      <c r="I448" s="233"/>
      <c r="J448" s="233"/>
      <c r="K448" s="233"/>
      <c r="L448" s="233"/>
      <c r="M448" s="233"/>
      <c r="N448" s="233"/>
      <c r="O448" s="233"/>
      <c r="P448" s="233"/>
      <c r="Q448" s="233"/>
      <c r="R448" s="233"/>
      <c r="S448" s="233"/>
      <c r="T448" s="233"/>
      <c r="U448" s="233"/>
      <c r="V448" s="233"/>
      <c r="W448" s="233"/>
      <c r="X448" s="233"/>
      <c r="Y448" s="233"/>
    </row>
    <row r="449" spans="1:25" hidden="1">
      <c r="A449" s="230" t="s">
        <v>1334</v>
      </c>
      <c r="B449" s="924"/>
      <c r="C449" s="925"/>
      <c r="D449" s="925"/>
      <c r="E449" s="926"/>
      <c r="F449" s="233"/>
      <c r="G449" s="233"/>
      <c r="H449" s="233"/>
      <c r="I449" s="233"/>
      <c r="J449" s="233"/>
      <c r="K449" s="233"/>
      <c r="L449" s="233"/>
      <c r="M449" s="233"/>
      <c r="N449" s="233"/>
      <c r="O449" s="233"/>
      <c r="P449" s="233"/>
      <c r="Q449" s="233"/>
      <c r="R449" s="233"/>
      <c r="S449" s="233"/>
      <c r="T449" s="233"/>
      <c r="U449" s="233"/>
      <c r="V449" s="233"/>
      <c r="W449" s="233"/>
      <c r="X449" s="233"/>
      <c r="Y449" s="233"/>
    </row>
    <row r="450" spans="1:25" hidden="1">
      <c r="A450" s="230" t="s">
        <v>1335</v>
      </c>
      <c r="B450" s="924"/>
      <c r="C450" s="925"/>
      <c r="D450" s="925"/>
      <c r="E450" s="926"/>
      <c r="F450" s="233"/>
      <c r="G450" s="233"/>
      <c r="H450" s="233"/>
      <c r="I450" s="233"/>
      <c r="J450" s="233"/>
      <c r="K450" s="233"/>
      <c r="L450" s="233"/>
      <c r="M450" s="233"/>
      <c r="N450" s="233"/>
      <c r="O450" s="233"/>
      <c r="P450" s="233"/>
      <c r="Q450" s="233"/>
      <c r="R450" s="233"/>
      <c r="S450" s="233"/>
      <c r="T450" s="233"/>
      <c r="U450" s="233"/>
      <c r="V450" s="233"/>
      <c r="W450" s="233"/>
      <c r="X450" s="233"/>
      <c r="Y450" s="233"/>
    </row>
    <row r="451" spans="1:25">
      <c r="A451" s="120"/>
      <c r="B451" s="112"/>
      <c r="C451" s="114"/>
      <c r="D451" s="114"/>
      <c r="E451" s="114" t="s">
        <v>44</v>
      </c>
      <c r="F451" s="227">
        <f t="shared" ref="F451:J451" si="70">SUM(F401:F450)</f>
        <v>0</v>
      </c>
      <c r="G451" s="227">
        <f t="shared" si="70"/>
        <v>0</v>
      </c>
      <c r="H451" s="227">
        <f t="shared" si="70"/>
        <v>0</v>
      </c>
      <c r="I451" s="227">
        <f t="shared" si="70"/>
        <v>0</v>
      </c>
      <c r="J451" s="227">
        <f t="shared" si="70"/>
        <v>0</v>
      </c>
      <c r="K451" s="227">
        <f t="shared" ref="K451" si="71">SUM(K401:K450)</f>
        <v>0</v>
      </c>
      <c r="L451" s="227">
        <f t="shared" ref="L451:Y451" si="72">SUM(L401:L450)</f>
        <v>0</v>
      </c>
      <c r="M451" s="227">
        <f t="shared" si="72"/>
        <v>0</v>
      </c>
      <c r="N451" s="227">
        <f t="shared" si="72"/>
        <v>0</v>
      </c>
      <c r="O451" s="227">
        <f t="shared" si="72"/>
        <v>0</v>
      </c>
      <c r="P451" s="227">
        <f t="shared" si="72"/>
        <v>0</v>
      </c>
      <c r="Q451" s="227">
        <f t="shared" si="72"/>
        <v>0</v>
      </c>
      <c r="R451" s="227">
        <f t="shared" si="72"/>
        <v>0</v>
      </c>
      <c r="S451" s="227">
        <f t="shared" si="72"/>
        <v>0</v>
      </c>
      <c r="T451" s="227">
        <f t="shared" si="72"/>
        <v>0</v>
      </c>
      <c r="U451" s="227">
        <f t="shared" si="72"/>
        <v>0</v>
      </c>
      <c r="V451" s="227">
        <f t="shared" si="72"/>
        <v>0</v>
      </c>
      <c r="W451" s="227">
        <f t="shared" si="72"/>
        <v>0</v>
      </c>
      <c r="X451" s="227">
        <f t="shared" si="72"/>
        <v>0</v>
      </c>
      <c r="Y451" s="227">
        <f t="shared" si="72"/>
        <v>0</v>
      </c>
    </row>
    <row r="452" spans="1:25">
      <c r="B452" s="87"/>
      <c r="J452" s="87"/>
      <c r="K452" s="87"/>
      <c r="L452" s="87"/>
      <c r="M452" s="87"/>
      <c r="N452" s="87"/>
      <c r="O452" s="87"/>
      <c r="P452" s="87"/>
      <c r="Q452" s="87"/>
      <c r="R452" s="87"/>
      <c r="S452" s="87"/>
    </row>
    <row r="453" spans="1:25">
      <c r="B453" s="87"/>
      <c r="C453" s="100" t="s">
        <v>337</v>
      </c>
      <c r="J453" s="87"/>
      <c r="K453" s="87"/>
      <c r="L453" s="87"/>
      <c r="M453" s="87"/>
      <c r="N453" s="87"/>
      <c r="O453" s="87"/>
      <c r="P453" s="87"/>
      <c r="Q453" s="87"/>
      <c r="R453" s="87"/>
      <c r="S453" s="87"/>
    </row>
    <row r="454" spans="1:25">
      <c r="A454" s="157" t="s">
        <v>281</v>
      </c>
      <c r="B454" s="927" t="s">
        <v>335</v>
      </c>
      <c r="C454" s="928"/>
      <c r="D454" s="928"/>
      <c r="E454" s="929"/>
      <c r="F454" s="91" t="s">
        <v>5</v>
      </c>
      <c r="G454" s="91" t="s">
        <v>5</v>
      </c>
      <c r="H454" s="91" t="s">
        <v>5</v>
      </c>
      <c r="I454" s="91" t="s">
        <v>5</v>
      </c>
      <c r="J454" s="91" t="s">
        <v>5</v>
      </c>
      <c r="K454" s="91" t="s">
        <v>5</v>
      </c>
      <c r="L454" s="91" t="s">
        <v>5</v>
      </c>
      <c r="M454" s="91" t="s">
        <v>5</v>
      </c>
      <c r="N454" s="91" t="s">
        <v>5</v>
      </c>
      <c r="O454" s="91" t="s">
        <v>5</v>
      </c>
      <c r="P454" s="91" t="s">
        <v>5</v>
      </c>
      <c r="Q454" s="91" t="s">
        <v>5</v>
      </c>
      <c r="R454" s="91" t="s">
        <v>5</v>
      </c>
      <c r="S454" s="91" t="s">
        <v>5</v>
      </c>
      <c r="T454" s="91" t="s">
        <v>5</v>
      </c>
      <c r="U454" s="91" t="s">
        <v>5</v>
      </c>
      <c r="V454" s="91" t="s">
        <v>5</v>
      </c>
      <c r="W454" s="91" t="s">
        <v>5</v>
      </c>
      <c r="X454" s="91" t="s">
        <v>5</v>
      </c>
      <c r="Y454" s="91" t="s">
        <v>5</v>
      </c>
    </row>
    <row r="455" spans="1:25">
      <c r="A455" s="230" t="s">
        <v>489</v>
      </c>
      <c r="B455" s="924"/>
      <c r="C455" s="925"/>
      <c r="D455" s="925"/>
      <c r="E455" s="926"/>
      <c r="F455" s="233"/>
      <c r="G455" s="233"/>
      <c r="H455" s="233"/>
      <c r="I455" s="233"/>
      <c r="J455" s="233"/>
      <c r="K455" s="233"/>
      <c r="L455" s="233"/>
      <c r="M455" s="233"/>
      <c r="N455" s="233"/>
      <c r="O455" s="233"/>
      <c r="P455" s="233"/>
      <c r="Q455" s="233"/>
      <c r="R455" s="233"/>
      <c r="S455" s="233"/>
      <c r="T455" s="233"/>
      <c r="U455" s="233"/>
      <c r="V455" s="233"/>
      <c r="W455" s="233"/>
      <c r="X455" s="233"/>
      <c r="Y455" s="233"/>
    </row>
    <row r="456" spans="1:25">
      <c r="A456" s="230" t="s">
        <v>490</v>
      </c>
      <c r="B456" s="924"/>
      <c r="C456" s="925"/>
      <c r="D456" s="925"/>
      <c r="E456" s="926"/>
      <c r="F456" s="233"/>
      <c r="G456" s="233"/>
      <c r="H456" s="233"/>
      <c r="I456" s="233"/>
      <c r="J456" s="233"/>
      <c r="K456" s="233"/>
      <c r="L456" s="233"/>
      <c r="M456" s="233"/>
      <c r="N456" s="233"/>
      <c r="O456" s="233"/>
      <c r="P456" s="233"/>
      <c r="Q456" s="233"/>
      <c r="R456" s="233"/>
      <c r="S456" s="233"/>
      <c r="T456" s="233"/>
      <c r="U456" s="233"/>
      <c r="V456" s="233"/>
      <c r="W456" s="233"/>
      <c r="X456" s="233"/>
      <c r="Y456" s="233"/>
    </row>
    <row r="457" spans="1:25">
      <c r="A457" s="230" t="s">
        <v>491</v>
      </c>
      <c r="B457" s="561"/>
      <c r="C457" s="562"/>
      <c r="D457" s="562"/>
      <c r="E457" s="563"/>
      <c r="F457" s="233"/>
      <c r="G457" s="233"/>
      <c r="H457" s="233"/>
      <c r="I457" s="233"/>
      <c r="J457" s="233"/>
      <c r="K457" s="233"/>
      <c r="L457" s="233"/>
      <c r="M457" s="233"/>
      <c r="N457" s="233"/>
      <c r="O457" s="233"/>
      <c r="P457" s="233"/>
      <c r="Q457" s="233"/>
      <c r="R457" s="233"/>
      <c r="S457" s="233"/>
      <c r="T457" s="233"/>
      <c r="U457" s="233"/>
      <c r="V457" s="233"/>
      <c r="W457" s="233"/>
      <c r="X457" s="233"/>
      <c r="Y457" s="233"/>
    </row>
    <row r="458" spans="1:25">
      <c r="A458" s="230" t="s">
        <v>492</v>
      </c>
      <c r="B458" s="561"/>
      <c r="C458" s="562"/>
      <c r="D458" s="562"/>
      <c r="E458" s="563"/>
      <c r="F458" s="233"/>
      <c r="G458" s="233"/>
      <c r="H458" s="233"/>
      <c r="I458" s="233"/>
      <c r="J458" s="233"/>
      <c r="K458" s="233"/>
      <c r="L458" s="233"/>
      <c r="M458" s="233"/>
      <c r="N458" s="233"/>
      <c r="O458" s="233"/>
      <c r="P458" s="233"/>
      <c r="Q458" s="233"/>
      <c r="R458" s="233"/>
      <c r="S458" s="233"/>
      <c r="T458" s="233"/>
      <c r="U458" s="233"/>
      <c r="V458" s="233"/>
      <c r="W458" s="233"/>
      <c r="X458" s="233"/>
      <c r="Y458" s="233"/>
    </row>
    <row r="459" spans="1:25">
      <c r="A459" s="230" t="s">
        <v>493</v>
      </c>
      <c r="B459" s="561"/>
      <c r="C459" s="562"/>
      <c r="D459" s="562"/>
      <c r="E459" s="563"/>
      <c r="F459" s="233"/>
      <c r="G459" s="233"/>
      <c r="H459" s="233"/>
      <c r="I459" s="233"/>
      <c r="J459" s="233"/>
      <c r="K459" s="233"/>
      <c r="L459" s="233"/>
      <c r="M459" s="233"/>
      <c r="N459" s="233"/>
      <c r="O459" s="233"/>
      <c r="P459" s="233"/>
      <c r="Q459" s="233"/>
      <c r="R459" s="233"/>
      <c r="S459" s="233"/>
      <c r="T459" s="233"/>
      <c r="U459" s="233"/>
      <c r="V459" s="233"/>
      <c r="W459" s="233"/>
      <c r="X459" s="233"/>
      <c r="Y459" s="233"/>
    </row>
    <row r="460" spans="1:25">
      <c r="A460" s="230" t="s">
        <v>494</v>
      </c>
      <c r="B460" s="561"/>
      <c r="C460" s="562"/>
      <c r="D460" s="562"/>
      <c r="E460" s="563"/>
      <c r="F460" s="233"/>
      <c r="G460" s="233"/>
      <c r="H460" s="233"/>
      <c r="I460" s="233"/>
      <c r="J460" s="233"/>
      <c r="K460" s="233"/>
      <c r="L460" s="233"/>
      <c r="M460" s="233"/>
      <c r="N460" s="233"/>
      <c r="O460" s="233"/>
      <c r="P460" s="233"/>
      <c r="Q460" s="233"/>
      <c r="R460" s="233"/>
      <c r="S460" s="233"/>
      <c r="T460" s="233"/>
      <c r="U460" s="233"/>
      <c r="V460" s="233"/>
      <c r="W460" s="233"/>
      <c r="X460" s="233"/>
      <c r="Y460" s="233"/>
    </row>
    <row r="461" spans="1:25">
      <c r="A461" s="230" t="s">
        <v>495</v>
      </c>
      <c r="B461" s="561"/>
      <c r="C461" s="562"/>
      <c r="D461" s="562"/>
      <c r="E461" s="563"/>
      <c r="F461" s="233"/>
      <c r="G461" s="233"/>
      <c r="H461" s="233"/>
      <c r="I461" s="233"/>
      <c r="J461" s="233"/>
      <c r="K461" s="233"/>
      <c r="L461" s="233"/>
      <c r="M461" s="233"/>
      <c r="N461" s="233"/>
      <c r="O461" s="233"/>
      <c r="P461" s="233"/>
      <c r="Q461" s="233"/>
      <c r="R461" s="233"/>
      <c r="S461" s="233"/>
      <c r="T461" s="233"/>
      <c r="U461" s="233"/>
      <c r="V461" s="233"/>
      <c r="W461" s="233"/>
      <c r="X461" s="233"/>
      <c r="Y461" s="233"/>
    </row>
    <row r="462" spans="1:25">
      <c r="A462" s="230" t="s">
        <v>496</v>
      </c>
      <c r="B462" s="561"/>
      <c r="C462" s="562"/>
      <c r="D462" s="562"/>
      <c r="E462" s="563"/>
      <c r="F462" s="233"/>
      <c r="G462" s="233"/>
      <c r="H462" s="233"/>
      <c r="I462" s="233"/>
      <c r="J462" s="233"/>
      <c r="K462" s="233"/>
      <c r="L462" s="233"/>
      <c r="M462" s="233"/>
      <c r="N462" s="233"/>
      <c r="O462" s="233"/>
      <c r="P462" s="233"/>
      <c r="Q462" s="233"/>
      <c r="R462" s="233"/>
      <c r="S462" s="233"/>
      <c r="T462" s="233"/>
      <c r="U462" s="233"/>
      <c r="V462" s="233"/>
      <c r="W462" s="233"/>
      <c r="X462" s="233"/>
      <c r="Y462" s="233"/>
    </row>
    <row r="463" spans="1:25">
      <c r="A463" s="230" t="s">
        <v>497</v>
      </c>
      <c r="B463" s="561"/>
      <c r="C463" s="562"/>
      <c r="D463" s="562"/>
      <c r="E463" s="563"/>
      <c r="F463" s="233"/>
      <c r="G463" s="233"/>
      <c r="H463" s="233"/>
      <c r="I463" s="233"/>
      <c r="J463" s="233"/>
      <c r="K463" s="233"/>
      <c r="L463" s="233"/>
      <c r="M463" s="233"/>
      <c r="N463" s="233"/>
      <c r="O463" s="233"/>
      <c r="P463" s="233"/>
      <c r="Q463" s="233"/>
      <c r="R463" s="233"/>
      <c r="S463" s="233"/>
      <c r="T463" s="233"/>
      <c r="U463" s="233"/>
      <c r="V463" s="233"/>
      <c r="W463" s="233"/>
      <c r="X463" s="233"/>
      <c r="Y463" s="233"/>
    </row>
    <row r="464" spans="1:25">
      <c r="A464" s="230" t="s">
        <v>498</v>
      </c>
      <c r="B464" s="561"/>
      <c r="C464" s="562"/>
      <c r="D464" s="562"/>
      <c r="E464" s="563"/>
      <c r="F464" s="233"/>
      <c r="G464" s="233"/>
      <c r="H464" s="233"/>
      <c r="I464" s="233"/>
      <c r="J464" s="233"/>
      <c r="K464" s="233"/>
      <c r="L464" s="233"/>
      <c r="M464" s="233"/>
      <c r="N464" s="233"/>
      <c r="O464" s="233"/>
      <c r="P464" s="233"/>
      <c r="Q464" s="233"/>
      <c r="R464" s="233"/>
      <c r="S464" s="233"/>
      <c r="T464" s="233"/>
      <c r="U464" s="233"/>
      <c r="V464" s="233"/>
      <c r="W464" s="233"/>
      <c r="X464" s="233"/>
      <c r="Y464" s="233"/>
    </row>
    <row r="465" spans="1:25" hidden="1">
      <c r="A465" s="230" t="s">
        <v>499</v>
      </c>
      <c r="B465" s="561"/>
      <c r="C465" s="562"/>
      <c r="D465" s="562"/>
      <c r="E465" s="563"/>
      <c r="F465" s="233"/>
      <c r="G465" s="233"/>
      <c r="H465" s="233"/>
      <c r="I465" s="233"/>
      <c r="J465" s="233"/>
      <c r="K465" s="233"/>
      <c r="L465" s="233"/>
      <c r="M465" s="233"/>
      <c r="N465" s="233"/>
      <c r="O465" s="233"/>
      <c r="P465" s="233"/>
      <c r="Q465" s="233"/>
      <c r="R465" s="233"/>
      <c r="S465" s="233"/>
      <c r="T465" s="233"/>
      <c r="U465" s="233"/>
      <c r="V465" s="233"/>
      <c r="W465" s="233"/>
      <c r="X465" s="233"/>
      <c r="Y465" s="233"/>
    </row>
    <row r="466" spans="1:25" hidden="1">
      <c r="A466" s="230" t="s">
        <v>500</v>
      </c>
      <c r="B466" s="561"/>
      <c r="C466" s="562"/>
      <c r="D466" s="562"/>
      <c r="E466" s="563"/>
      <c r="F466" s="233"/>
      <c r="G466" s="233"/>
      <c r="H466" s="233"/>
      <c r="I466" s="233"/>
      <c r="J466" s="233"/>
      <c r="K466" s="233"/>
      <c r="L466" s="233"/>
      <c r="M466" s="233"/>
      <c r="N466" s="233"/>
      <c r="O466" s="233"/>
      <c r="P466" s="233"/>
      <c r="Q466" s="233"/>
      <c r="R466" s="233"/>
      <c r="S466" s="233"/>
      <c r="T466" s="233"/>
      <c r="U466" s="233"/>
      <c r="V466" s="233"/>
      <c r="W466" s="233"/>
      <c r="X466" s="233"/>
      <c r="Y466" s="233"/>
    </row>
    <row r="467" spans="1:25" hidden="1">
      <c r="A467" s="230" t="s">
        <v>658</v>
      </c>
      <c r="B467" s="561"/>
      <c r="C467" s="562"/>
      <c r="D467" s="562"/>
      <c r="E467" s="563"/>
      <c r="F467" s="233"/>
      <c r="G467" s="233"/>
      <c r="H467" s="233"/>
      <c r="I467" s="233"/>
      <c r="J467" s="233"/>
      <c r="K467" s="233"/>
      <c r="L467" s="233"/>
      <c r="M467" s="233"/>
      <c r="N467" s="233"/>
      <c r="O467" s="233"/>
      <c r="P467" s="233"/>
      <c r="Q467" s="233"/>
      <c r="R467" s="233"/>
      <c r="S467" s="233"/>
      <c r="T467" s="233"/>
      <c r="U467" s="233"/>
      <c r="V467" s="233"/>
      <c r="W467" s="233"/>
      <c r="X467" s="233"/>
      <c r="Y467" s="233"/>
    </row>
    <row r="468" spans="1:25" hidden="1">
      <c r="A468" s="230" t="s">
        <v>659</v>
      </c>
      <c r="B468" s="561"/>
      <c r="C468" s="562"/>
      <c r="D468" s="562"/>
      <c r="E468" s="563"/>
      <c r="F468" s="233"/>
      <c r="G468" s="233"/>
      <c r="H468" s="233"/>
      <c r="I468" s="233"/>
      <c r="J468" s="233"/>
      <c r="K468" s="233"/>
      <c r="L468" s="233"/>
      <c r="M468" s="233"/>
      <c r="N468" s="233"/>
      <c r="O468" s="233"/>
      <c r="P468" s="233"/>
      <c r="Q468" s="233"/>
      <c r="R468" s="233"/>
      <c r="S468" s="233"/>
      <c r="T468" s="233"/>
      <c r="U468" s="233"/>
      <c r="V468" s="233"/>
      <c r="W468" s="233"/>
      <c r="X468" s="233"/>
      <c r="Y468" s="233"/>
    </row>
    <row r="469" spans="1:25" hidden="1">
      <c r="A469" s="230" t="s">
        <v>660</v>
      </c>
      <c r="B469" s="561"/>
      <c r="C469" s="562"/>
      <c r="D469" s="562"/>
      <c r="E469" s="563"/>
      <c r="F469" s="233"/>
      <c r="G469" s="233"/>
      <c r="H469" s="233"/>
      <c r="I469" s="233"/>
      <c r="J469" s="233"/>
      <c r="K469" s="233"/>
      <c r="L469" s="233"/>
      <c r="M469" s="233"/>
      <c r="N469" s="233"/>
      <c r="O469" s="233"/>
      <c r="P469" s="233"/>
      <c r="Q469" s="233"/>
      <c r="R469" s="233"/>
      <c r="S469" s="233"/>
      <c r="T469" s="233"/>
      <c r="U469" s="233"/>
      <c r="V469" s="233"/>
      <c r="W469" s="233"/>
      <c r="X469" s="233"/>
      <c r="Y469" s="233"/>
    </row>
    <row r="470" spans="1:25" hidden="1">
      <c r="A470" s="230" t="s">
        <v>661</v>
      </c>
      <c r="B470" s="561"/>
      <c r="C470" s="562"/>
      <c r="D470" s="562"/>
      <c r="E470" s="563"/>
      <c r="F470" s="233"/>
      <c r="G470" s="233"/>
      <c r="H470" s="233"/>
      <c r="I470" s="233"/>
      <c r="J470" s="233"/>
      <c r="K470" s="233"/>
      <c r="L470" s="233"/>
      <c r="M470" s="233"/>
      <c r="N470" s="233"/>
      <c r="O470" s="233"/>
      <c r="P470" s="233"/>
      <c r="Q470" s="233"/>
      <c r="R470" s="233"/>
      <c r="S470" s="233"/>
      <c r="T470" s="233"/>
      <c r="U470" s="233"/>
      <c r="V470" s="233"/>
      <c r="W470" s="233"/>
      <c r="X470" s="233"/>
      <c r="Y470" s="233"/>
    </row>
    <row r="471" spans="1:25" hidden="1">
      <c r="A471" s="230" t="s">
        <v>662</v>
      </c>
      <c r="B471" s="561"/>
      <c r="C471" s="562"/>
      <c r="D471" s="562"/>
      <c r="E471" s="563"/>
      <c r="F471" s="233"/>
      <c r="G471" s="233"/>
      <c r="H471" s="233"/>
      <c r="I471" s="233"/>
      <c r="J471" s="233"/>
      <c r="K471" s="233"/>
      <c r="L471" s="233"/>
      <c r="M471" s="233"/>
      <c r="N471" s="233"/>
      <c r="O471" s="233"/>
      <c r="P471" s="233"/>
      <c r="Q471" s="233"/>
      <c r="R471" s="233"/>
      <c r="S471" s="233"/>
      <c r="T471" s="233"/>
      <c r="U471" s="233"/>
      <c r="V471" s="233"/>
      <c r="W471" s="233"/>
      <c r="X471" s="233"/>
      <c r="Y471" s="233"/>
    </row>
    <row r="472" spans="1:25" hidden="1">
      <c r="A472" s="230" t="s">
        <v>663</v>
      </c>
      <c r="B472" s="561"/>
      <c r="C472" s="562"/>
      <c r="D472" s="562"/>
      <c r="E472" s="563"/>
      <c r="F472" s="233"/>
      <c r="G472" s="233"/>
      <c r="H472" s="233"/>
      <c r="I472" s="233"/>
      <c r="J472" s="233"/>
      <c r="K472" s="233"/>
      <c r="L472" s="233"/>
      <c r="M472" s="233"/>
      <c r="N472" s="233"/>
      <c r="O472" s="233"/>
      <c r="P472" s="233"/>
      <c r="Q472" s="233"/>
      <c r="R472" s="233"/>
      <c r="S472" s="233"/>
      <c r="T472" s="233"/>
      <c r="U472" s="233"/>
      <c r="V472" s="233"/>
      <c r="W472" s="233"/>
      <c r="X472" s="233"/>
      <c r="Y472" s="233"/>
    </row>
    <row r="473" spans="1:25" hidden="1">
      <c r="A473" s="230" t="s">
        <v>664</v>
      </c>
      <c r="B473" s="561"/>
      <c r="C473" s="562"/>
      <c r="D473" s="562"/>
      <c r="E473" s="563"/>
      <c r="F473" s="233"/>
      <c r="G473" s="233"/>
      <c r="H473" s="233"/>
      <c r="I473" s="233"/>
      <c r="J473" s="233"/>
      <c r="K473" s="233"/>
      <c r="L473" s="233"/>
      <c r="M473" s="233"/>
      <c r="N473" s="233"/>
      <c r="O473" s="233"/>
      <c r="P473" s="233"/>
      <c r="Q473" s="233"/>
      <c r="R473" s="233"/>
      <c r="S473" s="233"/>
      <c r="T473" s="233"/>
      <c r="U473" s="233"/>
      <c r="V473" s="233"/>
      <c r="W473" s="233"/>
      <c r="X473" s="233"/>
      <c r="Y473" s="233"/>
    </row>
    <row r="474" spans="1:25" hidden="1">
      <c r="A474" s="230" t="s">
        <v>665</v>
      </c>
      <c r="B474" s="561"/>
      <c r="C474" s="562"/>
      <c r="D474" s="562"/>
      <c r="E474" s="563"/>
      <c r="F474" s="233"/>
      <c r="G474" s="233"/>
      <c r="H474" s="233"/>
      <c r="I474" s="233"/>
      <c r="J474" s="233"/>
      <c r="K474" s="233"/>
      <c r="L474" s="233"/>
      <c r="M474" s="233"/>
      <c r="N474" s="233"/>
      <c r="O474" s="233"/>
      <c r="P474" s="233"/>
      <c r="Q474" s="233"/>
      <c r="R474" s="233"/>
      <c r="S474" s="233"/>
      <c r="T474" s="233"/>
      <c r="U474" s="233"/>
      <c r="V474" s="233"/>
      <c r="W474" s="233"/>
      <c r="X474" s="233"/>
      <c r="Y474" s="233"/>
    </row>
    <row r="475" spans="1:25" hidden="1">
      <c r="A475" s="230" t="s">
        <v>1306</v>
      </c>
      <c r="B475" s="561"/>
      <c r="C475" s="562"/>
      <c r="D475" s="562"/>
      <c r="E475" s="563"/>
      <c r="F475" s="233"/>
      <c r="G475" s="233"/>
      <c r="H475" s="233"/>
      <c r="I475" s="233"/>
      <c r="J475" s="233"/>
      <c r="K475" s="233"/>
      <c r="L475" s="233"/>
      <c r="M475" s="233"/>
      <c r="N475" s="233"/>
      <c r="O475" s="233"/>
      <c r="P475" s="233"/>
      <c r="Q475" s="233"/>
      <c r="R475" s="233"/>
      <c r="S475" s="233"/>
      <c r="T475" s="233"/>
      <c r="U475" s="233"/>
      <c r="V475" s="233"/>
      <c r="W475" s="233"/>
      <c r="X475" s="233"/>
      <c r="Y475" s="233"/>
    </row>
    <row r="476" spans="1:25" hidden="1">
      <c r="A476" s="230" t="s">
        <v>1307</v>
      </c>
      <c r="B476" s="561"/>
      <c r="C476" s="562"/>
      <c r="D476" s="562"/>
      <c r="E476" s="563"/>
      <c r="F476" s="233"/>
      <c r="G476" s="233"/>
      <c r="H476" s="233"/>
      <c r="I476" s="233"/>
      <c r="J476" s="233"/>
      <c r="K476" s="233"/>
      <c r="L476" s="233"/>
      <c r="M476" s="233"/>
      <c r="N476" s="233"/>
      <c r="O476" s="233"/>
      <c r="P476" s="233"/>
      <c r="Q476" s="233"/>
      <c r="R476" s="233"/>
      <c r="S476" s="233"/>
      <c r="T476" s="233"/>
      <c r="U476" s="233"/>
      <c r="V476" s="233"/>
      <c r="W476" s="233"/>
      <c r="X476" s="233"/>
      <c r="Y476" s="233"/>
    </row>
    <row r="477" spans="1:25" hidden="1">
      <c r="A477" s="230" t="s">
        <v>1308</v>
      </c>
      <c r="B477" s="561"/>
      <c r="C477" s="562"/>
      <c r="D477" s="562"/>
      <c r="E477" s="563"/>
      <c r="F477" s="233"/>
      <c r="G477" s="233"/>
      <c r="H477" s="233"/>
      <c r="I477" s="233"/>
      <c r="J477" s="233"/>
      <c r="K477" s="233"/>
      <c r="L477" s="233"/>
      <c r="M477" s="233"/>
      <c r="N477" s="233"/>
      <c r="O477" s="233"/>
      <c r="P477" s="233"/>
      <c r="Q477" s="233"/>
      <c r="R477" s="233"/>
      <c r="S477" s="233"/>
      <c r="T477" s="233"/>
      <c r="U477" s="233"/>
      <c r="V477" s="233"/>
      <c r="W477" s="233"/>
      <c r="X477" s="233"/>
      <c r="Y477" s="233"/>
    </row>
    <row r="478" spans="1:25" hidden="1">
      <c r="A478" s="230" t="s">
        <v>1309</v>
      </c>
      <c r="B478" s="561"/>
      <c r="C478" s="562"/>
      <c r="D478" s="562"/>
      <c r="E478" s="563"/>
      <c r="F478" s="233"/>
      <c r="G478" s="233"/>
      <c r="H478" s="233"/>
      <c r="I478" s="233"/>
      <c r="J478" s="233"/>
      <c r="K478" s="233"/>
      <c r="L478" s="233"/>
      <c r="M478" s="233"/>
      <c r="N478" s="233"/>
      <c r="O478" s="233"/>
      <c r="P478" s="233"/>
      <c r="Q478" s="233"/>
      <c r="R478" s="233"/>
      <c r="S478" s="233"/>
      <c r="T478" s="233"/>
      <c r="U478" s="233"/>
      <c r="V478" s="233"/>
      <c r="W478" s="233"/>
      <c r="X478" s="233"/>
      <c r="Y478" s="233"/>
    </row>
    <row r="479" spans="1:25" hidden="1">
      <c r="A479" s="230" t="s">
        <v>1310</v>
      </c>
      <c r="B479" s="561"/>
      <c r="C479" s="562"/>
      <c r="D479" s="562"/>
      <c r="E479" s="563"/>
      <c r="F479" s="233"/>
      <c r="G479" s="233"/>
      <c r="H479" s="233"/>
      <c r="I479" s="233"/>
      <c r="J479" s="233"/>
      <c r="K479" s="233"/>
      <c r="L479" s="233"/>
      <c r="M479" s="233"/>
      <c r="N479" s="233"/>
      <c r="O479" s="233"/>
      <c r="P479" s="233"/>
      <c r="Q479" s="233"/>
      <c r="R479" s="233"/>
      <c r="S479" s="233"/>
      <c r="T479" s="233"/>
      <c r="U479" s="233"/>
      <c r="V479" s="233"/>
      <c r="W479" s="233"/>
      <c r="X479" s="233"/>
      <c r="Y479" s="233"/>
    </row>
    <row r="480" spans="1:25" hidden="1">
      <c r="A480" s="230" t="s">
        <v>1311</v>
      </c>
      <c r="B480" s="561"/>
      <c r="C480" s="562"/>
      <c r="D480" s="562"/>
      <c r="E480" s="563"/>
      <c r="F480" s="233"/>
      <c r="G480" s="233"/>
      <c r="H480" s="233"/>
      <c r="I480" s="233"/>
      <c r="J480" s="233"/>
      <c r="K480" s="233"/>
      <c r="L480" s="233"/>
      <c r="M480" s="233"/>
      <c r="N480" s="233"/>
      <c r="O480" s="233"/>
      <c r="P480" s="233"/>
      <c r="Q480" s="233"/>
      <c r="R480" s="233"/>
      <c r="S480" s="233"/>
      <c r="T480" s="233"/>
      <c r="U480" s="233"/>
      <c r="V480" s="233"/>
      <c r="W480" s="233"/>
      <c r="X480" s="233"/>
      <c r="Y480" s="233"/>
    </row>
    <row r="481" spans="1:25" hidden="1">
      <c r="A481" s="230" t="s">
        <v>1312</v>
      </c>
      <c r="B481" s="561"/>
      <c r="C481" s="562"/>
      <c r="D481" s="562"/>
      <c r="E481" s="563"/>
      <c r="F481" s="233"/>
      <c r="G481" s="233"/>
      <c r="H481" s="233"/>
      <c r="I481" s="233"/>
      <c r="J481" s="233"/>
      <c r="K481" s="233"/>
      <c r="L481" s="233"/>
      <c r="M481" s="233"/>
      <c r="N481" s="233"/>
      <c r="O481" s="233"/>
      <c r="P481" s="233"/>
      <c r="Q481" s="233"/>
      <c r="R481" s="233"/>
      <c r="S481" s="233"/>
      <c r="T481" s="233"/>
      <c r="U481" s="233"/>
      <c r="V481" s="233"/>
      <c r="W481" s="233"/>
      <c r="X481" s="233"/>
      <c r="Y481" s="233"/>
    </row>
    <row r="482" spans="1:25" hidden="1">
      <c r="A482" s="230" t="s">
        <v>1313</v>
      </c>
      <c r="B482" s="561"/>
      <c r="C482" s="562"/>
      <c r="D482" s="562"/>
      <c r="E482" s="563"/>
      <c r="F482" s="233"/>
      <c r="G482" s="233"/>
      <c r="H482" s="233"/>
      <c r="I482" s="233"/>
      <c r="J482" s="233"/>
      <c r="K482" s="233"/>
      <c r="L482" s="233"/>
      <c r="M482" s="233"/>
      <c r="N482" s="233"/>
      <c r="O482" s="233"/>
      <c r="P482" s="233"/>
      <c r="Q482" s="233"/>
      <c r="R482" s="233"/>
      <c r="S482" s="233"/>
      <c r="T482" s="233"/>
      <c r="U482" s="233"/>
      <c r="V482" s="233"/>
      <c r="W482" s="233"/>
      <c r="X482" s="233"/>
      <c r="Y482" s="233"/>
    </row>
    <row r="483" spans="1:25" hidden="1">
      <c r="A483" s="230" t="s">
        <v>1314</v>
      </c>
      <c r="B483" s="561"/>
      <c r="C483" s="562"/>
      <c r="D483" s="562"/>
      <c r="E483" s="563"/>
      <c r="F483" s="233"/>
      <c r="G483" s="233"/>
      <c r="H483" s="233"/>
      <c r="I483" s="233"/>
      <c r="J483" s="233"/>
      <c r="K483" s="233"/>
      <c r="L483" s="233"/>
      <c r="M483" s="233"/>
      <c r="N483" s="233"/>
      <c r="O483" s="233"/>
      <c r="P483" s="233"/>
      <c r="Q483" s="233"/>
      <c r="R483" s="233"/>
      <c r="S483" s="233"/>
      <c r="T483" s="233"/>
      <c r="U483" s="233"/>
      <c r="V483" s="233"/>
      <c r="W483" s="233"/>
      <c r="X483" s="233"/>
      <c r="Y483" s="233"/>
    </row>
    <row r="484" spans="1:25" hidden="1">
      <c r="A484" s="230" t="s">
        <v>1315</v>
      </c>
      <c r="B484" s="561"/>
      <c r="C484" s="562"/>
      <c r="D484" s="562"/>
      <c r="E484" s="563"/>
      <c r="F484" s="233"/>
      <c r="G484" s="233"/>
      <c r="H484" s="233"/>
      <c r="I484" s="233"/>
      <c r="J484" s="233"/>
      <c r="K484" s="233"/>
      <c r="L484" s="233"/>
      <c r="M484" s="233"/>
      <c r="N484" s="233"/>
      <c r="O484" s="233"/>
      <c r="P484" s="233"/>
      <c r="Q484" s="233"/>
      <c r="R484" s="233"/>
      <c r="S484" s="233"/>
      <c r="T484" s="233"/>
      <c r="U484" s="233"/>
      <c r="V484" s="233"/>
      <c r="W484" s="233"/>
      <c r="X484" s="233"/>
      <c r="Y484" s="233"/>
    </row>
    <row r="485" spans="1:25" hidden="1">
      <c r="A485" s="230" t="s">
        <v>1316</v>
      </c>
      <c r="B485" s="561"/>
      <c r="C485" s="562"/>
      <c r="D485" s="562"/>
      <c r="E485" s="563"/>
      <c r="F485" s="233"/>
      <c r="G485" s="233"/>
      <c r="H485" s="233"/>
      <c r="I485" s="233"/>
      <c r="J485" s="233"/>
      <c r="K485" s="233"/>
      <c r="L485" s="233"/>
      <c r="M485" s="233"/>
      <c r="N485" s="233"/>
      <c r="O485" s="233"/>
      <c r="P485" s="233"/>
      <c r="Q485" s="233"/>
      <c r="R485" s="233"/>
      <c r="S485" s="233"/>
      <c r="T485" s="233"/>
      <c r="U485" s="233"/>
      <c r="V485" s="233"/>
      <c r="W485" s="233"/>
      <c r="X485" s="233"/>
      <c r="Y485" s="233"/>
    </row>
    <row r="486" spans="1:25" hidden="1">
      <c r="A486" s="230" t="s">
        <v>1317</v>
      </c>
      <c r="B486" s="561"/>
      <c r="C486" s="562"/>
      <c r="D486" s="562"/>
      <c r="E486" s="563"/>
      <c r="F486" s="233"/>
      <c r="G486" s="233"/>
      <c r="H486" s="233"/>
      <c r="I486" s="233"/>
      <c r="J486" s="233"/>
      <c r="K486" s="233"/>
      <c r="L486" s="233"/>
      <c r="M486" s="233"/>
      <c r="N486" s="233"/>
      <c r="O486" s="233"/>
      <c r="P486" s="233"/>
      <c r="Q486" s="233"/>
      <c r="R486" s="233"/>
      <c r="S486" s="233"/>
      <c r="T486" s="233"/>
      <c r="U486" s="233"/>
      <c r="V486" s="233"/>
      <c r="W486" s="233"/>
      <c r="X486" s="233"/>
      <c r="Y486" s="233"/>
    </row>
    <row r="487" spans="1:25" hidden="1">
      <c r="A487" s="230" t="s">
        <v>1318</v>
      </c>
      <c r="B487" s="561"/>
      <c r="C487" s="562"/>
      <c r="D487" s="562"/>
      <c r="E487" s="563"/>
      <c r="F487" s="233"/>
      <c r="G487" s="233"/>
      <c r="H487" s="233"/>
      <c r="I487" s="233"/>
      <c r="J487" s="233"/>
      <c r="K487" s="233"/>
      <c r="L487" s="233"/>
      <c r="M487" s="233"/>
      <c r="N487" s="233"/>
      <c r="O487" s="233"/>
      <c r="P487" s="233"/>
      <c r="Q487" s="233"/>
      <c r="R487" s="233"/>
      <c r="S487" s="233"/>
      <c r="T487" s="233"/>
      <c r="U487" s="233"/>
      <c r="V487" s="233"/>
      <c r="W487" s="233"/>
      <c r="X487" s="233"/>
      <c r="Y487" s="233"/>
    </row>
    <row r="488" spans="1:25" hidden="1">
      <c r="A488" s="230" t="s">
        <v>1319</v>
      </c>
      <c r="B488" s="561"/>
      <c r="C488" s="562"/>
      <c r="D488" s="562"/>
      <c r="E488" s="563"/>
      <c r="F488" s="233"/>
      <c r="G488" s="233"/>
      <c r="H488" s="233"/>
      <c r="I488" s="233"/>
      <c r="J488" s="233"/>
      <c r="K488" s="233"/>
      <c r="L488" s="233"/>
      <c r="M488" s="233"/>
      <c r="N488" s="233"/>
      <c r="O488" s="233"/>
      <c r="P488" s="233"/>
      <c r="Q488" s="233"/>
      <c r="R488" s="233"/>
      <c r="S488" s="233"/>
      <c r="T488" s="233"/>
      <c r="U488" s="233"/>
      <c r="V488" s="233"/>
      <c r="W488" s="233"/>
      <c r="X488" s="233"/>
      <c r="Y488" s="233"/>
    </row>
    <row r="489" spans="1:25" hidden="1">
      <c r="A489" s="230" t="s">
        <v>1320</v>
      </c>
      <c r="B489" s="924"/>
      <c r="C489" s="925"/>
      <c r="D489" s="925"/>
      <c r="E489" s="926"/>
      <c r="F489" s="233"/>
      <c r="G489" s="233"/>
      <c r="H489" s="233"/>
      <c r="I489" s="233"/>
      <c r="J489" s="233"/>
      <c r="K489" s="233"/>
      <c r="L489" s="233"/>
      <c r="M489" s="233"/>
      <c r="N489" s="233"/>
      <c r="O489" s="233"/>
      <c r="P489" s="233"/>
      <c r="Q489" s="233"/>
      <c r="R489" s="233"/>
      <c r="S489" s="233"/>
      <c r="T489" s="233"/>
      <c r="U489" s="233"/>
      <c r="V489" s="233"/>
      <c r="W489" s="233"/>
      <c r="X489" s="233"/>
      <c r="Y489" s="233"/>
    </row>
    <row r="490" spans="1:25" hidden="1">
      <c r="A490" s="230" t="s">
        <v>1321</v>
      </c>
      <c r="B490" s="924"/>
      <c r="C490" s="925"/>
      <c r="D490" s="925"/>
      <c r="E490" s="926"/>
      <c r="F490" s="233"/>
      <c r="G490" s="233"/>
      <c r="H490" s="233"/>
      <c r="I490" s="233"/>
      <c r="J490" s="233"/>
      <c r="K490" s="233"/>
      <c r="L490" s="233"/>
      <c r="M490" s="233"/>
      <c r="N490" s="233"/>
      <c r="O490" s="233"/>
      <c r="P490" s="233"/>
      <c r="Q490" s="233"/>
      <c r="R490" s="233"/>
      <c r="S490" s="233"/>
      <c r="T490" s="233"/>
      <c r="U490" s="233"/>
      <c r="V490" s="233"/>
      <c r="W490" s="233"/>
      <c r="X490" s="233"/>
      <c r="Y490" s="233"/>
    </row>
    <row r="491" spans="1:25" hidden="1">
      <c r="A491" s="230" t="s">
        <v>1322</v>
      </c>
      <c r="B491" s="924"/>
      <c r="C491" s="925"/>
      <c r="D491" s="925"/>
      <c r="E491" s="926"/>
      <c r="F491" s="233"/>
      <c r="G491" s="233"/>
      <c r="H491" s="233"/>
      <c r="I491" s="233"/>
      <c r="J491" s="233"/>
      <c r="K491" s="233"/>
      <c r="L491" s="233"/>
      <c r="M491" s="233"/>
      <c r="N491" s="233"/>
      <c r="O491" s="233"/>
      <c r="P491" s="233"/>
      <c r="Q491" s="233"/>
      <c r="R491" s="233"/>
      <c r="S491" s="233"/>
      <c r="T491" s="233"/>
      <c r="U491" s="233"/>
      <c r="V491" s="233"/>
      <c r="W491" s="233"/>
      <c r="X491" s="233"/>
      <c r="Y491" s="233"/>
    </row>
    <row r="492" spans="1:25" hidden="1">
      <c r="A492" s="230" t="s">
        <v>1323</v>
      </c>
      <c r="B492" s="924"/>
      <c r="C492" s="925"/>
      <c r="D492" s="925"/>
      <c r="E492" s="926"/>
      <c r="F492" s="233"/>
      <c r="G492" s="233"/>
      <c r="H492" s="233"/>
      <c r="I492" s="233"/>
      <c r="J492" s="233"/>
      <c r="K492" s="233"/>
      <c r="L492" s="233"/>
      <c r="M492" s="233"/>
      <c r="N492" s="233"/>
      <c r="O492" s="233"/>
      <c r="P492" s="233"/>
      <c r="Q492" s="233"/>
      <c r="R492" s="233"/>
      <c r="S492" s="233"/>
      <c r="T492" s="233"/>
      <c r="U492" s="233"/>
      <c r="V492" s="233"/>
      <c r="W492" s="233"/>
      <c r="X492" s="233"/>
      <c r="Y492" s="233"/>
    </row>
    <row r="493" spans="1:25" hidden="1">
      <c r="A493" s="230" t="s">
        <v>1324</v>
      </c>
      <c r="B493" s="924"/>
      <c r="C493" s="925"/>
      <c r="D493" s="925"/>
      <c r="E493" s="926"/>
      <c r="F493" s="233"/>
      <c r="G493" s="233"/>
      <c r="H493" s="233"/>
      <c r="I493" s="233"/>
      <c r="J493" s="233"/>
      <c r="K493" s="233"/>
      <c r="L493" s="233"/>
      <c r="M493" s="233"/>
      <c r="N493" s="233"/>
      <c r="O493" s="233"/>
      <c r="P493" s="233"/>
      <c r="Q493" s="233"/>
      <c r="R493" s="233"/>
      <c r="S493" s="233"/>
      <c r="T493" s="233"/>
      <c r="U493" s="233"/>
      <c r="V493" s="233"/>
      <c r="W493" s="233"/>
      <c r="X493" s="233"/>
      <c r="Y493" s="233"/>
    </row>
    <row r="494" spans="1:25" hidden="1">
      <c r="A494" s="230" t="s">
        <v>1325</v>
      </c>
      <c r="B494" s="924"/>
      <c r="C494" s="925"/>
      <c r="D494" s="925"/>
      <c r="E494" s="926"/>
      <c r="F494" s="233"/>
      <c r="G494" s="233"/>
      <c r="H494" s="233"/>
      <c r="I494" s="233"/>
      <c r="J494" s="233"/>
      <c r="K494" s="233"/>
      <c r="L494" s="233"/>
      <c r="M494" s="233"/>
      <c r="N494" s="233"/>
      <c r="O494" s="233"/>
      <c r="P494" s="233"/>
      <c r="Q494" s="233"/>
      <c r="R494" s="233"/>
      <c r="S494" s="233"/>
      <c r="T494" s="233"/>
      <c r="U494" s="233"/>
      <c r="V494" s="233"/>
      <c r="W494" s="233"/>
      <c r="X494" s="233"/>
      <c r="Y494" s="233"/>
    </row>
    <row r="495" spans="1:25" hidden="1">
      <c r="A495" s="230" t="s">
        <v>1326</v>
      </c>
      <c r="B495" s="924"/>
      <c r="C495" s="925"/>
      <c r="D495" s="925"/>
      <c r="E495" s="926"/>
      <c r="F495" s="233"/>
      <c r="G495" s="233"/>
      <c r="H495" s="233"/>
      <c r="I495" s="233"/>
      <c r="J495" s="233"/>
      <c r="K495" s="233"/>
      <c r="L495" s="233"/>
      <c r="M495" s="233"/>
      <c r="N495" s="233"/>
      <c r="O495" s="233"/>
      <c r="P495" s="233"/>
      <c r="Q495" s="233"/>
      <c r="R495" s="233"/>
      <c r="S495" s="233"/>
      <c r="T495" s="233"/>
      <c r="U495" s="233"/>
      <c r="V495" s="233"/>
      <c r="W495" s="233"/>
      <c r="X495" s="233"/>
      <c r="Y495" s="233"/>
    </row>
    <row r="496" spans="1:25" hidden="1">
      <c r="A496" s="230" t="s">
        <v>1327</v>
      </c>
      <c r="B496" s="924"/>
      <c r="C496" s="925"/>
      <c r="D496" s="925"/>
      <c r="E496" s="926"/>
      <c r="F496" s="233"/>
      <c r="G496" s="233"/>
      <c r="H496" s="233"/>
      <c r="I496" s="233"/>
      <c r="J496" s="233"/>
      <c r="K496" s="233"/>
      <c r="L496" s="233"/>
      <c r="M496" s="233"/>
      <c r="N496" s="233"/>
      <c r="O496" s="233"/>
      <c r="P496" s="233"/>
      <c r="Q496" s="233"/>
      <c r="R496" s="233"/>
      <c r="S496" s="233"/>
      <c r="T496" s="233"/>
      <c r="U496" s="233"/>
      <c r="V496" s="233"/>
      <c r="W496" s="233"/>
      <c r="X496" s="233"/>
      <c r="Y496" s="233"/>
    </row>
    <row r="497" spans="1:25" hidden="1">
      <c r="A497" s="230" t="s">
        <v>1328</v>
      </c>
      <c r="B497" s="924"/>
      <c r="C497" s="925"/>
      <c r="D497" s="925"/>
      <c r="E497" s="926"/>
      <c r="F497" s="233"/>
      <c r="G497" s="233"/>
      <c r="H497" s="233"/>
      <c r="I497" s="233"/>
      <c r="J497" s="233"/>
      <c r="K497" s="233"/>
      <c r="L497" s="233"/>
      <c r="M497" s="233"/>
      <c r="N497" s="233"/>
      <c r="O497" s="233"/>
      <c r="P497" s="233"/>
      <c r="Q497" s="233"/>
      <c r="R497" s="233"/>
      <c r="S497" s="233"/>
      <c r="T497" s="233"/>
      <c r="U497" s="233"/>
      <c r="V497" s="233"/>
      <c r="W497" s="233"/>
      <c r="X497" s="233"/>
      <c r="Y497" s="233"/>
    </row>
    <row r="498" spans="1:25" hidden="1">
      <c r="A498" s="230" t="s">
        <v>1329</v>
      </c>
      <c r="B498" s="320"/>
      <c r="C498" s="321"/>
      <c r="D498" s="321"/>
      <c r="E498" s="322"/>
      <c r="F498" s="233"/>
      <c r="G498" s="233"/>
      <c r="H498" s="233"/>
      <c r="I498" s="233"/>
      <c r="J498" s="233"/>
      <c r="K498" s="233"/>
      <c r="L498" s="233"/>
      <c r="M498" s="233"/>
      <c r="N498" s="233"/>
      <c r="O498" s="233"/>
      <c r="P498" s="233"/>
      <c r="Q498" s="233"/>
      <c r="R498" s="233"/>
      <c r="S498" s="233"/>
      <c r="T498" s="233"/>
      <c r="U498" s="233"/>
      <c r="V498" s="233"/>
      <c r="W498" s="233"/>
      <c r="X498" s="233"/>
      <c r="Y498" s="233"/>
    </row>
    <row r="499" spans="1:25" hidden="1">
      <c r="A499" s="230" t="s">
        <v>1330</v>
      </c>
      <c r="B499" s="320"/>
      <c r="C499" s="321"/>
      <c r="D499" s="321"/>
      <c r="E499" s="322"/>
      <c r="F499" s="233"/>
      <c r="G499" s="233"/>
      <c r="H499" s="233"/>
      <c r="I499" s="233"/>
      <c r="J499" s="233"/>
      <c r="K499" s="233"/>
      <c r="L499" s="233"/>
      <c r="M499" s="233"/>
      <c r="N499" s="233"/>
      <c r="O499" s="233"/>
      <c r="P499" s="233"/>
      <c r="Q499" s="233"/>
      <c r="R499" s="233"/>
      <c r="S499" s="233"/>
      <c r="T499" s="233"/>
      <c r="U499" s="233"/>
      <c r="V499" s="233"/>
      <c r="W499" s="233"/>
      <c r="X499" s="233"/>
      <c r="Y499" s="233"/>
    </row>
    <row r="500" spans="1:25" hidden="1">
      <c r="A500" s="230" t="s">
        <v>1331</v>
      </c>
      <c r="B500" s="320"/>
      <c r="C500" s="321"/>
      <c r="D500" s="321"/>
      <c r="E500" s="322"/>
      <c r="F500" s="233"/>
      <c r="G500" s="233"/>
      <c r="H500" s="233"/>
      <c r="I500" s="233"/>
      <c r="J500" s="233"/>
      <c r="K500" s="233"/>
      <c r="L500" s="233"/>
      <c r="M500" s="233"/>
      <c r="N500" s="233"/>
      <c r="O500" s="233"/>
      <c r="P500" s="233"/>
      <c r="Q500" s="233"/>
      <c r="R500" s="233"/>
      <c r="S500" s="233"/>
      <c r="T500" s="233"/>
      <c r="U500" s="233"/>
      <c r="V500" s="233"/>
      <c r="W500" s="233"/>
      <c r="X500" s="233"/>
      <c r="Y500" s="233"/>
    </row>
    <row r="501" spans="1:25" hidden="1">
      <c r="A501" s="230" t="s">
        <v>1332</v>
      </c>
      <c r="B501" s="320"/>
      <c r="C501" s="321"/>
      <c r="D501" s="321"/>
      <c r="E501" s="322"/>
      <c r="F501" s="233"/>
      <c r="G501" s="233"/>
      <c r="H501" s="233"/>
      <c r="I501" s="233"/>
      <c r="J501" s="233"/>
      <c r="K501" s="233"/>
      <c r="L501" s="233"/>
      <c r="M501" s="233"/>
      <c r="N501" s="233"/>
      <c r="O501" s="233"/>
      <c r="P501" s="233"/>
      <c r="Q501" s="233"/>
      <c r="R501" s="233"/>
      <c r="S501" s="233"/>
      <c r="T501" s="233"/>
      <c r="U501" s="233"/>
      <c r="V501" s="233"/>
      <c r="W501" s="233"/>
      <c r="X501" s="233"/>
      <c r="Y501" s="233"/>
    </row>
    <row r="502" spans="1:25" hidden="1">
      <c r="A502" s="230" t="s">
        <v>1333</v>
      </c>
      <c r="B502" s="320"/>
      <c r="C502" s="321"/>
      <c r="D502" s="321"/>
      <c r="E502" s="322"/>
      <c r="F502" s="233"/>
      <c r="G502" s="233"/>
      <c r="H502" s="233"/>
      <c r="I502" s="233"/>
      <c r="J502" s="233"/>
      <c r="K502" s="233"/>
      <c r="L502" s="233"/>
      <c r="M502" s="233"/>
      <c r="N502" s="233"/>
      <c r="O502" s="233"/>
      <c r="P502" s="233"/>
      <c r="Q502" s="233"/>
      <c r="R502" s="233"/>
      <c r="S502" s="233"/>
      <c r="T502" s="233"/>
      <c r="U502" s="233"/>
      <c r="V502" s="233"/>
      <c r="W502" s="233"/>
      <c r="X502" s="233"/>
      <c r="Y502" s="233"/>
    </row>
    <row r="503" spans="1:25" hidden="1">
      <c r="A503" s="230" t="s">
        <v>1334</v>
      </c>
      <c r="B503" s="320"/>
      <c r="C503" s="321"/>
      <c r="D503" s="321"/>
      <c r="E503" s="322"/>
      <c r="F503" s="233"/>
      <c r="G503" s="233"/>
      <c r="H503" s="233"/>
      <c r="I503" s="233"/>
      <c r="J503" s="233"/>
      <c r="K503" s="233"/>
      <c r="L503" s="233"/>
      <c r="M503" s="233"/>
      <c r="N503" s="233"/>
      <c r="O503" s="233"/>
      <c r="P503" s="233"/>
      <c r="Q503" s="233"/>
      <c r="R503" s="233"/>
      <c r="S503" s="233"/>
      <c r="T503" s="233"/>
      <c r="U503" s="233"/>
      <c r="V503" s="233"/>
      <c r="W503" s="233"/>
      <c r="X503" s="233"/>
      <c r="Y503" s="233"/>
    </row>
    <row r="504" spans="1:25" hidden="1">
      <c r="A504" s="230" t="s">
        <v>1335</v>
      </c>
      <c r="B504" s="320"/>
      <c r="C504" s="321"/>
      <c r="D504" s="321"/>
      <c r="E504" s="322"/>
      <c r="F504" s="233"/>
      <c r="G504" s="233"/>
      <c r="H504" s="233"/>
      <c r="I504" s="233"/>
      <c r="J504" s="233"/>
      <c r="K504" s="233"/>
      <c r="L504" s="233"/>
      <c r="M504" s="233"/>
      <c r="N504" s="233"/>
      <c r="O504" s="233"/>
      <c r="P504" s="233"/>
      <c r="Q504" s="233"/>
      <c r="R504" s="233"/>
      <c r="S504" s="233"/>
      <c r="T504" s="233"/>
      <c r="U504" s="233"/>
      <c r="V504" s="233"/>
      <c r="W504" s="233"/>
      <c r="X504" s="233"/>
      <c r="Y504" s="233"/>
    </row>
    <row r="505" spans="1:25">
      <c r="B505" s="93"/>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row>
    <row r="506" spans="1:25">
      <c r="B506" s="87"/>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row>
    <row r="507" spans="1:25">
      <c r="A507" s="100" t="s">
        <v>336</v>
      </c>
      <c r="C507" s="100" t="s">
        <v>295</v>
      </c>
      <c r="J507" s="87"/>
      <c r="K507" s="87"/>
      <c r="L507" s="87"/>
      <c r="M507" s="87"/>
      <c r="N507" s="87"/>
      <c r="O507" s="87"/>
      <c r="P507" s="87"/>
      <c r="Q507" s="87"/>
      <c r="R507" s="87"/>
      <c r="S507" s="87"/>
    </row>
    <row r="508" spans="1:25">
      <c r="A508" s="396" t="s">
        <v>334</v>
      </c>
      <c r="B508" s="87"/>
      <c r="F508" s="88"/>
      <c r="G508" s="88"/>
      <c r="H508" s="88"/>
      <c r="I508" s="88"/>
      <c r="M508" s="88"/>
      <c r="N508" s="88"/>
      <c r="O508" s="88"/>
      <c r="P508" s="88"/>
      <c r="Q508" s="88"/>
      <c r="T508" s="88"/>
      <c r="U508" s="88"/>
      <c r="V508" s="88"/>
      <c r="W508" s="88"/>
      <c r="X508" s="88"/>
      <c r="Y508" s="88"/>
    </row>
    <row r="509" spans="1:25">
      <c r="B509" s="87"/>
      <c r="F509" s="88"/>
      <c r="G509" s="88"/>
      <c r="H509" s="88"/>
      <c r="I509" s="88"/>
      <c r="M509" s="88"/>
      <c r="N509" s="88"/>
      <c r="O509" s="88"/>
      <c r="P509" s="88"/>
      <c r="Q509" s="88"/>
      <c r="T509" s="88"/>
      <c r="U509" s="88"/>
      <c r="V509" s="88"/>
      <c r="W509" s="88"/>
      <c r="X509" s="88"/>
      <c r="Y509" s="88"/>
    </row>
    <row r="510" spans="1:25" ht="25.5" customHeight="1">
      <c r="A510" s="157" t="s">
        <v>281</v>
      </c>
      <c r="B510" s="921" t="s">
        <v>175</v>
      </c>
      <c r="C510" s="922"/>
      <c r="D510" s="922"/>
      <c r="E510" s="923"/>
      <c r="F510" s="91" t="s">
        <v>5</v>
      </c>
      <c r="G510" s="91" t="s">
        <v>5</v>
      </c>
      <c r="H510" s="91" t="s">
        <v>5</v>
      </c>
      <c r="I510" s="91" t="s">
        <v>5</v>
      </c>
      <c r="J510" s="91" t="s">
        <v>5</v>
      </c>
      <c r="K510" s="91" t="s">
        <v>5</v>
      </c>
      <c r="L510" s="91" t="s">
        <v>5</v>
      </c>
      <c r="M510" s="91" t="s">
        <v>5</v>
      </c>
      <c r="N510" s="91" t="s">
        <v>5</v>
      </c>
      <c r="O510" s="91" t="s">
        <v>5</v>
      </c>
      <c r="P510" s="91" t="s">
        <v>5</v>
      </c>
      <c r="Q510" s="91" t="s">
        <v>5</v>
      </c>
      <c r="R510" s="91" t="s">
        <v>5</v>
      </c>
      <c r="S510" s="91" t="s">
        <v>5</v>
      </c>
      <c r="T510" s="91" t="s">
        <v>5</v>
      </c>
      <c r="U510" s="91" t="s">
        <v>5</v>
      </c>
      <c r="V510" s="91" t="s">
        <v>5</v>
      </c>
      <c r="W510" s="91" t="s">
        <v>5</v>
      </c>
      <c r="X510" s="91" t="s">
        <v>5</v>
      </c>
      <c r="Y510" s="91" t="s">
        <v>5</v>
      </c>
    </row>
    <row r="511" spans="1:25">
      <c r="A511" s="230" t="s">
        <v>501</v>
      </c>
      <c r="B511" s="924"/>
      <c r="C511" s="925"/>
      <c r="D511" s="925"/>
      <c r="E511" s="926"/>
      <c r="F511" s="233"/>
      <c r="G511" s="233"/>
      <c r="H511" s="233"/>
      <c r="I511" s="233"/>
      <c r="J511" s="233"/>
      <c r="K511" s="233"/>
      <c r="L511" s="233"/>
      <c r="M511" s="233"/>
      <c r="N511" s="233"/>
      <c r="O511" s="233"/>
      <c r="P511" s="233"/>
      <c r="Q511" s="233"/>
      <c r="R511" s="233"/>
      <c r="S511" s="233"/>
      <c r="T511" s="233"/>
      <c r="U511" s="233"/>
      <c r="V511" s="233"/>
      <c r="W511" s="233"/>
      <c r="X511" s="233"/>
      <c r="Y511" s="233"/>
    </row>
    <row r="512" spans="1:25">
      <c r="A512" s="230" t="s">
        <v>502</v>
      </c>
      <c r="B512" s="924"/>
      <c r="C512" s="925"/>
      <c r="D512" s="925"/>
      <c r="E512" s="926"/>
      <c r="F512" s="233"/>
      <c r="G512" s="233"/>
      <c r="H512" s="233"/>
      <c r="I512" s="233"/>
      <c r="J512" s="233"/>
      <c r="K512" s="233"/>
      <c r="L512" s="233"/>
      <c r="M512" s="233"/>
      <c r="N512" s="233"/>
      <c r="O512" s="233"/>
      <c r="P512" s="233"/>
      <c r="Q512" s="233"/>
      <c r="R512" s="233"/>
      <c r="S512" s="233"/>
      <c r="T512" s="233"/>
      <c r="U512" s="233"/>
      <c r="V512" s="233"/>
      <c r="W512" s="233"/>
      <c r="X512" s="233"/>
      <c r="Y512" s="233"/>
    </row>
    <row r="513" spans="1:25">
      <c r="A513" s="230" t="s">
        <v>503</v>
      </c>
      <c r="B513" s="561"/>
      <c r="C513" s="562"/>
      <c r="D513" s="562"/>
      <c r="E513" s="563"/>
      <c r="F513" s="233"/>
      <c r="G513" s="233"/>
      <c r="H513" s="233"/>
      <c r="I513" s="233"/>
      <c r="J513" s="233"/>
      <c r="K513" s="233"/>
      <c r="L513" s="233"/>
      <c r="M513" s="233"/>
      <c r="N513" s="233"/>
      <c r="O513" s="233"/>
      <c r="P513" s="233"/>
      <c r="Q513" s="233"/>
      <c r="R513" s="233"/>
      <c r="S513" s="233"/>
      <c r="T513" s="233"/>
      <c r="U513" s="233"/>
      <c r="V513" s="233"/>
      <c r="W513" s="233"/>
      <c r="X513" s="233"/>
      <c r="Y513" s="233"/>
    </row>
    <row r="514" spans="1:25">
      <c r="A514" s="230" t="s">
        <v>504</v>
      </c>
      <c r="B514" s="561"/>
      <c r="C514" s="562"/>
      <c r="D514" s="562"/>
      <c r="E514" s="563"/>
      <c r="F514" s="233"/>
      <c r="G514" s="233"/>
      <c r="H514" s="233"/>
      <c r="I514" s="233"/>
      <c r="J514" s="233"/>
      <c r="K514" s="233"/>
      <c r="L514" s="233"/>
      <c r="M514" s="233"/>
      <c r="N514" s="233"/>
      <c r="O514" s="233"/>
      <c r="P514" s="233"/>
      <c r="Q514" s="233"/>
      <c r="R514" s="233"/>
      <c r="S514" s="233"/>
      <c r="T514" s="233"/>
      <c r="U514" s="233"/>
      <c r="V514" s="233"/>
      <c r="W514" s="233"/>
      <c r="X514" s="233"/>
      <c r="Y514" s="233"/>
    </row>
    <row r="515" spans="1:25">
      <c r="A515" s="230" t="s">
        <v>505</v>
      </c>
      <c r="B515" s="561"/>
      <c r="C515" s="562"/>
      <c r="D515" s="562"/>
      <c r="E515" s="563"/>
      <c r="F515" s="233"/>
      <c r="G515" s="233"/>
      <c r="H515" s="233"/>
      <c r="I515" s="233"/>
      <c r="J515" s="233"/>
      <c r="K515" s="233"/>
      <c r="L515" s="233"/>
      <c r="M515" s="233"/>
      <c r="N515" s="233"/>
      <c r="O515" s="233"/>
      <c r="P515" s="233"/>
      <c r="Q515" s="233"/>
      <c r="R515" s="233"/>
      <c r="S515" s="233"/>
      <c r="T515" s="233"/>
      <c r="U515" s="233"/>
      <c r="V515" s="233"/>
      <c r="W515" s="233"/>
      <c r="X515" s="233"/>
      <c r="Y515" s="233"/>
    </row>
    <row r="516" spans="1:25">
      <c r="A516" s="230" t="s">
        <v>506</v>
      </c>
      <c r="B516" s="561"/>
      <c r="C516" s="562"/>
      <c r="D516" s="562"/>
      <c r="E516" s="563"/>
      <c r="F516" s="233"/>
      <c r="G516" s="233"/>
      <c r="H516" s="233"/>
      <c r="I516" s="233"/>
      <c r="J516" s="233"/>
      <c r="K516" s="233"/>
      <c r="L516" s="233"/>
      <c r="M516" s="233"/>
      <c r="N516" s="233"/>
      <c r="O516" s="233"/>
      <c r="P516" s="233"/>
      <c r="Q516" s="233"/>
      <c r="R516" s="233"/>
      <c r="S516" s="233"/>
      <c r="T516" s="233"/>
      <c r="U516" s="233"/>
      <c r="V516" s="233"/>
      <c r="W516" s="233"/>
      <c r="X516" s="233"/>
      <c r="Y516" s="233"/>
    </row>
    <row r="517" spans="1:25">
      <c r="A517" s="230" t="s">
        <v>507</v>
      </c>
      <c r="B517" s="561"/>
      <c r="C517" s="562"/>
      <c r="D517" s="562"/>
      <c r="E517" s="563"/>
      <c r="F517" s="233"/>
      <c r="G517" s="233"/>
      <c r="H517" s="233"/>
      <c r="I517" s="233"/>
      <c r="J517" s="233"/>
      <c r="K517" s="233"/>
      <c r="L517" s="233"/>
      <c r="M517" s="233"/>
      <c r="N517" s="233"/>
      <c r="O517" s="233"/>
      <c r="P517" s="233"/>
      <c r="Q517" s="233"/>
      <c r="R517" s="233"/>
      <c r="S517" s="233"/>
      <c r="T517" s="233"/>
      <c r="U517" s="233"/>
      <c r="V517" s="233"/>
      <c r="W517" s="233"/>
      <c r="X517" s="233"/>
      <c r="Y517" s="233"/>
    </row>
    <row r="518" spans="1:25">
      <c r="A518" s="230" t="s">
        <v>508</v>
      </c>
      <c r="B518" s="561"/>
      <c r="C518" s="562"/>
      <c r="D518" s="562"/>
      <c r="E518" s="563"/>
      <c r="F518" s="233"/>
      <c r="G518" s="233"/>
      <c r="H518" s="233"/>
      <c r="I518" s="233"/>
      <c r="J518" s="233"/>
      <c r="K518" s="233"/>
      <c r="L518" s="233"/>
      <c r="M518" s="233"/>
      <c r="N518" s="233"/>
      <c r="O518" s="233"/>
      <c r="P518" s="233"/>
      <c r="Q518" s="233"/>
      <c r="R518" s="233"/>
      <c r="S518" s="233"/>
      <c r="T518" s="233"/>
      <c r="U518" s="233"/>
      <c r="V518" s="233"/>
      <c r="W518" s="233"/>
      <c r="X518" s="233"/>
      <c r="Y518" s="233"/>
    </row>
    <row r="519" spans="1:25">
      <c r="A519" s="230" t="s">
        <v>509</v>
      </c>
      <c r="B519" s="561"/>
      <c r="C519" s="562"/>
      <c r="D519" s="562"/>
      <c r="E519" s="563"/>
      <c r="F519" s="233"/>
      <c r="G519" s="233"/>
      <c r="H519" s="233"/>
      <c r="I519" s="233"/>
      <c r="J519" s="233"/>
      <c r="K519" s="233"/>
      <c r="L519" s="233"/>
      <c r="M519" s="233"/>
      <c r="N519" s="233"/>
      <c r="O519" s="233"/>
      <c r="P519" s="233"/>
      <c r="Q519" s="233"/>
      <c r="R519" s="233"/>
      <c r="S519" s="233"/>
      <c r="T519" s="233"/>
      <c r="U519" s="233"/>
      <c r="V519" s="233"/>
      <c r="W519" s="233"/>
      <c r="X519" s="233"/>
      <c r="Y519" s="233"/>
    </row>
    <row r="520" spans="1:25">
      <c r="A520" s="230" t="s">
        <v>510</v>
      </c>
      <c r="B520" s="561"/>
      <c r="C520" s="562"/>
      <c r="D520" s="562"/>
      <c r="E520" s="563"/>
      <c r="F520" s="233"/>
      <c r="G520" s="233"/>
      <c r="H520" s="233"/>
      <c r="I520" s="233"/>
      <c r="J520" s="233"/>
      <c r="K520" s="233"/>
      <c r="L520" s="233"/>
      <c r="M520" s="233"/>
      <c r="N520" s="233"/>
      <c r="O520" s="233"/>
      <c r="P520" s="233"/>
      <c r="Q520" s="233"/>
      <c r="R520" s="233"/>
      <c r="S520" s="233"/>
      <c r="T520" s="233"/>
      <c r="U520" s="233"/>
      <c r="V520" s="233"/>
      <c r="W520" s="233"/>
      <c r="X520" s="233"/>
      <c r="Y520" s="233"/>
    </row>
    <row r="521" spans="1:25" hidden="1">
      <c r="A521" s="230" t="s">
        <v>511</v>
      </c>
      <c r="B521" s="561"/>
      <c r="C521" s="562"/>
      <c r="D521" s="562"/>
      <c r="E521" s="563"/>
      <c r="F521" s="233"/>
      <c r="G521" s="233"/>
      <c r="H521" s="233"/>
      <c r="I521" s="233"/>
      <c r="J521" s="233"/>
      <c r="K521" s="233"/>
      <c r="L521" s="233"/>
      <c r="M521" s="233"/>
      <c r="N521" s="233"/>
      <c r="O521" s="233"/>
      <c r="P521" s="233"/>
      <c r="Q521" s="233"/>
      <c r="R521" s="233"/>
      <c r="S521" s="233"/>
      <c r="T521" s="233"/>
      <c r="U521" s="233"/>
      <c r="V521" s="233"/>
      <c r="W521" s="233"/>
      <c r="X521" s="233"/>
      <c r="Y521" s="233"/>
    </row>
    <row r="522" spans="1:25" hidden="1">
      <c r="A522" s="230" t="s">
        <v>512</v>
      </c>
      <c r="B522" s="561"/>
      <c r="C522" s="562"/>
      <c r="D522" s="562"/>
      <c r="E522" s="563"/>
      <c r="F522" s="233"/>
      <c r="G522" s="233"/>
      <c r="H522" s="233"/>
      <c r="I522" s="233"/>
      <c r="J522" s="233"/>
      <c r="K522" s="233"/>
      <c r="L522" s="233"/>
      <c r="M522" s="233"/>
      <c r="N522" s="233"/>
      <c r="O522" s="233"/>
      <c r="P522" s="233"/>
      <c r="Q522" s="233"/>
      <c r="R522" s="233"/>
      <c r="S522" s="233"/>
      <c r="T522" s="233"/>
      <c r="U522" s="233"/>
      <c r="V522" s="233"/>
      <c r="W522" s="233"/>
      <c r="X522" s="233"/>
      <c r="Y522" s="233"/>
    </row>
    <row r="523" spans="1:25" hidden="1">
      <c r="A523" s="230" t="s">
        <v>666</v>
      </c>
      <c r="B523" s="561"/>
      <c r="C523" s="562"/>
      <c r="D523" s="562"/>
      <c r="E523" s="563"/>
      <c r="F523" s="233"/>
      <c r="G523" s="233"/>
      <c r="H523" s="233"/>
      <c r="I523" s="233"/>
      <c r="J523" s="233"/>
      <c r="K523" s="233"/>
      <c r="L523" s="233"/>
      <c r="M523" s="233"/>
      <c r="N523" s="233"/>
      <c r="O523" s="233"/>
      <c r="P523" s="233"/>
      <c r="Q523" s="233"/>
      <c r="R523" s="233"/>
      <c r="S523" s="233"/>
      <c r="T523" s="233"/>
      <c r="U523" s="233"/>
      <c r="V523" s="233"/>
      <c r="W523" s="233"/>
      <c r="X523" s="233"/>
      <c r="Y523" s="233"/>
    </row>
    <row r="524" spans="1:25" hidden="1">
      <c r="A524" s="230" t="s">
        <v>667</v>
      </c>
      <c r="B524" s="561"/>
      <c r="C524" s="562"/>
      <c r="D524" s="562"/>
      <c r="E524" s="563"/>
      <c r="F524" s="233"/>
      <c r="G524" s="233"/>
      <c r="H524" s="233"/>
      <c r="I524" s="233"/>
      <c r="J524" s="233"/>
      <c r="K524" s="233"/>
      <c r="L524" s="233"/>
      <c r="M524" s="233"/>
      <c r="N524" s="233"/>
      <c r="O524" s="233"/>
      <c r="P524" s="233"/>
      <c r="Q524" s="233"/>
      <c r="R524" s="233"/>
      <c r="S524" s="233"/>
      <c r="T524" s="233"/>
      <c r="U524" s="233"/>
      <c r="V524" s="233"/>
      <c r="W524" s="233"/>
      <c r="X524" s="233"/>
      <c r="Y524" s="233"/>
    </row>
    <row r="525" spans="1:25" hidden="1">
      <c r="A525" s="230" t="s">
        <v>668</v>
      </c>
      <c r="B525" s="561"/>
      <c r="C525" s="562"/>
      <c r="D525" s="562"/>
      <c r="E525" s="563"/>
      <c r="F525" s="233"/>
      <c r="G525" s="233"/>
      <c r="H525" s="233"/>
      <c r="I525" s="233"/>
      <c r="J525" s="233"/>
      <c r="K525" s="233"/>
      <c r="L525" s="233"/>
      <c r="M525" s="233"/>
      <c r="N525" s="233"/>
      <c r="O525" s="233"/>
      <c r="P525" s="233"/>
      <c r="Q525" s="233"/>
      <c r="R525" s="233"/>
      <c r="S525" s="233"/>
      <c r="T525" s="233"/>
      <c r="U525" s="233"/>
      <c r="V525" s="233"/>
      <c r="W525" s="233"/>
      <c r="X525" s="233"/>
      <c r="Y525" s="233"/>
    </row>
    <row r="526" spans="1:25" hidden="1">
      <c r="A526" s="230" t="s">
        <v>669</v>
      </c>
      <c r="B526" s="561"/>
      <c r="C526" s="562"/>
      <c r="D526" s="562"/>
      <c r="E526" s="563"/>
      <c r="F526" s="233"/>
      <c r="G526" s="233"/>
      <c r="H526" s="233"/>
      <c r="I526" s="233"/>
      <c r="J526" s="233"/>
      <c r="K526" s="233"/>
      <c r="L526" s="233"/>
      <c r="M526" s="233"/>
      <c r="N526" s="233"/>
      <c r="O526" s="233"/>
      <c r="P526" s="233"/>
      <c r="Q526" s="233"/>
      <c r="R526" s="233"/>
      <c r="S526" s="233"/>
      <c r="T526" s="233"/>
      <c r="U526" s="233"/>
      <c r="V526" s="233"/>
      <c r="W526" s="233"/>
      <c r="X526" s="233"/>
      <c r="Y526" s="233"/>
    </row>
    <row r="527" spans="1:25" hidden="1">
      <c r="A527" s="230" t="s">
        <v>670</v>
      </c>
      <c r="B527" s="561"/>
      <c r="C527" s="562"/>
      <c r="D527" s="562"/>
      <c r="E527" s="563"/>
      <c r="F527" s="233"/>
      <c r="G527" s="233"/>
      <c r="H527" s="233"/>
      <c r="I527" s="233"/>
      <c r="J527" s="233"/>
      <c r="K527" s="233"/>
      <c r="L527" s="233"/>
      <c r="M527" s="233"/>
      <c r="N527" s="233"/>
      <c r="O527" s="233"/>
      <c r="P527" s="233"/>
      <c r="Q527" s="233"/>
      <c r="R527" s="233"/>
      <c r="S527" s="233"/>
      <c r="T527" s="233"/>
      <c r="U527" s="233"/>
      <c r="V527" s="233"/>
      <c r="W527" s="233"/>
      <c r="X527" s="233"/>
      <c r="Y527" s="233"/>
    </row>
    <row r="528" spans="1:25" hidden="1">
      <c r="A528" s="230" t="s">
        <v>671</v>
      </c>
      <c r="B528" s="561"/>
      <c r="C528" s="562"/>
      <c r="D528" s="562"/>
      <c r="E528" s="563"/>
      <c r="F528" s="233"/>
      <c r="G528" s="233"/>
      <c r="H528" s="233"/>
      <c r="I528" s="233"/>
      <c r="J528" s="233"/>
      <c r="K528" s="233"/>
      <c r="L528" s="233"/>
      <c r="M528" s="233"/>
      <c r="N528" s="233"/>
      <c r="O528" s="233"/>
      <c r="P528" s="233"/>
      <c r="Q528" s="233"/>
      <c r="R528" s="233"/>
      <c r="S528" s="233"/>
      <c r="T528" s="233"/>
      <c r="U528" s="233"/>
      <c r="V528" s="233"/>
      <c r="W528" s="233"/>
      <c r="X528" s="233"/>
      <c r="Y528" s="233"/>
    </row>
    <row r="529" spans="1:25" hidden="1">
      <c r="A529" s="230" t="s">
        <v>672</v>
      </c>
      <c r="B529" s="561"/>
      <c r="C529" s="562"/>
      <c r="D529" s="562"/>
      <c r="E529" s="563"/>
      <c r="F529" s="233"/>
      <c r="G529" s="233"/>
      <c r="H529" s="233"/>
      <c r="I529" s="233"/>
      <c r="J529" s="233"/>
      <c r="K529" s="233"/>
      <c r="L529" s="233"/>
      <c r="M529" s="233"/>
      <c r="N529" s="233"/>
      <c r="O529" s="233"/>
      <c r="P529" s="233"/>
      <c r="Q529" s="233"/>
      <c r="R529" s="233"/>
      <c r="S529" s="233"/>
      <c r="T529" s="233"/>
      <c r="U529" s="233"/>
      <c r="V529" s="233"/>
      <c r="W529" s="233"/>
      <c r="X529" s="233"/>
      <c r="Y529" s="233"/>
    </row>
    <row r="530" spans="1:25" hidden="1">
      <c r="A530" s="230" t="s">
        <v>673</v>
      </c>
      <c r="B530" s="561"/>
      <c r="C530" s="562"/>
      <c r="D530" s="562"/>
      <c r="E530" s="563"/>
      <c r="F530" s="233"/>
      <c r="G530" s="233"/>
      <c r="H530" s="233"/>
      <c r="I530" s="233"/>
      <c r="J530" s="233"/>
      <c r="K530" s="233"/>
      <c r="L530" s="233"/>
      <c r="M530" s="233"/>
      <c r="N530" s="233"/>
      <c r="O530" s="233"/>
      <c r="P530" s="233"/>
      <c r="Q530" s="233"/>
      <c r="R530" s="233"/>
      <c r="S530" s="233"/>
      <c r="T530" s="233"/>
      <c r="U530" s="233"/>
      <c r="V530" s="233"/>
      <c r="W530" s="233"/>
      <c r="X530" s="233"/>
      <c r="Y530" s="233"/>
    </row>
    <row r="531" spans="1:25" hidden="1">
      <c r="A531" s="230" t="s">
        <v>1276</v>
      </c>
      <c r="B531" s="561"/>
      <c r="C531" s="562"/>
      <c r="D531" s="562"/>
      <c r="E531" s="563"/>
      <c r="F531" s="233"/>
      <c r="G531" s="233"/>
      <c r="H531" s="233"/>
      <c r="I531" s="233"/>
      <c r="J531" s="233"/>
      <c r="K531" s="233"/>
      <c r="L531" s="233"/>
      <c r="M531" s="233"/>
      <c r="N531" s="233"/>
      <c r="O531" s="233"/>
      <c r="P531" s="233"/>
      <c r="Q531" s="233"/>
      <c r="R531" s="233"/>
      <c r="S531" s="233"/>
      <c r="T531" s="233"/>
      <c r="U531" s="233"/>
      <c r="V531" s="233"/>
      <c r="W531" s="233"/>
      <c r="X531" s="233"/>
      <c r="Y531" s="233"/>
    </row>
    <row r="532" spans="1:25" hidden="1">
      <c r="A532" s="230" t="s">
        <v>1277</v>
      </c>
      <c r="B532" s="561"/>
      <c r="C532" s="562"/>
      <c r="D532" s="562"/>
      <c r="E532" s="563"/>
      <c r="F532" s="233"/>
      <c r="G532" s="233"/>
      <c r="H532" s="233"/>
      <c r="I532" s="233"/>
      <c r="J532" s="233"/>
      <c r="K532" s="233"/>
      <c r="L532" s="233"/>
      <c r="M532" s="233"/>
      <c r="N532" s="233"/>
      <c r="O532" s="233"/>
      <c r="P532" s="233"/>
      <c r="Q532" s="233"/>
      <c r="R532" s="233"/>
      <c r="S532" s="233"/>
      <c r="T532" s="233"/>
      <c r="U532" s="233"/>
      <c r="V532" s="233"/>
      <c r="W532" s="233"/>
      <c r="X532" s="233"/>
      <c r="Y532" s="233"/>
    </row>
    <row r="533" spans="1:25" hidden="1">
      <c r="A533" s="230" t="s">
        <v>1278</v>
      </c>
      <c r="B533" s="561"/>
      <c r="C533" s="562"/>
      <c r="D533" s="562"/>
      <c r="E533" s="563"/>
      <c r="F533" s="233"/>
      <c r="G533" s="233"/>
      <c r="H533" s="233"/>
      <c r="I533" s="233"/>
      <c r="J533" s="233"/>
      <c r="K533" s="233"/>
      <c r="L533" s="233"/>
      <c r="M533" s="233"/>
      <c r="N533" s="233"/>
      <c r="O533" s="233"/>
      <c r="P533" s="233"/>
      <c r="Q533" s="233"/>
      <c r="R533" s="233"/>
      <c r="S533" s="233"/>
      <c r="T533" s="233"/>
      <c r="U533" s="233"/>
      <c r="V533" s="233"/>
      <c r="W533" s="233"/>
      <c r="X533" s="233"/>
      <c r="Y533" s="233"/>
    </row>
    <row r="534" spans="1:25" hidden="1">
      <c r="A534" s="230" t="s">
        <v>1279</v>
      </c>
      <c r="B534" s="561"/>
      <c r="C534" s="562"/>
      <c r="D534" s="562"/>
      <c r="E534" s="563"/>
      <c r="F534" s="233"/>
      <c r="G534" s="233"/>
      <c r="H534" s="233"/>
      <c r="I534" s="233"/>
      <c r="J534" s="233"/>
      <c r="K534" s="233"/>
      <c r="L534" s="233"/>
      <c r="M534" s="233"/>
      <c r="N534" s="233"/>
      <c r="O534" s="233"/>
      <c r="P534" s="233"/>
      <c r="Q534" s="233"/>
      <c r="R534" s="233"/>
      <c r="S534" s="233"/>
      <c r="T534" s="233"/>
      <c r="U534" s="233"/>
      <c r="V534" s="233"/>
      <c r="W534" s="233"/>
      <c r="X534" s="233"/>
      <c r="Y534" s="233"/>
    </row>
    <row r="535" spans="1:25" hidden="1">
      <c r="A535" s="230" t="s">
        <v>1280</v>
      </c>
      <c r="B535" s="561"/>
      <c r="C535" s="562"/>
      <c r="D535" s="562"/>
      <c r="E535" s="563"/>
      <c r="F535" s="233"/>
      <c r="G535" s="233"/>
      <c r="H535" s="233"/>
      <c r="I535" s="233"/>
      <c r="J535" s="233"/>
      <c r="K535" s="233"/>
      <c r="L535" s="233"/>
      <c r="M535" s="233"/>
      <c r="N535" s="233"/>
      <c r="O535" s="233"/>
      <c r="P535" s="233"/>
      <c r="Q535" s="233"/>
      <c r="R535" s="233"/>
      <c r="S535" s="233"/>
      <c r="T535" s="233"/>
      <c r="U535" s="233"/>
      <c r="V535" s="233"/>
      <c r="W535" s="233"/>
      <c r="X535" s="233"/>
      <c r="Y535" s="233"/>
    </row>
    <row r="536" spans="1:25" hidden="1">
      <c r="A536" s="230" t="s">
        <v>1281</v>
      </c>
      <c r="B536" s="561"/>
      <c r="C536" s="562"/>
      <c r="D536" s="562"/>
      <c r="E536" s="563"/>
      <c r="F536" s="233"/>
      <c r="G536" s="233"/>
      <c r="H536" s="233"/>
      <c r="I536" s="233"/>
      <c r="J536" s="233"/>
      <c r="K536" s="233"/>
      <c r="L536" s="233"/>
      <c r="M536" s="233"/>
      <c r="N536" s="233"/>
      <c r="O536" s="233"/>
      <c r="P536" s="233"/>
      <c r="Q536" s="233"/>
      <c r="R536" s="233"/>
      <c r="S536" s="233"/>
      <c r="T536" s="233"/>
      <c r="U536" s="233"/>
      <c r="V536" s="233"/>
      <c r="W536" s="233"/>
      <c r="X536" s="233"/>
      <c r="Y536" s="233"/>
    </row>
    <row r="537" spans="1:25" hidden="1">
      <c r="A537" s="230" t="s">
        <v>1282</v>
      </c>
      <c r="B537" s="561"/>
      <c r="C537" s="562"/>
      <c r="D537" s="562"/>
      <c r="E537" s="563"/>
      <c r="F537" s="233"/>
      <c r="G537" s="233"/>
      <c r="H537" s="233"/>
      <c r="I537" s="233"/>
      <c r="J537" s="233"/>
      <c r="K537" s="233"/>
      <c r="L537" s="233"/>
      <c r="M537" s="233"/>
      <c r="N537" s="233"/>
      <c r="O537" s="233"/>
      <c r="P537" s="233"/>
      <c r="Q537" s="233"/>
      <c r="R537" s="233"/>
      <c r="S537" s="233"/>
      <c r="T537" s="233"/>
      <c r="U537" s="233"/>
      <c r="V537" s="233"/>
      <c r="W537" s="233"/>
      <c r="X537" s="233"/>
      <c r="Y537" s="233"/>
    </row>
    <row r="538" spans="1:25" hidden="1">
      <c r="A538" s="230" t="s">
        <v>1283</v>
      </c>
      <c r="B538" s="561"/>
      <c r="C538" s="562"/>
      <c r="D538" s="562"/>
      <c r="E538" s="563"/>
      <c r="F538" s="233"/>
      <c r="G538" s="233"/>
      <c r="H538" s="233"/>
      <c r="I538" s="233"/>
      <c r="J538" s="233"/>
      <c r="K538" s="233"/>
      <c r="L538" s="233"/>
      <c r="M538" s="233"/>
      <c r="N538" s="233"/>
      <c r="O538" s="233"/>
      <c r="P538" s="233"/>
      <c r="Q538" s="233"/>
      <c r="R538" s="233"/>
      <c r="S538" s="233"/>
      <c r="T538" s="233"/>
      <c r="U538" s="233"/>
      <c r="V538" s="233"/>
      <c r="W538" s="233"/>
      <c r="X538" s="233"/>
      <c r="Y538" s="233"/>
    </row>
    <row r="539" spans="1:25" hidden="1">
      <c r="A539" s="230" t="s">
        <v>1284</v>
      </c>
      <c r="B539" s="561"/>
      <c r="C539" s="562"/>
      <c r="D539" s="562"/>
      <c r="E539" s="563"/>
      <c r="F539" s="233"/>
      <c r="G539" s="233"/>
      <c r="H539" s="233"/>
      <c r="I539" s="233"/>
      <c r="J539" s="233"/>
      <c r="K539" s="233"/>
      <c r="L539" s="233"/>
      <c r="M539" s="233"/>
      <c r="N539" s="233"/>
      <c r="O539" s="233"/>
      <c r="P539" s="233"/>
      <c r="Q539" s="233"/>
      <c r="R539" s="233"/>
      <c r="S539" s="233"/>
      <c r="T539" s="233"/>
      <c r="U539" s="233"/>
      <c r="V539" s="233"/>
      <c r="W539" s="233"/>
      <c r="X539" s="233"/>
      <c r="Y539" s="233"/>
    </row>
    <row r="540" spans="1:25" hidden="1">
      <c r="A540" s="230" t="s">
        <v>1285</v>
      </c>
      <c r="B540" s="561"/>
      <c r="C540" s="562"/>
      <c r="D540" s="562"/>
      <c r="E540" s="563"/>
      <c r="F540" s="233"/>
      <c r="G540" s="233"/>
      <c r="H540" s="233"/>
      <c r="I540" s="233"/>
      <c r="J540" s="233"/>
      <c r="K540" s="233"/>
      <c r="L540" s="233"/>
      <c r="M540" s="233"/>
      <c r="N540" s="233"/>
      <c r="O540" s="233"/>
      <c r="P540" s="233"/>
      <c r="Q540" s="233"/>
      <c r="R540" s="233"/>
      <c r="S540" s="233"/>
      <c r="T540" s="233"/>
      <c r="U540" s="233"/>
      <c r="V540" s="233"/>
      <c r="W540" s="233"/>
      <c r="X540" s="233"/>
      <c r="Y540" s="233"/>
    </row>
    <row r="541" spans="1:25" hidden="1">
      <c r="A541" s="230" t="s">
        <v>1286</v>
      </c>
      <c r="B541" s="561"/>
      <c r="C541" s="562"/>
      <c r="D541" s="562"/>
      <c r="E541" s="563"/>
      <c r="F541" s="233"/>
      <c r="G541" s="233"/>
      <c r="H541" s="233"/>
      <c r="I541" s="233"/>
      <c r="J541" s="233"/>
      <c r="K541" s="233"/>
      <c r="L541" s="233"/>
      <c r="M541" s="233"/>
      <c r="N541" s="233"/>
      <c r="O541" s="233"/>
      <c r="P541" s="233"/>
      <c r="Q541" s="233"/>
      <c r="R541" s="233"/>
      <c r="S541" s="233"/>
      <c r="T541" s="233"/>
      <c r="U541" s="233"/>
      <c r="V541" s="233"/>
      <c r="W541" s="233"/>
      <c r="X541" s="233"/>
      <c r="Y541" s="233"/>
    </row>
    <row r="542" spans="1:25" hidden="1">
      <c r="A542" s="230" t="s">
        <v>1287</v>
      </c>
      <c r="B542" s="924"/>
      <c r="C542" s="925"/>
      <c r="D542" s="925"/>
      <c r="E542" s="926"/>
      <c r="F542" s="233"/>
      <c r="G542" s="233"/>
      <c r="H542" s="233"/>
      <c r="I542" s="233"/>
      <c r="J542" s="233"/>
      <c r="K542" s="233"/>
      <c r="L542" s="233"/>
      <c r="M542" s="233"/>
      <c r="N542" s="233"/>
      <c r="O542" s="233"/>
      <c r="P542" s="233"/>
      <c r="Q542" s="233"/>
      <c r="R542" s="233"/>
      <c r="S542" s="233"/>
      <c r="T542" s="233"/>
      <c r="U542" s="233"/>
      <c r="V542" s="233"/>
      <c r="W542" s="233"/>
      <c r="X542" s="233"/>
      <c r="Y542" s="233"/>
    </row>
    <row r="543" spans="1:25" hidden="1">
      <c r="A543" s="230" t="s">
        <v>1288</v>
      </c>
      <c r="B543" s="924"/>
      <c r="C543" s="925"/>
      <c r="D543" s="925"/>
      <c r="E543" s="926"/>
      <c r="F543" s="233"/>
      <c r="G543" s="233"/>
      <c r="H543" s="233"/>
      <c r="I543" s="233"/>
      <c r="J543" s="233"/>
      <c r="K543" s="233"/>
      <c r="L543" s="233"/>
      <c r="M543" s="233"/>
      <c r="N543" s="233"/>
      <c r="O543" s="233"/>
      <c r="P543" s="233"/>
      <c r="Q543" s="233"/>
      <c r="R543" s="233"/>
      <c r="S543" s="233"/>
      <c r="T543" s="233"/>
      <c r="U543" s="233"/>
      <c r="V543" s="233"/>
      <c r="W543" s="233"/>
      <c r="X543" s="233"/>
      <c r="Y543" s="233"/>
    </row>
    <row r="544" spans="1:25" hidden="1">
      <c r="A544" s="230" t="s">
        <v>1289</v>
      </c>
      <c r="B544" s="924"/>
      <c r="C544" s="925"/>
      <c r="D544" s="925"/>
      <c r="E544" s="926"/>
      <c r="F544" s="233"/>
      <c r="G544" s="233"/>
      <c r="H544" s="233"/>
      <c r="I544" s="233"/>
      <c r="J544" s="233"/>
      <c r="K544" s="233"/>
      <c r="L544" s="233"/>
      <c r="M544" s="233"/>
      <c r="N544" s="233"/>
      <c r="O544" s="233"/>
      <c r="P544" s="233"/>
      <c r="Q544" s="233"/>
      <c r="R544" s="233"/>
      <c r="S544" s="233"/>
      <c r="T544" s="233"/>
      <c r="U544" s="233"/>
      <c r="V544" s="233"/>
      <c r="W544" s="233"/>
      <c r="X544" s="233"/>
      <c r="Y544" s="233"/>
    </row>
    <row r="545" spans="1:25" hidden="1">
      <c r="A545" s="230" t="s">
        <v>1290</v>
      </c>
      <c r="B545" s="924"/>
      <c r="C545" s="925"/>
      <c r="D545" s="925"/>
      <c r="E545" s="926"/>
      <c r="F545" s="233"/>
      <c r="G545" s="233"/>
      <c r="H545" s="233"/>
      <c r="I545" s="233"/>
      <c r="J545" s="233"/>
      <c r="K545" s="233"/>
      <c r="L545" s="233"/>
      <c r="M545" s="233"/>
      <c r="N545" s="233"/>
      <c r="O545" s="233"/>
      <c r="P545" s="233"/>
      <c r="Q545" s="233"/>
      <c r="R545" s="233"/>
      <c r="S545" s="233"/>
      <c r="T545" s="233"/>
      <c r="U545" s="233"/>
      <c r="V545" s="233"/>
      <c r="W545" s="233"/>
      <c r="X545" s="233"/>
      <c r="Y545" s="233"/>
    </row>
    <row r="546" spans="1:25" hidden="1">
      <c r="A546" s="230" t="s">
        <v>1291</v>
      </c>
      <c r="B546" s="924"/>
      <c r="C546" s="925"/>
      <c r="D546" s="925"/>
      <c r="E546" s="926"/>
      <c r="F546" s="233"/>
      <c r="G546" s="233"/>
      <c r="H546" s="233"/>
      <c r="I546" s="233"/>
      <c r="J546" s="233"/>
      <c r="K546" s="233"/>
      <c r="L546" s="233"/>
      <c r="M546" s="233"/>
      <c r="N546" s="233"/>
      <c r="O546" s="233"/>
      <c r="P546" s="233"/>
      <c r="Q546" s="233"/>
      <c r="R546" s="233"/>
      <c r="S546" s="233"/>
      <c r="T546" s="233"/>
      <c r="U546" s="233"/>
      <c r="V546" s="233"/>
      <c r="W546" s="233"/>
      <c r="X546" s="233"/>
      <c r="Y546" s="233"/>
    </row>
    <row r="547" spans="1:25" hidden="1">
      <c r="A547" s="230" t="s">
        <v>1292</v>
      </c>
      <c r="B547" s="924"/>
      <c r="C547" s="925"/>
      <c r="D547" s="925"/>
      <c r="E547" s="926"/>
      <c r="F547" s="233"/>
      <c r="G547" s="233"/>
      <c r="H547" s="233"/>
      <c r="I547" s="233"/>
      <c r="J547" s="233"/>
      <c r="K547" s="233"/>
      <c r="L547" s="233"/>
      <c r="M547" s="233"/>
      <c r="N547" s="233"/>
      <c r="O547" s="233"/>
      <c r="P547" s="233"/>
      <c r="Q547" s="233"/>
      <c r="R547" s="233"/>
      <c r="S547" s="233"/>
      <c r="T547" s="233"/>
      <c r="U547" s="233"/>
      <c r="V547" s="233"/>
      <c r="W547" s="233"/>
      <c r="X547" s="233"/>
      <c r="Y547" s="233"/>
    </row>
    <row r="548" spans="1:25" hidden="1">
      <c r="A548" s="230" t="s">
        <v>1293</v>
      </c>
      <c r="B548" s="924"/>
      <c r="C548" s="925"/>
      <c r="D548" s="925"/>
      <c r="E548" s="926"/>
      <c r="F548" s="233"/>
      <c r="G548" s="233"/>
      <c r="H548" s="233"/>
      <c r="I548" s="233"/>
      <c r="J548" s="233"/>
      <c r="K548" s="233"/>
      <c r="L548" s="233"/>
      <c r="M548" s="233"/>
      <c r="N548" s="233"/>
      <c r="O548" s="233"/>
      <c r="P548" s="233"/>
      <c r="Q548" s="233"/>
      <c r="R548" s="233"/>
      <c r="S548" s="233"/>
      <c r="T548" s="233"/>
      <c r="U548" s="233"/>
      <c r="V548" s="233"/>
      <c r="W548" s="233"/>
      <c r="X548" s="233"/>
      <c r="Y548" s="233"/>
    </row>
    <row r="549" spans="1:25" hidden="1">
      <c r="A549" s="230" t="s">
        <v>1294</v>
      </c>
      <c r="B549" s="924"/>
      <c r="C549" s="925"/>
      <c r="D549" s="925"/>
      <c r="E549" s="926"/>
      <c r="F549" s="233"/>
      <c r="G549" s="233"/>
      <c r="H549" s="233"/>
      <c r="I549" s="233"/>
      <c r="J549" s="233"/>
      <c r="K549" s="233"/>
      <c r="L549" s="233"/>
      <c r="M549" s="233"/>
      <c r="N549" s="233"/>
      <c r="O549" s="233"/>
      <c r="P549" s="233"/>
      <c r="Q549" s="233"/>
      <c r="R549" s="233"/>
      <c r="S549" s="233"/>
      <c r="T549" s="233"/>
      <c r="U549" s="233"/>
      <c r="V549" s="233"/>
      <c r="W549" s="233"/>
      <c r="X549" s="233"/>
      <c r="Y549" s="233"/>
    </row>
    <row r="550" spans="1:25" hidden="1">
      <c r="A550" s="230" t="s">
        <v>1295</v>
      </c>
      <c r="B550" s="924"/>
      <c r="C550" s="925"/>
      <c r="D550" s="925"/>
      <c r="E550" s="926"/>
      <c r="F550" s="233"/>
      <c r="G550" s="233"/>
      <c r="H550" s="233"/>
      <c r="I550" s="233"/>
      <c r="J550" s="233"/>
      <c r="K550" s="233"/>
      <c r="L550" s="233"/>
      <c r="M550" s="233"/>
      <c r="N550" s="233"/>
      <c r="O550" s="233"/>
      <c r="P550" s="233"/>
      <c r="Q550" s="233"/>
      <c r="R550" s="233"/>
      <c r="S550" s="233"/>
      <c r="T550" s="233"/>
      <c r="U550" s="233"/>
      <c r="V550" s="233"/>
      <c r="W550" s="233"/>
      <c r="X550" s="233"/>
      <c r="Y550" s="233"/>
    </row>
    <row r="551" spans="1:25" hidden="1">
      <c r="A551" s="230" t="s">
        <v>1296</v>
      </c>
      <c r="B551" s="924"/>
      <c r="C551" s="925"/>
      <c r="D551" s="925"/>
      <c r="E551" s="926"/>
      <c r="F551" s="233"/>
      <c r="G551" s="233"/>
      <c r="H551" s="233"/>
      <c r="I551" s="233"/>
      <c r="J551" s="233"/>
      <c r="K551" s="233"/>
      <c r="L551" s="233"/>
      <c r="M551" s="233"/>
      <c r="N551" s="233"/>
      <c r="O551" s="233"/>
      <c r="P551" s="233"/>
      <c r="Q551" s="233"/>
      <c r="R551" s="233"/>
      <c r="S551" s="233"/>
      <c r="T551" s="233"/>
      <c r="U551" s="233"/>
      <c r="V551" s="233"/>
      <c r="W551" s="233"/>
      <c r="X551" s="233"/>
      <c r="Y551" s="233"/>
    </row>
    <row r="552" spans="1:25" hidden="1">
      <c r="A552" s="230" t="s">
        <v>1297</v>
      </c>
      <c r="B552" s="924"/>
      <c r="C552" s="925"/>
      <c r="D552" s="925"/>
      <c r="E552" s="926"/>
      <c r="F552" s="233"/>
      <c r="G552" s="233"/>
      <c r="H552" s="233"/>
      <c r="I552" s="233"/>
      <c r="J552" s="233"/>
      <c r="K552" s="233"/>
      <c r="L552" s="233"/>
      <c r="M552" s="233"/>
      <c r="N552" s="233"/>
      <c r="O552" s="233"/>
      <c r="P552" s="233"/>
      <c r="Q552" s="233"/>
      <c r="R552" s="233"/>
      <c r="S552" s="233"/>
      <c r="T552" s="233"/>
      <c r="U552" s="233"/>
      <c r="V552" s="233"/>
      <c r="W552" s="233"/>
      <c r="X552" s="233"/>
      <c r="Y552" s="233"/>
    </row>
    <row r="553" spans="1:25" hidden="1">
      <c r="A553" s="230" t="s">
        <v>1298</v>
      </c>
      <c r="B553" s="924"/>
      <c r="C553" s="925"/>
      <c r="D553" s="925"/>
      <c r="E553" s="926"/>
      <c r="F553" s="233"/>
      <c r="G553" s="233"/>
      <c r="H553" s="233"/>
      <c r="I553" s="233"/>
      <c r="J553" s="233"/>
      <c r="K553" s="233"/>
      <c r="L553" s="233"/>
      <c r="M553" s="233"/>
      <c r="N553" s="233"/>
      <c r="O553" s="233"/>
      <c r="P553" s="233"/>
      <c r="Q553" s="233"/>
      <c r="R553" s="233"/>
      <c r="S553" s="233"/>
      <c r="T553" s="233"/>
      <c r="U553" s="233"/>
      <c r="V553" s="233"/>
      <c r="W553" s="233"/>
      <c r="X553" s="233"/>
      <c r="Y553" s="233"/>
    </row>
    <row r="554" spans="1:25" hidden="1">
      <c r="A554" s="230" t="s">
        <v>1299</v>
      </c>
      <c r="B554" s="924"/>
      <c r="C554" s="925"/>
      <c r="D554" s="925"/>
      <c r="E554" s="926"/>
      <c r="F554" s="233"/>
      <c r="G554" s="233"/>
      <c r="H554" s="233"/>
      <c r="I554" s="233"/>
      <c r="J554" s="233"/>
      <c r="K554" s="233"/>
      <c r="L554" s="233"/>
      <c r="M554" s="233"/>
      <c r="N554" s="233"/>
      <c r="O554" s="233"/>
      <c r="P554" s="233"/>
      <c r="Q554" s="233"/>
      <c r="R554" s="233"/>
      <c r="S554" s="233"/>
      <c r="T554" s="233"/>
      <c r="U554" s="233"/>
      <c r="V554" s="233"/>
      <c r="W554" s="233"/>
      <c r="X554" s="233"/>
      <c r="Y554" s="233"/>
    </row>
    <row r="555" spans="1:25" hidden="1">
      <c r="A555" s="230" t="s">
        <v>1300</v>
      </c>
      <c r="B555" s="924"/>
      <c r="C555" s="925"/>
      <c r="D555" s="925"/>
      <c r="E555" s="926"/>
      <c r="F555" s="233"/>
      <c r="G555" s="233"/>
      <c r="H555" s="233"/>
      <c r="I555" s="233"/>
      <c r="J555" s="233"/>
      <c r="K555" s="233"/>
      <c r="L555" s="233"/>
      <c r="M555" s="233"/>
      <c r="N555" s="233"/>
      <c r="O555" s="233"/>
      <c r="P555" s="233"/>
      <c r="Q555" s="233"/>
      <c r="R555" s="233"/>
      <c r="S555" s="233"/>
      <c r="T555" s="233"/>
      <c r="U555" s="233"/>
      <c r="V555" s="233"/>
      <c r="W555" s="233"/>
      <c r="X555" s="233"/>
      <c r="Y555" s="233"/>
    </row>
    <row r="556" spans="1:25" hidden="1">
      <c r="A556" s="230" t="s">
        <v>1301</v>
      </c>
      <c r="B556" s="924"/>
      <c r="C556" s="925"/>
      <c r="D556" s="925"/>
      <c r="E556" s="926"/>
      <c r="F556" s="233"/>
      <c r="G556" s="233"/>
      <c r="H556" s="233"/>
      <c r="I556" s="233"/>
      <c r="J556" s="233"/>
      <c r="K556" s="233"/>
      <c r="L556" s="233"/>
      <c r="M556" s="233"/>
      <c r="N556" s="233"/>
      <c r="O556" s="233"/>
      <c r="P556" s="233"/>
      <c r="Q556" s="233"/>
      <c r="R556" s="233"/>
      <c r="S556" s="233"/>
      <c r="T556" s="233"/>
      <c r="U556" s="233"/>
      <c r="V556" s="233"/>
      <c r="W556" s="233"/>
      <c r="X556" s="233"/>
      <c r="Y556" s="233"/>
    </row>
    <row r="557" spans="1:25" hidden="1">
      <c r="A557" s="230" t="s">
        <v>1302</v>
      </c>
      <c r="B557" s="924"/>
      <c r="C557" s="925"/>
      <c r="D557" s="925"/>
      <c r="E557" s="926"/>
      <c r="F557" s="233"/>
      <c r="G557" s="233"/>
      <c r="H557" s="233"/>
      <c r="I557" s="233"/>
      <c r="J557" s="233"/>
      <c r="K557" s="233"/>
      <c r="L557" s="233"/>
      <c r="M557" s="233"/>
      <c r="N557" s="233"/>
      <c r="O557" s="233"/>
      <c r="P557" s="233"/>
      <c r="Q557" s="233"/>
      <c r="R557" s="233"/>
      <c r="S557" s="233"/>
      <c r="T557" s="233"/>
      <c r="U557" s="233"/>
      <c r="V557" s="233"/>
      <c r="W557" s="233"/>
      <c r="X557" s="233"/>
      <c r="Y557" s="233"/>
    </row>
    <row r="558" spans="1:25" hidden="1">
      <c r="A558" s="230" t="s">
        <v>1303</v>
      </c>
      <c r="B558" s="561"/>
      <c r="C558" s="562"/>
      <c r="D558" s="562"/>
      <c r="E558" s="563"/>
      <c r="F558" s="233"/>
      <c r="G558" s="233"/>
      <c r="H558" s="233"/>
      <c r="I558" s="233"/>
      <c r="J558" s="233"/>
      <c r="K558" s="233"/>
      <c r="L558" s="233"/>
      <c r="M558" s="233"/>
      <c r="N558" s="233"/>
      <c r="O558" s="233"/>
      <c r="P558" s="233"/>
      <c r="Q558" s="233"/>
      <c r="R558" s="233"/>
      <c r="S558" s="233"/>
      <c r="T558" s="233"/>
      <c r="U558" s="233"/>
      <c r="V558" s="233"/>
      <c r="W558" s="233"/>
      <c r="X558" s="233"/>
      <c r="Y558" s="233"/>
    </row>
    <row r="559" spans="1:25" hidden="1">
      <c r="A559" s="230" t="s">
        <v>1304</v>
      </c>
      <c r="B559" s="924"/>
      <c r="C559" s="925"/>
      <c r="D559" s="925"/>
      <c r="E559" s="926"/>
      <c r="F559" s="233"/>
      <c r="G559" s="233"/>
      <c r="H559" s="233"/>
      <c r="I559" s="233"/>
      <c r="J559" s="233"/>
      <c r="K559" s="233"/>
      <c r="L559" s="233"/>
      <c r="M559" s="233"/>
      <c r="N559" s="233"/>
      <c r="O559" s="233"/>
      <c r="P559" s="233"/>
      <c r="Q559" s="233"/>
      <c r="R559" s="233"/>
      <c r="S559" s="233"/>
      <c r="T559" s="233"/>
      <c r="U559" s="233"/>
      <c r="V559" s="233"/>
      <c r="W559" s="233"/>
      <c r="X559" s="233"/>
      <c r="Y559" s="233"/>
    </row>
    <row r="560" spans="1:25" hidden="1">
      <c r="A560" s="230" t="s">
        <v>1305</v>
      </c>
      <c r="B560" s="924"/>
      <c r="C560" s="925"/>
      <c r="D560" s="925"/>
      <c r="E560" s="926"/>
      <c r="F560" s="233"/>
      <c r="G560" s="233"/>
      <c r="H560" s="233"/>
      <c r="I560" s="233"/>
      <c r="J560" s="233"/>
      <c r="K560" s="233"/>
      <c r="L560" s="233"/>
      <c r="M560" s="233"/>
      <c r="N560" s="233"/>
      <c r="O560" s="233"/>
      <c r="P560" s="233"/>
      <c r="Q560" s="233"/>
      <c r="R560" s="233"/>
      <c r="S560" s="233"/>
      <c r="T560" s="233"/>
      <c r="U560" s="233"/>
      <c r="V560" s="233"/>
      <c r="W560" s="233"/>
      <c r="X560" s="233"/>
      <c r="Y560" s="233"/>
    </row>
    <row r="561" spans="1:25">
      <c r="A561" s="120"/>
      <c r="B561" s="112"/>
      <c r="C561" s="114"/>
      <c r="D561" s="114"/>
      <c r="E561" s="114" t="s">
        <v>44</v>
      </c>
      <c r="F561" s="227">
        <f t="shared" ref="F561:J561" si="73">SUM(F511:F560)</f>
        <v>0</v>
      </c>
      <c r="G561" s="227">
        <f t="shared" si="73"/>
        <v>0</v>
      </c>
      <c r="H561" s="227">
        <f t="shared" si="73"/>
        <v>0</v>
      </c>
      <c r="I561" s="227">
        <f t="shared" si="73"/>
        <v>0</v>
      </c>
      <c r="J561" s="227">
        <f t="shared" si="73"/>
        <v>0</v>
      </c>
      <c r="K561" s="227">
        <f t="shared" ref="K561" si="74">SUM(K511:K560)</f>
        <v>0</v>
      </c>
      <c r="L561" s="227">
        <f t="shared" ref="L561:Y561" si="75">SUM(L511:L560)</f>
        <v>0</v>
      </c>
      <c r="M561" s="227">
        <f t="shared" si="75"/>
        <v>0</v>
      </c>
      <c r="N561" s="227">
        <f t="shared" si="75"/>
        <v>0</v>
      </c>
      <c r="O561" s="227">
        <f t="shared" si="75"/>
        <v>0</v>
      </c>
      <c r="P561" s="227">
        <f t="shared" si="75"/>
        <v>0</v>
      </c>
      <c r="Q561" s="227">
        <f t="shared" si="75"/>
        <v>0</v>
      </c>
      <c r="R561" s="227">
        <f t="shared" si="75"/>
        <v>0</v>
      </c>
      <c r="S561" s="227">
        <f t="shared" si="75"/>
        <v>0</v>
      </c>
      <c r="T561" s="227">
        <f t="shared" si="75"/>
        <v>0</v>
      </c>
      <c r="U561" s="227">
        <f t="shared" si="75"/>
        <v>0</v>
      </c>
      <c r="V561" s="227">
        <f t="shared" si="75"/>
        <v>0</v>
      </c>
      <c r="W561" s="227">
        <f t="shared" si="75"/>
        <v>0</v>
      </c>
      <c r="X561" s="227">
        <f t="shared" si="75"/>
        <v>0</v>
      </c>
      <c r="Y561" s="227">
        <f t="shared" si="75"/>
        <v>0</v>
      </c>
    </row>
    <row r="562" spans="1:25">
      <c r="B562" s="87"/>
      <c r="J562" s="87"/>
      <c r="K562" s="87"/>
      <c r="L562" s="87"/>
      <c r="M562" s="87"/>
      <c r="N562" s="87"/>
      <c r="O562" s="87"/>
      <c r="P562" s="87"/>
      <c r="Q562" s="87"/>
      <c r="R562" s="87"/>
      <c r="S562" s="87"/>
    </row>
    <row r="563" spans="1:25">
      <c r="B563" s="87"/>
      <c r="C563" s="100" t="s">
        <v>295</v>
      </c>
      <c r="J563" s="87"/>
      <c r="K563" s="87"/>
      <c r="L563" s="87"/>
      <c r="M563" s="87"/>
      <c r="N563" s="87"/>
      <c r="O563" s="87"/>
      <c r="P563" s="87"/>
      <c r="Q563" s="87"/>
      <c r="R563" s="87"/>
      <c r="S563" s="87"/>
    </row>
    <row r="564" spans="1:25">
      <c r="A564" s="157" t="s">
        <v>281</v>
      </c>
      <c r="B564" s="927" t="s">
        <v>335</v>
      </c>
      <c r="C564" s="928"/>
      <c r="D564" s="928"/>
      <c r="E564" s="929"/>
      <c r="F564" s="91" t="s">
        <v>5</v>
      </c>
      <c r="G564" s="91" t="s">
        <v>5</v>
      </c>
      <c r="H564" s="91" t="s">
        <v>5</v>
      </c>
      <c r="I564" s="91" t="s">
        <v>5</v>
      </c>
      <c r="J564" s="91" t="s">
        <v>5</v>
      </c>
      <c r="K564" s="91" t="s">
        <v>5</v>
      </c>
      <c r="L564" s="91" t="s">
        <v>5</v>
      </c>
      <c r="M564" s="91" t="s">
        <v>5</v>
      </c>
      <c r="N564" s="91" t="s">
        <v>5</v>
      </c>
      <c r="O564" s="91" t="s">
        <v>5</v>
      </c>
      <c r="P564" s="91" t="s">
        <v>5</v>
      </c>
      <c r="Q564" s="91" t="s">
        <v>5</v>
      </c>
      <c r="R564" s="91" t="s">
        <v>5</v>
      </c>
      <c r="S564" s="91" t="s">
        <v>5</v>
      </c>
      <c r="T564" s="91" t="s">
        <v>5</v>
      </c>
      <c r="U564" s="91" t="s">
        <v>5</v>
      </c>
      <c r="V564" s="91" t="s">
        <v>5</v>
      </c>
      <c r="W564" s="91" t="s">
        <v>5</v>
      </c>
      <c r="X564" s="91" t="s">
        <v>5</v>
      </c>
      <c r="Y564" s="91" t="s">
        <v>5</v>
      </c>
    </row>
    <row r="565" spans="1:25">
      <c r="A565" s="230" t="s">
        <v>501</v>
      </c>
      <c r="B565" s="924"/>
      <c r="C565" s="925"/>
      <c r="D565" s="925"/>
      <c r="E565" s="926"/>
      <c r="F565" s="233"/>
      <c r="G565" s="233"/>
      <c r="H565" s="233"/>
      <c r="I565" s="233"/>
      <c r="J565" s="233"/>
      <c r="K565" s="233"/>
      <c r="L565" s="233"/>
      <c r="M565" s="233"/>
      <c r="N565" s="233"/>
      <c r="O565" s="233"/>
      <c r="P565" s="233"/>
      <c r="Q565" s="233"/>
      <c r="R565" s="233"/>
      <c r="S565" s="233"/>
      <c r="T565" s="233"/>
      <c r="U565" s="233"/>
      <c r="V565" s="233"/>
      <c r="W565" s="233"/>
      <c r="X565" s="233"/>
      <c r="Y565" s="233"/>
    </row>
    <row r="566" spans="1:25">
      <c r="A566" s="230" t="s">
        <v>502</v>
      </c>
      <c r="B566" s="924"/>
      <c r="C566" s="925"/>
      <c r="D566" s="925"/>
      <c r="E566" s="926"/>
      <c r="F566" s="233"/>
      <c r="G566" s="233"/>
      <c r="H566" s="233"/>
      <c r="I566" s="233"/>
      <c r="J566" s="233"/>
      <c r="K566" s="233"/>
      <c r="L566" s="233"/>
      <c r="M566" s="233"/>
      <c r="N566" s="233"/>
      <c r="O566" s="233"/>
      <c r="P566" s="233"/>
      <c r="Q566" s="233"/>
      <c r="R566" s="233"/>
      <c r="S566" s="233"/>
      <c r="T566" s="233"/>
      <c r="U566" s="233"/>
      <c r="V566" s="233"/>
      <c r="W566" s="233"/>
      <c r="X566" s="233"/>
      <c r="Y566" s="233"/>
    </row>
    <row r="567" spans="1:25">
      <c r="A567" s="230" t="s">
        <v>503</v>
      </c>
      <c r="B567" s="924"/>
      <c r="C567" s="925"/>
      <c r="D567" s="925"/>
      <c r="E567" s="926"/>
      <c r="F567" s="233"/>
      <c r="G567" s="233"/>
      <c r="H567" s="233"/>
      <c r="I567" s="233"/>
      <c r="J567" s="233"/>
      <c r="K567" s="233"/>
      <c r="L567" s="233"/>
      <c r="M567" s="233"/>
      <c r="N567" s="233"/>
      <c r="O567" s="233"/>
      <c r="P567" s="233"/>
      <c r="Q567" s="233"/>
      <c r="R567" s="233"/>
      <c r="S567" s="233"/>
      <c r="T567" s="233"/>
      <c r="U567" s="233"/>
      <c r="V567" s="233"/>
      <c r="W567" s="233"/>
      <c r="X567" s="233"/>
      <c r="Y567" s="233"/>
    </row>
    <row r="568" spans="1:25">
      <c r="A568" s="230" t="s">
        <v>504</v>
      </c>
      <c r="B568" s="924"/>
      <c r="C568" s="925"/>
      <c r="D568" s="925"/>
      <c r="E568" s="926"/>
      <c r="F568" s="233"/>
      <c r="G568" s="233"/>
      <c r="H568" s="233"/>
      <c r="I568" s="233"/>
      <c r="J568" s="233"/>
      <c r="K568" s="233"/>
      <c r="L568" s="233"/>
      <c r="M568" s="233"/>
      <c r="N568" s="233"/>
      <c r="O568" s="233"/>
      <c r="P568" s="233"/>
      <c r="Q568" s="233"/>
      <c r="R568" s="233"/>
      <c r="S568" s="233"/>
      <c r="T568" s="233"/>
      <c r="U568" s="233"/>
      <c r="V568" s="233"/>
      <c r="W568" s="233"/>
      <c r="X568" s="233"/>
      <c r="Y568" s="233"/>
    </row>
    <row r="569" spans="1:25">
      <c r="A569" s="230" t="s">
        <v>505</v>
      </c>
      <c r="B569" s="924"/>
      <c r="C569" s="925"/>
      <c r="D569" s="925"/>
      <c r="E569" s="926"/>
      <c r="F569" s="233"/>
      <c r="G569" s="233"/>
      <c r="H569" s="233"/>
      <c r="I569" s="233"/>
      <c r="J569" s="233"/>
      <c r="K569" s="233"/>
      <c r="L569" s="233"/>
      <c r="M569" s="233"/>
      <c r="N569" s="233"/>
      <c r="O569" s="233"/>
      <c r="P569" s="233"/>
      <c r="Q569" s="233"/>
      <c r="R569" s="233"/>
      <c r="S569" s="233"/>
      <c r="T569" s="233"/>
      <c r="U569" s="233"/>
      <c r="V569" s="233"/>
      <c r="W569" s="233"/>
      <c r="X569" s="233"/>
      <c r="Y569" s="233"/>
    </row>
    <row r="570" spans="1:25">
      <c r="A570" s="230" t="s">
        <v>506</v>
      </c>
      <c r="B570" s="924"/>
      <c r="C570" s="925"/>
      <c r="D570" s="925"/>
      <c r="E570" s="926"/>
      <c r="F570" s="233"/>
      <c r="G570" s="233"/>
      <c r="H570" s="233"/>
      <c r="I570" s="233"/>
      <c r="J570" s="233"/>
      <c r="K570" s="233"/>
      <c r="L570" s="233"/>
      <c r="M570" s="233"/>
      <c r="N570" s="233"/>
      <c r="O570" s="233"/>
      <c r="P570" s="233"/>
      <c r="Q570" s="233"/>
      <c r="R570" s="233"/>
      <c r="S570" s="233"/>
      <c r="T570" s="233"/>
      <c r="U570" s="233"/>
      <c r="V570" s="233"/>
      <c r="W570" s="233"/>
      <c r="X570" s="233"/>
      <c r="Y570" s="233"/>
    </row>
    <row r="571" spans="1:25">
      <c r="A571" s="230" t="s">
        <v>507</v>
      </c>
      <c r="B571" s="924"/>
      <c r="C571" s="925"/>
      <c r="D571" s="925"/>
      <c r="E571" s="926"/>
      <c r="F571" s="233"/>
      <c r="G571" s="233"/>
      <c r="H571" s="233"/>
      <c r="I571" s="233"/>
      <c r="J571" s="233"/>
      <c r="K571" s="233"/>
      <c r="L571" s="233"/>
      <c r="M571" s="233"/>
      <c r="N571" s="233"/>
      <c r="O571" s="233"/>
      <c r="P571" s="233"/>
      <c r="Q571" s="233"/>
      <c r="R571" s="233"/>
      <c r="S571" s="233"/>
      <c r="T571" s="233"/>
      <c r="U571" s="233"/>
      <c r="V571" s="233"/>
      <c r="W571" s="233"/>
      <c r="X571" s="233"/>
      <c r="Y571" s="233"/>
    </row>
    <row r="572" spans="1:25">
      <c r="A572" s="230" t="s">
        <v>508</v>
      </c>
      <c r="B572" s="924"/>
      <c r="C572" s="925"/>
      <c r="D572" s="925"/>
      <c r="E572" s="926"/>
      <c r="F572" s="233"/>
      <c r="G572" s="233"/>
      <c r="H572" s="233"/>
      <c r="I572" s="233"/>
      <c r="J572" s="233"/>
      <c r="K572" s="233"/>
      <c r="L572" s="233"/>
      <c r="M572" s="233"/>
      <c r="N572" s="233"/>
      <c r="O572" s="233"/>
      <c r="P572" s="233"/>
      <c r="Q572" s="233"/>
      <c r="R572" s="233"/>
      <c r="S572" s="233"/>
      <c r="T572" s="233"/>
      <c r="U572" s="233"/>
      <c r="V572" s="233"/>
      <c r="W572" s="233"/>
      <c r="X572" s="233"/>
      <c r="Y572" s="233"/>
    </row>
    <row r="573" spans="1:25">
      <c r="A573" s="230" t="s">
        <v>509</v>
      </c>
      <c r="B573" s="924"/>
      <c r="C573" s="925"/>
      <c r="D573" s="925"/>
      <c r="E573" s="926"/>
      <c r="F573" s="233"/>
      <c r="G573" s="233"/>
      <c r="H573" s="233"/>
      <c r="I573" s="233"/>
      <c r="J573" s="233"/>
      <c r="K573" s="233"/>
      <c r="L573" s="233"/>
      <c r="M573" s="233"/>
      <c r="N573" s="233"/>
      <c r="O573" s="233"/>
      <c r="P573" s="233"/>
      <c r="Q573" s="233"/>
      <c r="R573" s="233"/>
      <c r="S573" s="233"/>
      <c r="T573" s="233"/>
      <c r="U573" s="233"/>
      <c r="V573" s="233"/>
      <c r="W573" s="233"/>
      <c r="X573" s="233"/>
      <c r="Y573" s="233"/>
    </row>
    <row r="574" spans="1:25">
      <c r="A574" s="230" t="s">
        <v>510</v>
      </c>
      <c r="B574" s="924"/>
      <c r="C574" s="925"/>
      <c r="D574" s="925"/>
      <c r="E574" s="926"/>
      <c r="F574" s="233"/>
      <c r="G574" s="233"/>
      <c r="H574" s="233"/>
      <c r="I574" s="233"/>
      <c r="J574" s="233"/>
      <c r="K574" s="233"/>
      <c r="L574" s="233"/>
      <c r="M574" s="233"/>
      <c r="N574" s="233"/>
      <c r="O574" s="233"/>
      <c r="P574" s="233"/>
      <c r="Q574" s="233"/>
      <c r="R574" s="233"/>
      <c r="S574" s="233"/>
      <c r="T574" s="233"/>
      <c r="U574" s="233"/>
      <c r="V574" s="233"/>
      <c r="W574" s="233"/>
      <c r="X574" s="233"/>
      <c r="Y574" s="233"/>
    </row>
    <row r="575" spans="1:25" hidden="1">
      <c r="A575" s="230" t="s">
        <v>511</v>
      </c>
      <c r="B575" s="924"/>
      <c r="C575" s="925"/>
      <c r="D575" s="925"/>
      <c r="E575" s="926"/>
      <c r="F575" s="233"/>
      <c r="G575" s="233"/>
      <c r="H575" s="233"/>
      <c r="I575" s="233"/>
      <c r="J575" s="233"/>
      <c r="K575" s="233"/>
      <c r="L575" s="233"/>
      <c r="M575" s="233"/>
      <c r="N575" s="233"/>
      <c r="O575" s="233"/>
      <c r="P575" s="233"/>
      <c r="Q575" s="233"/>
      <c r="R575" s="233"/>
      <c r="S575" s="233"/>
      <c r="T575" s="233"/>
      <c r="U575" s="233"/>
      <c r="V575" s="233"/>
      <c r="W575" s="233"/>
      <c r="X575" s="233"/>
      <c r="Y575" s="233"/>
    </row>
    <row r="576" spans="1:25" hidden="1">
      <c r="A576" s="230" t="s">
        <v>512</v>
      </c>
      <c r="B576" s="320"/>
      <c r="C576" s="321"/>
      <c r="D576" s="321"/>
      <c r="E576" s="322"/>
      <c r="F576" s="233"/>
      <c r="G576" s="233"/>
      <c r="H576" s="233"/>
      <c r="I576" s="233"/>
      <c r="J576" s="233"/>
      <c r="K576" s="233"/>
      <c r="L576" s="233"/>
      <c r="M576" s="233"/>
      <c r="N576" s="233"/>
      <c r="O576" s="233"/>
      <c r="P576" s="233"/>
      <c r="Q576" s="233"/>
      <c r="R576" s="233"/>
      <c r="S576" s="233"/>
      <c r="T576" s="233"/>
      <c r="U576" s="233"/>
      <c r="V576" s="233"/>
      <c r="W576" s="233"/>
      <c r="X576" s="233"/>
      <c r="Y576" s="233"/>
    </row>
    <row r="577" spans="1:25" hidden="1">
      <c r="A577" s="230" t="s">
        <v>666</v>
      </c>
      <c r="B577" s="320"/>
      <c r="C577" s="321"/>
      <c r="D577" s="321"/>
      <c r="E577" s="322"/>
      <c r="F577" s="233"/>
      <c r="G577" s="233"/>
      <c r="H577" s="233"/>
      <c r="I577" s="233"/>
      <c r="J577" s="233"/>
      <c r="K577" s="233"/>
      <c r="L577" s="233"/>
      <c r="M577" s="233"/>
      <c r="N577" s="233"/>
      <c r="O577" s="233"/>
      <c r="P577" s="233"/>
      <c r="Q577" s="233"/>
      <c r="R577" s="233"/>
      <c r="S577" s="233"/>
      <c r="T577" s="233"/>
      <c r="U577" s="233"/>
      <c r="V577" s="233"/>
      <c r="W577" s="233"/>
      <c r="X577" s="233"/>
      <c r="Y577" s="233"/>
    </row>
    <row r="578" spans="1:25" hidden="1">
      <c r="A578" s="230" t="s">
        <v>667</v>
      </c>
      <c r="B578" s="320"/>
      <c r="C578" s="321"/>
      <c r="D578" s="321"/>
      <c r="E578" s="322"/>
      <c r="F578" s="233"/>
      <c r="G578" s="233"/>
      <c r="H578" s="233"/>
      <c r="I578" s="233"/>
      <c r="J578" s="233"/>
      <c r="K578" s="233"/>
      <c r="L578" s="233"/>
      <c r="M578" s="233"/>
      <c r="N578" s="233"/>
      <c r="O578" s="233"/>
      <c r="P578" s="233"/>
      <c r="Q578" s="233"/>
      <c r="R578" s="233"/>
      <c r="S578" s="233"/>
      <c r="T578" s="233"/>
      <c r="U578" s="233"/>
      <c r="V578" s="233"/>
      <c r="W578" s="233"/>
      <c r="X578" s="233"/>
      <c r="Y578" s="233"/>
    </row>
    <row r="579" spans="1:25" hidden="1">
      <c r="A579" s="230" t="s">
        <v>668</v>
      </c>
      <c r="B579" s="320"/>
      <c r="C579" s="321"/>
      <c r="D579" s="321"/>
      <c r="E579" s="322"/>
      <c r="F579" s="233"/>
      <c r="G579" s="233"/>
      <c r="H579" s="233"/>
      <c r="I579" s="233"/>
      <c r="J579" s="233"/>
      <c r="K579" s="233"/>
      <c r="L579" s="233"/>
      <c r="M579" s="233"/>
      <c r="N579" s="233"/>
      <c r="O579" s="233"/>
      <c r="P579" s="233"/>
      <c r="Q579" s="233"/>
      <c r="R579" s="233"/>
      <c r="S579" s="233"/>
      <c r="T579" s="233"/>
      <c r="U579" s="233"/>
      <c r="V579" s="233"/>
      <c r="W579" s="233"/>
      <c r="X579" s="233"/>
      <c r="Y579" s="233"/>
    </row>
    <row r="580" spans="1:25" hidden="1">
      <c r="A580" s="230" t="s">
        <v>669</v>
      </c>
      <c r="B580" s="320"/>
      <c r="C580" s="321"/>
      <c r="D580" s="321"/>
      <c r="E580" s="322"/>
      <c r="F580" s="233"/>
      <c r="G580" s="233"/>
      <c r="H580" s="233"/>
      <c r="I580" s="233"/>
      <c r="J580" s="233"/>
      <c r="K580" s="233"/>
      <c r="L580" s="233"/>
      <c r="M580" s="233"/>
      <c r="N580" s="233"/>
      <c r="O580" s="233"/>
      <c r="P580" s="233"/>
      <c r="Q580" s="233"/>
      <c r="R580" s="233"/>
      <c r="S580" s="233"/>
      <c r="T580" s="233"/>
      <c r="U580" s="233"/>
      <c r="V580" s="233"/>
      <c r="W580" s="233"/>
      <c r="X580" s="233"/>
      <c r="Y580" s="233"/>
    </row>
    <row r="581" spans="1:25" hidden="1">
      <c r="A581" s="230" t="s">
        <v>670</v>
      </c>
      <c r="B581" s="320"/>
      <c r="C581" s="321"/>
      <c r="D581" s="321"/>
      <c r="E581" s="322"/>
      <c r="F581" s="233"/>
      <c r="G581" s="233"/>
      <c r="H581" s="233"/>
      <c r="I581" s="233"/>
      <c r="J581" s="233"/>
      <c r="K581" s="233"/>
      <c r="L581" s="233"/>
      <c r="M581" s="233"/>
      <c r="N581" s="233"/>
      <c r="O581" s="233"/>
      <c r="P581" s="233"/>
      <c r="Q581" s="233"/>
      <c r="R581" s="233"/>
      <c r="S581" s="233"/>
      <c r="T581" s="233"/>
      <c r="U581" s="233"/>
      <c r="V581" s="233"/>
      <c r="W581" s="233"/>
      <c r="X581" s="233"/>
      <c r="Y581" s="233"/>
    </row>
    <row r="582" spans="1:25" hidden="1">
      <c r="A582" s="230" t="s">
        <v>671</v>
      </c>
      <c r="B582" s="320"/>
      <c r="C582" s="321"/>
      <c r="D582" s="321"/>
      <c r="E582" s="322"/>
      <c r="F582" s="233"/>
      <c r="G582" s="233"/>
      <c r="H582" s="233"/>
      <c r="I582" s="233"/>
      <c r="J582" s="233"/>
      <c r="K582" s="233"/>
      <c r="L582" s="233"/>
      <c r="M582" s="233"/>
      <c r="N582" s="233"/>
      <c r="O582" s="233"/>
      <c r="P582" s="233"/>
      <c r="Q582" s="233"/>
      <c r="R582" s="233"/>
      <c r="S582" s="233"/>
      <c r="T582" s="233"/>
      <c r="U582" s="233"/>
      <c r="V582" s="233"/>
      <c r="W582" s="233"/>
      <c r="X582" s="233"/>
      <c r="Y582" s="233"/>
    </row>
    <row r="583" spans="1:25" hidden="1">
      <c r="A583" s="230" t="s">
        <v>672</v>
      </c>
      <c r="B583" s="320"/>
      <c r="C583" s="321"/>
      <c r="D583" s="321"/>
      <c r="E583" s="322"/>
      <c r="F583" s="233"/>
      <c r="G583" s="233"/>
      <c r="H583" s="233"/>
      <c r="I583" s="233"/>
      <c r="J583" s="233"/>
      <c r="K583" s="233"/>
      <c r="L583" s="233"/>
      <c r="M583" s="233"/>
      <c r="N583" s="233"/>
      <c r="O583" s="233"/>
      <c r="P583" s="233"/>
      <c r="Q583" s="233"/>
      <c r="R583" s="233"/>
      <c r="S583" s="233"/>
      <c r="T583" s="233"/>
      <c r="U583" s="233"/>
      <c r="V583" s="233"/>
      <c r="W583" s="233"/>
      <c r="X583" s="233"/>
      <c r="Y583" s="233"/>
    </row>
    <row r="584" spans="1:25" hidden="1">
      <c r="A584" s="230" t="s">
        <v>673</v>
      </c>
      <c r="B584" s="561"/>
      <c r="C584" s="562"/>
      <c r="D584" s="562"/>
      <c r="E584" s="563"/>
      <c r="F584" s="233"/>
      <c r="G584" s="233"/>
      <c r="H584" s="233"/>
      <c r="I584" s="233"/>
      <c r="J584" s="233"/>
      <c r="K584" s="233"/>
      <c r="L584" s="233"/>
      <c r="M584" s="233"/>
      <c r="N584" s="233"/>
      <c r="O584" s="233"/>
      <c r="P584" s="233"/>
      <c r="Q584" s="233"/>
      <c r="R584" s="233"/>
      <c r="S584" s="233"/>
      <c r="T584" s="233"/>
      <c r="U584" s="233"/>
      <c r="V584" s="233"/>
      <c r="W584" s="233"/>
      <c r="X584" s="233"/>
      <c r="Y584" s="233"/>
    </row>
    <row r="585" spans="1:25" hidden="1">
      <c r="A585" s="230" t="s">
        <v>1276</v>
      </c>
      <c r="B585" s="561"/>
      <c r="C585" s="562"/>
      <c r="D585" s="562"/>
      <c r="E585" s="563"/>
      <c r="F585" s="233"/>
      <c r="G585" s="233"/>
      <c r="H585" s="233"/>
      <c r="I585" s="233"/>
      <c r="J585" s="233"/>
      <c r="K585" s="233"/>
      <c r="L585" s="233"/>
      <c r="M585" s="233"/>
      <c r="N585" s="233"/>
      <c r="O585" s="233"/>
      <c r="P585" s="233"/>
      <c r="Q585" s="233"/>
      <c r="R585" s="233"/>
      <c r="S585" s="233"/>
      <c r="T585" s="233"/>
      <c r="U585" s="233"/>
      <c r="V585" s="233"/>
      <c r="W585" s="233"/>
      <c r="X585" s="233"/>
      <c r="Y585" s="233"/>
    </row>
    <row r="586" spans="1:25" hidden="1">
      <c r="A586" s="230" t="s">
        <v>1277</v>
      </c>
      <c r="B586" s="561"/>
      <c r="C586" s="562"/>
      <c r="D586" s="562"/>
      <c r="E586" s="563"/>
      <c r="F586" s="233"/>
      <c r="G586" s="233"/>
      <c r="H586" s="233"/>
      <c r="I586" s="233"/>
      <c r="J586" s="233"/>
      <c r="K586" s="233"/>
      <c r="L586" s="233"/>
      <c r="M586" s="233"/>
      <c r="N586" s="233"/>
      <c r="O586" s="233"/>
      <c r="P586" s="233"/>
      <c r="Q586" s="233"/>
      <c r="R586" s="233"/>
      <c r="S586" s="233"/>
      <c r="T586" s="233"/>
      <c r="U586" s="233"/>
      <c r="V586" s="233"/>
      <c r="W586" s="233"/>
      <c r="X586" s="233"/>
      <c r="Y586" s="233"/>
    </row>
    <row r="587" spans="1:25" hidden="1">
      <c r="A587" s="230" t="s">
        <v>1278</v>
      </c>
      <c r="B587" s="561"/>
      <c r="C587" s="562"/>
      <c r="D587" s="562"/>
      <c r="E587" s="563"/>
      <c r="F587" s="233"/>
      <c r="G587" s="233"/>
      <c r="H587" s="233"/>
      <c r="I587" s="233"/>
      <c r="J587" s="233"/>
      <c r="K587" s="233"/>
      <c r="L587" s="233"/>
      <c r="M587" s="233"/>
      <c r="N587" s="233"/>
      <c r="O587" s="233"/>
      <c r="P587" s="233"/>
      <c r="Q587" s="233"/>
      <c r="R587" s="233"/>
      <c r="S587" s="233"/>
      <c r="T587" s="233"/>
      <c r="U587" s="233"/>
      <c r="V587" s="233"/>
      <c r="W587" s="233"/>
      <c r="X587" s="233"/>
      <c r="Y587" s="233"/>
    </row>
    <row r="588" spans="1:25" hidden="1">
      <c r="A588" s="230" t="s">
        <v>1279</v>
      </c>
      <c r="B588" s="561"/>
      <c r="C588" s="562"/>
      <c r="D588" s="562"/>
      <c r="E588" s="563"/>
      <c r="F588" s="233"/>
      <c r="G588" s="233"/>
      <c r="H588" s="233"/>
      <c r="I588" s="233"/>
      <c r="J588" s="233"/>
      <c r="K588" s="233"/>
      <c r="L588" s="233"/>
      <c r="M588" s="233"/>
      <c r="N588" s="233"/>
      <c r="O588" s="233"/>
      <c r="P588" s="233"/>
      <c r="Q588" s="233"/>
      <c r="R588" s="233"/>
      <c r="S588" s="233"/>
      <c r="T588" s="233"/>
      <c r="U588" s="233"/>
      <c r="V588" s="233"/>
      <c r="W588" s="233"/>
      <c r="X588" s="233"/>
      <c r="Y588" s="233"/>
    </row>
    <row r="589" spans="1:25" hidden="1">
      <c r="A589" s="230" t="s">
        <v>1280</v>
      </c>
      <c r="B589" s="561"/>
      <c r="C589" s="562"/>
      <c r="D589" s="562"/>
      <c r="E589" s="563"/>
      <c r="F589" s="233"/>
      <c r="G589" s="233"/>
      <c r="H589" s="233"/>
      <c r="I589" s="233"/>
      <c r="J589" s="233"/>
      <c r="K589" s="233"/>
      <c r="L589" s="233"/>
      <c r="M589" s="233"/>
      <c r="N589" s="233"/>
      <c r="O589" s="233"/>
      <c r="P589" s="233"/>
      <c r="Q589" s="233"/>
      <c r="R589" s="233"/>
      <c r="S589" s="233"/>
      <c r="T589" s="233"/>
      <c r="U589" s="233"/>
      <c r="V589" s="233"/>
      <c r="W589" s="233"/>
      <c r="X589" s="233"/>
      <c r="Y589" s="233"/>
    </row>
    <row r="590" spans="1:25" hidden="1">
      <c r="A590" s="230" t="s">
        <v>1281</v>
      </c>
      <c r="B590" s="561"/>
      <c r="C590" s="562"/>
      <c r="D590" s="562"/>
      <c r="E590" s="563"/>
      <c r="F590" s="233"/>
      <c r="G590" s="233"/>
      <c r="H590" s="233"/>
      <c r="I590" s="233"/>
      <c r="J590" s="233"/>
      <c r="K590" s="233"/>
      <c r="L590" s="233"/>
      <c r="M590" s="233"/>
      <c r="N590" s="233"/>
      <c r="O590" s="233"/>
      <c r="P590" s="233"/>
      <c r="Q590" s="233"/>
      <c r="R590" s="233"/>
      <c r="S590" s="233"/>
      <c r="T590" s="233"/>
      <c r="U590" s="233"/>
      <c r="V590" s="233"/>
      <c r="W590" s="233"/>
      <c r="X590" s="233"/>
      <c r="Y590" s="233"/>
    </row>
    <row r="591" spans="1:25" hidden="1">
      <c r="A591" s="230" t="s">
        <v>1282</v>
      </c>
      <c r="B591" s="561"/>
      <c r="C591" s="562"/>
      <c r="D591" s="562"/>
      <c r="E591" s="563"/>
      <c r="F591" s="233"/>
      <c r="G591" s="233"/>
      <c r="H591" s="233"/>
      <c r="I591" s="233"/>
      <c r="J591" s="233"/>
      <c r="K591" s="233"/>
      <c r="L591" s="233"/>
      <c r="M591" s="233"/>
      <c r="N591" s="233"/>
      <c r="O591" s="233"/>
      <c r="P591" s="233"/>
      <c r="Q591" s="233"/>
      <c r="R591" s="233"/>
      <c r="S591" s="233"/>
      <c r="T591" s="233"/>
      <c r="U591" s="233"/>
      <c r="V591" s="233"/>
      <c r="W591" s="233"/>
      <c r="X591" s="233"/>
      <c r="Y591" s="233"/>
    </row>
    <row r="592" spans="1:25" hidden="1">
      <c r="A592" s="230" t="s">
        <v>1283</v>
      </c>
      <c r="B592" s="561"/>
      <c r="C592" s="562"/>
      <c r="D592" s="562"/>
      <c r="E592" s="563"/>
      <c r="F592" s="233"/>
      <c r="G592" s="233"/>
      <c r="H592" s="233"/>
      <c r="I592" s="233"/>
      <c r="J592" s="233"/>
      <c r="K592" s="233"/>
      <c r="L592" s="233"/>
      <c r="M592" s="233"/>
      <c r="N592" s="233"/>
      <c r="O592" s="233"/>
      <c r="P592" s="233"/>
      <c r="Q592" s="233"/>
      <c r="R592" s="233"/>
      <c r="S592" s="233"/>
      <c r="T592" s="233"/>
      <c r="U592" s="233"/>
      <c r="V592" s="233"/>
      <c r="W592" s="233"/>
      <c r="X592" s="233"/>
      <c r="Y592" s="233"/>
    </row>
    <row r="593" spans="1:25" hidden="1">
      <c r="A593" s="230" t="s">
        <v>1284</v>
      </c>
      <c r="B593" s="561"/>
      <c r="C593" s="562"/>
      <c r="D593" s="562"/>
      <c r="E593" s="563"/>
      <c r="F593" s="233"/>
      <c r="G593" s="233"/>
      <c r="H593" s="233"/>
      <c r="I593" s="233"/>
      <c r="J593" s="233"/>
      <c r="K593" s="233"/>
      <c r="L593" s="233"/>
      <c r="M593" s="233"/>
      <c r="N593" s="233"/>
      <c r="O593" s="233"/>
      <c r="P593" s="233"/>
      <c r="Q593" s="233"/>
      <c r="R593" s="233"/>
      <c r="S593" s="233"/>
      <c r="T593" s="233"/>
      <c r="U593" s="233"/>
      <c r="V593" s="233"/>
      <c r="W593" s="233"/>
      <c r="X593" s="233"/>
      <c r="Y593" s="233"/>
    </row>
    <row r="594" spans="1:25" hidden="1">
      <c r="A594" s="230" t="s">
        <v>1285</v>
      </c>
      <c r="B594" s="561"/>
      <c r="C594" s="562"/>
      <c r="D594" s="562"/>
      <c r="E594" s="563"/>
      <c r="F594" s="233"/>
      <c r="G594" s="233"/>
      <c r="H594" s="233"/>
      <c r="I594" s="233"/>
      <c r="J594" s="233"/>
      <c r="K594" s="233"/>
      <c r="L594" s="233"/>
      <c r="M594" s="233"/>
      <c r="N594" s="233"/>
      <c r="O594" s="233"/>
      <c r="P594" s="233"/>
      <c r="Q594" s="233"/>
      <c r="R594" s="233"/>
      <c r="S594" s="233"/>
      <c r="T594" s="233"/>
      <c r="U594" s="233"/>
      <c r="V594" s="233"/>
      <c r="W594" s="233"/>
      <c r="X594" s="233"/>
      <c r="Y594" s="233"/>
    </row>
    <row r="595" spans="1:25" hidden="1">
      <c r="A595" s="230" t="s">
        <v>1286</v>
      </c>
      <c r="B595" s="561"/>
      <c r="C595" s="562"/>
      <c r="D595" s="562"/>
      <c r="E595" s="563"/>
      <c r="F595" s="233"/>
      <c r="G595" s="233"/>
      <c r="H595" s="233"/>
      <c r="I595" s="233"/>
      <c r="J595" s="233"/>
      <c r="K595" s="233"/>
      <c r="L595" s="233"/>
      <c r="M595" s="233"/>
      <c r="N595" s="233"/>
      <c r="O595" s="233"/>
      <c r="P595" s="233"/>
      <c r="Q595" s="233"/>
      <c r="R595" s="233"/>
      <c r="S595" s="233"/>
      <c r="T595" s="233"/>
      <c r="U595" s="233"/>
      <c r="V595" s="233"/>
      <c r="W595" s="233"/>
      <c r="X595" s="233"/>
      <c r="Y595" s="233"/>
    </row>
    <row r="596" spans="1:25" hidden="1">
      <c r="A596" s="230" t="s">
        <v>1287</v>
      </c>
      <c r="B596" s="561"/>
      <c r="C596" s="562"/>
      <c r="D596" s="562"/>
      <c r="E596" s="563"/>
      <c r="F596" s="233"/>
      <c r="G596" s="233"/>
      <c r="H596" s="233"/>
      <c r="I596" s="233"/>
      <c r="J596" s="233"/>
      <c r="K596" s="233"/>
      <c r="L596" s="233"/>
      <c r="M596" s="233"/>
      <c r="N596" s="233"/>
      <c r="O596" s="233"/>
      <c r="P596" s="233"/>
      <c r="Q596" s="233"/>
      <c r="R596" s="233"/>
      <c r="S596" s="233"/>
      <c r="T596" s="233"/>
      <c r="U596" s="233"/>
      <c r="V596" s="233"/>
      <c r="W596" s="233"/>
      <c r="X596" s="233"/>
      <c r="Y596" s="233"/>
    </row>
    <row r="597" spans="1:25" hidden="1">
      <c r="A597" s="230" t="s">
        <v>1288</v>
      </c>
      <c r="B597" s="561"/>
      <c r="C597" s="562"/>
      <c r="D597" s="562"/>
      <c r="E597" s="563"/>
      <c r="F597" s="233"/>
      <c r="G597" s="233"/>
      <c r="H597" s="233"/>
      <c r="I597" s="233"/>
      <c r="J597" s="233"/>
      <c r="K597" s="233"/>
      <c r="L597" s="233"/>
      <c r="M597" s="233"/>
      <c r="N597" s="233"/>
      <c r="O597" s="233"/>
      <c r="P597" s="233"/>
      <c r="Q597" s="233"/>
      <c r="R597" s="233"/>
      <c r="S597" s="233"/>
      <c r="T597" s="233"/>
      <c r="U597" s="233"/>
      <c r="V597" s="233"/>
      <c r="W597" s="233"/>
      <c r="X597" s="233"/>
      <c r="Y597" s="233"/>
    </row>
    <row r="598" spans="1:25" hidden="1">
      <c r="A598" s="230" t="s">
        <v>1289</v>
      </c>
      <c r="B598" s="561"/>
      <c r="C598" s="562"/>
      <c r="D598" s="562"/>
      <c r="E598" s="563"/>
      <c r="F598" s="233"/>
      <c r="G598" s="233"/>
      <c r="H598" s="233"/>
      <c r="I598" s="233"/>
      <c r="J598" s="233"/>
      <c r="K598" s="233"/>
      <c r="L598" s="233"/>
      <c r="M598" s="233"/>
      <c r="N598" s="233"/>
      <c r="O598" s="233"/>
      <c r="P598" s="233"/>
      <c r="Q598" s="233"/>
      <c r="R598" s="233"/>
      <c r="S598" s="233"/>
      <c r="T598" s="233"/>
      <c r="U598" s="233"/>
      <c r="V598" s="233"/>
      <c r="W598" s="233"/>
      <c r="X598" s="233"/>
      <c r="Y598" s="233"/>
    </row>
    <row r="599" spans="1:25" hidden="1">
      <c r="A599" s="230" t="s">
        <v>1290</v>
      </c>
      <c r="B599" s="561"/>
      <c r="C599" s="562"/>
      <c r="D599" s="562"/>
      <c r="E599" s="563"/>
      <c r="F599" s="233"/>
      <c r="G599" s="233"/>
      <c r="H599" s="233"/>
      <c r="I599" s="233"/>
      <c r="J599" s="233"/>
      <c r="K599" s="233"/>
      <c r="L599" s="233"/>
      <c r="M599" s="233"/>
      <c r="N599" s="233"/>
      <c r="O599" s="233"/>
      <c r="P599" s="233"/>
      <c r="Q599" s="233"/>
      <c r="R599" s="233"/>
      <c r="S599" s="233"/>
      <c r="T599" s="233"/>
      <c r="U599" s="233"/>
      <c r="V599" s="233"/>
      <c r="W599" s="233"/>
      <c r="X599" s="233"/>
      <c r="Y599" s="233"/>
    </row>
    <row r="600" spans="1:25" hidden="1">
      <c r="A600" s="230" t="s">
        <v>1291</v>
      </c>
      <c r="B600" s="561"/>
      <c r="C600" s="562"/>
      <c r="D600" s="562"/>
      <c r="E600" s="563"/>
      <c r="F600" s="233"/>
      <c r="G600" s="233"/>
      <c r="H600" s="233"/>
      <c r="I600" s="233"/>
      <c r="J600" s="233"/>
      <c r="K600" s="233"/>
      <c r="L600" s="233"/>
      <c r="M600" s="233"/>
      <c r="N600" s="233"/>
      <c r="O600" s="233"/>
      <c r="P600" s="233"/>
      <c r="Q600" s="233"/>
      <c r="R600" s="233"/>
      <c r="S600" s="233"/>
      <c r="T600" s="233"/>
      <c r="U600" s="233"/>
      <c r="V600" s="233"/>
      <c r="W600" s="233"/>
      <c r="X600" s="233"/>
      <c r="Y600" s="233"/>
    </row>
    <row r="601" spans="1:25" hidden="1">
      <c r="A601" s="230" t="s">
        <v>1292</v>
      </c>
      <c r="B601" s="561"/>
      <c r="C601" s="562"/>
      <c r="D601" s="562"/>
      <c r="E601" s="563"/>
      <c r="F601" s="233"/>
      <c r="G601" s="233"/>
      <c r="H601" s="233"/>
      <c r="I601" s="233"/>
      <c r="J601" s="233"/>
      <c r="K601" s="233"/>
      <c r="L601" s="233"/>
      <c r="M601" s="233"/>
      <c r="N601" s="233"/>
      <c r="O601" s="233"/>
      <c r="P601" s="233"/>
      <c r="Q601" s="233"/>
      <c r="R601" s="233"/>
      <c r="S601" s="233"/>
      <c r="T601" s="233"/>
      <c r="U601" s="233"/>
      <c r="V601" s="233"/>
      <c r="W601" s="233"/>
      <c r="X601" s="233"/>
      <c r="Y601" s="233"/>
    </row>
    <row r="602" spans="1:25" hidden="1">
      <c r="A602" s="230" t="s">
        <v>1293</v>
      </c>
      <c r="B602" s="561"/>
      <c r="C602" s="562"/>
      <c r="D602" s="562"/>
      <c r="E602" s="563"/>
      <c r="F602" s="233"/>
      <c r="G602" s="233"/>
      <c r="H602" s="233"/>
      <c r="I602" s="233"/>
      <c r="J602" s="233"/>
      <c r="K602" s="233"/>
      <c r="L602" s="233"/>
      <c r="M602" s="233"/>
      <c r="N602" s="233"/>
      <c r="O602" s="233"/>
      <c r="P602" s="233"/>
      <c r="Q602" s="233"/>
      <c r="R602" s="233"/>
      <c r="S602" s="233"/>
      <c r="T602" s="233"/>
      <c r="U602" s="233"/>
      <c r="V602" s="233"/>
      <c r="W602" s="233"/>
      <c r="X602" s="233"/>
      <c r="Y602" s="233"/>
    </row>
    <row r="603" spans="1:25" hidden="1">
      <c r="A603" s="230" t="s">
        <v>1294</v>
      </c>
      <c r="B603" s="561"/>
      <c r="C603" s="562"/>
      <c r="D603" s="562"/>
      <c r="E603" s="563"/>
      <c r="F603" s="233"/>
      <c r="G603" s="233"/>
      <c r="H603" s="233"/>
      <c r="I603" s="233"/>
      <c r="J603" s="233"/>
      <c r="K603" s="233"/>
      <c r="L603" s="233"/>
      <c r="M603" s="233"/>
      <c r="N603" s="233"/>
      <c r="O603" s="233"/>
      <c r="P603" s="233"/>
      <c r="Q603" s="233"/>
      <c r="R603" s="233"/>
      <c r="S603" s="233"/>
      <c r="T603" s="233"/>
      <c r="U603" s="233"/>
      <c r="V603" s="233"/>
      <c r="W603" s="233"/>
      <c r="X603" s="233"/>
      <c r="Y603" s="233"/>
    </row>
    <row r="604" spans="1:25" hidden="1">
      <c r="A604" s="230" t="s">
        <v>1295</v>
      </c>
      <c r="B604" s="561"/>
      <c r="C604" s="562"/>
      <c r="D604" s="562"/>
      <c r="E604" s="563"/>
      <c r="F604" s="233"/>
      <c r="G604" s="233"/>
      <c r="H604" s="233"/>
      <c r="I604" s="233"/>
      <c r="J604" s="233"/>
      <c r="K604" s="233"/>
      <c r="L604" s="233"/>
      <c r="M604" s="233"/>
      <c r="N604" s="233"/>
      <c r="O604" s="233"/>
      <c r="P604" s="233"/>
      <c r="Q604" s="233"/>
      <c r="R604" s="233"/>
      <c r="S604" s="233"/>
      <c r="T604" s="233"/>
      <c r="U604" s="233"/>
      <c r="V604" s="233"/>
      <c r="W604" s="233"/>
      <c r="X604" s="233"/>
      <c r="Y604" s="233"/>
    </row>
    <row r="605" spans="1:25" hidden="1">
      <c r="A605" s="230" t="s">
        <v>1296</v>
      </c>
      <c r="B605" s="561"/>
      <c r="C605" s="562"/>
      <c r="D605" s="562"/>
      <c r="E605" s="563"/>
      <c r="F605" s="233"/>
      <c r="G605" s="233"/>
      <c r="H605" s="233"/>
      <c r="I605" s="233"/>
      <c r="J605" s="233"/>
      <c r="K605" s="233"/>
      <c r="L605" s="233"/>
      <c r="M605" s="233"/>
      <c r="N605" s="233"/>
      <c r="O605" s="233"/>
      <c r="P605" s="233"/>
      <c r="Q605" s="233"/>
      <c r="R605" s="233"/>
      <c r="S605" s="233"/>
      <c r="T605" s="233"/>
      <c r="U605" s="233"/>
      <c r="V605" s="233"/>
      <c r="W605" s="233"/>
      <c r="X605" s="233"/>
      <c r="Y605" s="233"/>
    </row>
    <row r="606" spans="1:25" hidden="1">
      <c r="A606" s="230" t="s">
        <v>1297</v>
      </c>
      <c r="B606" s="561"/>
      <c r="C606" s="562"/>
      <c r="D606" s="562"/>
      <c r="E606" s="563"/>
      <c r="F606" s="233"/>
      <c r="G606" s="233"/>
      <c r="H606" s="233"/>
      <c r="I606" s="233"/>
      <c r="J606" s="233"/>
      <c r="K606" s="233"/>
      <c r="L606" s="233"/>
      <c r="M606" s="233"/>
      <c r="N606" s="233"/>
      <c r="O606" s="233"/>
      <c r="P606" s="233"/>
      <c r="Q606" s="233"/>
      <c r="R606" s="233"/>
      <c r="S606" s="233"/>
      <c r="T606" s="233"/>
      <c r="U606" s="233"/>
      <c r="V606" s="233"/>
      <c r="W606" s="233"/>
      <c r="X606" s="233"/>
      <c r="Y606" s="233"/>
    </row>
    <row r="607" spans="1:25" hidden="1">
      <c r="A607" s="230" t="s">
        <v>1298</v>
      </c>
      <c r="B607" s="561"/>
      <c r="C607" s="562"/>
      <c r="D607" s="562"/>
      <c r="E607" s="563"/>
      <c r="F607" s="233"/>
      <c r="G607" s="233"/>
      <c r="H607" s="233"/>
      <c r="I607" s="233"/>
      <c r="J607" s="233"/>
      <c r="K607" s="233"/>
      <c r="L607" s="233"/>
      <c r="M607" s="233"/>
      <c r="N607" s="233"/>
      <c r="O607" s="233"/>
      <c r="P607" s="233"/>
      <c r="Q607" s="233"/>
      <c r="R607" s="233"/>
      <c r="S607" s="233"/>
      <c r="T607" s="233"/>
      <c r="U607" s="233"/>
      <c r="V607" s="233"/>
      <c r="W607" s="233"/>
      <c r="X607" s="233"/>
      <c r="Y607" s="233"/>
    </row>
    <row r="608" spans="1:25" hidden="1">
      <c r="A608" s="230" t="s">
        <v>1299</v>
      </c>
      <c r="B608" s="561"/>
      <c r="C608" s="562"/>
      <c r="D608" s="562"/>
      <c r="E608" s="563"/>
      <c r="F608" s="233"/>
      <c r="G608" s="233"/>
      <c r="H608" s="233"/>
      <c r="I608" s="233"/>
      <c r="J608" s="233"/>
      <c r="K608" s="233"/>
      <c r="L608" s="233"/>
      <c r="M608" s="233"/>
      <c r="N608" s="233"/>
      <c r="O608" s="233"/>
      <c r="P608" s="233"/>
      <c r="Q608" s="233"/>
      <c r="R608" s="233"/>
      <c r="S608" s="233"/>
      <c r="T608" s="233"/>
      <c r="U608" s="233"/>
      <c r="V608" s="233"/>
      <c r="W608" s="233"/>
      <c r="X608" s="233"/>
      <c r="Y608" s="233"/>
    </row>
    <row r="609" spans="1:25" hidden="1">
      <c r="A609" s="230" t="s">
        <v>1300</v>
      </c>
      <c r="B609" s="561"/>
      <c r="C609" s="562"/>
      <c r="D609" s="562"/>
      <c r="E609" s="563"/>
      <c r="F609" s="233"/>
      <c r="G609" s="233"/>
      <c r="H609" s="233"/>
      <c r="I609" s="233"/>
      <c r="J609" s="233"/>
      <c r="K609" s="233"/>
      <c r="L609" s="233"/>
      <c r="M609" s="233"/>
      <c r="N609" s="233"/>
      <c r="O609" s="233"/>
      <c r="P609" s="233"/>
      <c r="Q609" s="233"/>
      <c r="R609" s="233"/>
      <c r="S609" s="233"/>
      <c r="T609" s="233"/>
      <c r="U609" s="233"/>
      <c r="V609" s="233"/>
      <c r="W609" s="233"/>
      <c r="X609" s="233"/>
      <c r="Y609" s="233"/>
    </row>
    <row r="610" spans="1:25" hidden="1">
      <c r="A610" s="230" t="s">
        <v>1301</v>
      </c>
      <c r="B610" s="561"/>
      <c r="C610" s="562"/>
      <c r="D610" s="562"/>
      <c r="E610" s="563"/>
      <c r="F610" s="233"/>
      <c r="G610" s="233"/>
      <c r="H610" s="233"/>
      <c r="I610" s="233"/>
      <c r="J610" s="233"/>
      <c r="K610" s="233"/>
      <c r="L610" s="233"/>
      <c r="M610" s="233"/>
      <c r="N610" s="233"/>
      <c r="O610" s="233"/>
      <c r="P610" s="233"/>
      <c r="Q610" s="233"/>
      <c r="R610" s="233"/>
      <c r="S610" s="233"/>
      <c r="T610" s="233"/>
      <c r="U610" s="233"/>
      <c r="V610" s="233"/>
      <c r="W610" s="233"/>
      <c r="X610" s="233"/>
      <c r="Y610" s="233"/>
    </row>
    <row r="611" spans="1:25" hidden="1">
      <c r="A611" s="230" t="s">
        <v>1302</v>
      </c>
      <c r="B611" s="561"/>
      <c r="C611" s="562"/>
      <c r="D611" s="562"/>
      <c r="E611" s="563"/>
      <c r="F611" s="233"/>
      <c r="G611" s="233"/>
      <c r="H611" s="233"/>
      <c r="I611" s="233"/>
      <c r="J611" s="233"/>
      <c r="K611" s="233"/>
      <c r="L611" s="233"/>
      <c r="M611" s="233"/>
      <c r="N611" s="233"/>
      <c r="O611" s="233"/>
      <c r="P611" s="233"/>
      <c r="Q611" s="233"/>
      <c r="R611" s="233"/>
      <c r="S611" s="233"/>
      <c r="T611" s="233"/>
      <c r="U611" s="233"/>
      <c r="V611" s="233"/>
      <c r="W611" s="233"/>
      <c r="X611" s="233"/>
      <c r="Y611" s="233"/>
    </row>
    <row r="612" spans="1:25" hidden="1">
      <c r="A612" s="230" t="s">
        <v>1303</v>
      </c>
      <c r="B612" s="561"/>
      <c r="C612" s="562"/>
      <c r="D612" s="562"/>
      <c r="E612" s="563"/>
      <c r="F612" s="233"/>
      <c r="G612" s="233"/>
      <c r="H612" s="233"/>
      <c r="I612" s="233"/>
      <c r="J612" s="233"/>
      <c r="K612" s="233"/>
      <c r="L612" s="233"/>
      <c r="M612" s="233"/>
      <c r="N612" s="233"/>
      <c r="O612" s="233"/>
      <c r="P612" s="233"/>
      <c r="Q612" s="233"/>
      <c r="R612" s="233"/>
      <c r="S612" s="233"/>
      <c r="T612" s="233"/>
      <c r="U612" s="233"/>
      <c r="V612" s="233"/>
      <c r="W612" s="233"/>
      <c r="X612" s="233"/>
      <c r="Y612" s="233"/>
    </row>
    <row r="613" spans="1:25" hidden="1">
      <c r="A613" s="230" t="s">
        <v>1304</v>
      </c>
      <c r="B613" s="561"/>
      <c r="C613" s="562"/>
      <c r="D613" s="562"/>
      <c r="E613" s="563"/>
      <c r="F613" s="233"/>
      <c r="G613" s="233"/>
      <c r="H613" s="233"/>
      <c r="I613" s="233"/>
      <c r="J613" s="233"/>
      <c r="K613" s="233"/>
      <c r="L613" s="233"/>
      <c r="M613" s="233"/>
      <c r="N613" s="233"/>
      <c r="O613" s="233"/>
      <c r="P613" s="233"/>
      <c r="Q613" s="233"/>
      <c r="R613" s="233"/>
      <c r="S613" s="233"/>
      <c r="T613" s="233"/>
      <c r="U613" s="233"/>
      <c r="V613" s="233"/>
      <c r="W613" s="233"/>
      <c r="X613" s="233"/>
      <c r="Y613" s="233"/>
    </row>
    <row r="614" spans="1:25" hidden="1">
      <c r="A614" s="230" t="s">
        <v>1305</v>
      </c>
      <c r="B614" s="320"/>
      <c r="C614" s="321"/>
      <c r="D614" s="321"/>
      <c r="E614" s="322"/>
      <c r="F614" s="233"/>
      <c r="G614" s="233"/>
      <c r="H614" s="233"/>
      <c r="I614" s="233"/>
      <c r="J614" s="233"/>
      <c r="K614" s="233"/>
      <c r="L614" s="233"/>
      <c r="M614" s="233"/>
      <c r="N614" s="233"/>
      <c r="O614" s="233"/>
      <c r="P614" s="233"/>
      <c r="Q614" s="233"/>
      <c r="R614" s="233"/>
      <c r="S614" s="233"/>
      <c r="T614" s="233"/>
      <c r="U614" s="233"/>
      <c r="V614" s="233"/>
      <c r="W614" s="233"/>
      <c r="X614" s="233"/>
      <c r="Y614" s="233"/>
    </row>
    <row r="615" spans="1:25">
      <c r="B615" s="93"/>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row>
    <row r="616" spans="1:25">
      <c r="B616" s="87"/>
      <c r="J616" s="87"/>
      <c r="K616" s="87"/>
      <c r="L616" s="87"/>
      <c r="M616" s="87"/>
      <c r="N616" s="87"/>
      <c r="O616" s="87"/>
      <c r="P616" s="87"/>
      <c r="Q616" s="87"/>
      <c r="R616" s="87"/>
      <c r="S616" s="87"/>
    </row>
    <row r="617" spans="1:25">
      <c r="A617" s="100" t="s">
        <v>474</v>
      </c>
      <c r="C617" s="100" t="s">
        <v>296</v>
      </c>
      <c r="J617" s="87"/>
      <c r="K617" s="87"/>
      <c r="L617" s="87"/>
      <c r="M617" s="87"/>
      <c r="N617" s="87"/>
      <c r="O617" s="87"/>
      <c r="P617" s="87"/>
      <c r="Q617" s="87"/>
      <c r="R617" s="87"/>
      <c r="S617" s="87"/>
    </row>
    <row r="618" spans="1:25">
      <c r="A618" s="396" t="s">
        <v>334</v>
      </c>
      <c r="B618" s="87"/>
      <c r="F618" s="88"/>
      <c r="G618" s="88"/>
      <c r="H618" s="88"/>
      <c r="I618" s="88"/>
      <c r="M618" s="88"/>
      <c r="N618" s="88"/>
      <c r="O618" s="88"/>
      <c r="P618" s="88"/>
      <c r="Q618" s="88"/>
      <c r="T618" s="88"/>
      <c r="U618" s="88"/>
      <c r="V618" s="88"/>
      <c r="W618" s="88"/>
      <c r="X618" s="88"/>
      <c r="Y618" s="88"/>
    </row>
    <row r="619" spans="1:25">
      <c r="B619" s="87"/>
      <c r="F619" s="88"/>
      <c r="G619" s="88"/>
      <c r="H619" s="88"/>
      <c r="I619" s="88"/>
      <c r="M619" s="88"/>
      <c r="N619" s="88"/>
      <c r="O619" s="88"/>
      <c r="P619" s="88"/>
      <c r="Q619" s="88"/>
      <c r="T619" s="88"/>
      <c r="U619" s="88"/>
      <c r="V619" s="88"/>
      <c r="W619" s="88"/>
      <c r="X619" s="88"/>
      <c r="Y619" s="88"/>
    </row>
    <row r="620" spans="1:25" ht="25.5" customHeight="1">
      <c r="A620" s="157" t="s">
        <v>281</v>
      </c>
      <c r="B620" s="921" t="s">
        <v>175</v>
      </c>
      <c r="C620" s="922"/>
      <c r="D620" s="922"/>
      <c r="E620" s="923"/>
      <c r="F620" s="91" t="s">
        <v>5</v>
      </c>
      <c r="G620" s="91" t="s">
        <v>5</v>
      </c>
      <c r="H620" s="91" t="s">
        <v>5</v>
      </c>
      <c r="I620" s="91" t="s">
        <v>5</v>
      </c>
      <c r="J620" s="91" t="s">
        <v>5</v>
      </c>
      <c r="K620" s="91" t="s">
        <v>5</v>
      </c>
      <c r="L620" s="91" t="s">
        <v>5</v>
      </c>
      <c r="M620" s="91" t="s">
        <v>5</v>
      </c>
      <c r="N620" s="91" t="s">
        <v>5</v>
      </c>
      <c r="O620" s="91" t="s">
        <v>5</v>
      </c>
      <c r="P620" s="91" t="s">
        <v>5</v>
      </c>
      <c r="Q620" s="91" t="s">
        <v>5</v>
      </c>
      <c r="R620" s="91" t="s">
        <v>5</v>
      </c>
      <c r="S620" s="91" t="s">
        <v>5</v>
      </c>
      <c r="T620" s="91" t="s">
        <v>5</v>
      </c>
      <c r="U620" s="91" t="s">
        <v>5</v>
      </c>
      <c r="V620" s="91" t="s">
        <v>5</v>
      </c>
      <c r="W620" s="91" t="s">
        <v>5</v>
      </c>
      <c r="X620" s="91" t="s">
        <v>5</v>
      </c>
      <c r="Y620" s="91" t="s">
        <v>5</v>
      </c>
    </row>
    <row r="621" spans="1:25">
      <c r="A621" s="230" t="s">
        <v>513</v>
      </c>
      <c r="B621" s="918"/>
      <c r="C621" s="919"/>
      <c r="D621" s="919"/>
      <c r="E621" s="920"/>
      <c r="F621" s="233"/>
      <c r="G621" s="233"/>
      <c r="H621" s="233"/>
      <c r="I621" s="233"/>
      <c r="J621" s="233"/>
      <c r="K621" s="233"/>
      <c r="L621" s="233"/>
      <c r="M621" s="233"/>
      <c r="N621" s="233"/>
      <c r="O621" s="233"/>
      <c r="P621" s="233"/>
      <c r="Q621" s="233"/>
      <c r="R621" s="233"/>
      <c r="S621" s="233"/>
      <c r="T621" s="233"/>
      <c r="U621" s="233"/>
      <c r="V621" s="233"/>
      <c r="W621" s="233"/>
      <c r="X621" s="233"/>
      <c r="Y621" s="233"/>
    </row>
    <row r="622" spans="1:25">
      <c r="A622" s="230" t="s">
        <v>514</v>
      </c>
      <c r="B622" s="918"/>
      <c r="C622" s="919"/>
      <c r="D622" s="919"/>
      <c r="E622" s="920"/>
      <c r="F622" s="233"/>
      <c r="G622" s="233"/>
      <c r="H622" s="233"/>
      <c r="I622" s="233"/>
      <c r="J622" s="233"/>
      <c r="K622" s="233"/>
      <c r="L622" s="233"/>
      <c r="M622" s="233"/>
      <c r="N622" s="233"/>
      <c r="O622" s="233"/>
      <c r="P622" s="233"/>
      <c r="Q622" s="233"/>
      <c r="R622" s="233"/>
      <c r="S622" s="233"/>
      <c r="T622" s="233"/>
      <c r="U622" s="233"/>
      <c r="V622" s="233"/>
      <c r="W622" s="233"/>
      <c r="X622" s="233"/>
      <c r="Y622" s="233"/>
    </row>
    <row r="623" spans="1:25">
      <c r="A623" s="230" t="s">
        <v>515</v>
      </c>
      <c r="B623" s="918"/>
      <c r="C623" s="919"/>
      <c r="D623" s="919"/>
      <c r="E623" s="920"/>
      <c r="F623" s="233"/>
      <c r="G623" s="233"/>
      <c r="H623" s="233"/>
      <c r="I623" s="233"/>
      <c r="J623" s="233"/>
      <c r="K623" s="233"/>
      <c r="L623" s="233"/>
      <c r="M623" s="233"/>
      <c r="N623" s="233"/>
      <c r="O623" s="233"/>
      <c r="P623" s="233"/>
      <c r="Q623" s="233"/>
      <c r="R623" s="233"/>
      <c r="S623" s="233"/>
      <c r="T623" s="233"/>
      <c r="U623" s="233"/>
      <c r="V623" s="233"/>
      <c r="W623" s="233"/>
      <c r="X623" s="233"/>
      <c r="Y623" s="233"/>
    </row>
    <row r="624" spans="1:25">
      <c r="A624" s="230" t="s">
        <v>516</v>
      </c>
      <c r="B624" s="918"/>
      <c r="C624" s="919"/>
      <c r="D624" s="919"/>
      <c r="E624" s="920"/>
      <c r="F624" s="233"/>
      <c r="G624" s="233"/>
      <c r="H624" s="233"/>
      <c r="I624" s="233"/>
      <c r="J624" s="233"/>
      <c r="K624" s="233"/>
      <c r="L624" s="233"/>
      <c r="M624" s="233"/>
      <c r="N624" s="233"/>
      <c r="O624" s="233"/>
      <c r="P624" s="233"/>
      <c r="Q624" s="233"/>
      <c r="R624" s="233"/>
      <c r="S624" s="233"/>
      <c r="T624" s="233"/>
      <c r="U624" s="233"/>
      <c r="V624" s="233"/>
      <c r="W624" s="233"/>
      <c r="X624" s="233"/>
      <c r="Y624" s="233"/>
    </row>
    <row r="625" spans="1:25">
      <c r="A625" s="230" t="s">
        <v>517</v>
      </c>
      <c r="B625" s="918"/>
      <c r="C625" s="919"/>
      <c r="D625" s="919"/>
      <c r="E625" s="920"/>
      <c r="F625" s="233"/>
      <c r="G625" s="233"/>
      <c r="H625" s="233"/>
      <c r="I625" s="233"/>
      <c r="J625" s="233"/>
      <c r="K625" s="233"/>
      <c r="L625" s="233"/>
      <c r="M625" s="233"/>
      <c r="N625" s="233"/>
      <c r="O625" s="233"/>
      <c r="P625" s="233"/>
      <c r="Q625" s="233"/>
      <c r="R625" s="233"/>
      <c r="S625" s="233"/>
      <c r="T625" s="233"/>
      <c r="U625" s="233"/>
      <c r="V625" s="233"/>
      <c r="W625" s="233"/>
      <c r="X625" s="233"/>
      <c r="Y625" s="233"/>
    </row>
    <row r="626" spans="1:25">
      <c r="A626" s="230" t="s">
        <v>518</v>
      </c>
      <c r="B626" s="918"/>
      <c r="C626" s="919"/>
      <c r="D626" s="919"/>
      <c r="E626" s="920"/>
      <c r="F626" s="233"/>
      <c r="G626" s="233"/>
      <c r="H626" s="233"/>
      <c r="I626" s="233"/>
      <c r="J626" s="233"/>
      <c r="K626" s="233"/>
      <c r="L626" s="233"/>
      <c r="M626" s="233"/>
      <c r="N626" s="233"/>
      <c r="O626" s="233"/>
      <c r="P626" s="233"/>
      <c r="Q626" s="233"/>
      <c r="R626" s="233"/>
      <c r="S626" s="233"/>
      <c r="T626" s="233"/>
      <c r="U626" s="233"/>
      <c r="V626" s="233"/>
      <c r="W626" s="233"/>
      <c r="X626" s="233"/>
      <c r="Y626" s="233"/>
    </row>
    <row r="627" spans="1:25">
      <c r="A627" s="230" t="s">
        <v>519</v>
      </c>
      <c r="B627" s="918"/>
      <c r="C627" s="919"/>
      <c r="D627" s="919"/>
      <c r="E627" s="920"/>
      <c r="F627" s="233"/>
      <c r="G627" s="233"/>
      <c r="H627" s="233"/>
      <c r="I627" s="233"/>
      <c r="J627" s="233"/>
      <c r="K627" s="233"/>
      <c r="L627" s="233"/>
      <c r="M627" s="233"/>
      <c r="N627" s="233"/>
      <c r="O627" s="233"/>
      <c r="P627" s="233"/>
      <c r="Q627" s="233"/>
      <c r="R627" s="233"/>
      <c r="S627" s="233"/>
      <c r="T627" s="233"/>
      <c r="U627" s="233"/>
      <c r="V627" s="233"/>
      <c r="W627" s="233"/>
      <c r="X627" s="233"/>
      <c r="Y627" s="233"/>
    </row>
    <row r="628" spans="1:25">
      <c r="A628" s="230" t="s">
        <v>520</v>
      </c>
      <c r="B628" s="918"/>
      <c r="C628" s="919"/>
      <c r="D628" s="919"/>
      <c r="E628" s="920"/>
      <c r="F628" s="233"/>
      <c r="G628" s="233"/>
      <c r="H628" s="233"/>
      <c r="I628" s="233"/>
      <c r="J628" s="233"/>
      <c r="K628" s="233"/>
      <c r="L628" s="233"/>
      <c r="M628" s="233"/>
      <c r="N628" s="233"/>
      <c r="O628" s="233"/>
      <c r="P628" s="233"/>
      <c r="Q628" s="233"/>
      <c r="R628" s="233"/>
      <c r="S628" s="233"/>
      <c r="T628" s="233"/>
      <c r="U628" s="233"/>
      <c r="V628" s="233"/>
      <c r="W628" s="233"/>
      <c r="X628" s="233"/>
      <c r="Y628" s="233"/>
    </row>
    <row r="629" spans="1:25">
      <c r="A629" s="230" t="s">
        <v>521</v>
      </c>
      <c r="B629" s="918"/>
      <c r="C629" s="919"/>
      <c r="D629" s="919"/>
      <c r="E629" s="920"/>
      <c r="F629" s="233"/>
      <c r="G629" s="233"/>
      <c r="H629" s="233"/>
      <c r="I629" s="233"/>
      <c r="J629" s="233"/>
      <c r="K629" s="233"/>
      <c r="L629" s="233"/>
      <c r="M629" s="233"/>
      <c r="N629" s="233"/>
      <c r="O629" s="233"/>
      <c r="P629" s="233"/>
      <c r="Q629" s="233"/>
      <c r="R629" s="233"/>
      <c r="S629" s="233"/>
      <c r="T629" s="233"/>
      <c r="U629" s="233"/>
      <c r="V629" s="233"/>
      <c r="W629" s="233"/>
      <c r="X629" s="233"/>
      <c r="Y629" s="233"/>
    </row>
    <row r="630" spans="1:25">
      <c r="A630" s="230" t="s">
        <v>522</v>
      </c>
      <c r="B630" s="918"/>
      <c r="C630" s="919"/>
      <c r="D630" s="919"/>
      <c r="E630" s="920"/>
      <c r="F630" s="233"/>
      <c r="G630" s="233"/>
      <c r="H630" s="233"/>
      <c r="I630" s="233"/>
      <c r="J630" s="233"/>
      <c r="K630" s="233"/>
      <c r="L630" s="233"/>
      <c r="M630" s="233"/>
      <c r="N630" s="233"/>
      <c r="O630" s="233"/>
      <c r="P630" s="233"/>
      <c r="Q630" s="233"/>
      <c r="R630" s="233"/>
      <c r="S630" s="233"/>
      <c r="T630" s="233"/>
      <c r="U630" s="233"/>
      <c r="V630" s="233"/>
      <c r="W630" s="233"/>
      <c r="X630" s="233"/>
      <c r="Y630" s="233"/>
    </row>
    <row r="631" spans="1:25" hidden="1">
      <c r="A631" s="230" t="s">
        <v>523</v>
      </c>
      <c r="B631" s="918"/>
      <c r="C631" s="919"/>
      <c r="D631" s="919"/>
      <c r="E631" s="920"/>
      <c r="F631" s="233"/>
      <c r="G631" s="233"/>
      <c r="H631" s="233"/>
      <c r="I631" s="233"/>
      <c r="J631" s="233"/>
      <c r="K631" s="233"/>
      <c r="L631" s="233"/>
      <c r="M631" s="233"/>
      <c r="N631" s="233"/>
      <c r="O631" s="233"/>
      <c r="P631" s="233"/>
      <c r="Q631" s="233"/>
      <c r="R631" s="233"/>
      <c r="S631" s="233"/>
      <c r="T631" s="233"/>
      <c r="U631" s="233"/>
      <c r="V631" s="233"/>
      <c r="W631" s="233"/>
      <c r="X631" s="233"/>
      <c r="Y631" s="233"/>
    </row>
    <row r="632" spans="1:25" hidden="1">
      <c r="A632" s="230" t="s">
        <v>524</v>
      </c>
      <c r="B632" s="918"/>
      <c r="C632" s="919"/>
      <c r="D632" s="919"/>
      <c r="E632" s="920"/>
      <c r="F632" s="233"/>
      <c r="G632" s="233"/>
      <c r="H632" s="233"/>
      <c r="I632" s="233"/>
      <c r="J632" s="233"/>
      <c r="K632" s="233"/>
      <c r="L632" s="233"/>
      <c r="M632" s="233"/>
      <c r="N632" s="233"/>
      <c r="O632" s="233"/>
      <c r="P632" s="233"/>
      <c r="Q632" s="233"/>
      <c r="R632" s="233"/>
      <c r="S632" s="233"/>
      <c r="T632" s="233"/>
      <c r="U632" s="233"/>
      <c r="V632" s="233"/>
      <c r="W632" s="233"/>
      <c r="X632" s="233"/>
      <c r="Y632" s="233"/>
    </row>
    <row r="633" spans="1:25" hidden="1">
      <c r="A633" s="230" t="s">
        <v>674</v>
      </c>
      <c r="B633" s="918"/>
      <c r="C633" s="919"/>
      <c r="D633" s="919"/>
      <c r="E633" s="920"/>
      <c r="F633" s="233"/>
      <c r="G633" s="233"/>
      <c r="H633" s="233"/>
      <c r="I633" s="233"/>
      <c r="J633" s="233"/>
      <c r="K633" s="233"/>
      <c r="L633" s="233"/>
      <c r="M633" s="233"/>
      <c r="N633" s="233"/>
      <c r="O633" s="233"/>
      <c r="P633" s="233"/>
      <c r="Q633" s="233"/>
      <c r="R633" s="233"/>
      <c r="S633" s="233"/>
      <c r="T633" s="233"/>
      <c r="U633" s="233"/>
      <c r="V633" s="233"/>
      <c r="W633" s="233"/>
      <c r="X633" s="233"/>
      <c r="Y633" s="233"/>
    </row>
    <row r="634" spans="1:25" hidden="1">
      <c r="A634" s="230" t="s">
        <v>675</v>
      </c>
      <c r="B634" s="918"/>
      <c r="C634" s="919"/>
      <c r="D634" s="919"/>
      <c r="E634" s="920"/>
      <c r="F634" s="233"/>
      <c r="G634" s="233"/>
      <c r="H634" s="233"/>
      <c r="I634" s="233"/>
      <c r="J634" s="233"/>
      <c r="K634" s="233"/>
      <c r="L634" s="233"/>
      <c r="M634" s="233"/>
      <c r="N634" s="233"/>
      <c r="O634" s="233"/>
      <c r="P634" s="233"/>
      <c r="Q634" s="233"/>
      <c r="R634" s="233"/>
      <c r="S634" s="233"/>
      <c r="T634" s="233"/>
      <c r="U634" s="233"/>
      <c r="V634" s="233"/>
      <c r="W634" s="233"/>
      <c r="X634" s="233"/>
      <c r="Y634" s="233"/>
    </row>
    <row r="635" spans="1:25" hidden="1">
      <c r="A635" s="230" t="s">
        <v>676</v>
      </c>
      <c r="B635" s="918"/>
      <c r="C635" s="919"/>
      <c r="D635" s="919"/>
      <c r="E635" s="920"/>
      <c r="F635" s="233"/>
      <c r="G635" s="233"/>
      <c r="H635" s="233"/>
      <c r="I635" s="233"/>
      <c r="J635" s="233"/>
      <c r="K635" s="233"/>
      <c r="L635" s="233"/>
      <c r="M635" s="233"/>
      <c r="N635" s="233"/>
      <c r="O635" s="233"/>
      <c r="P635" s="233"/>
      <c r="Q635" s="233"/>
      <c r="R635" s="233"/>
      <c r="S635" s="233"/>
      <c r="T635" s="233"/>
      <c r="U635" s="233"/>
      <c r="V635" s="233"/>
      <c r="W635" s="233"/>
      <c r="X635" s="233"/>
      <c r="Y635" s="233"/>
    </row>
    <row r="636" spans="1:25" hidden="1">
      <c r="A636" s="230" t="s">
        <v>677</v>
      </c>
      <c r="B636" s="918"/>
      <c r="C636" s="919"/>
      <c r="D636" s="919"/>
      <c r="E636" s="920"/>
      <c r="F636" s="233"/>
      <c r="G636" s="233"/>
      <c r="H636" s="233"/>
      <c r="I636" s="233"/>
      <c r="J636" s="233"/>
      <c r="K636" s="233"/>
      <c r="L636" s="233"/>
      <c r="M636" s="233"/>
      <c r="N636" s="233"/>
      <c r="O636" s="233"/>
      <c r="P636" s="233"/>
      <c r="Q636" s="233"/>
      <c r="R636" s="233"/>
      <c r="S636" s="233"/>
      <c r="T636" s="233"/>
      <c r="U636" s="233"/>
      <c r="V636" s="233"/>
      <c r="W636" s="233"/>
      <c r="X636" s="233"/>
      <c r="Y636" s="233"/>
    </row>
    <row r="637" spans="1:25" hidden="1">
      <c r="A637" s="230" t="s">
        <v>678</v>
      </c>
      <c r="B637" s="918"/>
      <c r="C637" s="919"/>
      <c r="D637" s="919"/>
      <c r="E637" s="920"/>
      <c r="F637" s="233"/>
      <c r="G637" s="233"/>
      <c r="H637" s="233"/>
      <c r="I637" s="233"/>
      <c r="J637" s="233"/>
      <c r="K637" s="233"/>
      <c r="L637" s="233"/>
      <c r="M637" s="233"/>
      <c r="N637" s="233"/>
      <c r="O637" s="233"/>
      <c r="P637" s="233"/>
      <c r="Q637" s="233"/>
      <c r="R637" s="233"/>
      <c r="S637" s="233"/>
      <c r="T637" s="233"/>
      <c r="U637" s="233"/>
      <c r="V637" s="233"/>
      <c r="W637" s="233"/>
      <c r="X637" s="233"/>
      <c r="Y637" s="233"/>
    </row>
    <row r="638" spans="1:25" hidden="1">
      <c r="A638" s="230" t="s">
        <v>679</v>
      </c>
      <c r="B638" s="918"/>
      <c r="C638" s="919"/>
      <c r="D638" s="919"/>
      <c r="E638" s="920"/>
      <c r="F638" s="233"/>
      <c r="G638" s="233"/>
      <c r="H638" s="233"/>
      <c r="I638" s="233"/>
      <c r="J638" s="233"/>
      <c r="K638" s="233"/>
      <c r="L638" s="233"/>
      <c r="M638" s="233"/>
      <c r="N638" s="233"/>
      <c r="O638" s="233"/>
      <c r="P638" s="233"/>
      <c r="Q638" s="233"/>
      <c r="R638" s="233"/>
      <c r="S638" s="233"/>
      <c r="T638" s="233"/>
      <c r="U638" s="233"/>
      <c r="V638" s="233"/>
      <c r="W638" s="233"/>
      <c r="X638" s="233"/>
      <c r="Y638" s="233"/>
    </row>
    <row r="639" spans="1:25" hidden="1">
      <c r="A639" s="230" t="s">
        <v>680</v>
      </c>
      <c r="B639" s="918"/>
      <c r="C639" s="919"/>
      <c r="D639" s="919"/>
      <c r="E639" s="920"/>
      <c r="F639" s="233"/>
      <c r="G639" s="233"/>
      <c r="H639" s="233"/>
      <c r="I639" s="233"/>
      <c r="J639" s="233"/>
      <c r="K639" s="233"/>
      <c r="L639" s="233"/>
      <c r="M639" s="233"/>
      <c r="N639" s="233"/>
      <c r="O639" s="233"/>
      <c r="P639" s="233"/>
      <c r="Q639" s="233"/>
      <c r="R639" s="233"/>
      <c r="S639" s="233"/>
      <c r="T639" s="233"/>
      <c r="U639" s="233"/>
      <c r="V639" s="233"/>
      <c r="W639" s="233"/>
      <c r="X639" s="233"/>
      <c r="Y639" s="233"/>
    </row>
    <row r="640" spans="1:25" hidden="1">
      <c r="A640" s="230" t="s">
        <v>681</v>
      </c>
      <c r="B640" s="564"/>
      <c r="C640" s="565"/>
      <c r="D640" s="565"/>
      <c r="E640" s="566"/>
      <c r="F640" s="233"/>
      <c r="G640" s="233"/>
      <c r="H640" s="233"/>
      <c r="I640" s="233"/>
      <c r="J640" s="233"/>
      <c r="K640" s="233"/>
      <c r="L640" s="233"/>
      <c r="M640" s="233"/>
      <c r="N640" s="233"/>
      <c r="O640" s="233"/>
      <c r="P640" s="233"/>
      <c r="Q640" s="233"/>
      <c r="R640" s="233"/>
      <c r="S640" s="233"/>
      <c r="T640" s="233"/>
      <c r="U640" s="233"/>
      <c r="V640" s="233"/>
      <c r="W640" s="233"/>
      <c r="X640" s="233"/>
      <c r="Y640" s="233"/>
    </row>
    <row r="641" spans="1:25" hidden="1">
      <c r="A641" s="230" t="s">
        <v>1246</v>
      </c>
      <c r="B641" s="564"/>
      <c r="C641" s="565"/>
      <c r="D641" s="565"/>
      <c r="E641" s="566"/>
      <c r="F641" s="233"/>
      <c r="G641" s="233"/>
      <c r="H641" s="233"/>
      <c r="I641" s="233"/>
      <c r="J641" s="233"/>
      <c r="K641" s="233"/>
      <c r="L641" s="233"/>
      <c r="M641" s="233"/>
      <c r="N641" s="233"/>
      <c r="O641" s="233"/>
      <c r="P641" s="233"/>
      <c r="Q641" s="233"/>
      <c r="R641" s="233"/>
      <c r="S641" s="233"/>
      <c r="T641" s="233"/>
      <c r="U641" s="233"/>
      <c r="V641" s="233"/>
      <c r="W641" s="233"/>
      <c r="X641" s="233"/>
      <c r="Y641" s="233"/>
    </row>
    <row r="642" spans="1:25" hidden="1">
      <c r="A642" s="230" t="s">
        <v>1247</v>
      </c>
      <c r="B642" s="564"/>
      <c r="C642" s="565"/>
      <c r="D642" s="565"/>
      <c r="E642" s="566"/>
      <c r="F642" s="233"/>
      <c r="G642" s="233"/>
      <c r="H642" s="233"/>
      <c r="I642" s="233"/>
      <c r="J642" s="233"/>
      <c r="K642" s="233"/>
      <c r="L642" s="233"/>
      <c r="M642" s="233"/>
      <c r="N642" s="233"/>
      <c r="O642" s="233"/>
      <c r="P642" s="233"/>
      <c r="Q642" s="233"/>
      <c r="R642" s="233"/>
      <c r="S642" s="233"/>
      <c r="T642" s="233"/>
      <c r="U642" s="233"/>
      <c r="V642" s="233"/>
      <c r="W642" s="233"/>
      <c r="X642" s="233"/>
      <c r="Y642" s="233"/>
    </row>
    <row r="643" spans="1:25" hidden="1">
      <c r="A643" s="230" t="s">
        <v>1248</v>
      </c>
      <c r="B643" s="564"/>
      <c r="C643" s="565"/>
      <c r="D643" s="565"/>
      <c r="E643" s="566"/>
      <c r="F643" s="233"/>
      <c r="G643" s="233"/>
      <c r="H643" s="233"/>
      <c r="I643" s="233"/>
      <c r="J643" s="233"/>
      <c r="K643" s="233"/>
      <c r="L643" s="233"/>
      <c r="M643" s="233"/>
      <c r="N643" s="233"/>
      <c r="O643" s="233"/>
      <c r="P643" s="233"/>
      <c r="Q643" s="233"/>
      <c r="R643" s="233"/>
      <c r="S643" s="233"/>
      <c r="T643" s="233"/>
      <c r="U643" s="233"/>
      <c r="V643" s="233"/>
      <c r="W643" s="233"/>
      <c r="X643" s="233"/>
      <c r="Y643" s="233"/>
    </row>
    <row r="644" spans="1:25" hidden="1">
      <c r="A644" s="230" t="s">
        <v>1249</v>
      </c>
      <c r="B644" s="564"/>
      <c r="C644" s="565"/>
      <c r="D644" s="565"/>
      <c r="E644" s="566"/>
      <c r="F644" s="233"/>
      <c r="G644" s="233"/>
      <c r="H644" s="233"/>
      <c r="I644" s="233"/>
      <c r="J644" s="233"/>
      <c r="K644" s="233"/>
      <c r="L644" s="233"/>
      <c r="M644" s="233"/>
      <c r="N644" s="233"/>
      <c r="O644" s="233"/>
      <c r="P644" s="233"/>
      <c r="Q644" s="233"/>
      <c r="R644" s="233"/>
      <c r="S644" s="233"/>
      <c r="T644" s="233"/>
      <c r="U644" s="233"/>
      <c r="V644" s="233"/>
      <c r="W644" s="233"/>
      <c r="X644" s="233"/>
      <c r="Y644" s="233"/>
    </row>
    <row r="645" spans="1:25" hidden="1">
      <c r="A645" s="230" t="s">
        <v>1250</v>
      </c>
      <c r="B645" s="564"/>
      <c r="C645" s="565"/>
      <c r="D645" s="565"/>
      <c r="E645" s="566"/>
      <c r="F645" s="233"/>
      <c r="G645" s="233"/>
      <c r="H645" s="233"/>
      <c r="I645" s="233"/>
      <c r="J645" s="233"/>
      <c r="K645" s="233"/>
      <c r="L645" s="233"/>
      <c r="M645" s="233"/>
      <c r="N645" s="233"/>
      <c r="O645" s="233"/>
      <c r="P645" s="233"/>
      <c r="Q645" s="233"/>
      <c r="R645" s="233"/>
      <c r="S645" s="233"/>
      <c r="T645" s="233"/>
      <c r="U645" s="233"/>
      <c r="V645" s="233"/>
      <c r="W645" s="233"/>
      <c r="X645" s="233"/>
      <c r="Y645" s="233"/>
    </row>
    <row r="646" spans="1:25" hidden="1">
      <c r="A646" s="230" t="s">
        <v>1251</v>
      </c>
      <c r="B646" s="564"/>
      <c r="C646" s="565"/>
      <c r="D646" s="565"/>
      <c r="E646" s="566"/>
      <c r="F646" s="233"/>
      <c r="G646" s="233"/>
      <c r="H646" s="233"/>
      <c r="I646" s="233"/>
      <c r="J646" s="233"/>
      <c r="K646" s="233"/>
      <c r="L646" s="233"/>
      <c r="M646" s="233"/>
      <c r="N646" s="233"/>
      <c r="O646" s="233"/>
      <c r="P646" s="233"/>
      <c r="Q646" s="233"/>
      <c r="R646" s="233"/>
      <c r="S646" s="233"/>
      <c r="T646" s="233"/>
      <c r="U646" s="233"/>
      <c r="V646" s="233"/>
      <c r="W646" s="233"/>
      <c r="X646" s="233"/>
      <c r="Y646" s="233"/>
    </row>
    <row r="647" spans="1:25" hidden="1">
      <c r="A647" s="230" t="s">
        <v>1252</v>
      </c>
      <c r="B647" s="564"/>
      <c r="C647" s="565"/>
      <c r="D647" s="565"/>
      <c r="E647" s="566"/>
      <c r="F647" s="233"/>
      <c r="G647" s="233"/>
      <c r="H647" s="233"/>
      <c r="I647" s="233"/>
      <c r="J647" s="233"/>
      <c r="K647" s="233"/>
      <c r="L647" s="233"/>
      <c r="M647" s="233"/>
      <c r="N647" s="233"/>
      <c r="O647" s="233"/>
      <c r="P647" s="233"/>
      <c r="Q647" s="233"/>
      <c r="R647" s="233"/>
      <c r="S647" s="233"/>
      <c r="T647" s="233"/>
      <c r="U647" s="233"/>
      <c r="V647" s="233"/>
      <c r="W647" s="233"/>
      <c r="X647" s="233"/>
      <c r="Y647" s="233"/>
    </row>
    <row r="648" spans="1:25" hidden="1">
      <c r="A648" s="230" t="s">
        <v>1253</v>
      </c>
      <c r="B648" s="564"/>
      <c r="C648" s="565"/>
      <c r="D648" s="565"/>
      <c r="E648" s="566"/>
      <c r="F648" s="233"/>
      <c r="G648" s="233"/>
      <c r="H648" s="233"/>
      <c r="I648" s="233"/>
      <c r="J648" s="233"/>
      <c r="K648" s="233"/>
      <c r="L648" s="233"/>
      <c r="M648" s="233"/>
      <c r="N648" s="233"/>
      <c r="O648" s="233"/>
      <c r="P648" s="233"/>
      <c r="Q648" s="233"/>
      <c r="R648" s="233"/>
      <c r="S648" s="233"/>
      <c r="T648" s="233"/>
      <c r="U648" s="233"/>
      <c r="V648" s="233"/>
      <c r="W648" s="233"/>
      <c r="X648" s="233"/>
      <c r="Y648" s="233"/>
    </row>
    <row r="649" spans="1:25" hidden="1">
      <c r="A649" s="230" t="s">
        <v>1254</v>
      </c>
      <c r="B649" s="564"/>
      <c r="C649" s="565"/>
      <c r="D649" s="565"/>
      <c r="E649" s="566"/>
      <c r="F649" s="233"/>
      <c r="G649" s="233"/>
      <c r="H649" s="233"/>
      <c r="I649" s="233"/>
      <c r="J649" s="233"/>
      <c r="K649" s="233"/>
      <c r="L649" s="233"/>
      <c r="M649" s="233"/>
      <c r="N649" s="233"/>
      <c r="O649" s="233"/>
      <c r="P649" s="233"/>
      <c r="Q649" s="233"/>
      <c r="R649" s="233"/>
      <c r="S649" s="233"/>
      <c r="T649" s="233"/>
      <c r="U649" s="233"/>
      <c r="V649" s="233"/>
      <c r="W649" s="233"/>
      <c r="X649" s="233"/>
      <c r="Y649" s="233"/>
    </row>
    <row r="650" spans="1:25" hidden="1">
      <c r="A650" s="230" t="s">
        <v>1255</v>
      </c>
      <c r="B650" s="564"/>
      <c r="C650" s="565"/>
      <c r="D650" s="565"/>
      <c r="E650" s="566"/>
      <c r="F650" s="233"/>
      <c r="G650" s="233"/>
      <c r="H650" s="233"/>
      <c r="I650" s="233"/>
      <c r="J650" s="233"/>
      <c r="K650" s="233"/>
      <c r="L650" s="233"/>
      <c r="M650" s="233"/>
      <c r="N650" s="233"/>
      <c r="O650" s="233"/>
      <c r="P650" s="233"/>
      <c r="Q650" s="233"/>
      <c r="R650" s="233"/>
      <c r="S650" s="233"/>
      <c r="T650" s="233"/>
      <c r="U650" s="233"/>
      <c r="V650" s="233"/>
      <c r="W650" s="233"/>
      <c r="X650" s="233"/>
      <c r="Y650" s="233"/>
    </row>
    <row r="651" spans="1:25" hidden="1">
      <c r="A651" s="230" t="s">
        <v>1256</v>
      </c>
      <c r="B651" s="564"/>
      <c r="C651" s="565"/>
      <c r="D651" s="565"/>
      <c r="E651" s="566"/>
      <c r="F651" s="233"/>
      <c r="G651" s="233"/>
      <c r="H651" s="233"/>
      <c r="I651" s="233"/>
      <c r="J651" s="233"/>
      <c r="K651" s="233"/>
      <c r="L651" s="233"/>
      <c r="M651" s="233"/>
      <c r="N651" s="233"/>
      <c r="O651" s="233"/>
      <c r="P651" s="233"/>
      <c r="Q651" s="233"/>
      <c r="R651" s="233"/>
      <c r="S651" s="233"/>
      <c r="T651" s="233"/>
      <c r="U651" s="233"/>
      <c r="V651" s="233"/>
      <c r="W651" s="233"/>
      <c r="X651" s="233"/>
      <c r="Y651" s="233"/>
    </row>
    <row r="652" spans="1:25" hidden="1">
      <c r="A652" s="230" t="s">
        <v>1257</v>
      </c>
      <c r="B652" s="564"/>
      <c r="C652" s="565"/>
      <c r="D652" s="565"/>
      <c r="E652" s="566"/>
      <c r="F652" s="233"/>
      <c r="G652" s="233"/>
      <c r="H652" s="233"/>
      <c r="I652" s="233"/>
      <c r="J652" s="233"/>
      <c r="K652" s="233"/>
      <c r="L652" s="233"/>
      <c r="M652" s="233"/>
      <c r="N652" s="233"/>
      <c r="O652" s="233"/>
      <c r="P652" s="233"/>
      <c r="Q652" s="233"/>
      <c r="R652" s="233"/>
      <c r="S652" s="233"/>
      <c r="T652" s="233"/>
      <c r="U652" s="233"/>
      <c r="V652" s="233"/>
      <c r="W652" s="233"/>
      <c r="X652" s="233"/>
      <c r="Y652" s="233"/>
    </row>
    <row r="653" spans="1:25" hidden="1">
      <c r="A653" s="230" t="s">
        <v>1258</v>
      </c>
      <c r="B653" s="564"/>
      <c r="C653" s="565"/>
      <c r="D653" s="565"/>
      <c r="E653" s="566"/>
      <c r="F653" s="233"/>
      <c r="G653" s="233"/>
      <c r="H653" s="233"/>
      <c r="I653" s="233"/>
      <c r="J653" s="233"/>
      <c r="K653" s="233"/>
      <c r="L653" s="233"/>
      <c r="M653" s="233"/>
      <c r="N653" s="233"/>
      <c r="O653" s="233"/>
      <c r="P653" s="233"/>
      <c r="Q653" s="233"/>
      <c r="R653" s="233"/>
      <c r="S653" s="233"/>
      <c r="T653" s="233"/>
      <c r="U653" s="233"/>
      <c r="V653" s="233"/>
      <c r="W653" s="233"/>
      <c r="X653" s="233"/>
      <c r="Y653" s="233"/>
    </row>
    <row r="654" spans="1:25" hidden="1">
      <c r="A654" s="230" t="s">
        <v>1259</v>
      </c>
      <c r="B654" s="564"/>
      <c r="C654" s="565"/>
      <c r="D654" s="565"/>
      <c r="E654" s="566"/>
      <c r="F654" s="233"/>
      <c r="G654" s="233"/>
      <c r="H654" s="233"/>
      <c r="I654" s="233"/>
      <c r="J654" s="233"/>
      <c r="K654" s="233"/>
      <c r="L654" s="233"/>
      <c r="M654" s="233"/>
      <c r="N654" s="233"/>
      <c r="O654" s="233"/>
      <c r="P654" s="233"/>
      <c r="Q654" s="233"/>
      <c r="R654" s="233"/>
      <c r="S654" s="233"/>
      <c r="T654" s="233"/>
      <c r="U654" s="233"/>
      <c r="V654" s="233"/>
      <c r="W654" s="233"/>
      <c r="X654" s="233"/>
      <c r="Y654" s="233"/>
    </row>
    <row r="655" spans="1:25" hidden="1">
      <c r="A655" s="230" t="s">
        <v>1260</v>
      </c>
      <c r="B655" s="564"/>
      <c r="C655" s="565"/>
      <c r="D655" s="565"/>
      <c r="E655" s="566"/>
      <c r="F655" s="233"/>
      <c r="G655" s="233"/>
      <c r="H655" s="233"/>
      <c r="I655" s="233"/>
      <c r="J655" s="233"/>
      <c r="K655" s="233"/>
      <c r="L655" s="233"/>
      <c r="M655" s="233"/>
      <c r="N655" s="233"/>
      <c r="O655" s="233"/>
      <c r="P655" s="233"/>
      <c r="Q655" s="233"/>
      <c r="R655" s="233"/>
      <c r="S655" s="233"/>
      <c r="T655" s="233"/>
      <c r="U655" s="233"/>
      <c r="V655" s="233"/>
      <c r="W655" s="233"/>
      <c r="X655" s="233"/>
      <c r="Y655" s="233"/>
    </row>
    <row r="656" spans="1:25" hidden="1">
      <c r="A656" s="230" t="s">
        <v>1261</v>
      </c>
      <c r="B656" s="564"/>
      <c r="C656" s="565"/>
      <c r="D656" s="565"/>
      <c r="E656" s="566"/>
      <c r="F656" s="233"/>
      <c r="G656" s="233"/>
      <c r="H656" s="233"/>
      <c r="I656" s="233"/>
      <c r="J656" s="233"/>
      <c r="K656" s="233"/>
      <c r="L656" s="233"/>
      <c r="M656" s="233"/>
      <c r="N656" s="233"/>
      <c r="O656" s="233"/>
      <c r="P656" s="233"/>
      <c r="Q656" s="233"/>
      <c r="R656" s="233"/>
      <c r="S656" s="233"/>
      <c r="T656" s="233"/>
      <c r="U656" s="233"/>
      <c r="V656" s="233"/>
      <c r="W656" s="233"/>
      <c r="X656" s="233"/>
      <c r="Y656" s="233"/>
    </row>
    <row r="657" spans="1:25" hidden="1">
      <c r="A657" s="230" t="s">
        <v>1262</v>
      </c>
      <c r="B657" s="564"/>
      <c r="C657" s="565"/>
      <c r="D657" s="565"/>
      <c r="E657" s="566"/>
      <c r="F657" s="233"/>
      <c r="G657" s="233"/>
      <c r="H657" s="233"/>
      <c r="I657" s="233"/>
      <c r="J657" s="233"/>
      <c r="K657" s="233"/>
      <c r="L657" s="233"/>
      <c r="M657" s="233"/>
      <c r="N657" s="233"/>
      <c r="O657" s="233"/>
      <c r="P657" s="233"/>
      <c r="Q657" s="233"/>
      <c r="R657" s="233"/>
      <c r="S657" s="233"/>
      <c r="T657" s="233"/>
      <c r="U657" s="233"/>
      <c r="V657" s="233"/>
      <c r="W657" s="233"/>
      <c r="X657" s="233"/>
      <c r="Y657" s="233"/>
    </row>
    <row r="658" spans="1:25" hidden="1">
      <c r="A658" s="230" t="s">
        <v>1263</v>
      </c>
      <c r="B658" s="564"/>
      <c r="C658" s="565"/>
      <c r="D658" s="565"/>
      <c r="E658" s="566"/>
      <c r="F658" s="233"/>
      <c r="G658" s="233"/>
      <c r="H658" s="233"/>
      <c r="I658" s="233"/>
      <c r="J658" s="233"/>
      <c r="K658" s="233"/>
      <c r="L658" s="233"/>
      <c r="M658" s="233"/>
      <c r="N658" s="233"/>
      <c r="O658" s="233"/>
      <c r="P658" s="233"/>
      <c r="Q658" s="233"/>
      <c r="R658" s="233"/>
      <c r="S658" s="233"/>
      <c r="T658" s="233"/>
      <c r="U658" s="233"/>
      <c r="V658" s="233"/>
      <c r="W658" s="233"/>
      <c r="X658" s="233"/>
      <c r="Y658" s="233"/>
    </row>
    <row r="659" spans="1:25" hidden="1">
      <c r="A659" s="230" t="s">
        <v>1264</v>
      </c>
      <c r="B659" s="564"/>
      <c r="C659" s="565"/>
      <c r="D659" s="565"/>
      <c r="E659" s="566"/>
      <c r="F659" s="233"/>
      <c r="G659" s="233"/>
      <c r="H659" s="233"/>
      <c r="I659" s="233"/>
      <c r="J659" s="233"/>
      <c r="K659" s="233"/>
      <c r="L659" s="233"/>
      <c r="M659" s="233"/>
      <c r="N659" s="233"/>
      <c r="O659" s="233"/>
      <c r="P659" s="233"/>
      <c r="Q659" s="233"/>
      <c r="R659" s="233"/>
      <c r="S659" s="233"/>
      <c r="T659" s="233"/>
      <c r="U659" s="233"/>
      <c r="V659" s="233"/>
      <c r="W659" s="233"/>
      <c r="X659" s="233"/>
      <c r="Y659" s="233"/>
    </row>
    <row r="660" spans="1:25" hidden="1">
      <c r="A660" s="230" t="s">
        <v>1265</v>
      </c>
      <c r="B660" s="564"/>
      <c r="C660" s="565"/>
      <c r="D660" s="565"/>
      <c r="E660" s="566"/>
      <c r="F660" s="233"/>
      <c r="G660" s="233"/>
      <c r="H660" s="233"/>
      <c r="I660" s="233"/>
      <c r="J660" s="233"/>
      <c r="K660" s="233"/>
      <c r="L660" s="233"/>
      <c r="M660" s="233"/>
      <c r="N660" s="233"/>
      <c r="O660" s="233"/>
      <c r="P660" s="233"/>
      <c r="Q660" s="233"/>
      <c r="R660" s="233"/>
      <c r="S660" s="233"/>
      <c r="T660" s="233"/>
      <c r="U660" s="233"/>
      <c r="V660" s="233"/>
      <c r="W660" s="233"/>
      <c r="X660" s="233"/>
      <c r="Y660" s="233"/>
    </row>
    <row r="661" spans="1:25" hidden="1">
      <c r="A661" s="230" t="s">
        <v>1266</v>
      </c>
      <c r="B661" s="564"/>
      <c r="C661" s="565"/>
      <c r="D661" s="565"/>
      <c r="E661" s="566"/>
      <c r="F661" s="233"/>
      <c r="G661" s="233"/>
      <c r="H661" s="233"/>
      <c r="I661" s="233"/>
      <c r="J661" s="233"/>
      <c r="K661" s="233"/>
      <c r="L661" s="233"/>
      <c r="M661" s="233"/>
      <c r="N661" s="233"/>
      <c r="O661" s="233"/>
      <c r="P661" s="233"/>
      <c r="Q661" s="233"/>
      <c r="R661" s="233"/>
      <c r="S661" s="233"/>
      <c r="T661" s="233"/>
      <c r="U661" s="233"/>
      <c r="V661" s="233"/>
      <c r="W661" s="233"/>
      <c r="X661" s="233"/>
      <c r="Y661" s="233"/>
    </row>
    <row r="662" spans="1:25" hidden="1">
      <c r="A662" s="230" t="s">
        <v>1267</v>
      </c>
      <c r="B662" s="564"/>
      <c r="C662" s="565"/>
      <c r="D662" s="565"/>
      <c r="E662" s="566"/>
      <c r="F662" s="233"/>
      <c r="G662" s="233"/>
      <c r="H662" s="233"/>
      <c r="I662" s="233"/>
      <c r="J662" s="233"/>
      <c r="K662" s="233"/>
      <c r="L662" s="233"/>
      <c r="M662" s="233"/>
      <c r="N662" s="233"/>
      <c r="O662" s="233"/>
      <c r="P662" s="233"/>
      <c r="Q662" s="233"/>
      <c r="R662" s="233"/>
      <c r="S662" s="233"/>
      <c r="T662" s="233"/>
      <c r="U662" s="233"/>
      <c r="V662" s="233"/>
      <c r="W662" s="233"/>
      <c r="X662" s="233"/>
      <c r="Y662" s="233"/>
    </row>
    <row r="663" spans="1:25" hidden="1">
      <c r="A663" s="230" t="s">
        <v>1268</v>
      </c>
      <c r="B663" s="564"/>
      <c r="C663" s="565"/>
      <c r="D663" s="565"/>
      <c r="E663" s="566"/>
      <c r="F663" s="233"/>
      <c r="G663" s="233"/>
      <c r="H663" s="233"/>
      <c r="I663" s="233"/>
      <c r="J663" s="233"/>
      <c r="K663" s="233"/>
      <c r="L663" s="233"/>
      <c r="M663" s="233"/>
      <c r="N663" s="233"/>
      <c r="O663" s="233"/>
      <c r="P663" s="233"/>
      <c r="Q663" s="233"/>
      <c r="R663" s="233"/>
      <c r="S663" s="233"/>
      <c r="T663" s="233"/>
      <c r="U663" s="233"/>
      <c r="V663" s="233"/>
      <c r="W663" s="233"/>
      <c r="X663" s="233"/>
      <c r="Y663" s="233"/>
    </row>
    <row r="664" spans="1:25" hidden="1">
      <c r="A664" s="230" t="s">
        <v>1269</v>
      </c>
      <c r="B664" s="564"/>
      <c r="C664" s="565"/>
      <c r="D664" s="565"/>
      <c r="E664" s="566"/>
      <c r="F664" s="233"/>
      <c r="G664" s="233"/>
      <c r="H664" s="233"/>
      <c r="I664" s="233"/>
      <c r="J664" s="233"/>
      <c r="K664" s="233"/>
      <c r="L664" s="233"/>
      <c r="M664" s="233"/>
      <c r="N664" s="233"/>
      <c r="O664" s="233"/>
      <c r="P664" s="233"/>
      <c r="Q664" s="233"/>
      <c r="R664" s="233"/>
      <c r="S664" s="233"/>
      <c r="T664" s="233"/>
      <c r="U664" s="233"/>
      <c r="V664" s="233"/>
      <c r="W664" s="233"/>
      <c r="X664" s="233"/>
      <c r="Y664" s="233"/>
    </row>
    <row r="665" spans="1:25" hidden="1">
      <c r="A665" s="230" t="s">
        <v>1270</v>
      </c>
      <c r="B665" s="564"/>
      <c r="C665" s="565"/>
      <c r="D665" s="565"/>
      <c r="E665" s="566"/>
      <c r="F665" s="233"/>
      <c r="G665" s="233"/>
      <c r="H665" s="233"/>
      <c r="I665" s="233"/>
      <c r="J665" s="233"/>
      <c r="K665" s="233"/>
      <c r="L665" s="233"/>
      <c r="M665" s="233"/>
      <c r="N665" s="233"/>
      <c r="O665" s="233"/>
      <c r="P665" s="233"/>
      <c r="Q665" s="233"/>
      <c r="R665" s="233"/>
      <c r="S665" s="233"/>
      <c r="T665" s="233"/>
      <c r="U665" s="233"/>
      <c r="V665" s="233"/>
      <c r="W665" s="233"/>
      <c r="X665" s="233"/>
      <c r="Y665" s="233"/>
    </row>
    <row r="666" spans="1:25" hidden="1">
      <c r="A666" s="230" t="s">
        <v>1271</v>
      </c>
      <c r="B666" s="564"/>
      <c r="C666" s="565"/>
      <c r="D666" s="565"/>
      <c r="E666" s="566"/>
      <c r="F666" s="233"/>
      <c r="G666" s="233"/>
      <c r="H666" s="233"/>
      <c r="I666" s="233"/>
      <c r="J666" s="233"/>
      <c r="K666" s="233"/>
      <c r="L666" s="233"/>
      <c r="M666" s="233"/>
      <c r="N666" s="233"/>
      <c r="O666" s="233"/>
      <c r="P666" s="233"/>
      <c r="Q666" s="233"/>
      <c r="R666" s="233"/>
      <c r="S666" s="233"/>
      <c r="T666" s="233"/>
      <c r="U666" s="233"/>
      <c r="V666" s="233"/>
      <c r="W666" s="233"/>
      <c r="X666" s="233"/>
      <c r="Y666" s="233"/>
    </row>
    <row r="667" spans="1:25" hidden="1">
      <c r="A667" s="230" t="s">
        <v>1272</v>
      </c>
      <c r="B667" s="564"/>
      <c r="C667" s="565"/>
      <c r="D667" s="565"/>
      <c r="E667" s="566"/>
      <c r="F667" s="233"/>
      <c r="G667" s="233"/>
      <c r="H667" s="233"/>
      <c r="I667" s="233"/>
      <c r="J667" s="233"/>
      <c r="K667" s="233"/>
      <c r="L667" s="233"/>
      <c r="M667" s="233"/>
      <c r="N667" s="233"/>
      <c r="O667" s="233"/>
      <c r="P667" s="233"/>
      <c r="Q667" s="233"/>
      <c r="R667" s="233"/>
      <c r="S667" s="233"/>
      <c r="T667" s="233"/>
      <c r="U667" s="233"/>
      <c r="V667" s="233"/>
      <c r="W667" s="233"/>
      <c r="X667" s="233"/>
      <c r="Y667" s="233"/>
    </row>
    <row r="668" spans="1:25" hidden="1">
      <c r="A668" s="230" t="s">
        <v>1273</v>
      </c>
      <c r="B668" s="564"/>
      <c r="C668" s="565"/>
      <c r="D668" s="565"/>
      <c r="E668" s="566"/>
      <c r="F668" s="233"/>
      <c r="G668" s="233"/>
      <c r="H668" s="233"/>
      <c r="I668" s="233"/>
      <c r="J668" s="233"/>
      <c r="K668" s="233"/>
      <c r="L668" s="233"/>
      <c r="M668" s="233"/>
      <c r="N668" s="233"/>
      <c r="O668" s="233"/>
      <c r="P668" s="233"/>
      <c r="Q668" s="233"/>
      <c r="R668" s="233"/>
      <c r="S668" s="233"/>
      <c r="T668" s="233"/>
      <c r="U668" s="233"/>
      <c r="V668" s="233"/>
      <c r="W668" s="233"/>
      <c r="X668" s="233"/>
      <c r="Y668" s="233"/>
    </row>
    <row r="669" spans="1:25" hidden="1">
      <c r="A669" s="230" t="s">
        <v>1274</v>
      </c>
      <c r="B669" s="564"/>
      <c r="C669" s="565"/>
      <c r="D669" s="565"/>
      <c r="E669" s="566"/>
      <c r="F669" s="233"/>
      <c r="G669" s="233"/>
      <c r="H669" s="233"/>
      <c r="I669" s="233"/>
      <c r="J669" s="233"/>
      <c r="K669" s="233"/>
      <c r="L669" s="233"/>
      <c r="M669" s="233"/>
      <c r="N669" s="233"/>
      <c r="O669" s="233"/>
      <c r="P669" s="233"/>
      <c r="Q669" s="233"/>
      <c r="R669" s="233"/>
      <c r="S669" s="233"/>
      <c r="T669" s="233"/>
      <c r="U669" s="233"/>
      <c r="V669" s="233"/>
      <c r="W669" s="233"/>
      <c r="X669" s="233"/>
      <c r="Y669" s="233"/>
    </row>
    <row r="670" spans="1:25" hidden="1">
      <c r="A670" s="230" t="s">
        <v>1275</v>
      </c>
      <c r="B670" s="564"/>
      <c r="C670" s="565"/>
      <c r="D670" s="565"/>
      <c r="E670" s="566"/>
      <c r="F670" s="233"/>
      <c r="G670" s="233"/>
      <c r="H670" s="233"/>
      <c r="I670" s="233"/>
      <c r="J670" s="233"/>
      <c r="K670" s="233"/>
      <c r="L670" s="233"/>
      <c r="M670" s="233"/>
      <c r="N670" s="233"/>
      <c r="O670" s="233"/>
      <c r="P670" s="233"/>
      <c r="Q670" s="233"/>
      <c r="R670" s="233"/>
      <c r="S670" s="233"/>
      <c r="T670" s="233"/>
      <c r="U670" s="233"/>
      <c r="V670" s="233"/>
      <c r="W670" s="233"/>
      <c r="X670" s="233"/>
      <c r="Y670" s="233"/>
    </row>
    <row r="671" spans="1:25">
      <c r="A671" s="112"/>
      <c r="B671" s="114"/>
      <c r="C671" s="114"/>
      <c r="D671" s="114"/>
      <c r="E671" s="227" t="s">
        <v>44</v>
      </c>
      <c r="F671" s="227">
        <f t="shared" ref="F671:J671" si="76">SUM(F621:F670)</f>
        <v>0</v>
      </c>
      <c r="G671" s="227">
        <f t="shared" si="76"/>
        <v>0</v>
      </c>
      <c r="H671" s="227">
        <f t="shared" si="76"/>
        <v>0</v>
      </c>
      <c r="I671" s="227">
        <f t="shared" si="76"/>
        <v>0</v>
      </c>
      <c r="J671" s="227">
        <f t="shared" si="76"/>
        <v>0</v>
      </c>
      <c r="K671" s="227">
        <f t="shared" ref="K671" si="77">SUM(K621:K670)</f>
        <v>0</v>
      </c>
      <c r="L671" s="227">
        <f t="shared" ref="L671:Y671" si="78">SUM(L621:L670)</f>
        <v>0</v>
      </c>
      <c r="M671" s="227">
        <f t="shared" si="78"/>
        <v>0</v>
      </c>
      <c r="N671" s="227">
        <f t="shared" si="78"/>
        <v>0</v>
      </c>
      <c r="O671" s="227">
        <f t="shared" si="78"/>
        <v>0</v>
      </c>
      <c r="P671" s="227">
        <f t="shared" si="78"/>
        <v>0</v>
      </c>
      <c r="Q671" s="227">
        <f t="shared" si="78"/>
        <v>0</v>
      </c>
      <c r="R671" s="227">
        <f t="shared" si="78"/>
        <v>0</v>
      </c>
      <c r="S671" s="227">
        <f t="shared" si="78"/>
        <v>0</v>
      </c>
      <c r="T671" s="227">
        <f t="shared" si="78"/>
        <v>0</v>
      </c>
      <c r="U671" s="227">
        <f t="shared" si="78"/>
        <v>0</v>
      </c>
      <c r="V671" s="227">
        <f t="shared" si="78"/>
        <v>0</v>
      </c>
      <c r="W671" s="227">
        <f t="shared" si="78"/>
        <v>0</v>
      </c>
      <c r="X671" s="227">
        <f t="shared" si="78"/>
        <v>0</v>
      </c>
      <c r="Y671" s="227">
        <f t="shared" si="78"/>
        <v>0</v>
      </c>
    </row>
    <row r="672" spans="1:25">
      <c r="B672" s="87"/>
      <c r="J672" s="87"/>
      <c r="K672" s="87"/>
      <c r="L672" s="87"/>
      <c r="M672" s="87"/>
      <c r="N672" s="87"/>
      <c r="O672" s="87"/>
      <c r="P672" s="87"/>
      <c r="Q672" s="87"/>
      <c r="R672" s="87"/>
      <c r="S672" s="87"/>
    </row>
    <row r="673" spans="1:25">
      <c r="B673" s="100"/>
      <c r="C673" s="397" t="s">
        <v>296</v>
      </c>
      <c r="J673" s="87"/>
      <c r="K673" s="87"/>
      <c r="L673" s="87"/>
      <c r="M673" s="87"/>
      <c r="N673" s="87"/>
      <c r="O673" s="87"/>
      <c r="P673" s="87"/>
      <c r="Q673" s="87"/>
      <c r="R673" s="87"/>
      <c r="S673" s="87"/>
    </row>
    <row r="674" spans="1:25">
      <c r="A674" s="157" t="s">
        <v>281</v>
      </c>
      <c r="B674" s="921" t="s">
        <v>335</v>
      </c>
      <c r="C674" s="922"/>
      <c r="D674" s="922"/>
      <c r="E674" s="923"/>
      <c r="F674" s="91" t="s">
        <v>5</v>
      </c>
      <c r="G674" s="91" t="s">
        <v>5</v>
      </c>
      <c r="H674" s="91" t="s">
        <v>5</v>
      </c>
      <c r="I674" s="91" t="s">
        <v>5</v>
      </c>
      <c r="J674" s="91" t="s">
        <v>5</v>
      </c>
      <c r="K674" s="91" t="s">
        <v>5</v>
      </c>
      <c r="L674" s="91" t="s">
        <v>5</v>
      </c>
      <c r="M674" s="91" t="s">
        <v>5</v>
      </c>
      <c r="N674" s="91" t="s">
        <v>5</v>
      </c>
      <c r="O674" s="91" t="s">
        <v>5</v>
      </c>
      <c r="P674" s="91" t="s">
        <v>5</v>
      </c>
      <c r="Q674" s="91" t="s">
        <v>5</v>
      </c>
      <c r="R674" s="91" t="s">
        <v>5</v>
      </c>
      <c r="S674" s="91" t="s">
        <v>5</v>
      </c>
      <c r="T674" s="91" t="s">
        <v>5</v>
      </c>
      <c r="U674" s="91" t="s">
        <v>5</v>
      </c>
      <c r="V674" s="91" t="s">
        <v>5</v>
      </c>
      <c r="W674" s="91" t="s">
        <v>5</v>
      </c>
      <c r="X674" s="91" t="s">
        <v>5</v>
      </c>
      <c r="Y674" s="91" t="s">
        <v>5</v>
      </c>
    </row>
    <row r="675" spans="1:25">
      <c r="A675" s="230" t="s">
        <v>513</v>
      </c>
      <c r="B675" s="918"/>
      <c r="C675" s="919"/>
      <c r="D675" s="919"/>
      <c r="E675" s="920"/>
      <c r="F675" s="233"/>
      <c r="G675" s="233"/>
      <c r="H675" s="233"/>
      <c r="I675" s="233"/>
      <c r="J675" s="233"/>
      <c r="K675" s="233"/>
      <c r="L675" s="233"/>
      <c r="M675" s="233"/>
      <c r="N675" s="233"/>
      <c r="O675" s="233"/>
      <c r="P675" s="233"/>
      <c r="Q675" s="233"/>
      <c r="R675" s="233"/>
      <c r="S675" s="233"/>
      <c r="T675" s="233"/>
      <c r="U675" s="233"/>
      <c r="V675" s="233"/>
      <c r="W675" s="233"/>
      <c r="X675" s="233"/>
      <c r="Y675" s="233"/>
    </row>
    <row r="676" spans="1:25">
      <c r="A676" s="230" t="s">
        <v>514</v>
      </c>
      <c r="B676" s="918"/>
      <c r="C676" s="919"/>
      <c r="D676" s="919"/>
      <c r="E676" s="920"/>
      <c r="F676" s="233"/>
      <c r="G676" s="233"/>
      <c r="H676" s="233"/>
      <c r="I676" s="233"/>
      <c r="J676" s="233"/>
      <c r="K676" s="233"/>
      <c r="L676" s="233"/>
      <c r="M676" s="233"/>
      <c r="N676" s="233"/>
      <c r="O676" s="233"/>
      <c r="P676" s="233"/>
      <c r="Q676" s="233"/>
      <c r="R676" s="233"/>
      <c r="S676" s="233"/>
      <c r="T676" s="233"/>
      <c r="U676" s="233"/>
      <c r="V676" s="233"/>
      <c r="W676" s="233"/>
      <c r="X676" s="233"/>
      <c r="Y676" s="233"/>
    </row>
    <row r="677" spans="1:25">
      <c r="A677" s="230" t="s">
        <v>515</v>
      </c>
      <c r="B677" s="918"/>
      <c r="C677" s="919"/>
      <c r="D677" s="919"/>
      <c r="E677" s="920"/>
      <c r="F677" s="233"/>
      <c r="G677" s="233"/>
      <c r="H677" s="233"/>
      <c r="I677" s="233"/>
      <c r="J677" s="233"/>
      <c r="K677" s="233"/>
      <c r="L677" s="233"/>
      <c r="M677" s="233"/>
      <c r="N677" s="233"/>
      <c r="O677" s="233"/>
      <c r="P677" s="233"/>
      <c r="Q677" s="233"/>
      <c r="R677" s="233"/>
      <c r="S677" s="233"/>
      <c r="T677" s="233"/>
      <c r="U677" s="233"/>
      <c r="V677" s="233"/>
      <c r="W677" s="233"/>
      <c r="X677" s="233"/>
      <c r="Y677" s="233"/>
    </row>
    <row r="678" spans="1:25">
      <c r="A678" s="230" t="s">
        <v>516</v>
      </c>
      <c r="B678" s="918"/>
      <c r="C678" s="919"/>
      <c r="D678" s="919"/>
      <c r="E678" s="920"/>
      <c r="F678" s="233"/>
      <c r="G678" s="233"/>
      <c r="H678" s="233"/>
      <c r="I678" s="233"/>
      <c r="J678" s="233"/>
      <c r="K678" s="233"/>
      <c r="L678" s="233"/>
      <c r="M678" s="233"/>
      <c r="N678" s="233"/>
      <c r="O678" s="233"/>
      <c r="P678" s="233"/>
      <c r="Q678" s="233"/>
      <c r="R678" s="233"/>
      <c r="S678" s="233"/>
      <c r="T678" s="233"/>
      <c r="U678" s="233"/>
      <c r="V678" s="233"/>
      <c r="W678" s="233"/>
      <c r="X678" s="233"/>
      <c r="Y678" s="233"/>
    </row>
    <row r="679" spans="1:25">
      <c r="A679" s="230" t="s">
        <v>517</v>
      </c>
      <c r="B679" s="918"/>
      <c r="C679" s="919"/>
      <c r="D679" s="919"/>
      <c r="E679" s="920"/>
      <c r="F679" s="233"/>
      <c r="G679" s="233"/>
      <c r="H679" s="233"/>
      <c r="I679" s="233"/>
      <c r="J679" s="233"/>
      <c r="K679" s="233"/>
      <c r="L679" s="233"/>
      <c r="M679" s="233"/>
      <c r="N679" s="233"/>
      <c r="O679" s="233"/>
      <c r="P679" s="233"/>
      <c r="Q679" s="233"/>
      <c r="R679" s="233"/>
      <c r="S679" s="233"/>
      <c r="T679" s="233"/>
      <c r="U679" s="233"/>
      <c r="V679" s="233"/>
      <c r="W679" s="233"/>
      <c r="X679" s="233"/>
      <c r="Y679" s="233"/>
    </row>
    <row r="680" spans="1:25">
      <c r="A680" s="230" t="s">
        <v>518</v>
      </c>
      <c r="B680" s="918"/>
      <c r="C680" s="919"/>
      <c r="D680" s="919"/>
      <c r="E680" s="920"/>
      <c r="F680" s="233"/>
      <c r="G680" s="233"/>
      <c r="H680" s="233"/>
      <c r="I680" s="233"/>
      <c r="J680" s="233"/>
      <c r="K680" s="233"/>
      <c r="L680" s="233"/>
      <c r="M680" s="233"/>
      <c r="N680" s="233"/>
      <c r="O680" s="233"/>
      <c r="P680" s="233"/>
      <c r="Q680" s="233"/>
      <c r="R680" s="233"/>
      <c r="S680" s="233"/>
      <c r="T680" s="233"/>
      <c r="U680" s="233"/>
      <c r="V680" s="233"/>
      <c r="W680" s="233"/>
      <c r="X680" s="233"/>
      <c r="Y680" s="233"/>
    </row>
    <row r="681" spans="1:25">
      <c r="A681" s="230" t="s">
        <v>519</v>
      </c>
      <c r="B681" s="918"/>
      <c r="C681" s="919"/>
      <c r="D681" s="919"/>
      <c r="E681" s="920"/>
      <c r="F681" s="233"/>
      <c r="G681" s="233"/>
      <c r="H681" s="233"/>
      <c r="I681" s="233"/>
      <c r="J681" s="233"/>
      <c r="K681" s="233"/>
      <c r="L681" s="233"/>
      <c r="M681" s="233"/>
      <c r="N681" s="233"/>
      <c r="O681" s="233"/>
      <c r="P681" s="233"/>
      <c r="Q681" s="233"/>
      <c r="R681" s="233"/>
      <c r="S681" s="233"/>
      <c r="T681" s="233"/>
      <c r="U681" s="233"/>
      <c r="V681" s="233"/>
      <c r="W681" s="233"/>
      <c r="X681" s="233"/>
      <c r="Y681" s="233"/>
    </row>
    <row r="682" spans="1:25">
      <c r="A682" s="230" t="s">
        <v>520</v>
      </c>
      <c r="B682" s="918"/>
      <c r="C682" s="919"/>
      <c r="D682" s="919"/>
      <c r="E682" s="920"/>
      <c r="F682" s="233"/>
      <c r="G682" s="233"/>
      <c r="H682" s="233"/>
      <c r="I682" s="233"/>
      <c r="J682" s="233"/>
      <c r="K682" s="233"/>
      <c r="L682" s="233"/>
      <c r="M682" s="233"/>
      <c r="N682" s="233"/>
      <c r="O682" s="233"/>
      <c r="P682" s="233"/>
      <c r="Q682" s="233"/>
      <c r="R682" s="233"/>
      <c r="S682" s="233"/>
      <c r="T682" s="233"/>
      <c r="U682" s="233"/>
      <c r="V682" s="233"/>
      <c r="W682" s="233"/>
      <c r="X682" s="233"/>
      <c r="Y682" s="233"/>
    </row>
    <row r="683" spans="1:25">
      <c r="A683" s="230" t="s">
        <v>521</v>
      </c>
      <c r="B683" s="918"/>
      <c r="C683" s="919"/>
      <c r="D683" s="919"/>
      <c r="E683" s="920"/>
      <c r="F683" s="233"/>
      <c r="G683" s="233"/>
      <c r="H683" s="233"/>
      <c r="I683" s="233"/>
      <c r="J683" s="233"/>
      <c r="K683" s="233"/>
      <c r="L683" s="233"/>
      <c r="M683" s="233"/>
      <c r="N683" s="233"/>
      <c r="O683" s="233"/>
      <c r="P683" s="233"/>
      <c r="Q683" s="233"/>
      <c r="R683" s="233"/>
      <c r="S683" s="233"/>
      <c r="T683" s="233"/>
      <c r="U683" s="233"/>
      <c r="V683" s="233"/>
      <c r="W683" s="233"/>
      <c r="X683" s="233"/>
      <c r="Y683" s="233"/>
    </row>
    <row r="684" spans="1:25">
      <c r="A684" s="230" t="s">
        <v>522</v>
      </c>
      <c r="B684" s="918"/>
      <c r="C684" s="919"/>
      <c r="D684" s="919"/>
      <c r="E684" s="920"/>
      <c r="F684" s="233"/>
      <c r="G684" s="233"/>
      <c r="H684" s="233"/>
      <c r="I684" s="233"/>
      <c r="J684" s="233"/>
      <c r="K684" s="233"/>
      <c r="L684" s="233"/>
      <c r="M684" s="233"/>
      <c r="N684" s="233"/>
      <c r="O684" s="233"/>
      <c r="P684" s="233"/>
      <c r="Q684" s="233"/>
      <c r="R684" s="233"/>
      <c r="S684" s="233"/>
      <c r="T684" s="233"/>
      <c r="U684" s="233"/>
      <c r="V684" s="233"/>
      <c r="W684" s="233"/>
      <c r="X684" s="233"/>
      <c r="Y684" s="233"/>
    </row>
    <row r="685" spans="1:25" hidden="1">
      <c r="A685" s="230" t="s">
        <v>523</v>
      </c>
      <c r="B685" s="918"/>
      <c r="C685" s="919"/>
      <c r="D685" s="919"/>
      <c r="E685" s="920"/>
      <c r="F685" s="233"/>
      <c r="G685" s="233"/>
      <c r="H685" s="233"/>
      <c r="I685" s="233"/>
      <c r="J685" s="233"/>
      <c r="K685" s="233"/>
      <c r="L685" s="233"/>
      <c r="M685" s="233"/>
      <c r="N685" s="233"/>
      <c r="O685" s="233"/>
      <c r="P685" s="233"/>
      <c r="Q685" s="233"/>
      <c r="R685" s="233"/>
      <c r="S685" s="233"/>
      <c r="T685" s="233"/>
      <c r="U685" s="233"/>
      <c r="V685" s="233"/>
      <c r="W685" s="233"/>
      <c r="X685" s="233"/>
      <c r="Y685" s="233"/>
    </row>
    <row r="686" spans="1:25" hidden="1">
      <c r="A686" s="230" t="s">
        <v>524</v>
      </c>
      <c r="B686" s="918"/>
      <c r="C686" s="919"/>
      <c r="D686" s="919"/>
      <c r="E686" s="920"/>
      <c r="F686" s="233"/>
      <c r="G686" s="233"/>
      <c r="H686" s="233"/>
      <c r="I686" s="233"/>
      <c r="J686" s="233"/>
      <c r="K686" s="233"/>
      <c r="L686" s="233"/>
      <c r="M686" s="233"/>
      <c r="N686" s="233"/>
      <c r="O686" s="233"/>
      <c r="P686" s="233"/>
      <c r="Q686" s="233"/>
      <c r="R686" s="233"/>
      <c r="S686" s="233"/>
      <c r="T686" s="233"/>
      <c r="U686" s="233"/>
      <c r="V686" s="233"/>
      <c r="W686" s="233"/>
      <c r="X686" s="233"/>
      <c r="Y686" s="233"/>
    </row>
    <row r="687" spans="1:25" hidden="1">
      <c r="A687" s="230" t="s">
        <v>674</v>
      </c>
      <c r="B687" s="918"/>
      <c r="C687" s="919"/>
      <c r="D687" s="919"/>
      <c r="E687" s="920"/>
      <c r="F687" s="233"/>
      <c r="G687" s="233"/>
      <c r="H687" s="233"/>
      <c r="I687" s="233"/>
      <c r="J687" s="233"/>
      <c r="K687" s="233"/>
      <c r="L687" s="233"/>
      <c r="M687" s="233"/>
      <c r="N687" s="233"/>
      <c r="O687" s="233"/>
      <c r="P687" s="233"/>
      <c r="Q687" s="233"/>
      <c r="R687" s="233"/>
      <c r="S687" s="233"/>
      <c r="T687" s="233"/>
      <c r="U687" s="233"/>
      <c r="V687" s="233"/>
      <c r="W687" s="233"/>
      <c r="X687" s="233"/>
      <c r="Y687" s="233"/>
    </row>
    <row r="688" spans="1:25" hidden="1">
      <c r="A688" s="230" t="s">
        <v>675</v>
      </c>
      <c r="B688" s="918"/>
      <c r="C688" s="919"/>
      <c r="D688" s="919"/>
      <c r="E688" s="920"/>
      <c r="F688" s="233"/>
      <c r="G688" s="233"/>
      <c r="H688" s="233"/>
      <c r="I688" s="233"/>
      <c r="J688" s="233"/>
      <c r="K688" s="233"/>
      <c r="L688" s="233"/>
      <c r="M688" s="233"/>
      <c r="N688" s="233"/>
      <c r="O688" s="233"/>
      <c r="P688" s="233"/>
      <c r="Q688" s="233"/>
      <c r="R688" s="233"/>
      <c r="S688" s="233"/>
      <c r="T688" s="233"/>
      <c r="U688" s="233"/>
      <c r="V688" s="233"/>
      <c r="W688" s="233"/>
      <c r="X688" s="233"/>
      <c r="Y688" s="233"/>
    </row>
    <row r="689" spans="1:25" hidden="1">
      <c r="A689" s="230" t="s">
        <v>676</v>
      </c>
      <c r="B689" s="918"/>
      <c r="C689" s="919"/>
      <c r="D689" s="919"/>
      <c r="E689" s="920"/>
      <c r="F689" s="233"/>
      <c r="G689" s="233"/>
      <c r="H689" s="233"/>
      <c r="I689" s="233"/>
      <c r="J689" s="233"/>
      <c r="K689" s="233"/>
      <c r="L689" s="233"/>
      <c r="M689" s="233"/>
      <c r="N689" s="233"/>
      <c r="O689" s="233"/>
      <c r="P689" s="233"/>
      <c r="Q689" s="233"/>
      <c r="R689" s="233"/>
      <c r="S689" s="233"/>
      <c r="T689" s="233"/>
      <c r="U689" s="233"/>
      <c r="V689" s="233"/>
      <c r="W689" s="233"/>
      <c r="X689" s="233"/>
      <c r="Y689" s="233"/>
    </row>
    <row r="690" spans="1:25" hidden="1">
      <c r="A690" s="230" t="s">
        <v>677</v>
      </c>
      <c r="B690" s="918"/>
      <c r="C690" s="919"/>
      <c r="D690" s="919"/>
      <c r="E690" s="920"/>
      <c r="F690" s="233"/>
      <c r="G690" s="233"/>
      <c r="H690" s="233"/>
      <c r="I690" s="233"/>
      <c r="J690" s="233"/>
      <c r="K690" s="233"/>
      <c r="L690" s="233"/>
      <c r="M690" s="233"/>
      <c r="N690" s="233"/>
      <c r="O690" s="233"/>
      <c r="P690" s="233"/>
      <c r="Q690" s="233"/>
      <c r="R690" s="233"/>
      <c r="S690" s="233"/>
      <c r="T690" s="233"/>
      <c r="U690" s="233"/>
      <c r="V690" s="233"/>
      <c r="W690" s="233"/>
      <c r="X690" s="233"/>
      <c r="Y690" s="233"/>
    </row>
    <row r="691" spans="1:25" hidden="1">
      <c r="A691" s="230" t="s">
        <v>678</v>
      </c>
      <c r="B691" s="918"/>
      <c r="C691" s="919"/>
      <c r="D691" s="919"/>
      <c r="E691" s="920"/>
      <c r="F691" s="233"/>
      <c r="G691" s="233"/>
      <c r="H691" s="233"/>
      <c r="I691" s="233"/>
      <c r="J691" s="233"/>
      <c r="K691" s="233"/>
      <c r="L691" s="233"/>
      <c r="M691" s="233"/>
      <c r="N691" s="233"/>
      <c r="O691" s="233"/>
      <c r="P691" s="233"/>
      <c r="Q691" s="233"/>
      <c r="R691" s="233"/>
      <c r="S691" s="233"/>
      <c r="T691" s="233"/>
      <c r="U691" s="233"/>
      <c r="V691" s="233"/>
      <c r="W691" s="233"/>
      <c r="X691" s="233"/>
      <c r="Y691" s="233"/>
    </row>
    <row r="692" spans="1:25" hidden="1">
      <c r="A692" s="230" t="s">
        <v>679</v>
      </c>
      <c r="B692" s="918"/>
      <c r="C692" s="919"/>
      <c r="D692" s="919"/>
      <c r="E692" s="920"/>
      <c r="F692" s="233"/>
      <c r="G692" s="233"/>
      <c r="H692" s="233"/>
      <c r="I692" s="233"/>
      <c r="J692" s="233"/>
      <c r="K692" s="233"/>
      <c r="L692" s="233"/>
      <c r="M692" s="233"/>
      <c r="N692" s="233"/>
      <c r="O692" s="233"/>
      <c r="P692" s="233"/>
      <c r="Q692" s="233"/>
      <c r="R692" s="233"/>
      <c r="S692" s="233"/>
      <c r="T692" s="233"/>
      <c r="U692" s="233"/>
      <c r="V692" s="233"/>
      <c r="W692" s="233"/>
      <c r="X692" s="233"/>
      <c r="Y692" s="233"/>
    </row>
    <row r="693" spans="1:25" hidden="1">
      <c r="A693" s="230" t="s">
        <v>680</v>
      </c>
      <c r="B693" s="564"/>
      <c r="C693" s="565"/>
      <c r="D693" s="565"/>
      <c r="E693" s="566"/>
      <c r="F693" s="233"/>
      <c r="G693" s="233"/>
      <c r="H693" s="233"/>
      <c r="I693" s="233"/>
      <c r="J693" s="233"/>
      <c r="K693" s="233"/>
      <c r="L693" s="233"/>
      <c r="M693" s="233"/>
      <c r="N693" s="233"/>
      <c r="O693" s="233"/>
      <c r="P693" s="233"/>
      <c r="Q693" s="233"/>
      <c r="R693" s="233"/>
      <c r="S693" s="233"/>
      <c r="T693" s="233"/>
      <c r="U693" s="233"/>
      <c r="V693" s="233"/>
      <c r="W693" s="233"/>
      <c r="X693" s="233"/>
      <c r="Y693" s="233"/>
    </row>
    <row r="694" spans="1:25" hidden="1">
      <c r="A694" s="230" t="s">
        <v>681</v>
      </c>
      <c r="B694" s="564"/>
      <c r="C694" s="565"/>
      <c r="D694" s="565"/>
      <c r="E694" s="566"/>
      <c r="F694" s="233"/>
      <c r="G694" s="233"/>
      <c r="H694" s="233"/>
      <c r="I694" s="233"/>
      <c r="J694" s="233"/>
      <c r="K694" s="233"/>
      <c r="L694" s="233"/>
      <c r="M694" s="233"/>
      <c r="N694" s="233"/>
      <c r="O694" s="233"/>
      <c r="P694" s="233"/>
      <c r="Q694" s="233"/>
      <c r="R694" s="233"/>
      <c r="S694" s="233"/>
      <c r="T694" s="233"/>
      <c r="U694" s="233"/>
      <c r="V694" s="233"/>
      <c r="W694" s="233"/>
      <c r="X694" s="233"/>
      <c r="Y694" s="233"/>
    </row>
    <row r="695" spans="1:25" hidden="1">
      <c r="A695" s="230" t="s">
        <v>1246</v>
      </c>
      <c r="B695" s="564"/>
      <c r="C695" s="565"/>
      <c r="D695" s="565"/>
      <c r="E695" s="566"/>
      <c r="F695" s="233"/>
      <c r="G695" s="233"/>
      <c r="H695" s="233"/>
      <c r="I695" s="233"/>
      <c r="J695" s="233"/>
      <c r="K695" s="233"/>
      <c r="L695" s="233"/>
      <c r="M695" s="233"/>
      <c r="N695" s="233"/>
      <c r="O695" s="233"/>
      <c r="P695" s="233"/>
      <c r="Q695" s="233"/>
      <c r="R695" s="233"/>
      <c r="S695" s="233"/>
      <c r="T695" s="233"/>
      <c r="U695" s="233"/>
      <c r="V695" s="233"/>
      <c r="W695" s="233"/>
      <c r="X695" s="233"/>
      <c r="Y695" s="233"/>
    </row>
    <row r="696" spans="1:25" hidden="1">
      <c r="A696" s="230" t="s">
        <v>1247</v>
      </c>
      <c r="B696" s="564"/>
      <c r="C696" s="565"/>
      <c r="D696" s="565"/>
      <c r="E696" s="566"/>
      <c r="F696" s="233"/>
      <c r="G696" s="233"/>
      <c r="H696" s="233"/>
      <c r="I696" s="233"/>
      <c r="J696" s="233"/>
      <c r="K696" s="233"/>
      <c r="L696" s="233"/>
      <c r="M696" s="233"/>
      <c r="N696" s="233"/>
      <c r="O696" s="233"/>
      <c r="P696" s="233"/>
      <c r="Q696" s="233"/>
      <c r="R696" s="233"/>
      <c r="S696" s="233"/>
      <c r="T696" s="233"/>
      <c r="U696" s="233"/>
      <c r="V696" s="233"/>
      <c r="W696" s="233"/>
      <c r="X696" s="233"/>
      <c r="Y696" s="233"/>
    </row>
    <row r="697" spans="1:25" hidden="1">
      <c r="A697" s="230" t="s">
        <v>1248</v>
      </c>
      <c r="B697" s="564"/>
      <c r="C697" s="565"/>
      <c r="D697" s="565"/>
      <c r="E697" s="566"/>
      <c r="F697" s="233"/>
      <c r="G697" s="233"/>
      <c r="H697" s="233"/>
      <c r="I697" s="233"/>
      <c r="J697" s="233"/>
      <c r="K697" s="233"/>
      <c r="L697" s="233"/>
      <c r="M697" s="233"/>
      <c r="N697" s="233"/>
      <c r="O697" s="233"/>
      <c r="P697" s="233"/>
      <c r="Q697" s="233"/>
      <c r="R697" s="233"/>
      <c r="S697" s="233"/>
      <c r="T697" s="233"/>
      <c r="U697" s="233"/>
      <c r="V697" s="233"/>
      <c r="W697" s="233"/>
      <c r="X697" s="233"/>
      <c r="Y697" s="233"/>
    </row>
    <row r="698" spans="1:25" hidden="1">
      <c r="A698" s="230" t="s">
        <v>1249</v>
      </c>
      <c r="B698" s="564"/>
      <c r="C698" s="565"/>
      <c r="D698" s="565"/>
      <c r="E698" s="566"/>
      <c r="F698" s="233"/>
      <c r="G698" s="233"/>
      <c r="H698" s="233"/>
      <c r="I698" s="233"/>
      <c r="J698" s="233"/>
      <c r="K698" s="233"/>
      <c r="L698" s="233"/>
      <c r="M698" s="233"/>
      <c r="N698" s="233"/>
      <c r="O698" s="233"/>
      <c r="P698" s="233"/>
      <c r="Q698" s="233"/>
      <c r="R698" s="233"/>
      <c r="S698" s="233"/>
      <c r="T698" s="233"/>
      <c r="U698" s="233"/>
      <c r="V698" s="233"/>
      <c r="W698" s="233"/>
      <c r="X698" s="233"/>
      <c r="Y698" s="233"/>
    </row>
    <row r="699" spans="1:25" hidden="1">
      <c r="A699" s="230" t="s">
        <v>1250</v>
      </c>
      <c r="B699" s="564"/>
      <c r="C699" s="565"/>
      <c r="D699" s="565"/>
      <c r="E699" s="566"/>
      <c r="F699" s="233"/>
      <c r="G699" s="233"/>
      <c r="H699" s="233"/>
      <c r="I699" s="233"/>
      <c r="J699" s="233"/>
      <c r="K699" s="233"/>
      <c r="L699" s="233"/>
      <c r="M699" s="233"/>
      <c r="N699" s="233"/>
      <c r="O699" s="233"/>
      <c r="P699" s="233"/>
      <c r="Q699" s="233"/>
      <c r="R699" s="233"/>
      <c r="S699" s="233"/>
      <c r="T699" s="233"/>
      <c r="U699" s="233"/>
      <c r="V699" s="233"/>
      <c r="W699" s="233"/>
      <c r="X699" s="233"/>
      <c r="Y699" s="233"/>
    </row>
    <row r="700" spans="1:25" hidden="1">
      <c r="A700" s="230" t="s">
        <v>1251</v>
      </c>
      <c r="B700" s="564"/>
      <c r="C700" s="565"/>
      <c r="D700" s="565"/>
      <c r="E700" s="566"/>
      <c r="F700" s="233"/>
      <c r="G700" s="233"/>
      <c r="H700" s="233"/>
      <c r="I700" s="233"/>
      <c r="J700" s="233"/>
      <c r="K700" s="233"/>
      <c r="L700" s="233"/>
      <c r="M700" s="233"/>
      <c r="N700" s="233"/>
      <c r="O700" s="233"/>
      <c r="P700" s="233"/>
      <c r="Q700" s="233"/>
      <c r="R700" s="233"/>
      <c r="S700" s="233"/>
      <c r="T700" s="233"/>
      <c r="U700" s="233"/>
      <c r="V700" s="233"/>
      <c r="W700" s="233"/>
      <c r="X700" s="233"/>
      <c r="Y700" s="233"/>
    </row>
    <row r="701" spans="1:25" hidden="1">
      <c r="A701" s="230" t="s">
        <v>1252</v>
      </c>
      <c r="B701" s="564"/>
      <c r="C701" s="565"/>
      <c r="D701" s="565"/>
      <c r="E701" s="566"/>
      <c r="F701" s="233"/>
      <c r="G701" s="233"/>
      <c r="H701" s="233"/>
      <c r="I701" s="233"/>
      <c r="J701" s="233"/>
      <c r="K701" s="233"/>
      <c r="L701" s="233"/>
      <c r="M701" s="233"/>
      <c r="N701" s="233"/>
      <c r="O701" s="233"/>
      <c r="P701" s="233"/>
      <c r="Q701" s="233"/>
      <c r="R701" s="233"/>
      <c r="S701" s="233"/>
      <c r="T701" s="233"/>
      <c r="U701" s="233"/>
      <c r="V701" s="233"/>
      <c r="W701" s="233"/>
      <c r="X701" s="233"/>
      <c r="Y701" s="233"/>
    </row>
    <row r="702" spans="1:25" hidden="1">
      <c r="A702" s="230" t="s">
        <v>1253</v>
      </c>
      <c r="B702" s="564"/>
      <c r="C702" s="565"/>
      <c r="D702" s="565"/>
      <c r="E702" s="566"/>
      <c r="F702" s="233"/>
      <c r="G702" s="233"/>
      <c r="H702" s="233"/>
      <c r="I702" s="233"/>
      <c r="J702" s="233"/>
      <c r="K702" s="233"/>
      <c r="L702" s="233"/>
      <c r="M702" s="233"/>
      <c r="N702" s="233"/>
      <c r="O702" s="233"/>
      <c r="P702" s="233"/>
      <c r="Q702" s="233"/>
      <c r="R702" s="233"/>
      <c r="S702" s="233"/>
      <c r="T702" s="233"/>
      <c r="U702" s="233"/>
      <c r="V702" s="233"/>
      <c r="W702" s="233"/>
      <c r="X702" s="233"/>
      <c r="Y702" s="233"/>
    </row>
    <row r="703" spans="1:25" hidden="1">
      <c r="A703" s="230" t="s">
        <v>1254</v>
      </c>
      <c r="B703" s="564"/>
      <c r="C703" s="565"/>
      <c r="D703" s="565"/>
      <c r="E703" s="566"/>
      <c r="F703" s="233"/>
      <c r="G703" s="233"/>
      <c r="H703" s="233"/>
      <c r="I703" s="233"/>
      <c r="J703" s="233"/>
      <c r="K703" s="233"/>
      <c r="L703" s="233"/>
      <c r="M703" s="233"/>
      <c r="N703" s="233"/>
      <c r="O703" s="233"/>
      <c r="P703" s="233"/>
      <c r="Q703" s="233"/>
      <c r="R703" s="233"/>
      <c r="S703" s="233"/>
      <c r="T703" s="233"/>
      <c r="U703" s="233"/>
      <c r="V703" s="233"/>
      <c r="W703" s="233"/>
      <c r="X703" s="233"/>
      <c r="Y703" s="233"/>
    </row>
    <row r="704" spans="1:25" hidden="1">
      <c r="A704" s="230" t="s">
        <v>1255</v>
      </c>
      <c r="B704" s="564"/>
      <c r="C704" s="565"/>
      <c r="D704" s="565"/>
      <c r="E704" s="566"/>
      <c r="F704" s="233"/>
      <c r="G704" s="233"/>
      <c r="H704" s="233"/>
      <c r="I704" s="233"/>
      <c r="J704" s="233"/>
      <c r="K704" s="233"/>
      <c r="L704" s="233"/>
      <c r="M704" s="233"/>
      <c r="N704" s="233"/>
      <c r="O704" s="233"/>
      <c r="P704" s="233"/>
      <c r="Q704" s="233"/>
      <c r="R704" s="233"/>
      <c r="S704" s="233"/>
      <c r="T704" s="233"/>
      <c r="U704" s="233"/>
      <c r="V704" s="233"/>
      <c r="W704" s="233"/>
      <c r="X704" s="233"/>
      <c r="Y704" s="233"/>
    </row>
    <row r="705" spans="1:25" hidden="1">
      <c r="A705" s="230" t="s">
        <v>1256</v>
      </c>
      <c r="B705" s="564"/>
      <c r="C705" s="565"/>
      <c r="D705" s="565"/>
      <c r="E705" s="566"/>
      <c r="F705" s="233"/>
      <c r="G705" s="233"/>
      <c r="H705" s="233"/>
      <c r="I705" s="233"/>
      <c r="J705" s="233"/>
      <c r="K705" s="233"/>
      <c r="L705" s="233"/>
      <c r="M705" s="233"/>
      <c r="N705" s="233"/>
      <c r="O705" s="233"/>
      <c r="P705" s="233"/>
      <c r="Q705" s="233"/>
      <c r="R705" s="233"/>
      <c r="S705" s="233"/>
      <c r="T705" s="233"/>
      <c r="U705" s="233"/>
      <c r="V705" s="233"/>
      <c r="W705" s="233"/>
      <c r="X705" s="233"/>
      <c r="Y705" s="233"/>
    </row>
    <row r="706" spans="1:25" hidden="1">
      <c r="A706" s="230" t="s">
        <v>1257</v>
      </c>
      <c r="B706" s="564"/>
      <c r="C706" s="565"/>
      <c r="D706" s="565"/>
      <c r="E706" s="566"/>
      <c r="F706" s="233"/>
      <c r="G706" s="233"/>
      <c r="H706" s="233"/>
      <c r="I706" s="233"/>
      <c r="J706" s="233"/>
      <c r="K706" s="233"/>
      <c r="L706" s="233"/>
      <c r="M706" s="233"/>
      <c r="N706" s="233"/>
      <c r="O706" s="233"/>
      <c r="P706" s="233"/>
      <c r="Q706" s="233"/>
      <c r="R706" s="233"/>
      <c r="S706" s="233"/>
      <c r="T706" s="233"/>
      <c r="U706" s="233"/>
      <c r="V706" s="233"/>
      <c r="W706" s="233"/>
      <c r="X706" s="233"/>
      <c r="Y706" s="233"/>
    </row>
    <row r="707" spans="1:25" hidden="1">
      <c r="A707" s="230" t="s">
        <v>1258</v>
      </c>
      <c r="B707" s="564"/>
      <c r="C707" s="565"/>
      <c r="D707" s="565"/>
      <c r="E707" s="566"/>
      <c r="F707" s="233"/>
      <c r="G707" s="233"/>
      <c r="H707" s="233"/>
      <c r="I707" s="233"/>
      <c r="J707" s="233"/>
      <c r="K707" s="233"/>
      <c r="L707" s="233"/>
      <c r="M707" s="233"/>
      <c r="N707" s="233"/>
      <c r="O707" s="233"/>
      <c r="P707" s="233"/>
      <c r="Q707" s="233"/>
      <c r="R707" s="233"/>
      <c r="S707" s="233"/>
      <c r="T707" s="233"/>
      <c r="U707" s="233"/>
      <c r="V707" s="233"/>
      <c r="W707" s="233"/>
      <c r="X707" s="233"/>
      <c r="Y707" s="233"/>
    </row>
    <row r="708" spans="1:25" hidden="1">
      <c r="A708" s="230" t="s">
        <v>1259</v>
      </c>
      <c r="B708" s="564"/>
      <c r="C708" s="565"/>
      <c r="D708" s="565"/>
      <c r="E708" s="566"/>
      <c r="F708" s="233"/>
      <c r="G708" s="233"/>
      <c r="H708" s="233"/>
      <c r="I708" s="233"/>
      <c r="J708" s="233"/>
      <c r="K708" s="233"/>
      <c r="L708" s="233"/>
      <c r="M708" s="233"/>
      <c r="N708" s="233"/>
      <c r="O708" s="233"/>
      <c r="P708" s="233"/>
      <c r="Q708" s="233"/>
      <c r="R708" s="233"/>
      <c r="S708" s="233"/>
      <c r="T708" s="233"/>
      <c r="U708" s="233"/>
      <c r="V708" s="233"/>
      <c r="W708" s="233"/>
      <c r="X708" s="233"/>
      <c r="Y708" s="233"/>
    </row>
    <row r="709" spans="1:25" hidden="1">
      <c r="A709" s="230" t="s">
        <v>1260</v>
      </c>
      <c r="B709" s="564"/>
      <c r="C709" s="565"/>
      <c r="D709" s="565"/>
      <c r="E709" s="566"/>
      <c r="F709" s="233"/>
      <c r="G709" s="233"/>
      <c r="H709" s="233"/>
      <c r="I709" s="233"/>
      <c r="J709" s="233"/>
      <c r="K709" s="233"/>
      <c r="L709" s="233"/>
      <c r="M709" s="233"/>
      <c r="N709" s="233"/>
      <c r="O709" s="233"/>
      <c r="P709" s="233"/>
      <c r="Q709" s="233"/>
      <c r="R709" s="233"/>
      <c r="S709" s="233"/>
      <c r="T709" s="233"/>
      <c r="U709" s="233"/>
      <c r="V709" s="233"/>
      <c r="W709" s="233"/>
      <c r="X709" s="233"/>
      <c r="Y709" s="233"/>
    </row>
    <row r="710" spans="1:25" hidden="1">
      <c r="A710" s="230" t="s">
        <v>1261</v>
      </c>
      <c r="B710" s="564"/>
      <c r="C710" s="565"/>
      <c r="D710" s="565"/>
      <c r="E710" s="566"/>
      <c r="F710" s="233"/>
      <c r="G710" s="233"/>
      <c r="H710" s="233"/>
      <c r="I710" s="233"/>
      <c r="J710" s="233"/>
      <c r="K710" s="233"/>
      <c r="L710" s="233"/>
      <c r="M710" s="233"/>
      <c r="N710" s="233"/>
      <c r="O710" s="233"/>
      <c r="P710" s="233"/>
      <c r="Q710" s="233"/>
      <c r="R710" s="233"/>
      <c r="S710" s="233"/>
      <c r="T710" s="233"/>
      <c r="U710" s="233"/>
      <c r="V710" s="233"/>
      <c r="W710" s="233"/>
      <c r="X710" s="233"/>
      <c r="Y710" s="233"/>
    </row>
    <row r="711" spans="1:25" hidden="1">
      <c r="A711" s="230" t="s">
        <v>1262</v>
      </c>
      <c r="B711" s="564"/>
      <c r="C711" s="565"/>
      <c r="D711" s="565"/>
      <c r="E711" s="566"/>
      <c r="F711" s="233"/>
      <c r="G711" s="233"/>
      <c r="H711" s="233"/>
      <c r="I711" s="233"/>
      <c r="J711" s="233"/>
      <c r="K711" s="233"/>
      <c r="L711" s="233"/>
      <c r="M711" s="233"/>
      <c r="N711" s="233"/>
      <c r="O711" s="233"/>
      <c r="P711" s="233"/>
      <c r="Q711" s="233"/>
      <c r="R711" s="233"/>
      <c r="S711" s="233"/>
      <c r="T711" s="233"/>
      <c r="U711" s="233"/>
      <c r="V711" s="233"/>
      <c r="W711" s="233"/>
      <c r="X711" s="233"/>
      <c r="Y711" s="233"/>
    </row>
    <row r="712" spans="1:25" hidden="1">
      <c r="A712" s="230" t="s">
        <v>1263</v>
      </c>
      <c r="B712" s="564"/>
      <c r="C712" s="565"/>
      <c r="D712" s="565"/>
      <c r="E712" s="566"/>
      <c r="F712" s="233"/>
      <c r="G712" s="233"/>
      <c r="H712" s="233"/>
      <c r="I712" s="233"/>
      <c r="J712" s="233"/>
      <c r="K712" s="233"/>
      <c r="L712" s="233"/>
      <c r="M712" s="233"/>
      <c r="N712" s="233"/>
      <c r="O712" s="233"/>
      <c r="P712" s="233"/>
      <c r="Q712" s="233"/>
      <c r="R712" s="233"/>
      <c r="S712" s="233"/>
      <c r="T712" s="233"/>
      <c r="U712" s="233"/>
      <c r="V712" s="233"/>
      <c r="W712" s="233"/>
      <c r="X712" s="233"/>
      <c r="Y712" s="233"/>
    </row>
    <row r="713" spans="1:25" hidden="1">
      <c r="A713" s="230" t="s">
        <v>1264</v>
      </c>
      <c r="B713" s="564"/>
      <c r="C713" s="565"/>
      <c r="D713" s="565"/>
      <c r="E713" s="566"/>
      <c r="F713" s="233"/>
      <c r="G713" s="233"/>
      <c r="H713" s="233"/>
      <c r="I713" s="233"/>
      <c r="J713" s="233"/>
      <c r="K713" s="233"/>
      <c r="L713" s="233"/>
      <c r="M713" s="233"/>
      <c r="N713" s="233"/>
      <c r="O713" s="233"/>
      <c r="P713" s="233"/>
      <c r="Q713" s="233"/>
      <c r="R713" s="233"/>
      <c r="S713" s="233"/>
      <c r="T713" s="233"/>
      <c r="U713" s="233"/>
      <c r="V713" s="233"/>
      <c r="W713" s="233"/>
      <c r="X713" s="233"/>
      <c r="Y713" s="233"/>
    </row>
    <row r="714" spans="1:25" hidden="1">
      <c r="A714" s="230" t="s">
        <v>1265</v>
      </c>
      <c r="B714" s="564"/>
      <c r="C714" s="565"/>
      <c r="D714" s="565"/>
      <c r="E714" s="566"/>
      <c r="F714" s="233"/>
      <c r="G714" s="233"/>
      <c r="H714" s="233"/>
      <c r="I714" s="233"/>
      <c r="J714" s="233"/>
      <c r="K714" s="233"/>
      <c r="L714" s="233"/>
      <c r="M714" s="233"/>
      <c r="N714" s="233"/>
      <c r="O714" s="233"/>
      <c r="P714" s="233"/>
      <c r="Q714" s="233"/>
      <c r="R714" s="233"/>
      <c r="S714" s="233"/>
      <c r="T714" s="233"/>
      <c r="U714" s="233"/>
      <c r="V714" s="233"/>
      <c r="W714" s="233"/>
      <c r="X714" s="233"/>
      <c r="Y714" s="233"/>
    </row>
    <row r="715" spans="1:25" hidden="1">
      <c r="A715" s="230" t="s">
        <v>1266</v>
      </c>
      <c r="B715" s="564"/>
      <c r="C715" s="565"/>
      <c r="D715" s="565"/>
      <c r="E715" s="566"/>
      <c r="F715" s="233"/>
      <c r="G715" s="233"/>
      <c r="H715" s="233"/>
      <c r="I715" s="233"/>
      <c r="J715" s="233"/>
      <c r="K715" s="233"/>
      <c r="L715" s="233"/>
      <c r="M715" s="233"/>
      <c r="N715" s="233"/>
      <c r="O715" s="233"/>
      <c r="P715" s="233"/>
      <c r="Q715" s="233"/>
      <c r="R715" s="233"/>
      <c r="S715" s="233"/>
      <c r="T715" s="233"/>
      <c r="U715" s="233"/>
      <c r="V715" s="233"/>
      <c r="W715" s="233"/>
      <c r="X715" s="233"/>
      <c r="Y715" s="233"/>
    </row>
    <row r="716" spans="1:25" hidden="1">
      <c r="A716" s="230" t="s">
        <v>1267</v>
      </c>
      <c r="B716" s="564"/>
      <c r="C716" s="565"/>
      <c r="D716" s="565"/>
      <c r="E716" s="566"/>
      <c r="F716" s="233"/>
      <c r="G716" s="233"/>
      <c r="H716" s="233"/>
      <c r="I716" s="233"/>
      <c r="J716" s="233"/>
      <c r="K716" s="233"/>
      <c r="L716" s="233"/>
      <c r="M716" s="233"/>
      <c r="N716" s="233"/>
      <c r="O716" s="233"/>
      <c r="P716" s="233"/>
      <c r="Q716" s="233"/>
      <c r="R716" s="233"/>
      <c r="S716" s="233"/>
      <c r="T716" s="233"/>
      <c r="U716" s="233"/>
      <c r="V716" s="233"/>
      <c r="W716" s="233"/>
      <c r="X716" s="233"/>
      <c r="Y716" s="233"/>
    </row>
    <row r="717" spans="1:25" hidden="1">
      <c r="A717" s="230" t="s">
        <v>1268</v>
      </c>
      <c r="B717" s="564"/>
      <c r="C717" s="565"/>
      <c r="D717" s="565"/>
      <c r="E717" s="566"/>
      <c r="F717" s="233"/>
      <c r="G717" s="233"/>
      <c r="H717" s="233"/>
      <c r="I717" s="233"/>
      <c r="J717" s="233"/>
      <c r="K717" s="233"/>
      <c r="L717" s="233"/>
      <c r="M717" s="233"/>
      <c r="N717" s="233"/>
      <c r="O717" s="233"/>
      <c r="P717" s="233"/>
      <c r="Q717" s="233"/>
      <c r="R717" s="233"/>
      <c r="S717" s="233"/>
      <c r="T717" s="233"/>
      <c r="U717" s="233"/>
      <c r="V717" s="233"/>
      <c r="W717" s="233"/>
      <c r="X717" s="233"/>
      <c r="Y717" s="233"/>
    </row>
    <row r="718" spans="1:25" hidden="1">
      <c r="A718" s="230" t="s">
        <v>1269</v>
      </c>
      <c r="B718" s="564"/>
      <c r="C718" s="565"/>
      <c r="D718" s="565"/>
      <c r="E718" s="566"/>
      <c r="F718" s="233"/>
      <c r="G718" s="233"/>
      <c r="H718" s="233"/>
      <c r="I718" s="233"/>
      <c r="J718" s="233"/>
      <c r="K718" s="233"/>
      <c r="L718" s="233"/>
      <c r="M718" s="233"/>
      <c r="N718" s="233"/>
      <c r="O718" s="233"/>
      <c r="P718" s="233"/>
      <c r="Q718" s="233"/>
      <c r="R718" s="233"/>
      <c r="S718" s="233"/>
      <c r="T718" s="233"/>
      <c r="U718" s="233"/>
      <c r="V718" s="233"/>
      <c r="W718" s="233"/>
      <c r="X718" s="233"/>
      <c r="Y718" s="233"/>
    </row>
    <row r="719" spans="1:25" hidden="1">
      <c r="A719" s="230" t="s">
        <v>1270</v>
      </c>
      <c r="B719" s="564"/>
      <c r="C719" s="565"/>
      <c r="D719" s="565"/>
      <c r="E719" s="566"/>
      <c r="F719" s="233"/>
      <c r="G719" s="233"/>
      <c r="H719" s="233"/>
      <c r="I719" s="233"/>
      <c r="J719" s="233"/>
      <c r="K719" s="233"/>
      <c r="L719" s="233"/>
      <c r="M719" s="233"/>
      <c r="N719" s="233"/>
      <c r="O719" s="233"/>
      <c r="P719" s="233"/>
      <c r="Q719" s="233"/>
      <c r="R719" s="233"/>
      <c r="S719" s="233"/>
      <c r="T719" s="233"/>
      <c r="U719" s="233"/>
      <c r="V719" s="233"/>
      <c r="W719" s="233"/>
      <c r="X719" s="233"/>
      <c r="Y719" s="233"/>
    </row>
    <row r="720" spans="1:25" hidden="1">
      <c r="A720" s="230" t="s">
        <v>1271</v>
      </c>
      <c r="B720" s="564"/>
      <c r="C720" s="565"/>
      <c r="D720" s="565"/>
      <c r="E720" s="566"/>
      <c r="F720" s="233"/>
      <c r="G720" s="233"/>
      <c r="H720" s="233"/>
      <c r="I720" s="233"/>
      <c r="J720" s="233"/>
      <c r="K720" s="233"/>
      <c r="L720" s="233"/>
      <c r="M720" s="233"/>
      <c r="N720" s="233"/>
      <c r="O720" s="233"/>
      <c r="P720" s="233"/>
      <c r="Q720" s="233"/>
      <c r="R720" s="233"/>
      <c r="S720" s="233"/>
      <c r="T720" s="233"/>
      <c r="U720" s="233"/>
      <c r="V720" s="233"/>
      <c r="W720" s="233"/>
      <c r="X720" s="233"/>
      <c r="Y720" s="233"/>
    </row>
    <row r="721" spans="1:25" hidden="1">
      <c r="A721" s="230" t="s">
        <v>1272</v>
      </c>
      <c r="B721" s="564"/>
      <c r="C721" s="565"/>
      <c r="D721" s="565"/>
      <c r="E721" s="566"/>
      <c r="F721" s="233"/>
      <c r="G721" s="233"/>
      <c r="H721" s="233"/>
      <c r="I721" s="233"/>
      <c r="J721" s="233"/>
      <c r="K721" s="233"/>
      <c r="L721" s="233"/>
      <c r="M721" s="233"/>
      <c r="N721" s="233"/>
      <c r="O721" s="233"/>
      <c r="P721" s="233"/>
      <c r="Q721" s="233"/>
      <c r="R721" s="233"/>
      <c r="S721" s="233"/>
      <c r="T721" s="233"/>
      <c r="U721" s="233"/>
      <c r="V721" s="233"/>
      <c r="W721" s="233"/>
      <c r="X721" s="233"/>
      <c r="Y721" s="233"/>
    </row>
    <row r="722" spans="1:25" hidden="1">
      <c r="A722" s="230" t="s">
        <v>1273</v>
      </c>
      <c r="B722" s="564"/>
      <c r="C722" s="565"/>
      <c r="D722" s="565"/>
      <c r="E722" s="566"/>
      <c r="F722" s="233"/>
      <c r="G722" s="233"/>
      <c r="H722" s="233"/>
      <c r="I722" s="233"/>
      <c r="J722" s="233"/>
      <c r="K722" s="233"/>
      <c r="L722" s="233"/>
      <c r="M722" s="233"/>
      <c r="N722" s="233"/>
      <c r="O722" s="233"/>
      <c r="P722" s="233"/>
      <c r="Q722" s="233"/>
      <c r="R722" s="233"/>
      <c r="S722" s="233"/>
      <c r="T722" s="233"/>
      <c r="U722" s="233"/>
      <c r="V722" s="233"/>
      <c r="W722" s="233"/>
      <c r="X722" s="233"/>
      <c r="Y722" s="233"/>
    </row>
    <row r="723" spans="1:25" hidden="1">
      <c r="A723" s="230" t="s">
        <v>1274</v>
      </c>
      <c r="B723" s="564"/>
      <c r="C723" s="565"/>
      <c r="D723" s="565"/>
      <c r="E723" s="566"/>
      <c r="F723" s="233"/>
      <c r="G723" s="233"/>
      <c r="H723" s="233"/>
      <c r="I723" s="233"/>
      <c r="J723" s="233"/>
      <c r="K723" s="233"/>
      <c r="L723" s="233"/>
      <c r="M723" s="233"/>
      <c r="N723" s="233"/>
      <c r="O723" s="233"/>
      <c r="P723" s="233"/>
      <c r="Q723" s="233"/>
      <c r="R723" s="233"/>
      <c r="S723" s="233"/>
      <c r="T723" s="233"/>
      <c r="U723" s="233"/>
      <c r="V723" s="233"/>
      <c r="W723" s="233"/>
      <c r="X723" s="233"/>
      <c r="Y723" s="233"/>
    </row>
    <row r="724" spans="1:25" hidden="1">
      <c r="A724" s="230" t="s">
        <v>1275</v>
      </c>
      <c r="B724" s="564"/>
      <c r="C724" s="565"/>
      <c r="D724" s="565"/>
      <c r="E724" s="566"/>
      <c r="F724" s="233"/>
      <c r="G724" s="233"/>
      <c r="H724" s="233"/>
      <c r="I724" s="233"/>
      <c r="J724" s="233"/>
      <c r="K724" s="233"/>
      <c r="L724" s="233"/>
      <c r="M724" s="233"/>
      <c r="N724" s="233"/>
      <c r="O724" s="233"/>
      <c r="P724" s="233"/>
      <c r="Q724" s="233"/>
      <c r="R724" s="233"/>
      <c r="S724" s="233"/>
      <c r="T724" s="233"/>
      <c r="U724" s="233"/>
      <c r="V724" s="233"/>
      <c r="W724" s="233"/>
      <c r="X724" s="233"/>
      <c r="Y724" s="233"/>
    </row>
    <row r="725" spans="1:25">
      <c r="A725" s="120"/>
      <c r="B725" s="112"/>
      <c r="C725" s="114"/>
      <c r="D725" s="114"/>
      <c r="E725" s="114" t="s">
        <v>44</v>
      </c>
      <c r="F725" s="227">
        <f t="shared" ref="F725:J725" si="79">SUM(F675:F724)</f>
        <v>0</v>
      </c>
      <c r="G725" s="227">
        <f t="shared" si="79"/>
        <v>0</v>
      </c>
      <c r="H725" s="227">
        <f t="shared" si="79"/>
        <v>0</v>
      </c>
      <c r="I725" s="227">
        <f t="shared" si="79"/>
        <v>0</v>
      </c>
      <c r="J725" s="227">
        <f t="shared" si="79"/>
        <v>0</v>
      </c>
      <c r="K725" s="227">
        <f t="shared" ref="K725" si="80">SUM(K675:K724)</f>
        <v>0</v>
      </c>
      <c r="L725" s="227">
        <f t="shared" ref="L725:Y725" si="81">SUM(L675:L724)</f>
        <v>0</v>
      </c>
      <c r="M725" s="227">
        <f t="shared" si="81"/>
        <v>0</v>
      </c>
      <c r="N725" s="227">
        <f t="shared" si="81"/>
        <v>0</v>
      </c>
      <c r="O725" s="227">
        <f t="shared" si="81"/>
        <v>0</v>
      </c>
      <c r="P725" s="227">
        <f t="shared" si="81"/>
        <v>0</v>
      </c>
      <c r="Q725" s="227">
        <f t="shared" si="81"/>
        <v>0</v>
      </c>
      <c r="R725" s="227">
        <f t="shared" si="81"/>
        <v>0</v>
      </c>
      <c r="S725" s="227">
        <f t="shared" si="81"/>
        <v>0</v>
      </c>
      <c r="T725" s="227">
        <f t="shared" si="81"/>
        <v>0</v>
      </c>
      <c r="U725" s="227">
        <f t="shared" si="81"/>
        <v>0</v>
      </c>
      <c r="V725" s="227">
        <f t="shared" si="81"/>
        <v>0</v>
      </c>
      <c r="W725" s="227">
        <f t="shared" si="81"/>
        <v>0</v>
      </c>
      <c r="X725" s="227">
        <f t="shared" si="81"/>
        <v>0</v>
      </c>
      <c r="Y725" s="227">
        <f t="shared" si="81"/>
        <v>0</v>
      </c>
    </row>
    <row r="726" spans="1:25">
      <c r="B726" s="87"/>
      <c r="J726" s="87"/>
      <c r="K726" s="87"/>
      <c r="L726" s="87"/>
      <c r="M726" s="87"/>
      <c r="N726" s="87"/>
      <c r="O726" s="87"/>
      <c r="P726" s="87"/>
      <c r="Q726" s="87"/>
      <c r="R726" s="87"/>
      <c r="S726" s="87"/>
    </row>
    <row r="727" spans="1:25">
      <c r="A727" s="100" t="s">
        <v>475</v>
      </c>
      <c r="B727" s="87"/>
      <c r="C727" s="100" t="s">
        <v>338</v>
      </c>
      <c r="J727" s="87"/>
      <c r="K727" s="87"/>
      <c r="L727" s="87"/>
      <c r="M727" s="87"/>
      <c r="N727" s="87"/>
      <c r="O727" s="87"/>
      <c r="P727" s="87"/>
      <c r="Q727" s="87"/>
      <c r="R727" s="87"/>
      <c r="S727" s="87"/>
    </row>
    <row r="728" spans="1:25">
      <c r="A728" s="157" t="s">
        <v>281</v>
      </c>
      <c r="B728" s="927" t="s">
        <v>175</v>
      </c>
      <c r="C728" s="928"/>
      <c r="D728" s="928"/>
      <c r="E728" s="929"/>
      <c r="F728" s="91" t="s">
        <v>5</v>
      </c>
      <c r="G728" s="91" t="s">
        <v>5</v>
      </c>
      <c r="H728" s="91" t="s">
        <v>5</v>
      </c>
      <c r="I728" s="91" t="s">
        <v>5</v>
      </c>
      <c r="J728" s="91" t="s">
        <v>5</v>
      </c>
      <c r="K728" s="91" t="s">
        <v>5</v>
      </c>
      <c r="L728" s="91" t="s">
        <v>5</v>
      </c>
      <c r="M728" s="91" t="s">
        <v>5</v>
      </c>
      <c r="N728" s="91" t="s">
        <v>5</v>
      </c>
      <c r="O728" s="91" t="s">
        <v>5</v>
      </c>
      <c r="P728" s="91" t="s">
        <v>5</v>
      </c>
      <c r="Q728" s="91" t="s">
        <v>5</v>
      </c>
      <c r="R728" s="91" t="s">
        <v>5</v>
      </c>
      <c r="S728" s="91" t="s">
        <v>5</v>
      </c>
      <c r="T728" s="91" t="s">
        <v>5</v>
      </c>
      <c r="U728" s="91" t="s">
        <v>5</v>
      </c>
      <c r="V728" s="91" t="s">
        <v>5</v>
      </c>
      <c r="W728" s="91" t="s">
        <v>5</v>
      </c>
      <c r="X728" s="91" t="s">
        <v>5</v>
      </c>
      <c r="Y728" s="91" t="s">
        <v>5</v>
      </c>
    </row>
    <row r="729" spans="1:25">
      <c r="A729" s="230" t="s">
        <v>526</v>
      </c>
      <c r="B729" s="918"/>
      <c r="C729" s="919"/>
      <c r="D729" s="919"/>
      <c r="E729" s="920"/>
      <c r="F729" s="233"/>
      <c r="G729" s="233"/>
      <c r="H729" s="233"/>
      <c r="I729" s="233"/>
      <c r="J729" s="233"/>
      <c r="K729" s="233"/>
      <c r="L729" s="233"/>
      <c r="M729" s="233"/>
      <c r="N729" s="233"/>
      <c r="O729" s="233"/>
      <c r="P729" s="233"/>
      <c r="Q729" s="233"/>
      <c r="R729" s="233"/>
      <c r="S729" s="233"/>
      <c r="T729" s="233"/>
      <c r="U729" s="233"/>
      <c r="V729" s="233"/>
      <c r="W729" s="233"/>
      <c r="X729" s="233"/>
      <c r="Y729" s="233"/>
    </row>
    <row r="730" spans="1:25">
      <c r="A730" s="230" t="s">
        <v>527</v>
      </c>
      <c r="B730" s="918"/>
      <c r="C730" s="919"/>
      <c r="D730" s="919"/>
      <c r="E730" s="920"/>
      <c r="F730" s="233"/>
      <c r="G730" s="233"/>
      <c r="H730" s="233"/>
      <c r="I730" s="233"/>
      <c r="J730" s="233"/>
      <c r="K730" s="233"/>
      <c r="L730" s="233"/>
      <c r="M730" s="233"/>
      <c r="N730" s="233"/>
      <c r="O730" s="233"/>
      <c r="P730" s="233"/>
      <c r="Q730" s="233"/>
      <c r="R730" s="233"/>
      <c r="S730" s="233"/>
      <c r="T730" s="233"/>
      <c r="U730" s="233"/>
      <c r="V730" s="233"/>
      <c r="W730" s="233"/>
      <c r="X730" s="233"/>
      <c r="Y730" s="233"/>
    </row>
    <row r="731" spans="1:25">
      <c r="A731" s="230" t="s">
        <v>528</v>
      </c>
      <c r="B731" s="918"/>
      <c r="C731" s="919"/>
      <c r="D731" s="919"/>
      <c r="E731" s="920"/>
      <c r="F731" s="233"/>
      <c r="G731" s="233"/>
      <c r="H731" s="233"/>
      <c r="I731" s="233"/>
      <c r="J731" s="233"/>
      <c r="K731" s="233"/>
      <c r="L731" s="233"/>
      <c r="M731" s="233"/>
      <c r="N731" s="233"/>
      <c r="O731" s="233"/>
      <c r="P731" s="233"/>
      <c r="Q731" s="233"/>
      <c r="R731" s="233"/>
      <c r="S731" s="233"/>
      <c r="T731" s="233"/>
      <c r="U731" s="233"/>
      <c r="V731" s="233"/>
      <c r="W731" s="233"/>
      <c r="X731" s="233"/>
      <c r="Y731" s="233"/>
    </row>
    <row r="732" spans="1:25">
      <c r="A732" s="230" t="s">
        <v>529</v>
      </c>
      <c r="B732" s="918"/>
      <c r="C732" s="919"/>
      <c r="D732" s="919"/>
      <c r="E732" s="920"/>
      <c r="F732" s="233"/>
      <c r="G732" s="233"/>
      <c r="H732" s="233"/>
      <c r="I732" s="233"/>
      <c r="J732" s="233"/>
      <c r="K732" s="233"/>
      <c r="L732" s="233"/>
      <c r="M732" s="233"/>
      <c r="N732" s="233"/>
      <c r="O732" s="233"/>
      <c r="P732" s="233"/>
      <c r="Q732" s="233"/>
      <c r="R732" s="233"/>
      <c r="S732" s="233"/>
      <c r="T732" s="233"/>
      <c r="U732" s="233"/>
      <c r="V732" s="233"/>
      <c r="W732" s="233"/>
      <c r="X732" s="233"/>
      <c r="Y732" s="233"/>
    </row>
    <row r="733" spans="1:25">
      <c r="A733" s="230" t="s">
        <v>530</v>
      </c>
      <c r="B733" s="918"/>
      <c r="C733" s="919"/>
      <c r="D733" s="919"/>
      <c r="E733" s="920"/>
      <c r="F733" s="233"/>
      <c r="G733" s="233"/>
      <c r="H733" s="233"/>
      <c r="I733" s="233"/>
      <c r="J733" s="233"/>
      <c r="K733" s="233"/>
      <c r="L733" s="233"/>
      <c r="M733" s="233"/>
      <c r="N733" s="233"/>
      <c r="O733" s="233"/>
      <c r="P733" s="233"/>
      <c r="Q733" s="233"/>
      <c r="R733" s="233"/>
      <c r="S733" s="233"/>
      <c r="T733" s="233"/>
      <c r="U733" s="233"/>
      <c r="V733" s="233"/>
      <c r="W733" s="233"/>
      <c r="X733" s="233"/>
      <c r="Y733" s="233"/>
    </row>
    <row r="734" spans="1:25">
      <c r="A734" s="230" t="s">
        <v>531</v>
      </c>
      <c r="B734" s="918"/>
      <c r="C734" s="919"/>
      <c r="D734" s="919"/>
      <c r="E734" s="920"/>
      <c r="F734" s="233"/>
      <c r="G734" s="233"/>
      <c r="H734" s="233"/>
      <c r="I734" s="233"/>
      <c r="J734" s="233"/>
      <c r="K734" s="233"/>
      <c r="L734" s="233"/>
      <c r="M734" s="233"/>
      <c r="N734" s="233"/>
      <c r="O734" s="233"/>
      <c r="P734" s="233"/>
      <c r="Q734" s="233"/>
      <c r="R734" s="233"/>
      <c r="S734" s="233"/>
      <c r="T734" s="233"/>
      <c r="U734" s="233"/>
      <c r="V734" s="233"/>
      <c r="W734" s="233"/>
      <c r="X734" s="233"/>
      <c r="Y734" s="233"/>
    </row>
    <row r="735" spans="1:25">
      <c r="A735" s="230" t="s">
        <v>532</v>
      </c>
      <c r="B735" s="918"/>
      <c r="C735" s="919"/>
      <c r="D735" s="919"/>
      <c r="E735" s="920"/>
      <c r="F735" s="233"/>
      <c r="G735" s="233"/>
      <c r="H735" s="233"/>
      <c r="I735" s="233"/>
      <c r="J735" s="233"/>
      <c r="K735" s="233"/>
      <c r="L735" s="233"/>
      <c r="M735" s="233"/>
      <c r="N735" s="233"/>
      <c r="O735" s="233"/>
      <c r="P735" s="233"/>
      <c r="Q735" s="233"/>
      <c r="R735" s="233"/>
      <c r="S735" s="233"/>
      <c r="T735" s="233"/>
      <c r="U735" s="233"/>
      <c r="V735" s="233"/>
      <c r="W735" s="233"/>
      <c r="X735" s="233"/>
      <c r="Y735" s="233"/>
    </row>
    <row r="736" spans="1:25">
      <c r="A736" s="230" t="s">
        <v>533</v>
      </c>
      <c r="B736" s="918"/>
      <c r="C736" s="919"/>
      <c r="D736" s="919"/>
      <c r="E736" s="920"/>
      <c r="F736" s="233"/>
      <c r="G736" s="233"/>
      <c r="H736" s="233"/>
      <c r="I736" s="233"/>
      <c r="J736" s="233"/>
      <c r="K736" s="233"/>
      <c r="L736" s="233"/>
      <c r="M736" s="233"/>
      <c r="N736" s="233"/>
      <c r="O736" s="233"/>
      <c r="P736" s="233"/>
      <c r="Q736" s="233"/>
      <c r="R736" s="233"/>
      <c r="S736" s="233"/>
      <c r="T736" s="233"/>
      <c r="U736" s="233"/>
      <c r="V736" s="233"/>
      <c r="W736" s="233"/>
      <c r="X736" s="233"/>
      <c r="Y736" s="233"/>
    </row>
    <row r="737" spans="1:25">
      <c r="A737" s="230" t="s">
        <v>534</v>
      </c>
      <c r="B737" s="918"/>
      <c r="C737" s="919"/>
      <c r="D737" s="919"/>
      <c r="E737" s="920"/>
      <c r="F737" s="233"/>
      <c r="G737" s="233"/>
      <c r="H737" s="233"/>
      <c r="I737" s="233"/>
      <c r="J737" s="233"/>
      <c r="K737" s="233"/>
      <c r="L737" s="233"/>
      <c r="M737" s="233"/>
      <c r="N737" s="233"/>
      <c r="O737" s="233"/>
      <c r="P737" s="233"/>
      <c r="Q737" s="233"/>
      <c r="R737" s="233"/>
      <c r="S737" s="233"/>
      <c r="T737" s="233"/>
      <c r="U737" s="233"/>
      <c r="V737" s="233"/>
      <c r="W737" s="233"/>
      <c r="X737" s="233"/>
      <c r="Y737" s="233"/>
    </row>
    <row r="738" spans="1:25">
      <c r="A738" s="230" t="s">
        <v>535</v>
      </c>
      <c r="B738" s="918"/>
      <c r="C738" s="919"/>
      <c r="D738" s="919"/>
      <c r="E738" s="920"/>
      <c r="F738" s="233"/>
      <c r="G738" s="233"/>
      <c r="H738" s="233"/>
      <c r="I738" s="233"/>
      <c r="J738" s="233"/>
      <c r="K738" s="233"/>
      <c r="L738" s="233"/>
      <c r="M738" s="233"/>
      <c r="N738" s="233"/>
      <c r="O738" s="233"/>
      <c r="P738" s="233"/>
      <c r="Q738" s="233"/>
      <c r="R738" s="233"/>
      <c r="S738" s="233"/>
      <c r="T738" s="233"/>
      <c r="U738" s="233"/>
      <c r="V738" s="233"/>
      <c r="W738" s="233"/>
      <c r="X738" s="233"/>
      <c r="Y738" s="233"/>
    </row>
    <row r="739" spans="1:25" hidden="1">
      <c r="A739" s="230" t="s">
        <v>536</v>
      </c>
      <c r="B739" s="918"/>
      <c r="C739" s="919"/>
      <c r="D739" s="919"/>
      <c r="E739" s="920"/>
      <c r="F739" s="233"/>
      <c r="G739" s="233"/>
      <c r="H739" s="233"/>
      <c r="I739" s="233"/>
      <c r="J739" s="233"/>
      <c r="K739" s="233"/>
      <c r="L739" s="233"/>
      <c r="M739" s="233"/>
      <c r="N739" s="233"/>
      <c r="O739" s="233"/>
      <c r="P739" s="233"/>
      <c r="Q739" s="233"/>
      <c r="R739" s="233"/>
      <c r="S739" s="233"/>
      <c r="T739" s="233"/>
      <c r="U739" s="233"/>
      <c r="V739" s="233"/>
      <c r="W739" s="233"/>
      <c r="X739" s="233"/>
      <c r="Y739" s="233"/>
    </row>
    <row r="740" spans="1:25" hidden="1">
      <c r="A740" s="230" t="s">
        <v>537</v>
      </c>
      <c r="B740" s="918"/>
      <c r="C740" s="919"/>
      <c r="D740" s="919"/>
      <c r="E740" s="920"/>
      <c r="F740" s="233"/>
      <c r="G740" s="233"/>
      <c r="H740" s="233"/>
      <c r="I740" s="233"/>
      <c r="J740" s="233"/>
      <c r="K740" s="233"/>
      <c r="L740" s="233"/>
      <c r="M740" s="233"/>
      <c r="N740" s="233"/>
      <c r="O740" s="233"/>
      <c r="P740" s="233"/>
      <c r="Q740" s="233"/>
      <c r="R740" s="233"/>
      <c r="S740" s="233"/>
      <c r="T740" s="233"/>
      <c r="U740" s="233"/>
      <c r="V740" s="233"/>
      <c r="W740" s="233"/>
      <c r="X740" s="233"/>
      <c r="Y740" s="233"/>
    </row>
    <row r="741" spans="1:25" hidden="1">
      <c r="A741" s="230" t="s">
        <v>682</v>
      </c>
      <c r="B741" s="564"/>
      <c r="C741" s="565"/>
      <c r="D741" s="565"/>
      <c r="E741" s="566"/>
      <c r="F741" s="233"/>
      <c r="G741" s="233"/>
      <c r="H741" s="233"/>
      <c r="I741" s="233"/>
      <c r="J741" s="233"/>
      <c r="K741" s="233"/>
      <c r="L741" s="233"/>
      <c r="M741" s="233"/>
      <c r="N741" s="233"/>
      <c r="O741" s="233"/>
      <c r="P741" s="233"/>
      <c r="Q741" s="233"/>
      <c r="R741" s="233"/>
      <c r="S741" s="233"/>
      <c r="T741" s="233"/>
      <c r="U741" s="233"/>
      <c r="V741" s="233"/>
      <c r="W741" s="233"/>
      <c r="X741" s="233"/>
      <c r="Y741" s="233"/>
    </row>
    <row r="742" spans="1:25" hidden="1">
      <c r="A742" s="230" t="s">
        <v>683</v>
      </c>
      <c r="B742" s="564"/>
      <c r="C742" s="565"/>
      <c r="D742" s="565"/>
      <c r="E742" s="566"/>
      <c r="F742" s="233"/>
      <c r="G742" s="233"/>
      <c r="H742" s="233"/>
      <c r="I742" s="233"/>
      <c r="J742" s="233"/>
      <c r="K742" s="233"/>
      <c r="L742" s="233"/>
      <c r="M742" s="233"/>
      <c r="N742" s="233"/>
      <c r="O742" s="233"/>
      <c r="P742" s="233"/>
      <c r="Q742" s="233"/>
      <c r="R742" s="233"/>
      <c r="S742" s="233"/>
      <c r="T742" s="233"/>
      <c r="U742" s="233"/>
      <c r="V742" s="233"/>
      <c r="W742" s="233"/>
      <c r="X742" s="233"/>
      <c r="Y742" s="233"/>
    </row>
    <row r="743" spans="1:25" hidden="1">
      <c r="A743" s="230" t="s">
        <v>684</v>
      </c>
      <c r="B743" s="564"/>
      <c r="C743" s="565"/>
      <c r="D743" s="565"/>
      <c r="E743" s="566"/>
      <c r="F743" s="233"/>
      <c r="G743" s="233"/>
      <c r="H743" s="233"/>
      <c r="I743" s="233"/>
      <c r="J743" s="233"/>
      <c r="K743" s="233"/>
      <c r="L743" s="233"/>
      <c r="M743" s="233"/>
      <c r="N743" s="233"/>
      <c r="O743" s="233"/>
      <c r="P743" s="233"/>
      <c r="Q743" s="233"/>
      <c r="R743" s="233"/>
      <c r="S743" s="233"/>
      <c r="T743" s="233"/>
      <c r="U743" s="233"/>
      <c r="V743" s="233"/>
      <c r="W743" s="233"/>
      <c r="X743" s="233"/>
      <c r="Y743" s="233"/>
    </row>
    <row r="744" spans="1:25" hidden="1">
      <c r="A744" s="230" t="s">
        <v>685</v>
      </c>
      <c r="B744" s="564"/>
      <c r="C744" s="565"/>
      <c r="D744" s="565"/>
      <c r="E744" s="566"/>
      <c r="F744" s="233"/>
      <c r="G744" s="233"/>
      <c r="H744" s="233"/>
      <c r="I744" s="233"/>
      <c r="J744" s="233"/>
      <c r="K744" s="233"/>
      <c r="L744" s="233"/>
      <c r="M744" s="233"/>
      <c r="N744" s="233"/>
      <c r="O744" s="233"/>
      <c r="P744" s="233"/>
      <c r="Q744" s="233"/>
      <c r="R744" s="233"/>
      <c r="S744" s="233"/>
      <c r="T744" s="233"/>
      <c r="U744" s="233"/>
      <c r="V744" s="233"/>
      <c r="W744" s="233"/>
      <c r="X744" s="233"/>
      <c r="Y744" s="233"/>
    </row>
    <row r="745" spans="1:25" hidden="1">
      <c r="A745" s="230" t="s">
        <v>686</v>
      </c>
      <c r="B745" s="564"/>
      <c r="C745" s="565"/>
      <c r="D745" s="565"/>
      <c r="E745" s="566"/>
      <c r="F745" s="233"/>
      <c r="G745" s="233"/>
      <c r="H745" s="233"/>
      <c r="I745" s="233"/>
      <c r="J745" s="233"/>
      <c r="K745" s="233"/>
      <c r="L745" s="233"/>
      <c r="M745" s="233"/>
      <c r="N745" s="233"/>
      <c r="O745" s="233"/>
      <c r="P745" s="233"/>
      <c r="Q745" s="233"/>
      <c r="R745" s="233"/>
      <c r="S745" s="233"/>
      <c r="T745" s="233"/>
      <c r="U745" s="233"/>
      <c r="V745" s="233"/>
      <c r="W745" s="233"/>
      <c r="X745" s="233"/>
      <c r="Y745" s="233"/>
    </row>
    <row r="746" spans="1:25" hidden="1">
      <c r="A746" s="230" t="s">
        <v>687</v>
      </c>
      <c r="B746" s="564"/>
      <c r="C746" s="565"/>
      <c r="D746" s="565"/>
      <c r="E746" s="566"/>
      <c r="F746" s="233"/>
      <c r="G746" s="233"/>
      <c r="H746" s="233"/>
      <c r="I746" s="233"/>
      <c r="J746" s="233"/>
      <c r="K746" s="233"/>
      <c r="L746" s="233"/>
      <c r="M746" s="233"/>
      <c r="N746" s="233"/>
      <c r="O746" s="233"/>
      <c r="P746" s="233"/>
      <c r="Q746" s="233"/>
      <c r="R746" s="233"/>
      <c r="S746" s="233"/>
      <c r="T746" s="233"/>
      <c r="U746" s="233"/>
      <c r="V746" s="233"/>
      <c r="W746" s="233"/>
      <c r="X746" s="233"/>
      <c r="Y746" s="233"/>
    </row>
    <row r="747" spans="1:25" hidden="1">
      <c r="A747" s="230" t="s">
        <v>688</v>
      </c>
      <c r="B747" s="564"/>
      <c r="C747" s="565"/>
      <c r="D747" s="565"/>
      <c r="E747" s="566"/>
      <c r="F747" s="233"/>
      <c r="G747" s="233"/>
      <c r="H747" s="233"/>
      <c r="I747" s="233"/>
      <c r="J747" s="233"/>
      <c r="K747" s="233"/>
      <c r="L747" s="233"/>
      <c r="M747" s="233"/>
      <c r="N747" s="233"/>
      <c r="O747" s="233"/>
      <c r="P747" s="233"/>
      <c r="Q747" s="233"/>
      <c r="R747" s="233"/>
      <c r="S747" s="233"/>
      <c r="T747" s="233"/>
      <c r="U747" s="233"/>
      <c r="V747" s="233"/>
      <c r="W747" s="233"/>
      <c r="X747" s="233"/>
      <c r="Y747" s="233"/>
    </row>
    <row r="748" spans="1:25" hidden="1">
      <c r="A748" s="230" t="s">
        <v>689</v>
      </c>
      <c r="B748" s="564"/>
      <c r="C748" s="565"/>
      <c r="D748" s="565"/>
      <c r="E748" s="566"/>
      <c r="F748" s="233"/>
      <c r="G748" s="233"/>
      <c r="H748" s="233"/>
      <c r="I748" s="233"/>
      <c r="J748" s="233"/>
      <c r="K748" s="233"/>
      <c r="L748" s="233"/>
      <c r="M748" s="233"/>
      <c r="N748" s="233"/>
      <c r="O748" s="233"/>
      <c r="P748" s="233"/>
      <c r="Q748" s="233"/>
      <c r="R748" s="233"/>
      <c r="S748" s="233"/>
      <c r="T748" s="233"/>
      <c r="U748" s="233"/>
      <c r="V748" s="233"/>
      <c r="W748" s="233"/>
      <c r="X748" s="233"/>
      <c r="Y748" s="233"/>
    </row>
    <row r="749" spans="1:25" hidden="1">
      <c r="A749" s="230" t="s">
        <v>1216</v>
      </c>
      <c r="B749" s="564"/>
      <c r="C749" s="565"/>
      <c r="D749" s="565"/>
      <c r="E749" s="566"/>
      <c r="F749" s="233"/>
      <c r="G749" s="233"/>
      <c r="H749" s="233"/>
      <c r="I749" s="233"/>
      <c r="J749" s="233"/>
      <c r="K749" s="233"/>
      <c r="L749" s="233"/>
      <c r="M749" s="233"/>
      <c r="N749" s="233"/>
      <c r="O749" s="233"/>
      <c r="P749" s="233"/>
      <c r="Q749" s="233"/>
      <c r="R749" s="233"/>
      <c r="S749" s="233"/>
      <c r="T749" s="233"/>
      <c r="U749" s="233"/>
      <c r="V749" s="233"/>
      <c r="W749" s="233"/>
      <c r="X749" s="233"/>
      <c r="Y749" s="233"/>
    </row>
    <row r="750" spans="1:25" hidden="1">
      <c r="A750" s="230" t="s">
        <v>1217</v>
      </c>
      <c r="B750" s="564"/>
      <c r="C750" s="565"/>
      <c r="D750" s="565"/>
      <c r="E750" s="566"/>
      <c r="F750" s="233"/>
      <c r="G750" s="233"/>
      <c r="H750" s="233"/>
      <c r="I750" s="233"/>
      <c r="J750" s="233"/>
      <c r="K750" s="233"/>
      <c r="L750" s="233"/>
      <c r="M750" s="233"/>
      <c r="N750" s="233"/>
      <c r="O750" s="233"/>
      <c r="P750" s="233"/>
      <c r="Q750" s="233"/>
      <c r="R750" s="233"/>
      <c r="S750" s="233"/>
      <c r="T750" s="233"/>
      <c r="U750" s="233"/>
      <c r="V750" s="233"/>
      <c r="W750" s="233"/>
      <c r="X750" s="233"/>
      <c r="Y750" s="233"/>
    </row>
    <row r="751" spans="1:25" hidden="1">
      <c r="A751" s="230" t="s">
        <v>1218</v>
      </c>
      <c r="B751" s="564"/>
      <c r="C751" s="565"/>
      <c r="D751" s="565"/>
      <c r="E751" s="566"/>
      <c r="F751" s="233"/>
      <c r="G751" s="233"/>
      <c r="H751" s="233"/>
      <c r="I751" s="233"/>
      <c r="J751" s="233"/>
      <c r="K751" s="233"/>
      <c r="L751" s="233"/>
      <c r="M751" s="233"/>
      <c r="N751" s="233"/>
      <c r="O751" s="233"/>
      <c r="P751" s="233"/>
      <c r="Q751" s="233"/>
      <c r="R751" s="233"/>
      <c r="S751" s="233"/>
      <c r="T751" s="233"/>
      <c r="U751" s="233"/>
      <c r="V751" s="233"/>
      <c r="W751" s="233"/>
      <c r="X751" s="233"/>
      <c r="Y751" s="233"/>
    </row>
    <row r="752" spans="1:25" hidden="1">
      <c r="A752" s="230" t="s">
        <v>1219</v>
      </c>
      <c r="B752" s="564"/>
      <c r="C752" s="565"/>
      <c r="D752" s="565"/>
      <c r="E752" s="566"/>
      <c r="F752" s="233"/>
      <c r="G752" s="233"/>
      <c r="H752" s="233"/>
      <c r="I752" s="233"/>
      <c r="J752" s="233"/>
      <c r="K752" s="233"/>
      <c r="L752" s="233"/>
      <c r="M752" s="233"/>
      <c r="N752" s="233"/>
      <c r="O752" s="233"/>
      <c r="P752" s="233"/>
      <c r="Q752" s="233"/>
      <c r="R752" s="233"/>
      <c r="S752" s="233"/>
      <c r="T752" s="233"/>
      <c r="U752" s="233"/>
      <c r="V752" s="233"/>
      <c r="W752" s="233"/>
      <c r="X752" s="233"/>
      <c r="Y752" s="233"/>
    </row>
    <row r="753" spans="1:25" hidden="1">
      <c r="A753" s="230" t="s">
        <v>1220</v>
      </c>
      <c r="B753" s="564"/>
      <c r="C753" s="565"/>
      <c r="D753" s="565"/>
      <c r="E753" s="566"/>
      <c r="F753" s="233"/>
      <c r="G753" s="233"/>
      <c r="H753" s="233"/>
      <c r="I753" s="233"/>
      <c r="J753" s="233"/>
      <c r="K753" s="233"/>
      <c r="L753" s="233"/>
      <c r="M753" s="233"/>
      <c r="N753" s="233"/>
      <c r="O753" s="233"/>
      <c r="P753" s="233"/>
      <c r="Q753" s="233"/>
      <c r="R753" s="233"/>
      <c r="S753" s="233"/>
      <c r="T753" s="233"/>
      <c r="U753" s="233"/>
      <c r="V753" s="233"/>
      <c r="W753" s="233"/>
      <c r="X753" s="233"/>
      <c r="Y753" s="233"/>
    </row>
    <row r="754" spans="1:25" hidden="1">
      <c r="A754" s="230" t="s">
        <v>1221</v>
      </c>
      <c r="B754" s="564"/>
      <c r="C754" s="565"/>
      <c r="D754" s="565"/>
      <c r="E754" s="566"/>
      <c r="F754" s="233"/>
      <c r="G754" s="233"/>
      <c r="H754" s="233"/>
      <c r="I754" s="233"/>
      <c r="J754" s="233"/>
      <c r="K754" s="233"/>
      <c r="L754" s="233"/>
      <c r="M754" s="233"/>
      <c r="N754" s="233"/>
      <c r="O754" s="233"/>
      <c r="P754" s="233"/>
      <c r="Q754" s="233"/>
      <c r="R754" s="233"/>
      <c r="S754" s="233"/>
      <c r="T754" s="233"/>
      <c r="U754" s="233"/>
      <c r="V754" s="233"/>
      <c r="W754" s="233"/>
      <c r="X754" s="233"/>
      <c r="Y754" s="233"/>
    </row>
    <row r="755" spans="1:25" hidden="1">
      <c r="A755" s="230" t="s">
        <v>1222</v>
      </c>
      <c r="B755" s="564"/>
      <c r="C755" s="565"/>
      <c r="D755" s="565"/>
      <c r="E755" s="566"/>
      <c r="F755" s="233"/>
      <c r="G755" s="233"/>
      <c r="H755" s="233"/>
      <c r="I755" s="233"/>
      <c r="J755" s="233"/>
      <c r="K755" s="233"/>
      <c r="L755" s="233"/>
      <c r="M755" s="233"/>
      <c r="N755" s="233"/>
      <c r="O755" s="233"/>
      <c r="P755" s="233"/>
      <c r="Q755" s="233"/>
      <c r="R755" s="233"/>
      <c r="S755" s="233"/>
      <c r="T755" s="233"/>
      <c r="U755" s="233"/>
      <c r="V755" s="233"/>
      <c r="W755" s="233"/>
      <c r="X755" s="233"/>
      <c r="Y755" s="233"/>
    </row>
    <row r="756" spans="1:25" hidden="1">
      <c r="A756" s="230" t="s">
        <v>1223</v>
      </c>
      <c r="B756" s="564"/>
      <c r="C756" s="565"/>
      <c r="D756" s="565"/>
      <c r="E756" s="566"/>
      <c r="F756" s="233"/>
      <c r="G756" s="233"/>
      <c r="H756" s="233"/>
      <c r="I756" s="233"/>
      <c r="J756" s="233"/>
      <c r="K756" s="233"/>
      <c r="L756" s="233"/>
      <c r="M756" s="233"/>
      <c r="N756" s="233"/>
      <c r="O756" s="233"/>
      <c r="P756" s="233"/>
      <c r="Q756" s="233"/>
      <c r="R756" s="233"/>
      <c r="S756" s="233"/>
      <c r="T756" s="233"/>
      <c r="U756" s="233"/>
      <c r="V756" s="233"/>
      <c r="W756" s="233"/>
      <c r="X756" s="233"/>
      <c r="Y756" s="233"/>
    </row>
    <row r="757" spans="1:25" hidden="1">
      <c r="A757" s="230" t="s">
        <v>1224</v>
      </c>
      <c r="B757" s="564"/>
      <c r="C757" s="565"/>
      <c r="D757" s="565"/>
      <c r="E757" s="566"/>
      <c r="F757" s="233"/>
      <c r="G757" s="233"/>
      <c r="H757" s="233"/>
      <c r="I757" s="233"/>
      <c r="J757" s="233"/>
      <c r="K757" s="233"/>
      <c r="L757" s="233"/>
      <c r="M757" s="233"/>
      <c r="N757" s="233"/>
      <c r="O757" s="233"/>
      <c r="P757" s="233"/>
      <c r="Q757" s="233"/>
      <c r="R757" s="233"/>
      <c r="S757" s="233"/>
      <c r="T757" s="233"/>
      <c r="U757" s="233"/>
      <c r="V757" s="233"/>
      <c r="W757" s="233"/>
      <c r="X757" s="233"/>
      <c r="Y757" s="233"/>
    </row>
    <row r="758" spans="1:25" hidden="1">
      <c r="A758" s="230" t="s">
        <v>1225</v>
      </c>
      <c r="B758" s="564"/>
      <c r="C758" s="565"/>
      <c r="D758" s="565"/>
      <c r="E758" s="566"/>
      <c r="F758" s="233"/>
      <c r="G758" s="233"/>
      <c r="H758" s="233"/>
      <c r="I758" s="233"/>
      <c r="J758" s="233"/>
      <c r="K758" s="233"/>
      <c r="L758" s="233"/>
      <c r="M758" s="233"/>
      <c r="N758" s="233"/>
      <c r="O758" s="233"/>
      <c r="P758" s="233"/>
      <c r="Q758" s="233"/>
      <c r="R758" s="233"/>
      <c r="S758" s="233"/>
      <c r="T758" s="233"/>
      <c r="U758" s="233"/>
      <c r="V758" s="233"/>
      <c r="W758" s="233"/>
      <c r="X758" s="233"/>
      <c r="Y758" s="233"/>
    </row>
    <row r="759" spans="1:25" hidden="1">
      <c r="A759" s="230" t="s">
        <v>1226</v>
      </c>
      <c r="B759" s="564"/>
      <c r="C759" s="565"/>
      <c r="D759" s="565"/>
      <c r="E759" s="566"/>
      <c r="F759" s="233"/>
      <c r="G759" s="233"/>
      <c r="H759" s="233"/>
      <c r="I759" s="233"/>
      <c r="J759" s="233"/>
      <c r="K759" s="233"/>
      <c r="L759" s="233"/>
      <c r="M759" s="233"/>
      <c r="N759" s="233"/>
      <c r="O759" s="233"/>
      <c r="P759" s="233"/>
      <c r="Q759" s="233"/>
      <c r="R759" s="233"/>
      <c r="S759" s="233"/>
      <c r="T759" s="233"/>
      <c r="U759" s="233"/>
      <c r="V759" s="233"/>
      <c r="W759" s="233"/>
      <c r="X759" s="233"/>
      <c r="Y759" s="233"/>
    </row>
    <row r="760" spans="1:25" hidden="1">
      <c r="A760" s="230" t="s">
        <v>1227</v>
      </c>
      <c r="B760" s="918"/>
      <c r="C760" s="919"/>
      <c r="D760" s="919"/>
      <c r="E760" s="920"/>
      <c r="F760" s="233"/>
      <c r="G760" s="233"/>
      <c r="H760" s="233"/>
      <c r="I760" s="233"/>
      <c r="J760" s="233"/>
      <c r="K760" s="233"/>
      <c r="L760" s="233"/>
      <c r="M760" s="233"/>
      <c r="N760" s="233"/>
      <c r="O760" s="233"/>
      <c r="P760" s="233"/>
      <c r="Q760" s="233"/>
      <c r="R760" s="233"/>
      <c r="S760" s="233"/>
      <c r="T760" s="233"/>
      <c r="U760" s="233"/>
      <c r="V760" s="233"/>
      <c r="W760" s="233"/>
      <c r="X760" s="233"/>
      <c r="Y760" s="233"/>
    </row>
    <row r="761" spans="1:25" hidden="1">
      <c r="A761" s="230" t="s">
        <v>1228</v>
      </c>
      <c r="B761" s="918"/>
      <c r="C761" s="919"/>
      <c r="D761" s="919"/>
      <c r="E761" s="920"/>
      <c r="F761" s="233"/>
      <c r="G761" s="233"/>
      <c r="H761" s="233"/>
      <c r="I761" s="233"/>
      <c r="J761" s="233"/>
      <c r="K761" s="233"/>
      <c r="L761" s="233"/>
      <c r="M761" s="233"/>
      <c r="N761" s="233"/>
      <c r="O761" s="233"/>
      <c r="P761" s="233"/>
      <c r="Q761" s="233"/>
      <c r="R761" s="233"/>
      <c r="S761" s="233"/>
      <c r="T761" s="233"/>
      <c r="U761" s="233"/>
      <c r="V761" s="233"/>
      <c r="W761" s="233"/>
      <c r="X761" s="233"/>
      <c r="Y761" s="233"/>
    </row>
    <row r="762" spans="1:25" hidden="1">
      <c r="A762" s="230" t="s">
        <v>1229</v>
      </c>
      <c r="B762" s="918"/>
      <c r="C762" s="919"/>
      <c r="D762" s="919"/>
      <c r="E762" s="920"/>
      <c r="F762" s="233"/>
      <c r="G762" s="233"/>
      <c r="H762" s="233"/>
      <c r="I762" s="233"/>
      <c r="J762" s="233"/>
      <c r="K762" s="233"/>
      <c r="L762" s="233"/>
      <c r="M762" s="233"/>
      <c r="N762" s="233"/>
      <c r="O762" s="233"/>
      <c r="P762" s="233"/>
      <c r="Q762" s="233"/>
      <c r="R762" s="233"/>
      <c r="S762" s="233"/>
      <c r="T762" s="233"/>
      <c r="U762" s="233"/>
      <c r="V762" s="233"/>
      <c r="W762" s="233"/>
      <c r="X762" s="233"/>
      <c r="Y762" s="233"/>
    </row>
    <row r="763" spans="1:25" hidden="1">
      <c r="A763" s="230" t="s">
        <v>1230</v>
      </c>
      <c r="B763" s="564"/>
      <c r="C763" s="565"/>
      <c r="D763" s="565"/>
      <c r="E763" s="566"/>
      <c r="F763" s="233"/>
      <c r="G763" s="233"/>
      <c r="H763" s="233"/>
      <c r="I763" s="233"/>
      <c r="J763" s="233"/>
      <c r="K763" s="233"/>
      <c r="L763" s="233"/>
      <c r="M763" s="233"/>
      <c r="N763" s="233"/>
      <c r="O763" s="233"/>
      <c r="P763" s="233"/>
      <c r="Q763" s="233"/>
      <c r="R763" s="233"/>
      <c r="S763" s="233"/>
      <c r="T763" s="233"/>
      <c r="U763" s="233"/>
      <c r="V763" s="233"/>
      <c r="W763" s="233"/>
      <c r="X763" s="233"/>
      <c r="Y763" s="233"/>
    </row>
    <row r="764" spans="1:25" hidden="1">
      <c r="A764" s="230" t="s">
        <v>1231</v>
      </c>
      <c r="B764" s="564"/>
      <c r="C764" s="565"/>
      <c r="D764" s="565"/>
      <c r="E764" s="566"/>
      <c r="F764" s="233"/>
      <c r="G764" s="233"/>
      <c r="H764" s="233"/>
      <c r="I764" s="233"/>
      <c r="J764" s="233"/>
      <c r="K764" s="233"/>
      <c r="L764" s="233"/>
      <c r="M764" s="233"/>
      <c r="N764" s="233"/>
      <c r="O764" s="233"/>
      <c r="P764" s="233"/>
      <c r="Q764" s="233"/>
      <c r="R764" s="233"/>
      <c r="S764" s="233"/>
      <c r="T764" s="233"/>
      <c r="U764" s="233"/>
      <c r="V764" s="233"/>
      <c r="W764" s="233"/>
      <c r="X764" s="233"/>
      <c r="Y764" s="233"/>
    </row>
    <row r="765" spans="1:25" hidden="1">
      <c r="A765" s="230" t="s">
        <v>1232</v>
      </c>
      <c r="B765" s="564"/>
      <c r="C765" s="565"/>
      <c r="D765" s="565"/>
      <c r="E765" s="566"/>
      <c r="F765" s="233"/>
      <c r="G765" s="233"/>
      <c r="H765" s="233"/>
      <c r="I765" s="233"/>
      <c r="J765" s="233"/>
      <c r="K765" s="233"/>
      <c r="L765" s="233"/>
      <c r="M765" s="233"/>
      <c r="N765" s="233"/>
      <c r="O765" s="233"/>
      <c r="P765" s="233"/>
      <c r="Q765" s="233"/>
      <c r="R765" s="233"/>
      <c r="S765" s="233"/>
      <c r="T765" s="233"/>
      <c r="U765" s="233"/>
      <c r="V765" s="233"/>
      <c r="W765" s="233"/>
      <c r="X765" s="233"/>
      <c r="Y765" s="233"/>
    </row>
    <row r="766" spans="1:25" hidden="1">
      <c r="A766" s="230" t="s">
        <v>1233</v>
      </c>
      <c r="B766" s="564"/>
      <c r="C766" s="565"/>
      <c r="D766" s="565"/>
      <c r="E766" s="566"/>
      <c r="F766" s="233"/>
      <c r="G766" s="233"/>
      <c r="H766" s="233"/>
      <c r="I766" s="233"/>
      <c r="J766" s="233"/>
      <c r="K766" s="233"/>
      <c r="L766" s="233"/>
      <c r="M766" s="233"/>
      <c r="N766" s="233"/>
      <c r="O766" s="233"/>
      <c r="P766" s="233"/>
      <c r="Q766" s="233"/>
      <c r="R766" s="233"/>
      <c r="S766" s="233"/>
      <c r="T766" s="233"/>
      <c r="U766" s="233"/>
      <c r="V766" s="233"/>
      <c r="W766" s="233"/>
      <c r="X766" s="233"/>
      <c r="Y766" s="233"/>
    </row>
    <row r="767" spans="1:25" hidden="1">
      <c r="A767" s="230" t="s">
        <v>1234</v>
      </c>
      <c r="B767" s="564"/>
      <c r="C767" s="565"/>
      <c r="D767" s="565"/>
      <c r="E767" s="566"/>
      <c r="F767" s="233"/>
      <c r="G767" s="233"/>
      <c r="H767" s="233"/>
      <c r="I767" s="233"/>
      <c r="J767" s="233"/>
      <c r="K767" s="233"/>
      <c r="L767" s="233"/>
      <c r="M767" s="233"/>
      <c r="N767" s="233"/>
      <c r="O767" s="233"/>
      <c r="P767" s="233"/>
      <c r="Q767" s="233"/>
      <c r="R767" s="233"/>
      <c r="S767" s="233"/>
      <c r="T767" s="233"/>
      <c r="U767" s="233"/>
      <c r="V767" s="233"/>
      <c r="W767" s="233"/>
      <c r="X767" s="233"/>
      <c r="Y767" s="233"/>
    </row>
    <row r="768" spans="1:25" hidden="1">
      <c r="A768" s="230" t="s">
        <v>1235</v>
      </c>
      <c r="B768" s="564"/>
      <c r="C768" s="565"/>
      <c r="D768" s="565"/>
      <c r="E768" s="566"/>
      <c r="F768" s="233"/>
      <c r="G768" s="233"/>
      <c r="H768" s="233"/>
      <c r="I768" s="233"/>
      <c r="J768" s="233"/>
      <c r="K768" s="233"/>
      <c r="L768" s="233"/>
      <c r="M768" s="233"/>
      <c r="N768" s="233"/>
      <c r="O768" s="233"/>
      <c r="P768" s="233"/>
      <c r="Q768" s="233"/>
      <c r="R768" s="233"/>
      <c r="S768" s="233"/>
      <c r="T768" s="233"/>
      <c r="U768" s="233"/>
      <c r="V768" s="233"/>
      <c r="W768" s="233"/>
      <c r="X768" s="233"/>
      <c r="Y768" s="233"/>
    </row>
    <row r="769" spans="1:25" hidden="1">
      <c r="A769" s="230" t="s">
        <v>1236</v>
      </c>
      <c r="B769" s="564"/>
      <c r="C769" s="565"/>
      <c r="D769" s="565"/>
      <c r="E769" s="566"/>
      <c r="F769" s="233"/>
      <c r="G769" s="233"/>
      <c r="H769" s="233"/>
      <c r="I769" s="233"/>
      <c r="J769" s="233"/>
      <c r="K769" s="233"/>
      <c r="L769" s="233"/>
      <c r="M769" s="233"/>
      <c r="N769" s="233"/>
      <c r="O769" s="233"/>
      <c r="P769" s="233"/>
      <c r="Q769" s="233"/>
      <c r="R769" s="233"/>
      <c r="S769" s="233"/>
      <c r="T769" s="233"/>
      <c r="U769" s="233"/>
      <c r="V769" s="233"/>
      <c r="W769" s="233"/>
      <c r="X769" s="233"/>
      <c r="Y769" s="233"/>
    </row>
    <row r="770" spans="1:25" hidden="1">
      <c r="A770" s="230" t="s">
        <v>1237</v>
      </c>
      <c r="B770" s="564"/>
      <c r="C770" s="565"/>
      <c r="D770" s="565"/>
      <c r="E770" s="566"/>
      <c r="F770" s="233"/>
      <c r="G770" s="233"/>
      <c r="H770" s="233"/>
      <c r="I770" s="233"/>
      <c r="J770" s="233"/>
      <c r="K770" s="233"/>
      <c r="L770" s="233"/>
      <c r="M770" s="233"/>
      <c r="N770" s="233"/>
      <c r="O770" s="233"/>
      <c r="P770" s="233"/>
      <c r="Q770" s="233"/>
      <c r="R770" s="233"/>
      <c r="S770" s="233"/>
      <c r="T770" s="233"/>
      <c r="U770" s="233"/>
      <c r="V770" s="233"/>
      <c r="W770" s="233"/>
      <c r="X770" s="233"/>
      <c r="Y770" s="233"/>
    </row>
    <row r="771" spans="1:25" hidden="1">
      <c r="A771" s="230" t="s">
        <v>1238</v>
      </c>
      <c r="B771" s="564"/>
      <c r="C771" s="565"/>
      <c r="D771" s="565"/>
      <c r="E771" s="566"/>
      <c r="F771" s="233"/>
      <c r="G771" s="233"/>
      <c r="H771" s="233"/>
      <c r="I771" s="233"/>
      <c r="J771" s="233"/>
      <c r="K771" s="233"/>
      <c r="L771" s="233"/>
      <c r="M771" s="233"/>
      <c r="N771" s="233"/>
      <c r="O771" s="233"/>
      <c r="P771" s="233"/>
      <c r="Q771" s="233"/>
      <c r="R771" s="233"/>
      <c r="S771" s="233"/>
      <c r="T771" s="233"/>
      <c r="U771" s="233"/>
      <c r="V771" s="233"/>
      <c r="W771" s="233"/>
      <c r="X771" s="233"/>
      <c r="Y771" s="233"/>
    </row>
    <row r="772" spans="1:25" hidden="1">
      <c r="A772" s="230" t="s">
        <v>1239</v>
      </c>
      <c r="B772" s="564"/>
      <c r="C772" s="565"/>
      <c r="D772" s="565"/>
      <c r="E772" s="566"/>
      <c r="F772" s="233"/>
      <c r="G772" s="233"/>
      <c r="H772" s="233"/>
      <c r="I772" s="233"/>
      <c r="J772" s="233"/>
      <c r="K772" s="233"/>
      <c r="L772" s="233"/>
      <c r="M772" s="233"/>
      <c r="N772" s="233"/>
      <c r="O772" s="233"/>
      <c r="P772" s="233"/>
      <c r="Q772" s="233"/>
      <c r="R772" s="233"/>
      <c r="S772" s="233"/>
      <c r="T772" s="233"/>
      <c r="U772" s="233"/>
      <c r="V772" s="233"/>
      <c r="W772" s="233"/>
      <c r="X772" s="233"/>
      <c r="Y772" s="233"/>
    </row>
    <row r="773" spans="1:25" hidden="1">
      <c r="A773" s="230" t="s">
        <v>1240</v>
      </c>
      <c r="B773" s="564"/>
      <c r="C773" s="565"/>
      <c r="D773" s="565"/>
      <c r="E773" s="566"/>
      <c r="F773" s="233"/>
      <c r="G773" s="233"/>
      <c r="H773" s="233"/>
      <c r="I773" s="233"/>
      <c r="J773" s="233"/>
      <c r="K773" s="233"/>
      <c r="L773" s="233"/>
      <c r="M773" s="233"/>
      <c r="N773" s="233"/>
      <c r="O773" s="233"/>
      <c r="P773" s="233"/>
      <c r="Q773" s="233"/>
      <c r="R773" s="233"/>
      <c r="S773" s="233"/>
      <c r="T773" s="233"/>
      <c r="U773" s="233"/>
      <c r="V773" s="233"/>
      <c r="W773" s="233"/>
      <c r="X773" s="233"/>
      <c r="Y773" s="233"/>
    </row>
    <row r="774" spans="1:25" hidden="1">
      <c r="A774" s="230" t="s">
        <v>1241</v>
      </c>
      <c r="B774" s="564"/>
      <c r="C774" s="565"/>
      <c r="D774" s="565"/>
      <c r="E774" s="566"/>
      <c r="F774" s="233"/>
      <c r="G774" s="233"/>
      <c r="H774" s="233"/>
      <c r="I774" s="233"/>
      <c r="J774" s="233"/>
      <c r="K774" s="233"/>
      <c r="L774" s="233"/>
      <c r="M774" s="233"/>
      <c r="N774" s="233"/>
      <c r="O774" s="233"/>
      <c r="P774" s="233"/>
      <c r="Q774" s="233"/>
      <c r="R774" s="233"/>
      <c r="S774" s="233"/>
      <c r="T774" s="233"/>
      <c r="U774" s="233"/>
      <c r="V774" s="233"/>
      <c r="W774" s="233"/>
      <c r="X774" s="233"/>
      <c r="Y774" s="233"/>
    </row>
    <row r="775" spans="1:25" hidden="1">
      <c r="A775" s="230" t="s">
        <v>1242</v>
      </c>
      <c r="B775" s="564"/>
      <c r="C775" s="565"/>
      <c r="D775" s="565"/>
      <c r="E775" s="566"/>
      <c r="F775" s="233"/>
      <c r="G775" s="233"/>
      <c r="H775" s="233"/>
      <c r="I775" s="233"/>
      <c r="J775" s="233"/>
      <c r="K775" s="233"/>
      <c r="L775" s="233"/>
      <c r="M775" s="233"/>
      <c r="N775" s="233"/>
      <c r="O775" s="233"/>
      <c r="P775" s="233"/>
      <c r="Q775" s="233"/>
      <c r="R775" s="233"/>
      <c r="S775" s="233"/>
      <c r="T775" s="233"/>
      <c r="U775" s="233"/>
      <c r="V775" s="233"/>
      <c r="W775" s="233"/>
      <c r="X775" s="233"/>
      <c r="Y775" s="233"/>
    </row>
    <row r="776" spans="1:25" hidden="1">
      <c r="A776" s="230" t="s">
        <v>1243</v>
      </c>
      <c r="B776" s="918"/>
      <c r="C776" s="919"/>
      <c r="D776" s="919"/>
      <c r="E776" s="920"/>
      <c r="F776" s="233"/>
      <c r="G776" s="233"/>
      <c r="H776" s="233"/>
      <c r="I776" s="233"/>
      <c r="J776" s="233"/>
      <c r="K776" s="233"/>
      <c r="L776" s="233"/>
      <c r="M776" s="233"/>
      <c r="N776" s="233"/>
      <c r="O776" s="233"/>
      <c r="P776" s="233"/>
      <c r="Q776" s="233"/>
      <c r="R776" s="233"/>
      <c r="S776" s="233"/>
      <c r="T776" s="233"/>
      <c r="U776" s="233"/>
      <c r="V776" s="233"/>
      <c r="W776" s="233"/>
      <c r="X776" s="233"/>
      <c r="Y776" s="233"/>
    </row>
    <row r="777" spans="1:25" hidden="1">
      <c r="A777" s="230" t="s">
        <v>1244</v>
      </c>
      <c r="B777" s="918"/>
      <c r="C777" s="919"/>
      <c r="D777" s="919"/>
      <c r="E777" s="920"/>
      <c r="F777" s="233"/>
      <c r="G777" s="233"/>
      <c r="H777" s="233"/>
      <c r="I777" s="233"/>
      <c r="J777" s="233"/>
      <c r="K777" s="233"/>
      <c r="L777" s="233"/>
      <c r="M777" s="233"/>
      <c r="N777" s="233"/>
      <c r="O777" s="233"/>
      <c r="P777" s="233"/>
      <c r="Q777" s="233"/>
      <c r="R777" s="233"/>
      <c r="S777" s="233"/>
      <c r="T777" s="233"/>
      <c r="U777" s="233"/>
      <c r="V777" s="233"/>
      <c r="W777" s="233"/>
      <c r="X777" s="233"/>
      <c r="Y777" s="233"/>
    </row>
    <row r="778" spans="1:25" hidden="1">
      <c r="A778" s="230" t="s">
        <v>1245</v>
      </c>
      <c r="B778" s="918"/>
      <c r="C778" s="919"/>
      <c r="D778" s="919"/>
      <c r="E778" s="920"/>
      <c r="F778" s="233"/>
      <c r="G778" s="233"/>
      <c r="H778" s="233"/>
      <c r="I778" s="233"/>
      <c r="J778" s="233"/>
      <c r="K778" s="233"/>
      <c r="L778" s="233"/>
      <c r="M778" s="233"/>
      <c r="N778" s="233"/>
      <c r="O778" s="233"/>
      <c r="P778" s="233"/>
      <c r="Q778" s="233"/>
      <c r="R778" s="233"/>
      <c r="S778" s="233"/>
      <c r="T778" s="233"/>
      <c r="U778" s="233"/>
      <c r="V778" s="233"/>
      <c r="W778" s="233"/>
      <c r="X778" s="233"/>
      <c r="Y778" s="233"/>
    </row>
    <row r="779" spans="1:25">
      <c r="A779" s="120"/>
      <c r="B779" s="112"/>
      <c r="C779" s="114"/>
      <c r="D779" s="114"/>
      <c r="E779" s="114" t="s">
        <v>44</v>
      </c>
      <c r="F779" s="227">
        <f t="shared" ref="F779:J779" si="82">SUM(F729:F778)</f>
        <v>0</v>
      </c>
      <c r="G779" s="227">
        <f t="shared" si="82"/>
        <v>0</v>
      </c>
      <c r="H779" s="227">
        <f t="shared" si="82"/>
        <v>0</v>
      </c>
      <c r="I779" s="227">
        <f t="shared" si="82"/>
        <v>0</v>
      </c>
      <c r="J779" s="227">
        <f t="shared" si="82"/>
        <v>0</v>
      </c>
      <c r="K779" s="227">
        <f t="shared" ref="K779" si="83">SUM(K729:K778)</f>
        <v>0</v>
      </c>
      <c r="L779" s="227">
        <f t="shared" ref="L779:Y779" si="84">SUM(L729:L778)</f>
        <v>0</v>
      </c>
      <c r="M779" s="227">
        <f t="shared" si="84"/>
        <v>0</v>
      </c>
      <c r="N779" s="227">
        <f t="shared" si="84"/>
        <v>0</v>
      </c>
      <c r="O779" s="227">
        <f t="shared" si="84"/>
        <v>0</v>
      </c>
      <c r="P779" s="227">
        <f t="shared" si="84"/>
        <v>0</v>
      </c>
      <c r="Q779" s="227">
        <f t="shared" si="84"/>
        <v>0</v>
      </c>
      <c r="R779" s="227">
        <f t="shared" si="84"/>
        <v>0</v>
      </c>
      <c r="S779" s="227">
        <f t="shared" si="84"/>
        <v>0</v>
      </c>
      <c r="T779" s="227">
        <f t="shared" si="84"/>
        <v>0</v>
      </c>
      <c r="U779" s="227">
        <f t="shared" si="84"/>
        <v>0</v>
      </c>
      <c r="V779" s="227">
        <f t="shared" si="84"/>
        <v>0</v>
      </c>
      <c r="W779" s="227">
        <f t="shared" si="84"/>
        <v>0</v>
      </c>
      <c r="X779" s="227">
        <f t="shared" si="84"/>
        <v>0</v>
      </c>
      <c r="Y779" s="227">
        <f t="shared" si="84"/>
        <v>0</v>
      </c>
    </row>
    <row r="780" spans="1:25">
      <c r="F780" s="88"/>
      <c r="G780" s="88"/>
      <c r="H780" s="88"/>
      <c r="I780" s="88"/>
      <c r="M780" s="88"/>
      <c r="N780" s="88"/>
      <c r="O780" s="88"/>
      <c r="P780" s="88"/>
      <c r="Q780" s="88"/>
      <c r="T780" s="88"/>
      <c r="U780" s="88"/>
      <c r="V780" s="88"/>
      <c r="W780" s="88"/>
      <c r="X780" s="88"/>
      <c r="Y780" s="88"/>
    </row>
    <row r="781" spans="1:25">
      <c r="F781" s="88"/>
      <c r="G781" s="88"/>
      <c r="H781" s="88"/>
      <c r="I781" s="88"/>
      <c r="M781" s="88"/>
      <c r="N781" s="88"/>
      <c r="O781" s="88"/>
      <c r="P781" s="88"/>
      <c r="Q781" s="88"/>
      <c r="T781" s="88"/>
      <c r="U781" s="88"/>
      <c r="V781" s="88"/>
      <c r="W781" s="88"/>
      <c r="X781" s="88"/>
      <c r="Y781" s="88"/>
    </row>
    <row r="782" spans="1:25">
      <c r="A782" s="100"/>
      <c r="B782" s="87"/>
      <c r="C782" s="100" t="s">
        <v>338</v>
      </c>
      <c r="J782" s="87"/>
      <c r="K782" s="87"/>
      <c r="L782" s="87"/>
      <c r="M782" s="87"/>
      <c r="N782" s="87"/>
      <c r="O782" s="87"/>
      <c r="P782" s="87"/>
      <c r="Q782" s="87"/>
      <c r="R782" s="87"/>
      <c r="S782" s="87"/>
    </row>
    <row r="783" spans="1:25">
      <c r="A783" s="157" t="s">
        <v>281</v>
      </c>
      <c r="B783" s="927" t="s">
        <v>335</v>
      </c>
      <c r="C783" s="928"/>
      <c r="D783" s="928"/>
      <c r="E783" s="929"/>
      <c r="F783" s="91" t="s">
        <v>5</v>
      </c>
      <c r="G783" s="91" t="s">
        <v>5</v>
      </c>
      <c r="H783" s="91" t="s">
        <v>5</v>
      </c>
      <c r="I783" s="91" t="s">
        <v>5</v>
      </c>
      <c r="J783" s="91" t="s">
        <v>5</v>
      </c>
      <c r="K783" s="91" t="s">
        <v>5</v>
      </c>
      <c r="L783" s="91" t="s">
        <v>5</v>
      </c>
      <c r="M783" s="91" t="s">
        <v>5</v>
      </c>
      <c r="N783" s="91" t="s">
        <v>5</v>
      </c>
      <c r="O783" s="91" t="s">
        <v>5</v>
      </c>
      <c r="P783" s="91" t="s">
        <v>5</v>
      </c>
      <c r="Q783" s="91" t="s">
        <v>5</v>
      </c>
      <c r="R783" s="91" t="s">
        <v>5</v>
      </c>
      <c r="S783" s="91" t="s">
        <v>5</v>
      </c>
      <c r="T783" s="91" t="s">
        <v>5</v>
      </c>
      <c r="U783" s="91" t="s">
        <v>5</v>
      </c>
      <c r="V783" s="91" t="s">
        <v>5</v>
      </c>
      <c r="W783" s="91" t="s">
        <v>5</v>
      </c>
      <c r="X783" s="91" t="s">
        <v>5</v>
      </c>
      <c r="Y783" s="91" t="s">
        <v>5</v>
      </c>
    </row>
    <row r="784" spans="1:25">
      <c r="A784" s="230" t="s">
        <v>526</v>
      </c>
      <c r="B784" s="918"/>
      <c r="C784" s="919"/>
      <c r="D784" s="919"/>
      <c r="E784" s="920"/>
      <c r="F784" s="233"/>
      <c r="G784" s="233"/>
      <c r="H784" s="233"/>
      <c r="I784" s="233"/>
      <c r="J784" s="233"/>
      <c r="K784" s="233"/>
      <c r="L784" s="233"/>
      <c r="M784" s="233"/>
      <c r="N784" s="233"/>
      <c r="O784" s="233"/>
      <c r="P784" s="233"/>
      <c r="Q784" s="233"/>
      <c r="R784" s="233"/>
      <c r="S784" s="233"/>
      <c r="T784" s="233"/>
      <c r="U784" s="233"/>
      <c r="V784" s="233"/>
      <c r="W784" s="233"/>
      <c r="X784" s="233"/>
      <c r="Y784" s="233"/>
    </row>
    <row r="785" spans="1:25">
      <c r="A785" s="230" t="s">
        <v>527</v>
      </c>
      <c r="B785" s="918"/>
      <c r="C785" s="919"/>
      <c r="D785" s="919"/>
      <c r="E785" s="920"/>
      <c r="F785" s="233"/>
      <c r="G785" s="233"/>
      <c r="H785" s="233"/>
      <c r="I785" s="233"/>
      <c r="J785" s="233"/>
      <c r="K785" s="233"/>
      <c r="L785" s="233"/>
      <c r="M785" s="233"/>
      <c r="N785" s="233"/>
      <c r="O785" s="233"/>
      <c r="P785" s="233"/>
      <c r="Q785" s="233"/>
      <c r="R785" s="233"/>
      <c r="S785" s="233"/>
      <c r="T785" s="233"/>
      <c r="U785" s="233"/>
      <c r="V785" s="233"/>
      <c r="W785" s="233"/>
      <c r="X785" s="233"/>
      <c r="Y785" s="233"/>
    </row>
    <row r="786" spans="1:25">
      <c r="A786" s="230" t="s">
        <v>528</v>
      </c>
      <c r="B786" s="918"/>
      <c r="C786" s="919"/>
      <c r="D786" s="919"/>
      <c r="E786" s="920"/>
      <c r="F786" s="233"/>
      <c r="G786" s="233"/>
      <c r="H786" s="233"/>
      <c r="I786" s="233"/>
      <c r="J786" s="233"/>
      <c r="K786" s="233"/>
      <c r="L786" s="233"/>
      <c r="M786" s="233"/>
      <c r="N786" s="233"/>
      <c r="O786" s="233"/>
      <c r="P786" s="233"/>
      <c r="Q786" s="233"/>
      <c r="R786" s="233"/>
      <c r="S786" s="233"/>
      <c r="T786" s="233"/>
      <c r="U786" s="233"/>
      <c r="V786" s="233"/>
      <c r="W786" s="233"/>
      <c r="X786" s="233"/>
      <c r="Y786" s="233"/>
    </row>
    <row r="787" spans="1:25">
      <c r="A787" s="230" t="s">
        <v>529</v>
      </c>
      <c r="B787" s="918"/>
      <c r="C787" s="919"/>
      <c r="D787" s="919"/>
      <c r="E787" s="920"/>
      <c r="F787" s="233"/>
      <c r="G787" s="233"/>
      <c r="H787" s="233"/>
      <c r="I787" s="233"/>
      <c r="J787" s="233"/>
      <c r="K787" s="233"/>
      <c r="L787" s="233"/>
      <c r="M787" s="233"/>
      <c r="N787" s="233"/>
      <c r="O787" s="233"/>
      <c r="P787" s="233"/>
      <c r="Q787" s="233"/>
      <c r="R787" s="233"/>
      <c r="S787" s="233"/>
      <c r="T787" s="233"/>
      <c r="U787" s="233"/>
      <c r="V787" s="233"/>
      <c r="W787" s="233"/>
      <c r="X787" s="233"/>
      <c r="Y787" s="233"/>
    </row>
    <row r="788" spans="1:25">
      <c r="A788" s="230" t="s">
        <v>530</v>
      </c>
      <c r="B788" s="918"/>
      <c r="C788" s="919"/>
      <c r="D788" s="919"/>
      <c r="E788" s="920"/>
      <c r="F788" s="233"/>
      <c r="G788" s="233"/>
      <c r="H788" s="233"/>
      <c r="I788" s="233"/>
      <c r="J788" s="233"/>
      <c r="K788" s="233"/>
      <c r="L788" s="233"/>
      <c r="M788" s="233"/>
      <c r="N788" s="233"/>
      <c r="O788" s="233"/>
      <c r="P788" s="233"/>
      <c r="Q788" s="233"/>
      <c r="R788" s="233"/>
      <c r="S788" s="233"/>
      <c r="T788" s="233"/>
      <c r="U788" s="233"/>
      <c r="V788" s="233"/>
      <c r="W788" s="233"/>
      <c r="X788" s="233"/>
      <c r="Y788" s="233"/>
    </row>
    <row r="789" spans="1:25">
      <c r="A789" s="230" t="s">
        <v>531</v>
      </c>
      <c r="B789" s="918"/>
      <c r="C789" s="919"/>
      <c r="D789" s="919"/>
      <c r="E789" s="920"/>
      <c r="F789" s="233"/>
      <c r="G789" s="233"/>
      <c r="H789" s="233"/>
      <c r="I789" s="233"/>
      <c r="J789" s="233"/>
      <c r="K789" s="233"/>
      <c r="L789" s="233"/>
      <c r="M789" s="233"/>
      <c r="N789" s="233"/>
      <c r="O789" s="233"/>
      <c r="P789" s="233"/>
      <c r="Q789" s="233"/>
      <c r="R789" s="233"/>
      <c r="S789" s="233"/>
      <c r="T789" s="233"/>
      <c r="U789" s="233"/>
      <c r="V789" s="233"/>
      <c r="W789" s="233"/>
      <c r="X789" s="233"/>
      <c r="Y789" s="233"/>
    </row>
    <row r="790" spans="1:25">
      <c r="A790" s="230" t="s">
        <v>532</v>
      </c>
      <c r="B790" s="918"/>
      <c r="C790" s="919"/>
      <c r="D790" s="919"/>
      <c r="E790" s="920"/>
      <c r="F790" s="233"/>
      <c r="G790" s="233"/>
      <c r="H790" s="233"/>
      <c r="I790" s="233"/>
      <c r="J790" s="233"/>
      <c r="K790" s="233"/>
      <c r="L790" s="233"/>
      <c r="M790" s="233"/>
      <c r="N790" s="233"/>
      <c r="O790" s="233"/>
      <c r="P790" s="233"/>
      <c r="Q790" s="233"/>
      <c r="R790" s="233"/>
      <c r="S790" s="233"/>
      <c r="T790" s="233"/>
      <c r="U790" s="233"/>
      <c r="V790" s="233"/>
      <c r="W790" s="233"/>
      <c r="X790" s="233"/>
      <c r="Y790" s="233"/>
    </row>
    <row r="791" spans="1:25">
      <c r="A791" s="230" t="s">
        <v>533</v>
      </c>
      <c r="B791" s="918"/>
      <c r="C791" s="919"/>
      <c r="D791" s="919"/>
      <c r="E791" s="920"/>
      <c r="F791" s="233"/>
      <c r="G791" s="233"/>
      <c r="H791" s="233"/>
      <c r="I791" s="233"/>
      <c r="J791" s="233"/>
      <c r="K791" s="233"/>
      <c r="L791" s="233"/>
      <c r="M791" s="233"/>
      <c r="N791" s="233"/>
      <c r="O791" s="233"/>
      <c r="P791" s="233"/>
      <c r="Q791" s="233"/>
      <c r="R791" s="233"/>
      <c r="S791" s="233"/>
      <c r="T791" s="233"/>
      <c r="U791" s="233"/>
      <c r="V791" s="233"/>
      <c r="W791" s="233"/>
      <c r="X791" s="233"/>
      <c r="Y791" s="233"/>
    </row>
    <row r="792" spans="1:25">
      <c r="A792" s="230" t="s">
        <v>534</v>
      </c>
      <c r="B792" s="918"/>
      <c r="C792" s="919"/>
      <c r="D792" s="919"/>
      <c r="E792" s="920"/>
      <c r="F792" s="233"/>
      <c r="G792" s="233"/>
      <c r="H792" s="233"/>
      <c r="I792" s="233"/>
      <c r="J792" s="233"/>
      <c r="K792" s="233"/>
      <c r="L792" s="233"/>
      <c r="M792" s="233"/>
      <c r="N792" s="233"/>
      <c r="O792" s="233"/>
      <c r="P792" s="233"/>
      <c r="Q792" s="233"/>
      <c r="R792" s="233"/>
      <c r="S792" s="233"/>
      <c r="T792" s="233"/>
      <c r="U792" s="233"/>
      <c r="V792" s="233"/>
      <c r="W792" s="233"/>
      <c r="X792" s="233"/>
      <c r="Y792" s="233"/>
    </row>
    <row r="793" spans="1:25">
      <c r="A793" s="230" t="s">
        <v>535</v>
      </c>
      <c r="B793" s="918"/>
      <c r="C793" s="919"/>
      <c r="D793" s="919"/>
      <c r="E793" s="920"/>
      <c r="F793" s="233"/>
      <c r="G793" s="233"/>
      <c r="H793" s="233"/>
      <c r="I793" s="233"/>
      <c r="J793" s="233"/>
      <c r="K793" s="233"/>
      <c r="L793" s="233"/>
      <c r="M793" s="233"/>
      <c r="N793" s="233"/>
      <c r="O793" s="233"/>
      <c r="P793" s="233"/>
      <c r="Q793" s="233"/>
      <c r="R793" s="233"/>
      <c r="S793" s="233"/>
      <c r="T793" s="233"/>
      <c r="U793" s="233"/>
      <c r="V793" s="233"/>
      <c r="W793" s="233"/>
      <c r="X793" s="233"/>
      <c r="Y793" s="233"/>
    </row>
    <row r="794" spans="1:25" hidden="1">
      <c r="A794" s="230" t="s">
        <v>536</v>
      </c>
      <c r="B794" s="918"/>
      <c r="C794" s="919"/>
      <c r="D794" s="919"/>
      <c r="E794" s="920"/>
      <c r="F794" s="233"/>
      <c r="G794" s="233"/>
      <c r="H794" s="233"/>
      <c r="I794" s="233"/>
      <c r="J794" s="233"/>
      <c r="K794" s="233"/>
      <c r="L794" s="233"/>
      <c r="M794" s="233"/>
      <c r="N794" s="233"/>
      <c r="O794" s="233"/>
      <c r="P794" s="233"/>
      <c r="Q794" s="233"/>
      <c r="R794" s="233"/>
      <c r="S794" s="233"/>
      <c r="T794" s="233"/>
      <c r="U794" s="233"/>
      <c r="V794" s="233"/>
      <c r="W794" s="233"/>
      <c r="X794" s="233"/>
      <c r="Y794" s="233"/>
    </row>
    <row r="795" spans="1:25" hidden="1">
      <c r="A795" s="230" t="s">
        <v>537</v>
      </c>
      <c r="B795" s="918"/>
      <c r="C795" s="919"/>
      <c r="D795" s="919"/>
      <c r="E795" s="920"/>
      <c r="F795" s="233"/>
      <c r="G795" s="233"/>
      <c r="H795" s="233"/>
      <c r="I795" s="233"/>
      <c r="J795" s="233"/>
      <c r="K795" s="233"/>
      <c r="L795" s="233"/>
      <c r="M795" s="233"/>
      <c r="N795" s="233"/>
      <c r="O795" s="233"/>
      <c r="P795" s="233"/>
      <c r="Q795" s="233"/>
      <c r="R795" s="233"/>
      <c r="S795" s="233"/>
      <c r="T795" s="233"/>
      <c r="U795" s="233"/>
      <c r="V795" s="233"/>
      <c r="W795" s="233"/>
      <c r="X795" s="233"/>
      <c r="Y795" s="233"/>
    </row>
    <row r="796" spans="1:25" hidden="1">
      <c r="A796" s="230" t="s">
        <v>682</v>
      </c>
      <c r="B796" s="751"/>
      <c r="C796" s="752"/>
      <c r="D796" s="752"/>
      <c r="E796" s="753"/>
      <c r="F796" s="233"/>
      <c r="G796" s="233"/>
      <c r="H796" s="233"/>
      <c r="I796" s="233"/>
      <c r="J796" s="233"/>
      <c r="K796" s="233"/>
      <c r="L796" s="233"/>
      <c r="M796" s="233"/>
      <c r="N796" s="233"/>
      <c r="O796" s="233"/>
      <c r="P796" s="233"/>
      <c r="Q796" s="233"/>
      <c r="R796" s="233"/>
      <c r="S796" s="233"/>
      <c r="T796" s="233"/>
      <c r="U796" s="233"/>
      <c r="V796" s="233"/>
      <c r="W796" s="233"/>
      <c r="X796" s="233"/>
      <c r="Y796" s="233"/>
    </row>
    <row r="797" spans="1:25" hidden="1">
      <c r="A797" s="230" t="s">
        <v>683</v>
      </c>
      <c r="B797" s="751"/>
      <c r="C797" s="752"/>
      <c r="D797" s="752"/>
      <c r="E797" s="753"/>
      <c r="F797" s="233"/>
      <c r="G797" s="233"/>
      <c r="H797" s="233"/>
      <c r="I797" s="233"/>
      <c r="J797" s="233"/>
      <c r="K797" s="233"/>
      <c r="L797" s="233"/>
      <c r="M797" s="233"/>
      <c r="N797" s="233"/>
      <c r="O797" s="233"/>
      <c r="P797" s="233"/>
      <c r="Q797" s="233"/>
      <c r="R797" s="233"/>
      <c r="S797" s="233"/>
      <c r="T797" s="233"/>
      <c r="U797" s="233"/>
      <c r="V797" s="233"/>
      <c r="W797" s="233"/>
      <c r="X797" s="233"/>
      <c r="Y797" s="233"/>
    </row>
    <row r="798" spans="1:25" hidden="1">
      <c r="A798" s="230" t="s">
        <v>684</v>
      </c>
      <c r="B798" s="751"/>
      <c r="C798" s="752"/>
      <c r="D798" s="752"/>
      <c r="E798" s="753"/>
      <c r="F798" s="233"/>
      <c r="G798" s="233"/>
      <c r="H798" s="233"/>
      <c r="I798" s="233"/>
      <c r="J798" s="233"/>
      <c r="K798" s="233"/>
      <c r="L798" s="233"/>
      <c r="M798" s="233"/>
      <c r="N798" s="233"/>
      <c r="O798" s="233"/>
      <c r="P798" s="233"/>
      <c r="Q798" s="233"/>
      <c r="R798" s="233"/>
      <c r="S798" s="233"/>
      <c r="T798" s="233"/>
      <c r="U798" s="233"/>
      <c r="V798" s="233"/>
      <c r="W798" s="233"/>
      <c r="X798" s="233"/>
      <c r="Y798" s="233"/>
    </row>
    <row r="799" spans="1:25" hidden="1">
      <c r="A799" s="230" t="s">
        <v>685</v>
      </c>
      <c r="B799" s="751"/>
      <c r="C799" s="752"/>
      <c r="D799" s="752"/>
      <c r="E799" s="753"/>
      <c r="F799" s="233"/>
      <c r="G799" s="233"/>
      <c r="H799" s="233"/>
      <c r="I799" s="233"/>
      <c r="J799" s="233"/>
      <c r="K799" s="233"/>
      <c r="L799" s="233"/>
      <c r="M799" s="233"/>
      <c r="N799" s="233"/>
      <c r="O799" s="233"/>
      <c r="P799" s="233"/>
      <c r="Q799" s="233"/>
      <c r="R799" s="233"/>
      <c r="S799" s="233"/>
      <c r="T799" s="233"/>
      <c r="U799" s="233"/>
      <c r="V799" s="233"/>
      <c r="W799" s="233"/>
      <c r="X799" s="233"/>
      <c r="Y799" s="233"/>
    </row>
    <row r="800" spans="1:25" hidden="1">
      <c r="A800" s="230" t="s">
        <v>686</v>
      </c>
      <c r="B800" s="751"/>
      <c r="C800" s="752"/>
      <c r="D800" s="752"/>
      <c r="E800" s="753"/>
      <c r="F800" s="233"/>
      <c r="G800" s="233"/>
      <c r="H800" s="233"/>
      <c r="I800" s="233"/>
      <c r="J800" s="233"/>
      <c r="K800" s="233"/>
      <c r="L800" s="233"/>
      <c r="M800" s="233"/>
      <c r="N800" s="233"/>
      <c r="O800" s="233"/>
      <c r="P800" s="233"/>
      <c r="Q800" s="233"/>
      <c r="R800" s="233"/>
      <c r="S800" s="233"/>
      <c r="T800" s="233"/>
      <c r="U800" s="233"/>
      <c r="V800" s="233"/>
      <c r="W800" s="233"/>
      <c r="X800" s="233"/>
      <c r="Y800" s="233"/>
    </row>
    <row r="801" spans="1:25" hidden="1">
      <c r="A801" s="230" t="s">
        <v>687</v>
      </c>
      <c r="B801" s="751"/>
      <c r="C801" s="752"/>
      <c r="D801" s="752"/>
      <c r="E801" s="753"/>
      <c r="F801" s="233"/>
      <c r="G801" s="233"/>
      <c r="H801" s="233"/>
      <c r="I801" s="233"/>
      <c r="J801" s="233"/>
      <c r="K801" s="233"/>
      <c r="L801" s="233"/>
      <c r="M801" s="233"/>
      <c r="N801" s="233"/>
      <c r="O801" s="233"/>
      <c r="P801" s="233"/>
      <c r="Q801" s="233"/>
      <c r="R801" s="233"/>
      <c r="S801" s="233"/>
      <c r="T801" s="233"/>
      <c r="U801" s="233"/>
      <c r="V801" s="233"/>
      <c r="W801" s="233"/>
      <c r="X801" s="233"/>
      <c r="Y801" s="233"/>
    </row>
    <row r="802" spans="1:25" hidden="1">
      <c r="A802" s="230" t="s">
        <v>688</v>
      </c>
      <c r="B802" s="751"/>
      <c r="C802" s="752"/>
      <c r="D802" s="752"/>
      <c r="E802" s="753"/>
      <c r="F802" s="233"/>
      <c r="G802" s="233"/>
      <c r="H802" s="233"/>
      <c r="I802" s="233"/>
      <c r="J802" s="233"/>
      <c r="K802" s="233"/>
      <c r="L802" s="233"/>
      <c r="M802" s="233"/>
      <c r="N802" s="233"/>
      <c r="O802" s="233"/>
      <c r="P802" s="233"/>
      <c r="Q802" s="233"/>
      <c r="R802" s="233"/>
      <c r="S802" s="233"/>
      <c r="T802" s="233"/>
      <c r="U802" s="233"/>
      <c r="V802" s="233"/>
      <c r="W802" s="233"/>
      <c r="X802" s="233"/>
      <c r="Y802" s="233"/>
    </row>
    <row r="803" spans="1:25" hidden="1">
      <c r="A803" s="230" t="s">
        <v>689</v>
      </c>
      <c r="B803" s="751"/>
      <c r="C803" s="752"/>
      <c r="D803" s="752"/>
      <c r="E803" s="753"/>
      <c r="F803" s="233"/>
      <c r="G803" s="233"/>
      <c r="H803" s="233"/>
      <c r="I803" s="233"/>
      <c r="J803" s="233"/>
      <c r="K803" s="233"/>
      <c r="L803" s="233"/>
      <c r="M803" s="233"/>
      <c r="N803" s="233"/>
      <c r="O803" s="233"/>
      <c r="P803" s="233"/>
      <c r="Q803" s="233"/>
      <c r="R803" s="233"/>
      <c r="S803" s="233"/>
      <c r="T803" s="233"/>
      <c r="U803" s="233"/>
      <c r="V803" s="233"/>
      <c r="W803" s="233"/>
      <c r="X803" s="233"/>
      <c r="Y803" s="233"/>
    </row>
    <row r="804" spans="1:25" hidden="1">
      <c r="A804" s="230" t="s">
        <v>1216</v>
      </c>
      <c r="B804" s="751"/>
      <c r="C804" s="752"/>
      <c r="D804" s="752"/>
      <c r="E804" s="753"/>
      <c r="F804" s="233"/>
      <c r="G804" s="233"/>
      <c r="H804" s="233"/>
      <c r="I804" s="233"/>
      <c r="J804" s="233"/>
      <c r="K804" s="233"/>
      <c r="L804" s="233"/>
      <c r="M804" s="233"/>
      <c r="N804" s="233"/>
      <c r="O804" s="233"/>
      <c r="P804" s="233"/>
      <c r="Q804" s="233"/>
      <c r="R804" s="233"/>
      <c r="S804" s="233"/>
      <c r="T804" s="233"/>
      <c r="U804" s="233"/>
      <c r="V804" s="233"/>
      <c r="W804" s="233"/>
      <c r="X804" s="233"/>
      <c r="Y804" s="233"/>
    </row>
    <row r="805" spans="1:25" hidden="1">
      <c r="A805" s="230" t="s">
        <v>1217</v>
      </c>
      <c r="B805" s="751"/>
      <c r="C805" s="752"/>
      <c r="D805" s="752"/>
      <c r="E805" s="753"/>
      <c r="F805" s="233"/>
      <c r="G805" s="233"/>
      <c r="H805" s="233"/>
      <c r="I805" s="233"/>
      <c r="J805" s="233"/>
      <c r="K805" s="233"/>
      <c r="L805" s="233"/>
      <c r="M805" s="233"/>
      <c r="N805" s="233"/>
      <c r="O805" s="233"/>
      <c r="P805" s="233"/>
      <c r="Q805" s="233"/>
      <c r="R805" s="233"/>
      <c r="S805" s="233"/>
      <c r="T805" s="233"/>
      <c r="U805" s="233"/>
      <c r="V805" s="233"/>
      <c r="W805" s="233"/>
      <c r="X805" s="233"/>
      <c r="Y805" s="233"/>
    </row>
    <row r="806" spans="1:25" hidden="1">
      <c r="A806" s="230" t="s">
        <v>1218</v>
      </c>
      <c r="B806" s="751"/>
      <c r="C806" s="752"/>
      <c r="D806" s="752"/>
      <c r="E806" s="753"/>
      <c r="F806" s="233"/>
      <c r="G806" s="233"/>
      <c r="H806" s="233"/>
      <c r="I806" s="233"/>
      <c r="J806" s="233"/>
      <c r="K806" s="233"/>
      <c r="L806" s="233"/>
      <c r="M806" s="233"/>
      <c r="N806" s="233"/>
      <c r="O806" s="233"/>
      <c r="P806" s="233"/>
      <c r="Q806" s="233"/>
      <c r="R806" s="233"/>
      <c r="S806" s="233"/>
      <c r="T806" s="233"/>
      <c r="U806" s="233"/>
      <c r="V806" s="233"/>
      <c r="W806" s="233"/>
      <c r="X806" s="233"/>
      <c r="Y806" s="233"/>
    </row>
    <row r="807" spans="1:25" hidden="1">
      <c r="A807" s="230" t="s">
        <v>1219</v>
      </c>
      <c r="B807" s="751"/>
      <c r="C807" s="752"/>
      <c r="D807" s="752"/>
      <c r="E807" s="753"/>
      <c r="F807" s="233"/>
      <c r="G807" s="233"/>
      <c r="H807" s="233"/>
      <c r="I807" s="233"/>
      <c r="J807" s="233"/>
      <c r="K807" s="233"/>
      <c r="L807" s="233"/>
      <c r="M807" s="233"/>
      <c r="N807" s="233"/>
      <c r="O807" s="233"/>
      <c r="P807" s="233"/>
      <c r="Q807" s="233"/>
      <c r="R807" s="233"/>
      <c r="S807" s="233"/>
      <c r="T807" s="233"/>
      <c r="U807" s="233"/>
      <c r="V807" s="233"/>
      <c r="W807" s="233"/>
      <c r="X807" s="233"/>
      <c r="Y807" s="233"/>
    </row>
    <row r="808" spans="1:25" hidden="1">
      <c r="A808" s="230" t="s">
        <v>1220</v>
      </c>
      <c r="B808" s="751"/>
      <c r="C808" s="752"/>
      <c r="D808" s="752"/>
      <c r="E808" s="753"/>
      <c r="F808" s="233"/>
      <c r="G808" s="233"/>
      <c r="H808" s="233"/>
      <c r="I808" s="233"/>
      <c r="J808" s="233"/>
      <c r="K808" s="233"/>
      <c r="L808" s="233"/>
      <c r="M808" s="233"/>
      <c r="N808" s="233"/>
      <c r="O808" s="233"/>
      <c r="P808" s="233"/>
      <c r="Q808" s="233"/>
      <c r="R808" s="233"/>
      <c r="S808" s="233"/>
      <c r="T808" s="233"/>
      <c r="U808" s="233"/>
      <c r="V808" s="233"/>
      <c r="W808" s="233"/>
      <c r="X808" s="233"/>
      <c r="Y808" s="233"/>
    </row>
    <row r="809" spans="1:25" hidden="1">
      <c r="A809" s="230" t="s">
        <v>1221</v>
      </c>
      <c r="B809" s="751"/>
      <c r="C809" s="752"/>
      <c r="D809" s="752"/>
      <c r="E809" s="753"/>
      <c r="F809" s="233"/>
      <c r="G809" s="233"/>
      <c r="H809" s="233"/>
      <c r="I809" s="233"/>
      <c r="J809" s="233"/>
      <c r="K809" s="233"/>
      <c r="L809" s="233"/>
      <c r="M809" s="233"/>
      <c r="N809" s="233"/>
      <c r="O809" s="233"/>
      <c r="P809" s="233"/>
      <c r="Q809" s="233"/>
      <c r="R809" s="233"/>
      <c r="S809" s="233"/>
      <c r="T809" s="233"/>
      <c r="U809" s="233"/>
      <c r="V809" s="233"/>
      <c r="W809" s="233"/>
      <c r="X809" s="233"/>
      <c r="Y809" s="233"/>
    </row>
    <row r="810" spans="1:25" hidden="1">
      <c r="A810" s="230" t="s">
        <v>1222</v>
      </c>
      <c r="B810" s="751"/>
      <c r="C810" s="752"/>
      <c r="D810" s="752"/>
      <c r="E810" s="753"/>
      <c r="F810" s="233"/>
      <c r="G810" s="233"/>
      <c r="H810" s="233"/>
      <c r="I810" s="233"/>
      <c r="J810" s="233"/>
      <c r="K810" s="233"/>
      <c r="L810" s="233"/>
      <c r="M810" s="233"/>
      <c r="N810" s="233"/>
      <c r="O810" s="233"/>
      <c r="P810" s="233"/>
      <c r="Q810" s="233"/>
      <c r="R810" s="233"/>
      <c r="S810" s="233"/>
      <c r="T810" s="233"/>
      <c r="U810" s="233"/>
      <c r="V810" s="233"/>
      <c r="W810" s="233"/>
      <c r="X810" s="233"/>
      <c r="Y810" s="233"/>
    </row>
    <row r="811" spans="1:25" hidden="1">
      <c r="A811" s="230" t="s">
        <v>1223</v>
      </c>
      <c r="B811" s="751"/>
      <c r="C811" s="752"/>
      <c r="D811" s="752"/>
      <c r="E811" s="753"/>
      <c r="F811" s="233"/>
      <c r="G811" s="233"/>
      <c r="H811" s="233"/>
      <c r="I811" s="233"/>
      <c r="J811" s="233"/>
      <c r="K811" s="233"/>
      <c r="L811" s="233"/>
      <c r="M811" s="233"/>
      <c r="N811" s="233"/>
      <c r="O811" s="233"/>
      <c r="P811" s="233"/>
      <c r="Q811" s="233"/>
      <c r="R811" s="233"/>
      <c r="S811" s="233"/>
      <c r="T811" s="233"/>
      <c r="U811" s="233"/>
      <c r="V811" s="233"/>
      <c r="W811" s="233"/>
      <c r="X811" s="233"/>
      <c r="Y811" s="233"/>
    </row>
    <row r="812" spans="1:25" hidden="1">
      <c r="A812" s="230" t="s">
        <v>1224</v>
      </c>
      <c r="B812" s="751"/>
      <c r="C812" s="752"/>
      <c r="D812" s="752"/>
      <c r="E812" s="753"/>
      <c r="F812" s="233"/>
      <c r="G812" s="233"/>
      <c r="H812" s="233"/>
      <c r="I812" s="233"/>
      <c r="J812" s="233"/>
      <c r="K812" s="233"/>
      <c r="L812" s="233"/>
      <c r="M812" s="233"/>
      <c r="N812" s="233"/>
      <c r="O812" s="233"/>
      <c r="P812" s="233"/>
      <c r="Q812" s="233"/>
      <c r="R812" s="233"/>
      <c r="S812" s="233"/>
      <c r="T812" s="233"/>
      <c r="U812" s="233"/>
      <c r="V812" s="233"/>
      <c r="W812" s="233"/>
      <c r="X812" s="233"/>
      <c r="Y812" s="233"/>
    </row>
    <row r="813" spans="1:25" hidden="1">
      <c r="A813" s="230" t="s">
        <v>1225</v>
      </c>
      <c r="B813" s="751"/>
      <c r="C813" s="752"/>
      <c r="D813" s="752"/>
      <c r="E813" s="753"/>
      <c r="F813" s="233"/>
      <c r="G813" s="233"/>
      <c r="H813" s="233"/>
      <c r="I813" s="233"/>
      <c r="J813" s="233"/>
      <c r="K813" s="233"/>
      <c r="L813" s="233"/>
      <c r="M813" s="233"/>
      <c r="N813" s="233"/>
      <c r="O813" s="233"/>
      <c r="P813" s="233"/>
      <c r="Q813" s="233"/>
      <c r="R813" s="233"/>
      <c r="S813" s="233"/>
      <c r="T813" s="233"/>
      <c r="U813" s="233"/>
      <c r="V813" s="233"/>
      <c r="W813" s="233"/>
      <c r="X813" s="233"/>
      <c r="Y813" s="233"/>
    </row>
    <row r="814" spans="1:25" hidden="1">
      <c r="A814" s="230" t="s">
        <v>1226</v>
      </c>
      <c r="B814" s="751"/>
      <c r="C814" s="752"/>
      <c r="D814" s="752"/>
      <c r="E814" s="753"/>
      <c r="F814" s="233"/>
      <c r="G814" s="233"/>
      <c r="H814" s="233"/>
      <c r="I814" s="233"/>
      <c r="J814" s="233"/>
      <c r="K814" s="233"/>
      <c r="L814" s="233"/>
      <c r="M814" s="233"/>
      <c r="N814" s="233"/>
      <c r="O814" s="233"/>
      <c r="P814" s="233"/>
      <c r="Q814" s="233"/>
      <c r="R814" s="233"/>
      <c r="S814" s="233"/>
      <c r="T814" s="233"/>
      <c r="U814" s="233"/>
      <c r="V814" s="233"/>
      <c r="W814" s="233"/>
      <c r="X814" s="233"/>
      <c r="Y814" s="233"/>
    </row>
    <row r="815" spans="1:25" hidden="1">
      <c r="A815" s="230" t="s">
        <v>1227</v>
      </c>
      <c r="B815" s="918"/>
      <c r="C815" s="919"/>
      <c r="D815" s="919"/>
      <c r="E815" s="920"/>
      <c r="F815" s="233"/>
      <c r="G815" s="233"/>
      <c r="H815" s="233"/>
      <c r="I815" s="233"/>
      <c r="J815" s="233"/>
      <c r="K815" s="233"/>
      <c r="L815" s="233"/>
      <c r="M815" s="233"/>
      <c r="N815" s="233"/>
      <c r="O815" s="233"/>
      <c r="P815" s="233"/>
      <c r="Q815" s="233"/>
      <c r="R815" s="233"/>
      <c r="S815" s="233"/>
      <c r="T815" s="233"/>
      <c r="U815" s="233"/>
      <c r="V815" s="233"/>
      <c r="W815" s="233"/>
      <c r="X815" s="233"/>
      <c r="Y815" s="233"/>
    </row>
    <row r="816" spans="1:25" hidden="1">
      <c r="A816" s="230" t="s">
        <v>1228</v>
      </c>
      <c r="B816" s="918"/>
      <c r="C816" s="919"/>
      <c r="D816" s="919"/>
      <c r="E816" s="920"/>
      <c r="F816" s="233"/>
      <c r="G816" s="233"/>
      <c r="H816" s="233"/>
      <c r="I816" s="233"/>
      <c r="J816" s="233"/>
      <c r="K816" s="233"/>
      <c r="L816" s="233"/>
      <c r="M816" s="233"/>
      <c r="N816" s="233"/>
      <c r="O816" s="233"/>
      <c r="P816" s="233"/>
      <c r="Q816" s="233"/>
      <c r="R816" s="233"/>
      <c r="S816" s="233"/>
      <c r="T816" s="233"/>
      <c r="U816" s="233"/>
      <c r="V816" s="233"/>
      <c r="W816" s="233"/>
      <c r="X816" s="233"/>
      <c r="Y816" s="233"/>
    </row>
    <row r="817" spans="1:25" hidden="1">
      <c r="A817" s="230" t="s">
        <v>1229</v>
      </c>
      <c r="B817" s="918"/>
      <c r="C817" s="919"/>
      <c r="D817" s="919"/>
      <c r="E817" s="920"/>
      <c r="F817" s="233"/>
      <c r="G817" s="233"/>
      <c r="H817" s="233"/>
      <c r="I817" s="233"/>
      <c r="J817" s="233"/>
      <c r="K817" s="233"/>
      <c r="L817" s="233"/>
      <c r="M817" s="233"/>
      <c r="N817" s="233"/>
      <c r="O817" s="233"/>
      <c r="P817" s="233"/>
      <c r="Q817" s="233"/>
      <c r="R817" s="233"/>
      <c r="S817" s="233"/>
      <c r="T817" s="233"/>
      <c r="U817" s="233"/>
      <c r="V817" s="233"/>
      <c r="W817" s="233"/>
      <c r="X817" s="233"/>
      <c r="Y817" s="233"/>
    </row>
    <row r="818" spans="1:25" hidden="1">
      <c r="A818" s="230" t="s">
        <v>1230</v>
      </c>
      <c r="B818" s="751"/>
      <c r="C818" s="752"/>
      <c r="D818" s="752"/>
      <c r="E818" s="753"/>
      <c r="F818" s="233"/>
      <c r="G818" s="233"/>
      <c r="H818" s="233"/>
      <c r="I818" s="233"/>
      <c r="J818" s="233"/>
      <c r="K818" s="233"/>
      <c r="L818" s="233"/>
      <c r="M818" s="233"/>
      <c r="N818" s="233"/>
      <c r="O818" s="233"/>
      <c r="P818" s="233"/>
      <c r="Q818" s="233"/>
      <c r="R818" s="233"/>
      <c r="S818" s="233"/>
      <c r="T818" s="233"/>
      <c r="U818" s="233"/>
      <c r="V818" s="233"/>
      <c r="W818" s="233"/>
      <c r="X818" s="233"/>
      <c r="Y818" s="233"/>
    </row>
    <row r="819" spans="1:25" hidden="1">
      <c r="A819" s="230" t="s">
        <v>1231</v>
      </c>
      <c r="B819" s="751"/>
      <c r="C819" s="752"/>
      <c r="D819" s="752"/>
      <c r="E819" s="753"/>
      <c r="F819" s="233"/>
      <c r="G819" s="233"/>
      <c r="H819" s="233"/>
      <c r="I819" s="233"/>
      <c r="J819" s="233"/>
      <c r="K819" s="233"/>
      <c r="L819" s="233"/>
      <c r="M819" s="233"/>
      <c r="N819" s="233"/>
      <c r="O819" s="233"/>
      <c r="P819" s="233"/>
      <c r="Q819" s="233"/>
      <c r="R819" s="233"/>
      <c r="S819" s="233"/>
      <c r="T819" s="233"/>
      <c r="U819" s="233"/>
      <c r="V819" s="233"/>
      <c r="W819" s="233"/>
      <c r="X819" s="233"/>
      <c r="Y819" s="233"/>
    </row>
    <row r="820" spans="1:25" hidden="1">
      <c r="A820" s="230" t="s">
        <v>1232</v>
      </c>
      <c r="B820" s="751"/>
      <c r="C820" s="752"/>
      <c r="D820" s="752"/>
      <c r="E820" s="753"/>
      <c r="F820" s="233"/>
      <c r="G820" s="233"/>
      <c r="H820" s="233"/>
      <c r="I820" s="233"/>
      <c r="J820" s="233"/>
      <c r="K820" s="233"/>
      <c r="L820" s="233"/>
      <c r="M820" s="233"/>
      <c r="N820" s="233"/>
      <c r="O820" s="233"/>
      <c r="P820" s="233"/>
      <c r="Q820" s="233"/>
      <c r="R820" s="233"/>
      <c r="S820" s="233"/>
      <c r="T820" s="233"/>
      <c r="U820" s="233"/>
      <c r="V820" s="233"/>
      <c r="W820" s="233"/>
      <c r="X820" s="233"/>
      <c r="Y820" s="233"/>
    </row>
    <row r="821" spans="1:25" hidden="1">
      <c r="A821" s="230" t="s">
        <v>1233</v>
      </c>
      <c r="B821" s="751"/>
      <c r="C821" s="752"/>
      <c r="D821" s="752"/>
      <c r="E821" s="753"/>
      <c r="F821" s="233"/>
      <c r="G821" s="233"/>
      <c r="H821" s="233"/>
      <c r="I821" s="233"/>
      <c r="J821" s="233"/>
      <c r="K821" s="233"/>
      <c r="L821" s="233"/>
      <c r="M821" s="233"/>
      <c r="N821" s="233"/>
      <c r="O821" s="233"/>
      <c r="P821" s="233"/>
      <c r="Q821" s="233"/>
      <c r="R821" s="233"/>
      <c r="S821" s="233"/>
      <c r="T821" s="233"/>
      <c r="U821" s="233"/>
      <c r="V821" s="233"/>
      <c r="W821" s="233"/>
      <c r="X821" s="233"/>
      <c r="Y821" s="233"/>
    </row>
    <row r="822" spans="1:25" hidden="1">
      <c r="A822" s="230" t="s">
        <v>1234</v>
      </c>
      <c r="B822" s="751"/>
      <c r="C822" s="752"/>
      <c r="D822" s="752"/>
      <c r="E822" s="753"/>
      <c r="F822" s="233"/>
      <c r="G822" s="233"/>
      <c r="H822" s="233"/>
      <c r="I822" s="233"/>
      <c r="J822" s="233"/>
      <c r="K822" s="233"/>
      <c r="L822" s="233"/>
      <c r="M822" s="233"/>
      <c r="N822" s="233"/>
      <c r="O822" s="233"/>
      <c r="P822" s="233"/>
      <c r="Q822" s="233"/>
      <c r="R822" s="233"/>
      <c r="S822" s="233"/>
      <c r="T822" s="233"/>
      <c r="U822" s="233"/>
      <c r="V822" s="233"/>
      <c r="W822" s="233"/>
      <c r="X822" s="233"/>
      <c r="Y822" s="233"/>
    </row>
    <row r="823" spans="1:25" hidden="1">
      <c r="A823" s="230" t="s">
        <v>1235</v>
      </c>
      <c r="B823" s="751"/>
      <c r="C823" s="752"/>
      <c r="D823" s="752"/>
      <c r="E823" s="753"/>
      <c r="F823" s="233"/>
      <c r="G823" s="233"/>
      <c r="H823" s="233"/>
      <c r="I823" s="233"/>
      <c r="J823" s="233"/>
      <c r="K823" s="233"/>
      <c r="L823" s="233"/>
      <c r="M823" s="233"/>
      <c r="N823" s="233"/>
      <c r="O823" s="233"/>
      <c r="P823" s="233"/>
      <c r="Q823" s="233"/>
      <c r="R823" s="233"/>
      <c r="S823" s="233"/>
      <c r="T823" s="233"/>
      <c r="U823" s="233"/>
      <c r="V823" s="233"/>
      <c r="W823" s="233"/>
      <c r="X823" s="233"/>
      <c r="Y823" s="233"/>
    </row>
    <row r="824" spans="1:25" hidden="1">
      <c r="A824" s="230" t="s">
        <v>1236</v>
      </c>
      <c r="B824" s="751"/>
      <c r="C824" s="752"/>
      <c r="D824" s="752"/>
      <c r="E824" s="753"/>
      <c r="F824" s="233"/>
      <c r="G824" s="233"/>
      <c r="H824" s="233"/>
      <c r="I824" s="233"/>
      <c r="J824" s="233"/>
      <c r="K824" s="233"/>
      <c r="L824" s="233"/>
      <c r="M824" s="233"/>
      <c r="N824" s="233"/>
      <c r="O824" s="233"/>
      <c r="P824" s="233"/>
      <c r="Q824" s="233"/>
      <c r="R824" s="233"/>
      <c r="S824" s="233"/>
      <c r="T824" s="233"/>
      <c r="U824" s="233"/>
      <c r="V824" s="233"/>
      <c r="W824" s="233"/>
      <c r="X824" s="233"/>
      <c r="Y824" s="233"/>
    </row>
    <row r="825" spans="1:25" hidden="1">
      <c r="A825" s="230" t="s">
        <v>1237</v>
      </c>
      <c r="B825" s="751"/>
      <c r="C825" s="752"/>
      <c r="D825" s="752"/>
      <c r="E825" s="753"/>
      <c r="F825" s="233"/>
      <c r="G825" s="233"/>
      <c r="H825" s="233"/>
      <c r="I825" s="233"/>
      <c r="J825" s="233"/>
      <c r="K825" s="233"/>
      <c r="L825" s="233"/>
      <c r="M825" s="233"/>
      <c r="N825" s="233"/>
      <c r="O825" s="233"/>
      <c r="P825" s="233"/>
      <c r="Q825" s="233"/>
      <c r="R825" s="233"/>
      <c r="S825" s="233"/>
      <c r="T825" s="233"/>
      <c r="U825" s="233"/>
      <c r="V825" s="233"/>
      <c r="W825" s="233"/>
      <c r="X825" s="233"/>
      <c r="Y825" s="233"/>
    </row>
    <row r="826" spans="1:25" hidden="1">
      <c r="A826" s="230" t="s">
        <v>1238</v>
      </c>
      <c r="B826" s="751"/>
      <c r="C826" s="752"/>
      <c r="D826" s="752"/>
      <c r="E826" s="753"/>
      <c r="F826" s="233"/>
      <c r="G826" s="233"/>
      <c r="H826" s="233"/>
      <c r="I826" s="233"/>
      <c r="J826" s="233"/>
      <c r="K826" s="233"/>
      <c r="L826" s="233"/>
      <c r="M826" s="233"/>
      <c r="N826" s="233"/>
      <c r="O826" s="233"/>
      <c r="P826" s="233"/>
      <c r="Q826" s="233"/>
      <c r="R826" s="233"/>
      <c r="S826" s="233"/>
      <c r="T826" s="233"/>
      <c r="U826" s="233"/>
      <c r="V826" s="233"/>
      <c r="W826" s="233"/>
      <c r="X826" s="233"/>
      <c r="Y826" s="233"/>
    </row>
    <row r="827" spans="1:25" hidden="1">
      <c r="A827" s="230" t="s">
        <v>1239</v>
      </c>
      <c r="B827" s="751"/>
      <c r="C827" s="752"/>
      <c r="D827" s="752"/>
      <c r="E827" s="753"/>
      <c r="F827" s="233"/>
      <c r="G827" s="233"/>
      <c r="H827" s="233"/>
      <c r="I827" s="233"/>
      <c r="J827" s="233"/>
      <c r="K827" s="233"/>
      <c r="L827" s="233"/>
      <c r="M827" s="233"/>
      <c r="N827" s="233"/>
      <c r="O827" s="233"/>
      <c r="P827" s="233"/>
      <c r="Q827" s="233"/>
      <c r="R827" s="233"/>
      <c r="S827" s="233"/>
      <c r="T827" s="233"/>
      <c r="U827" s="233"/>
      <c r="V827" s="233"/>
      <c r="W827" s="233"/>
      <c r="X827" s="233"/>
      <c r="Y827" s="233"/>
    </row>
    <row r="828" spans="1:25" hidden="1">
      <c r="A828" s="230" t="s">
        <v>1240</v>
      </c>
      <c r="B828" s="751"/>
      <c r="C828" s="752"/>
      <c r="D828" s="752"/>
      <c r="E828" s="753"/>
      <c r="F828" s="233"/>
      <c r="G828" s="233"/>
      <c r="H828" s="233"/>
      <c r="I828" s="233"/>
      <c r="J828" s="233"/>
      <c r="K828" s="233"/>
      <c r="L828" s="233"/>
      <c r="M828" s="233"/>
      <c r="N828" s="233"/>
      <c r="O828" s="233"/>
      <c r="P828" s="233"/>
      <c r="Q828" s="233"/>
      <c r="R828" s="233"/>
      <c r="S828" s="233"/>
      <c r="T828" s="233"/>
      <c r="U828" s="233"/>
      <c r="V828" s="233"/>
      <c r="W828" s="233"/>
      <c r="X828" s="233"/>
      <c r="Y828" s="233"/>
    </row>
    <row r="829" spans="1:25" hidden="1">
      <c r="A829" s="230" t="s">
        <v>1241</v>
      </c>
      <c r="B829" s="751"/>
      <c r="C829" s="752"/>
      <c r="D829" s="752"/>
      <c r="E829" s="753"/>
      <c r="F829" s="233"/>
      <c r="G829" s="233"/>
      <c r="H829" s="233"/>
      <c r="I829" s="233"/>
      <c r="J829" s="233"/>
      <c r="K829" s="233"/>
      <c r="L829" s="233"/>
      <c r="M829" s="233"/>
      <c r="N829" s="233"/>
      <c r="O829" s="233"/>
      <c r="P829" s="233"/>
      <c r="Q829" s="233"/>
      <c r="R829" s="233"/>
      <c r="S829" s="233"/>
      <c r="T829" s="233"/>
      <c r="U829" s="233"/>
      <c r="V829" s="233"/>
      <c r="W829" s="233"/>
      <c r="X829" s="233"/>
      <c r="Y829" s="233"/>
    </row>
    <row r="830" spans="1:25" hidden="1">
      <c r="A830" s="230" t="s">
        <v>1242</v>
      </c>
      <c r="B830" s="751"/>
      <c r="C830" s="752"/>
      <c r="D830" s="752"/>
      <c r="E830" s="753"/>
      <c r="F830" s="233"/>
      <c r="G830" s="233"/>
      <c r="H830" s="233"/>
      <c r="I830" s="233"/>
      <c r="J830" s="233"/>
      <c r="K830" s="233"/>
      <c r="L830" s="233"/>
      <c r="M830" s="233"/>
      <c r="N830" s="233"/>
      <c r="O830" s="233"/>
      <c r="P830" s="233"/>
      <c r="Q830" s="233"/>
      <c r="R830" s="233"/>
      <c r="S830" s="233"/>
      <c r="T830" s="233"/>
      <c r="U830" s="233"/>
      <c r="V830" s="233"/>
      <c r="W830" s="233"/>
      <c r="X830" s="233"/>
      <c r="Y830" s="233"/>
    </row>
    <row r="831" spans="1:25" hidden="1">
      <c r="A831" s="230" t="s">
        <v>1243</v>
      </c>
      <c r="B831" s="918"/>
      <c r="C831" s="919"/>
      <c r="D831" s="919"/>
      <c r="E831" s="920"/>
      <c r="F831" s="233"/>
      <c r="G831" s="233"/>
      <c r="H831" s="233"/>
      <c r="I831" s="233"/>
      <c r="J831" s="233"/>
      <c r="K831" s="233"/>
      <c r="L831" s="233"/>
      <c r="M831" s="233"/>
      <c r="N831" s="233"/>
      <c r="O831" s="233"/>
      <c r="P831" s="233"/>
      <c r="Q831" s="233"/>
      <c r="R831" s="233"/>
      <c r="S831" s="233"/>
      <c r="T831" s="233"/>
      <c r="U831" s="233"/>
      <c r="V831" s="233"/>
      <c r="W831" s="233"/>
      <c r="X831" s="233"/>
      <c r="Y831" s="233"/>
    </row>
    <row r="832" spans="1:25" hidden="1">
      <c r="A832" s="230" t="s">
        <v>1244</v>
      </c>
      <c r="B832" s="918"/>
      <c r="C832" s="919"/>
      <c r="D832" s="919"/>
      <c r="E832" s="920"/>
      <c r="F832" s="233"/>
      <c r="G832" s="233"/>
      <c r="H832" s="233"/>
      <c r="I832" s="233"/>
      <c r="J832" s="233"/>
      <c r="K832" s="233"/>
      <c r="L832" s="233"/>
      <c r="M832" s="233"/>
      <c r="N832" s="233"/>
      <c r="O832" s="233"/>
      <c r="P832" s="233"/>
      <c r="Q832" s="233"/>
      <c r="R832" s="233"/>
      <c r="S832" s="233"/>
      <c r="T832" s="233"/>
      <c r="U832" s="233"/>
      <c r="V832" s="233"/>
      <c r="W832" s="233"/>
      <c r="X832" s="233"/>
      <c r="Y832" s="233"/>
    </row>
    <row r="833" spans="1:25" hidden="1">
      <c r="A833" s="230" t="s">
        <v>1245</v>
      </c>
      <c r="B833" s="918"/>
      <c r="C833" s="919"/>
      <c r="D833" s="919"/>
      <c r="E833" s="920"/>
      <c r="F833" s="233"/>
      <c r="G833" s="233"/>
      <c r="H833" s="233"/>
      <c r="I833" s="233"/>
      <c r="J833" s="233"/>
      <c r="K833" s="233"/>
      <c r="L833" s="233"/>
      <c r="M833" s="233"/>
      <c r="N833" s="233"/>
      <c r="O833" s="233"/>
      <c r="P833" s="233"/>
      <c r="Q833" s="233"/>
      <c r="R833" s="233"/>
      <c r="S833" s="233"/>
      <c r="T833" s="233"/>
      <c r="U833" s="233"/>
      <c r="V833" s="233"/>
      <c r="W833" s="233"/>
      <c r="X833" s="233"/>
      <c r="Y833" s="233"/>
    </row>
    <row r="834" spans="1:25">
      <c r="A834" s="120"/>
      <c r="B834" s="112"/>
      <c r="C834" s="114"/>
      <c r="D834" s="114"/>
      <c r="E834" s="114" t="s">
        <v>44</v>
      </c>
      <c r="F834" s="227">
        <f t="shared" ref="F834:J834" si="85">SUM(F784:F833)</f>
        <v>0</v>
      </c>
      <c r="G834" s="227">
        <f t="shared" si="85"/>
        <v>0</v>
      </c>
      <c r="H834" s="227">
        <f t="shared" si="85"/>
        <v>0</v>
      </c>
      <c r="I834" s="227">
        <f t="shared" si="85"/>
        <v>0</v>
      </c>
      <c r="J834" s="227">
        <f t="shared" si="85"/>
        <v>0</v>
      </c>
      <c r="K834" s="227">
        <f t="shared" ref="K834" si="86">SUM(K784:K833)</f>
        <v>0</v>
      </c>
      <c r="L834" s="227">
        <f t="shared" ref="L834:Y834" si="87">SUM(L784:L833)</f>
        <v>0</v>
      </c>
      <c r="M834" s="227">
        <f t="shared" si="87"/>
        <v>0</v>
      </c>
      <c r="N834" s="227">
        <f t="shared" si="87"/>
        <v>0</v>
      </c>
      <c r="O834" s="227">
        <f t="shared" si="87"/>
        <v>0</v>
      </c>
      <c r="P834" s="227">
        <f t="shared" si="87"/>
        <v>0</v>
      </c>
      <c r="Q834" s="227">
        <f t="shared" si="87"/>
        <v>0</v>
      </c>
      <c r="R834" s="227">
        <f t="shared" si="87"/>
        <v>0</v>
      </c>
      <c r="S834" s="227">
        <f t="shared" si="87"/>
        <v>0</v>
      </c>
      <c r="T834" s="227">
        <f t="shared" si="87"/>
        <v>0</v>
      </c>
      <c r="U834" s="227">
        <f t="shared" si="87"/>
        <v>0</v>
      </c>
      <c r="V834" s="227">
        <f t="shared" si="87"/>
        <v>0</v>
      </c>
      <c r="W834" s="227">
        <f t="shared" si="87"/>
        <v>0</v>
      </c>
      <c r="X834" s="227">
        <f t="shared" si="87"/>
        <v>0</v>
      </c>
      <c r="Y834" s="227">
        <f t="shared" si="87"/>
        <v>0</v>
      </c>
    </row>
  </sheetData>
  <mergeCells count="224">
    <mergeCell ref="B833:E833"/>
    <mergeCell ref="B792:E792"/>
    <mergeCell ref="B793:E793"/>
    <mergeCell ref="B794:E794"/>
    <mergeCell ref="B795:E795"/>
    <mergeCell ref="B815:E815"/>
    <mergeCell ref="B816:E816"/>
    <mergeCell ref="B817:E817"/>
    <mergeCell ref="B831:E831"/>
    <mergeCell ref="B832:E832"/>
    <mergeCell ref="B789:E789"/>
    <mergeCell ref="B790:E790"/>
    <mergeCell ref="B791:E791"/>
    <mergeCell ref="B731:E731"/>
    <mergeCell ref="B732:E732"/>
    <mergeCell ref="B734:E734"/>
    <mergeCell ref="B735:E735"/>
    <mergeCell ref="B736:E736"/>
    <mergeCell ref="B733:E733"/>
    <mergeCell ref="B778:E778"/>
    <mergeCell ref="B783:E783"/>
    <mergeCell ref="B784:E784"/>
    <mergeCell ref="B785:E785"/>
    <mergeCell ref="B786:E786"/>
    <mergeCell ref="B787:E787"/>
    <mergeCell ref="B788:E788"/>
    <mergeCell ref="B760:E760"/>
    <mergeCell ref="B761:E761"/>
    <mergeCell ref="B762:E762"/>
    <mergeCell ref="B739:E739"/>
    <mergeCell ref="B740:E740"/>
    <mergeCell ref="B777:E777"/>
    <mergeCell ref="B434:E434"/>
    <mergeCell ref="B433:E433"/>
    <mergeCell ref="B432:E432"/>
    <mergeCell ref="B776:E776"/>
    <mergeCell ref="B729:E729"/>
    <mergeCell ref="B435:E435"/>
    <mergeCell ref="B436:E436"/>
    <mergeCell ref="B690:E690"/>
    <mergeCell ref="B730:E730"/>
    <mergeCell ref="B495:E495"/>
    <mergeCell ref="B496:E496"/>
    <mergeCell ref="B568:E568"/>
    <mergeCell ref="B570:E570"/>
    <mergeCell ref="B552:E552"/>
    <mergeCell ref="B446:E446"/>
    <mergeCell ref="B737:E737"/>
    <mergeCell ref="B738:E738"/>
    <mergeCell ref="B512:E512"/>
    <mergeCell ref="B542:E542"/>
    <mergeCell ref="B543:E543"/>
    <mergeCell ref="B544:E544"/>
    <mergeCell ref="B574:E574"/>
    <mergeCell ref="B572:E572"/>
    <mergeCell ref="B573:E573"/>
    <mergeCell ref="B197:D197"/>
    <mergeCell ref="B198:D198"/>
    <mergeCell ref="B206:D206"/>
    <mergeCell ref="B207:D207"/>
    <mergeCell ref="B345:E345"/>
    <mergeCell ref="B216:D216"/>
    <mergeCell ref="B217:D217"/>
    <mergeCell ref="B218:D218"/>
    <mergeCell ref="B219:D219"/>
    <mergeCell ref="B208:D208"/>
    <mergeCell ref="B209:D209"/>
    <mergeCell ref="B210:D210"/>
    <mergeCell ref="B211:D211"/>
    <mergeCell ref="B199:D199"/>
    <mergeCell ref="B200:D200"/>
    <mergeCell ref="B201:D201"/>
    <mergeCell ref="B202:D202"/>
    <mergeCell ref="B203:D203"/>
    <mergeCell ref="B204:D204"/>
    <mergeCell ref="B212:D212"/>
    <mergeCell ref="B213:D213"/>
    <mergeCell ref="B214:D214"/>
    <mergeCell ref="B215:D215"/>
    <mergeCell ref="B227:D227"/>
    <mergeCell ref="B409:E409"/>
    <mergeCell ref="B454:E454"/>
    <mergeCell ref="B455:E455"/>
    <mergeCell ref="B407:E407"/>
    <mergeCell ref="B437:E437"/>
    <mergeCell ref="B348:E348"/>
    <mergeCell ref="B349:E349"/>
    <mergeCell ref="B350:E350"/>
    <mergeCell ref="B205:D205"/>
    <mergeCell ref="C261:D261"/>
    <mergeCell ref="C260:D260"/>
    <mergeCell ref="B220:D220"/>
    <mergeCell ref="B300:E300"/>
    <mergeCell ref="C255:D255"/>
    <mergeCell ref="C256:D256"/>
    <mergeCell ref="C257:D257"/>
    <mergeCell ref="C258:D258"/>
    <mergeCell ref="C259:D259"/>
    <mergeCell ref="C262:D262"/>
    <mergeCell ref="C274:D274"/>
    <mergeCell ref="B408:E408"/>
    <mergeCell ref="B402:E402"/>
    <mergeCell ref="B221:D221"/>
    <mergeCell ref="B222:D222"/>
    <mergeCell ref="B223:D223"/>
    <mergeCell ref="B224:D224"/>
    <mergeCell ref="B225:D225"/>
    <mergeCell ref="B226:D226"/>
    <mergeCell ref="D290:E290"/>
    <mergeCell ref="B301:E301"/>
    <mergeCell ref="B304:E304"/>
    <mergeCell ref="B295:E295"/>
    <mergeCell ref="B357:E357"/>
    <mergeCell ref="B302:E302"/>
    <mergeCell ref="B303:E303"/>
    <mergeCell ref="B291:E291"/>
    <mergeCell ref="B292:E292"/>
    <mergeCell ref="B293:E293"/>
    <mergeCell ref="B294:E294"/>
    <mergeCell ref="B296:E296"/>
    <mergeCell ref="B299:E299"/>
    <mergeCell ref="B297:E297"/>
    <mergeCell ref="B298:E298"/>
    <mergeCell ref="B351:E351"/>
    <mergeCell ref="B358:E358"/>
    <mergeCell ref="B360:E360"/>
    <mergeCell ref="B361:E361"/>
    <mergeCell ref="B362:E362"/>
    <mergeCell ref="B363:E363"/>
    <mergeCell ref="B404:E404"/>
    <mergeCell ref="B403:E403"/>
    <mergeCell ref="B347:E347"/>
    <mergeCell ref="B305:E305"/>
    <mergeCell ref="B310:E310"/>
    <mergeCell ref="B346:E346"/>
    <mergeCell ref="B309:E309"/>
    <mergeCell ref="B306:E306"/>
    <mergeCell ref="B307:E307"/>
    <mergeCell ref="B308:E308"/>
    <mergeCell ref="B355:E355"/>
    <mergeCell ref="B353:E353"/>
    <mergeCell ref="B400:E400"/>
    <mergeCell ref="B401:E401"/>
    <mergeCell ref="B352:E352"/>
    <mergeCell ref="B359:E359"/>
    <mergeCell ref="B354:E354"/>
    <mergeCell ref="B364:E364"/>
    <mergeCell ref="B356:E356"/>
    <mergeCell ref="B406:E406"/>
    <mergeCell ref="B728:E728"/>
    <mergeCell ref="B691:E691"/>
    <mergeCell ref="B559:E559"/>
    <mergeCell ref="B560:E560"/>
    <mergeCell ref="B565:E565"/>
    <mergeCell ref="B447:E447"/>
    <mergeCell ref="B448:E448"/>
    <mergeCell ref="B449:E449"/>
    <mergeCell ref="B450:E450"/>
    <mergeCell ref="B456:E456"/>
    <mergeCell ref="B550:E550"/>
    <mergeCell ref="B492:E492"/>
    <mergeCell ref="B493:E493"/>
    <mergeCell ref="B490:E490"/>
    <mergeCell ref="B491:E491"/>
    <mergeCell ref="B489:E489"/>
    <mergeCell ref="B546:E546"/>
    <mergeCell ref="B633:E633"/>
    <mergeCell ref="B636:E636"/>
    <mergeCell ref="B635:E635"/>
    <mergeCell ref="B631:E631"/>
    <mergeCell ref="B626:E626"/>
    <mergeCell ref="B627:E627"/>
    <mergeCell ref="B405:E405"/>
    <mergeCell ref="B494:E494"/>
    <mergeCell ref="B549:E549"/>
    <mergeCell ref="B545:E545"/>
    <mergeCell ref="B511:E511"/>
    <mergeCell ref="B628:E628"/>
    <mergeCell ref="B566:E566"/>
    <mergeCell ref="B630:E630"/>
    <mergeCell ref="B497:E497"/>
    <mergeCell ref="B510:E510"/>
    <mergeCell ref="B551:E551"/>
    <mergeCell ref="B575:E575"/>
    <mergeCell ref="B620:E620"/>
    <mergeCell ref="B621:E621"/>
    <mergeCell ref="B567:E567"/>
    <mergeCell ref="B571:E571"/>
    <mergeCell ref="B553:E553"/>
    <mergeCell ref="B554:E554"/>
    <mergeCell ref="B555:E555"/>
    <mergeCell ref="B564:E564"/>
    <mergeCell ref="B556:E556"/>
    <mergeCell ref="B557:E557"/>
    <mergeCell ref="B629:E629"/>
    <mergeCell ref="B622:E622"/>
    <mergeCell ref="B569:E569"/>
    <mergeCell ref="B624:E624"/>
    <mergeCell ref="B625:E625"/>
    <mergeCell ref="B623:E623"/>
    <mergeCell ref="B548:E548"/>
    <mergeCell ref="B547:E547"/>
    <mergeCell ref="B634:E634"/>
    <mergeCell ref="B638:E638"/>
    <mergeCell ref="B639:E639"/>
    <mergeCell ref="B679:E679"/>
    <mergeCell ref="B680:E680"/>
    <mergeCell ref="B637:E637"/>
    <mergeCell ref="B678:E678"/>
    <mergeCell ref="B677:E677"/>
    <mergeCell ref="B632:E632"/>
    <mergeCell ref="B674:E674"/>
    <mergeCell ref="B675:E675"/>
    <mergeCell ref="B676:E676"/>
    <mergeCell ref="B692:E692"/>
    <mergeCell ref="B686:E686"/>
    <mergeCell ref="B687:E687"/>
    <mergeCell ref="B688:E688"/>
    <mergeCell ref="B689:E689"/>
    <mergeCell ref="B681:E681"/>
    <mergeCell ref="B684:E684"/>
    <mergeCell ref="B685:E685"/>
    <mergeCell ref="B682:E682"/>
    <mergeCell ref="B683:E683"/>
  </mergeCells>
  <conditionalFormatting sqref="A725 A671 A561 A451 A342 A275 A34:A83 A89:A138 A144:A193 A199:A249 F729:Y779 F675:Y724 F511:Y560 F565:Y614 F621:Y670 F401:Y450 F455:Y504 F346:Y395 F292:Y341 F255:Y274 F34:Y83 F144:Y193 F199:Y248 F24:Y25 F27:Y28 F89:Y138">
    <cfRule type="cellIs" priority="29" stopIfTrue="1" operator="greaterThanOrEqual">
      <formula>0</formula>
    </cfRule>
  </conditionalFormatting>
  <conditionalFormatting sqref="F784:Y834">
    <cfRule type="cellIs" priority="4" stopIfTrue="1" operator="greaterThanOrEqual">
      <formula>0</formula>
    </cfRule>
  </conditionalFormatting>
  <conditionalFormatting sqref="A779">
    <cfRule type="cellIs" priority="3" stopIfTrue="1" operator="greaterThanOrEqual">
      <formula>0</formula>
    </cfRule>
  </conditionalFormatting>
  <conditionalFormatting sqref="F834:Y834">
    <cfRule type="cellIs" priority="2" stopIfTrue="1" operator="greaterThanOrEqual">
      <formula>0</formula>
    </cfRule>
  </conditionalFormatting>
  <conditionalFormatting sqref="A834">
    <cfRule type="cellIs" priority="1" stopIfTrue="1" operator="greaterThanOrEqual">
      <formula>0</formula>
    </cfRule>
  </conditionalFormatting>
  <printOptions horizontalCentered="1" headings="1"/>
  <pageMargins left="0.15748031496062992" right="0.15748031496062992" top="0.43307086614173229" bottom="0.47244094488188981" header="0.19685039370078741" footer="0.15748031496062992"/>
  <pageSetup paperSize="8" scale="78" fitToHeight="3" orientation="portrait" r:id="rId1"/>
  <headerFooter>
    <oddHeader>&amp;C&amp;A</oddHeader>
    <oddFooter>&amp;L&amp;T
&amp;D&amp;C&amp;Z&amp;R&amp;F</oddFooter>
  </headerFooter>
  <rowBreaks count="1" manualBreakCount="1">
    <brk id="284" max="1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Overview xmlns="2cd398cc-5242-4f22-a36e-b22b9499e21b" xsi:nil="true"/>
    <Keywords- xmlns="2cd398cc-5242-4f22-a36e-b22b9499e21b" xsi:nil="true"/>
    <Ref_x0020_No_x0020_New xmlns="2cd398cc-5242-4f22-a36e-b22b9499e21b" xsi:nil="true"/>
    <Closing_x0020_Date xmlns="2cd398cc-5242-4f22-a36e-b22b9499e21b" xsi:nil="true"/>
    <_x003a_ xmlns="2cd398cc-5242-4f22-a36e-b22b9499e21b">2012/04/27 - RIGs</_x003a_>
    <Work_x0020_Area xmlns="2cd398cc-5242-4f22-a36e-b22b9499e21b">Electricity Distribution</Work_x0020_Area>
    <Publication_x0020_Date_x003a_ xmlns="2cd398cc-5242-4f22-a36e-b22b9499e21b">2012-04-20T00:00:00+00:00</Publication_x0020_Date_x003a_>
    <_x003a__x003a_ xmlns="2cd398cc-5242-4f22-a36e-b22b9499e21b">- Subsidiary Document</_x003a__x003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Other" ma:contentTypeID="0x0101001B29A5457858BB40B9775B98A0F7A8170008568BB86168FA459DE97FE121B2551D" ma:contentTypeVersion="22" ma:contentTypeDescription="Any item containing internal Ofgem or external information" ma:contentTypeScope="" ma:versionID="9c046e71aba5f806693b1e1083a30b14">
  <xsd:schema xmlns:xsd="http://www.w3.org/2001/XMLSchema" xmlns:p="http://schemas.microsoft.com/office/2006/metadata/properties" xmlns:ns2="2cd398cc-5242-4f22-a36e-b22b9499e21b" targetNamespace="http://schemas.microsoft.com/office/2006/metadata/properties" ma:root="true" ma:fieldsID="98c1c71aa7fc4ace8668b4d901cd150e"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Keywords-"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Keywords-" ma:index="15" nillable="true" ma:displayName="Keywords-" ma:default="" ma:internalName="Keywords_x002d_">
      <xsd:simpleType>
        <xsd:restriction base="dms:Note"/>
      </xsd:simpleType>
    </xsd:element>
    <xsd:element name="Ref_x0020_No_x0020_New" ma:index="16"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BE0FE92-AD0E-4983-A004-2F326AB68084}"/>
</file>

<file path=customXml/itemProps2.xml><?xml version="1.0" encoding="utf-8"?>
<ds:datastoreItem xmlns:ds="http://schemas.openxmlformats.org/officeDocument/2006/customXml" ds:itemID="{41FDA3A4-530E-40F3-A488-42E57110D419}"/>
</file>

<file path=customXml/itemProps3.xml><?xml version="1.0" encoding="utf-8"?>
<ds:datastoreItem xmlns:ds="http://schemas.openxmlformats.org/officeDocument/2006/customXml" ds:itemID="{9DCD4F56-61A2-4764-ABAF-020C3A073747}"/>
</file>

<file path=customXml/itemProps4.xml><?xml version="1.0" encoding="utf-8"?>
<ds:datastoreItem xmlns:ds="http://schemas.openxmlformats.org/officeDocument/2006/customXml" ds:itemID="{DBE0FE92-AD0E-4983-A004-2F326AB68084}"/>
</file>

<file path=customXml/itemProps5.xml><?xml version="1.0" encoding="utf-8"?>
<ds:datastoreItem xmlns:ds="http://schemas.openxmlformats.org/officeDocument/2006/customXml" ds:itemID="{70B6CFD0-5696-4EB4-9034-1491D06E82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44</vt:i4>
      </vt:variant>
    </vt:vector>
  </HeadingPairs>
  <TitlesOfParts>
    <vt:vector size="76" baseType="lpstr">
      <vt:lpstr>FI Pack cover</vt:lpstr>
      <vt:lpstr>Version control</vt:lpstr>
      <vt:lpstr>Contents</vt:lpstr>
      <vt:lpstr>Changes Log</vt:lpstr>
      <vt:lpstr>Checks</vt:lpstr>
      <vt:lpstr>F1 - P&amp;L</vt:lpstr>
      <vt:lpstr>F2 - Bal Sht</vt:lpstr>
      <vt:lpstr>F3 Cashflow</vt:lpstr>
      <vt:lpstr>F4 Net Debt</vt:lpstr>
      <vt:lpstr>F5 Financing costs</vt:lpstr>
      <vt:lpstr>F6 Financing Req</vt:lpstr>
      <vt:lpstr>F7 Pensions DB scheme costs</vt:lpstr>
      <vt:lpstr>F8 Pension Primary scheme </vt:lpstr>
      <vt:lpstr>F8.1 Pension Second scheme</vt:lpstr>
      <vt:lpstr>F8.2 Pension Tertiary scheme</vt:lpstr>
      <vt:lpstr>F9 Pensions DC schemes</vt:lpstr>
      <vt:lpstr>F10 Pensions PPF Levies</vt:lpstr>
      <vt:lpstr>F11 Pension Scheme Admin costs</vt:lpstr>
      <vt:lpstr>F12 Tax allocations</vt:lpstr>
      <vt:lpstr>F12a CT return allocations </vt:lpstr>
      <vt:lpstr>F13 Tax CA pools</vt:lpstr>
      <vt:lpstr>F14 Tax comp</vt:lpstr>
      <vt:lpstr>F14a Tax comp DUoS</vt:lpstr>
      <vt:lpstr>F15 Recn total costs to reg acs</vt:lpstr>
      <vt:lpstr>F16 Recn net debt</vt:lpstr>
      <vt:lpstr>F17 Recn pension costs </vt:lpstr>
      <vt:lpstr>F18 Pension true up</vt:lpstr>
      <vt:lpstr>F19 PPF true up</vt:lpstr>
      <vt:lpstr>F20 Tax clawback </vt:lpstr>
      <vt:lpstr>F21 RAV rollforward &amp; depn</vt:lpstr>
      <vt:lpstr>F22 Historic RAV lookup data</vt:lpstr>
      <vt:lpstr>Ofgem data input</vt:lpstr>
      <vt:lpstr>'Version control'!Guidance</vt:lpstr>
      <vt:lpstr>Guidance2</vt:lpstr>
      <vt:lpstr>List_1</vt:lpstr>
      <vt:lpstr>'F4 Net Debt'!OLE_LINK1</vt:lpstr>
      <vt:lpstr>Contents!Print_Area</vt:lpstr>
      <vt:lpstr>'F1 - P&amp;L'!Print_Area</vt:lpstr>
      <vt:lpstr>'F10 Pensions PPF Levies'!Print_Area</vt:lpstr>
      <vt:lpstr>'F11 Pension Scheme Admin costs'!Print_Area</vt:lpstr>
      <vt:lpstr>'F12 Tax allocations'!Print_Area</vt:lpstr>
      <vt:lpstr>'F12a CT return allocations '!Print_Area</vt:lpstr>
      <vt:lpstr>'F13 Tax CA pools'!Print_Area</vt:lpstr>
      <vt:lpstr>'F14 Tax comp'!Print_Area</vt:lpstr>
      <vt:lpstr>'F14a Tax comp DUoS'!Print_Area</vt:lpstr>
      <vt:lpstr>'F15 Recn total costs to reg acs'!Print_Area</vt:lpstr>
      <vt:lpstr>'F16 Recn net debt'!Print_Area</vt:lpstr>
      <vt:lpstr>'F17 Recn pension costs '!Print_Area</vt:lpstr>
      <vt:lpstr>'F18 Pension true up'!Print_Area</vt:lpstr>
      <vt:lpstr>'F19 PPF true up'!Print_Area</vt:lpstr>
      <vt:lpstr>'F2 - Bal Sht'!Print_Area</vt:lpstr>
      <vt:lpstr>'F20 Tax clawback '!Print_Area</vt:lpstr>
      <vt:lpstr>'F21 RAV rollforward &amp; depn'!Print_Area</vt:lpstr>
      <vt:lpstr>'F4 Net Debt'!Print_Area</vt:lpstr>
      <vt:lpstr>'F5 Financing costs'!Print_Area</vt:lpstr>
      <vt:lpstr>'F6 Financing Req'!Print_Area</vt:lpstr>
      <vt:lpstr>'F7 Pensions DB scheme costs'!Print_Area</vt:lpstr>
      <vt:lpstr>'F8 Pension Primary scheme '!Print_Area</vt:lpstr>
      <vt:lpstr>'F8.1 Pension Second scheme'!Print_Area</vt:lpstr>
      <vt:lpstr>'F8.2 Pension Tertiary scheme'!Print_Area</vt:lpstr>
      <vt:lpstr>'F9 Pensions DC schemes'!Print_Area</vt:lpstr>
      <vt:lpstr>'Version control'!Print_Area</vt:lpstr>
      <vt:lpstr>'F1 - P&amp;L'!Print_Titles</vt:lpstr>
      <vt:lpstr>'F10 Pensions PPF Levies'!Print_Titles</vt:lpstr>
      <vt:lpstr>'F12 Tax allocations'!Print_Titles</vt:lpstr>
      <vt:lpstr>'F12a CT return allocations '!Print_Titles</vt:lpstr>
      <vt:lpstr>'F13 Tax CA pools'!Print_Titles</vt:lpstr>
      <vt:lpstr>'F14 Tax comp'!Print_Titles</vt:lpstr>
      <vt:lpstr>'F14a Tax comp DUoS'!Print_Titles</vt:lpstr>
      <vt:lpstr>'F2 - Bal Sht'!Print_Titles</vt:lpstr>
      <vt:lpstr>'F4 Net Debt'!Print_Titles</vt:lpstr>
      <vt:lpstr>'F5 Financing costs'!Print_Titles</vt:lpstr>
      <vt:lpstr>'F7 Pensions DB scheme costs'!Print_Titles</vt:lpstr>
      <vt:lpstr>'F8 Pension Primary scheme '!Print_Titles</vt:lpstr>
      <vt:lpstr>'F8.1 Pension Second scheme'!Print_Titles</vt:lpstr>
      <vt:lpstr>'F8.2 Pension Tertiary scheme'!Print_Titles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Issues Reporting Pack</dc:title>
  <dc:subject/>
  <dc:creator>daveyb</dc:creator>
  <cp:keywords/>
  <dc:description/>
  <cp:lastModifiedBy>Hogan</cp:lastModifiedBy>
  <cp:lastPrinted>2012-03-13T16:05:13Z</cp:lastPrinted>
  <dcterms:created xsi:type="dcterms:W3CDTF">2008-12-05T15:55:25Z</dcterms:created>
  <dcterms:modified xsi:type="dcterms:W3CDTF">2012-04-27T12:48:02Z</dcterms:modified>
  <cp:category/>
  <cp:contentType>Other</cp:contentType>
  <cp:contentStatus>Final and Sent to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0x0101001B29A5457858BB40B9775B98A0F7A8170008568BB86168FA459DE97FE121B2551D</vt:lpwstr>
  </property>
  <property fmtid="{D5CDD505-2E9C-101B-9397-08002B2CF9AE}" pid="3" name="ContentType">
    <vt:lpwstr>Document</vt:lpwstr>
  </property>
  <property fmtid="{D5CDD505-2E9C-101B-9397-08002B2CF9AE}" pid="4" name="Subject">
    <vt:lpwstr/>
  </property>
  <property fmtid="{D5CDD505-2E9C-101B-9397-08002B2CF9AE}" pid="5" name="Keywords">
    <vt:lpwstr/>
  </property>
  <property fmtid="{D5CDD505-2E9C-101B-9397-08002B2CF9AE}" pid="6" name="_Author">
    <vt:lpwstr>daveyb</vt:lpwstr>
  </property>
  <property fmtid="{D5CDD505-2E9C-101B-9397-08002B2CF9AE}" pid="7" name="_Category">
    <vt:lpwstr/>
  </property>
  <property fmtid="{D5CDD505-2E9C-101B-9397-08002B2CF9AE}" pid="8" name="Categories">
    <vt:lpwstr/>
  </property>
  <property fmtid="{D5CDD505-2E9C-101B-9397-08002B2CF9AE}" pid="9" name="Approval Level">
    <vt:lpwstr/>
  </property>
  <property fmtid="{D5CDD505-2E9C-101B-9397-08002B2CF9AE}" pid="10" name="_Comments">
    <vt:lpwstr/>
  </property>
  <property fmtid="{D5CDD505-2E9C-101B-9397-08002B2CF9AE}" pid="11" name="Assigned To">
    <vt:lpwstr/>
  </property>
  <property fmtid="{D5CDD505-2E9C-101B-9397-08002B2CF9AE}" pid="12" name="Order">
    <vt:lpwstr>446600.000000000</vt:lpwstr>
  </property>
  <property fmtid="{D5CDD505-2E9C-101B-9397-08002B2CF9AE}" pid="13" name="_Status">
    <vt:lpwstr>Final and Sent to Registry</vt:lpwstr>
  </property>
  <property fmtid="{D5CDD505-2E9C-101B-9397-08002B2CF9AE}" pid="14" name="Applicable Start Date">
    <vt:lpwstr>2012-01-30T00:00:00+00:00</vt:lpwstr>
  </property>
  <property fmtid="{D5CDD505-2E9C-101B-9397-08002B2CF9AE}" pid="16" name="Meeting Date">
    <vt:lpwstr>2012-01-05T00:00:00+00:00</vt:lpwstr>
  </property>
  <property fmtid="{D5CDD505-2E9C-101B-9397-08002B2CF9AE}" pid="17" name="Descriptor">
    <vt:lpwstr>Commercial</vt:lpwstr>
  </property>
  <property fmtid="{D5CDD505-2E9C-101B-9397-08002B2CF9AE}" pid="18" name="Classification">
    <vt:lpwstr>Protect</vt:lpwstr>
  </property>
  <property fmtid="{D5CDD505-2E9C-101B-9397-08002B2CF9AE}" pid="19" name="Organisation">
    <vt:lpwstr>Elec DNO</vt:lpwstr>
  </property>
  <property fmtid="{D5CDD505-2E9C-101B-9397-08002B2CF9AE}" pid="20" name="DLCPolicyLabelValue">
    <vt:lpwstr>Version : 0.1</vt:lpwstr>
  </property>
  <property fmtid="{D5CDD505-2E9C-101B-9397-08002B2CF9AE}" pid="21" name="DLCPolicyLabelClientValue">
    <vt:lpwstr>Version : {_UIVersionString}</vt:lpwstr>
  </property>
  <property fmtid="{D5CDD505-2E9C-101B-9397-08002B2CF9AE}" pid="22" name="Applicable Duration">
    <vt:lpwstr>-</vt:lpwstr>
  </property>
</Properties>
</file>