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495" windowWidth="1932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1 - V5 opt3" sheetId="12" r:id="rId12"/>
    <sheet name="FBPQ LR4" sheetId="13" r:id="rId13"/>
    <sheet name="FBPQ LR6" sheetId="14" r:id="rId14"/>
    <sheet name="FBPQ NL1 0309" sheetId="15" r:id="rId15"/>
    <sheet name="NL9 - Legal &amp; Safety" sheetId="16" r:id="rId16"/>
    <sheet name="FBPQ C2" sheetId="17" r:id="rId17"/>
    <sheet name="RRP 1.3" sheetId="18" r:id="rId18"/>
    <sheet name="RRP 2.3" sheetId="19" r:id="rId19"/>
    <sheet name="RRP 2.4" sheetId="20" r:id="rId20"/>
    <sheet name="RRP 2.6" sheetId="21" r:id="rId21"/>
    <sheet name="RRP 5.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>'[5]4.3 Network Analysis Load'!#REF!</definedName>
    <definedName name="compname" localSheetId="15">'[6]Universal data'!$C$8</definedName>
    <definedName name="compname">'[2]Universal data'!$C$8</definedName>
    <definedName name="constrainsts" localSheetId="15">'[5]4.3 Network Analysis Load'!#REF!</definedName>
    <definedName name="constrainsts">'[3]4.3 Network Analysis Load'!#REF!</definedName>
    <definedName name="CopyRange1">#REF!</definedName>
    <definedName name="CopyRange2">#REF!</definedName>
    <definedName name="ghng">'[3]4.3 Network Analysis Load'!#REF!</definedName>
    <definedName name="Guidance">'[1]Version control'!$B$33:$C$46</definedName>
    <definedName name="LPN">#REF!</definedName>
    <definedName name="ManagerialAllocations" localSheetId="15">'[7]2.12 Cost Mapping'!$AJ$12:$AJ$499</definedName>
    <definedName name="ManagerialAllocations">'[4]2.12 Cost Mapping'!$AJ$12:$AJ$499</definedName>
    <definedName name="NumDataFiles">#REF!</definedName>
    <definedName name="NumDataSheets">#REF!</definedName>
    <definedName name="PrimeRecordAllocations" localSheetId="15">'[7]2.12 Cost Mapping'!$AI$12:$AI$499</definedName>
    <definedName name="PrimeRecordAllocations">'[4]2.12 Cost Mapping'!$AI$12:$AI$499</definedName>
    <definedName name="_xlnm.Print_Area" localSheetId="15">'NL9 - Legal &amp; Safety'!$A$1:$X$137</definedName>
    <definedName name="_xlnm.Print_Titles" localSheetId="21">'RRP 5.1'!$A:$B,'RRP 5.1'!$1:$2</definedName>
    <definedName name="Repyear" localSheetId="15">'[6]Universal data'!$C$21</definedName>
    <definedName name="Repyear">'[2]Universal data'!$C$21</definedName>
    <definedName name="RepYearM1" localSheetId="15">'[6]Universal data'!$C$20</definedName>
    <definedName name="RepYearM1">'[2]Universal data'!$C$20</definedName>
    <definedName name="RepYearP1" localSheetId="15">'[6]Universal data'!$C$22</definedName>
    <definedName name="RepYearP1">'[2]Universal data'!$C$22</definedName>
    <definedName name="RepYearP5" localSheetId="15">'[6]Universal data'!$C$26</definedName>
    <definedName name="RepYearP5">'[2]Universal data'!$C$26</definedName>
    <definedName name="Rounding" localSheetId="15">'[6]Universal data'!$C$29</definedName>
    <definedName name="Rounding">'[2]Universal data'!$C$29</definedName>
    <definedName name="shortname" localSheetId="15">'[6]Universal data'!$C$9</definedName>
    <definedName name="shortname">'[2]Universal data'!$C$9</definedName>
    <definedName name="SourceFileName1">#REF!</definedName>
    <definedName name="SourceFileName2">#REF!</definedName>
    <definedName name="SourcePath">#REF!</definedName>
    <definedName name="Table2.12TotalCost" localSheetId="15">'[7]2.12 Cost Mapping'!$C$12:$C$499</definedName>
    <definedName name="Table2.12TotalCost">'[4]2.12 Cost Mapping'!$C$12:$C$499</definedName>
    <definedName name="TargetFileName">#REF!</definedName>
    <definedName name="WorksheetName1">#REF!</definedName>
    <definedName name="WorksheetName2">#REF!</definedName>
  </definedNames>
  <calcPr fullCalcOnLoad="1"/>
</workbook>
</file>

<file path=xl/comments15.xml><?xml version="1.0" encoding="utf-8"?>
<comments xmlns="http://schemas.openxmlformats.org/spreadsheetml/2006/main">
  <authors>
    <author>barne1p</author>
  </authors>
  <commentList>
    <comment ref="B141" authorId="0">
      <text>
        <r>
          <rPr>
            <b/>
            <sz val="8"/>
            <rFont val="Tahoma"/>
            <family val="2"/>
          </rPr>
          <t>barne1p:</t>
        </r>
        <r>
          <rPr>
            <sz val="8"/>
            <rFont val="Tahoma"/>
            <family val="2"/>
          </rPr>
          <t xml:space="preserve">
New</t>
        </r>
      </text>
    </comment>
  </commentList>
</comments>
</file>

<file path=xl/sharedStrings.xml><?xml version="1.0" encoding="utf-8"?>
<sst xmlns="http://schemas.openxmlformats.org/spreadsheetml/2006/main" count="3771" uniqueCount="959">
  <si>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</si>
  <si>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</si>
  <si>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</si>
  <si>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</si>
  <si>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</si>
  <si>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</si>
  <si>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Boundary 132kV</t>
  </si>
  <si>
    <t>Boundary 132kV/EHV</t>
  </si>
  <si>
    <t>Boundary EHV</t>
  </si>
  <si>
    <t>Boundary HVplus</t>
  </si>
  <si>
    <t>OVERALL OPEX SPLIT FROM "CALC WPD OPEX ALLOCATYION" SHEET</t>
  </si>
  <si>
    <t>CAUTION - THIS PACK DOES NOT BALANCE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</si>
  <si>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</si>
  <si>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</si>
  <si>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</si>
  <si>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</si>
  <si>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</si>
  <si>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</si>
  <si>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</si>
  <si>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</si>
  <si>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</si>
  <si>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LV only</t>
  </si>
  <si>
    <t>HV only</t>
  </si>
  <si>
    <t>Boundary category</t>
  </si>
  <si>
    <t>HV generation end user</t>
  </si>
  <si>
    <t>Boundary 0000</t>
  </si>
  <si>
    <t>Network levels provided or bypassed by the DNO</t>
  </si>
  <si>
    <t>Network levels bypassed by the DNO</t>
  </si>
  <si>
    <t>Not used</t>
  </si>
  <si>
    <t>Step 6.   Adjust costs so that they are aligned with the definition of opex in the allowed price control revenues</t>
  </si>
  <si>
    <t>Operating costs (excl pensions)</t>
  </si>
  <si>
    <t>Retrofit ABSD &amp; Earthing theft &amp; Replace 0.025 OH conductor</t>
  </si>
  <si>
    <t>Fire Prevention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</si>
  <si>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</si>
  <si>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</si>
  <si>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</si>
  <si>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</si>
  <si>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</si>
  <si>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</si>
  <si>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</si>
  <si>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</si>
  <si>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</si>
  <si>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</si>
  <si>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</si>
  <si>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</si>
  <si>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</si>
  <si>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</si>
  <si>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</si>
  <si>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</si>
  <si>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</si>
  <si>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</si>
  <si>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</si>
  <si>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</si>
  <si>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</si>
  <si>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</si>
  <si>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</si>
  <si>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</si>
  <si>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</si>
  <si>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</si>
  <si>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</si>
  <si>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</si>
  <si>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</si>
  <si>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</si>
  <si>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</si>
  <si>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</si>
  <si>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</si>
  <si>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</si>
  <si>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</si>
  <si>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</si>
  <si>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</si>
  <si>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</si>
  <si>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</si>
  <si>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</si>
  <si>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</si>
  <si>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</si>
  <si>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</si>
  <si>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Total Non-load replacement</t>
  </si>
  <si>
    <t>Total Net Non-load replacement</t>
  </si>
  <si>
    <t>Non-load related (other)</t>
  </si>
  <si>
    <t>Quality of Service</t>
  </si>
  <si>
    <t>Safety</t>
  </si>
  <si>
    <t>Closing Balance</t>
  </si>
  <si>
    <t>LV services</t>
  </si>
  <si>
    <t>Assets Installed</t>
  </si>
  <si>
    <t>Increase (reduction) in max demand</t>
  </si>
  <si>
    <t>Total inc. expenditure on DSM to avoid customer spec investment</t>
  </si>
  <si>
    <t>Closing DCPR asset Balance (units)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</si>
  <si>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</si>
  <si>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</si>
  <si>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</si>
  <si>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</si>
  <si>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</si>
  <si>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</si>
  <si>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</si>
  <si>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</si>
  <si>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</si>
  <si>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</si>
  <si>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</si>
  <si>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</si>
  <si>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</si>
  <si>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</si>
  <si>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</si>
  <si>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Customer contributions (directs) for connections at 132kV</t>
  </si>
  <si>
    <t>Non-operational property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</si>
  <si>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</si>
  <si>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</si>
  <si>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</si>
  <si>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</si>
  <si>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</si>
  <si>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</si>
  <si>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</si>
  <si>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</si>
  <si>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</si>
  <si>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</si>
  <si>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</si>
  <si>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</si>
  <si>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</si>
  <si>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</si>
  <si>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</si>
  <si>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</si>
  <si>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</si>
  <si>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</si>
  <si>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</si>
  <si>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</si>
  <si>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</si>
  <si>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</si>
  <si>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</si>
  <si>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</si>
  <si>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</si>
  <si>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</si>
  <si>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</si>
  <si>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</si>
  <si>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</si>
  <si>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</si>
  <si>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</si>
  <si>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</si>
  <si>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</si>
  <si>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</si>
  <si>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Expenditure avoided due to DSM</t>
  </si>
  <si>
    <t>Load Related New Connections &amp; Reinforcement</t>
  </si>
  <si>
    <t>General reinforcement projects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</si>
  <si>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</si>
  <si>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</si>
  <si>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</si>
  <si>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</si>
  <si>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</si>
  <si>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</si>
  <si>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Statutory Depreciation</t>
  </si>
  <si>
    <t>Network Rates</t>
  </si>
  <si>
    <t>MVA of additional firm capacity to be installed</t>
  </si>
  <si>
    <t>RRP table 5.1</t>
  </si>
  <si>
    <t>Notes</t>
  </si>
  <si>
    <t>N/A</t>
  </si>
  <si>
    <t>Assumption</t>
  </si>
  <si>
    <t>MEAV</t>
  </si>
  <si>
    <t>Replacement</t>
  </si>
  <si>
    <t>Direct costs</t>
  </si>
  <si>
    <t>Transmission Exit Charges</t>
  </si>
  <si>
    <t>EHV only</t>
  </si>
  <si>
    <t>Non activity costs and reconciling amounts (note 3)</t>
  </si>
  <si>
    <t>20 kV OHL (Covered)</t>
  </si>
  <si>
    <t>Hence DPCR4 revenue made up of</t>
  </si>
  <si>
    <t>Fault level reinforcement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</si>
  <si>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</si>
  <si>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</si>
  <si>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</si>
  <si>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</si>
  <si>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</si>
  <si>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</si>
  <si>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</si>
  <si>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</si>
  <si>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</si>
  <si>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</si>
  <si>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</si>
  <si>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</si>
  <si>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</si>
  <si>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</si>
  <si>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</si>
  <si>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</si>
  <si>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</si>
  <si>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</si>
  <si>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</si>
  <si>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</si>
  <si>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</si>
  <si>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</si>
  <si>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</si>
  <si>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</si>
  <si>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</si>
  <si>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</si>
  <si>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</si>
  <si>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</si>
  <si>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</si>
  <si>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</si>
  <si>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</si>
  <si>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</si>
  <si>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</si>
  <si>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</si>
  <si>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</si>
  <si>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</si>
  <si>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</si>
  <si>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Discounts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</si>
  <si>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</si>
  <si>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</si>
  <si>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</si>
  <si>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</si>
  <si>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DPCR4 Expenditure</t>
  </si>
  <si>
    <t>DPCR5 Expenditure</t>
  </si>
  <si>
    <t>Utilisation</t>
  </si>
  <si>
    <t>(N-2) scheme?</t>
  </si>
  <si>
    <t>Primary Voltage</t>
  </si>
  <si>
    <t>Secondary Voltage</t>
  </si>
  <si>
    <t>Limiting 
Factor</t>
  </si>
  <si>
    <t>Forecast year in which substation demand will reach substation/group firm capacity</t>
  </si>
  <si>
    <t>All</t>
  </si>
  <si>
    <t>All EHV</t>
  </si>
  <si>
    <t>(Profit)/loss on sale of fixed assets and scrap[(-ve)/+ve]</t>
  </si>
  <si>
    <t>Statutory Depreciation on operational assets</t>
  </si>
  <si>
    <t>Pension deficit repair payments</t>
  </si>
  <si>
    <t>Substation/Group Maximum Demand</t>
  </si>
  <si>
    <t>Planned reinforcement Year</t>
  </si>
  <si>
    <t>Historic and forecast max demand (MVA)</t>
  </si>
  <si>
    <t>Substation/Group Total
Capability</t>
  </si>
  <si>
    <t>Substation/group firm capacity under single circuit outage conditions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</si>
  <si>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</si>
  <si>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</si>
  <si>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</si>
  <si>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</si>
  <si>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</si>
  <si>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</si>
  <si>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</si>
  <si>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</si>
  <si>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</si>
  <si>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</si>
  <si>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</si>
  <si>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</si>
  <si>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</si>
  <si>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</si>
  <si>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</si>
  <si>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</si>
  <si>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</si>
  <si>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</si>
  <si>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</si>
  <si>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</si>
  <si>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</si>
  <si>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</si>
  <si>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</si>
  <si>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</si>
  <si>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</si>
  <si>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</si>
  <si>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 xml:space="preserve">Operational Plant &amp; Machinery </t>
  </si>
  <si>
    <t>Scrap Metal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</si>
  <si>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</si>
  <si>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</si>
  <si>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</si>
  <si>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</si>
  <si>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</si>
  <si>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</si>
  <si>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</si>
  <si>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</si>
  <si>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</si>
  <si>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</si>
  <si>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</si>
  <si>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</si>
  <si>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</si>
  <si>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</si>
  <si>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</si>
  <si>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</si>
  <si>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</si>
  <si>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</si>
  <si>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</si>
  <si>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</si>
  <si>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</si>
  <si>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</si>
  <si>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</si>
  <si>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</si>
  <si>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</si>
  <si>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</si>
  <si>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</si>
  <si>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</si>
  <si>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</si>
  <si>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</si>
  <si>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</si>
  <si>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</si>
  <si>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</si>
  <si>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</si>
  <si>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</si>
  <si>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</si>
  <si>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Classification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</si>
  <si>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</si>
  <si>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</si>
  <si>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</si>
  <si>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</si>
  <si>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</si>
  <si>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Season of critical loading condition</t>
  </si>
  <si>
    <t>Season</t>
  </si>
  <si>
    <t>(Y/N)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</si>
  <si>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</si>
  <si>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</si>
  <si>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</si>
  <si>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</si>
  <si>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</si>
  <si>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</si>
  <si>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</si>
  <si>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</si>
  <si>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</si>
  <si>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</si>
  <si>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</si>
  <si>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</si>
  <si>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</si>
  <si>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</si>
  <si>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</si>
  <si>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</si>
  <si>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</si>
  <si>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</si>
  <si>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</si>
  <si>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</si>
  <si>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</si>
  <si>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</si>
  <si>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</si>
  <si>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</si>
  <si>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</si>
  <si>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</si>
  <si>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</si>
  <si>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</si>
  <si>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</si>
  <si>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</si>
  <si>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</si>
  <si>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Pensions with total gross direct connections costs</t>
  </si>
  <si>
    <t>Pensions with direct connections costs subject to apportionment rule</t>
  </si>
  <si>
    <t>Connections expenditure recovered via DUoS - Table 2</t>
  </si>
  <si>
    <t>Connections expenditure recovered via DUoS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</si>
  <si>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</si>
  <si>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</si>
  <si>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</si>
  <si>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</si>
  <si>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</si>
  <si>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</si>
  <si>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</si>
  <si>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</si>
  <si>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</si>
  <si>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Submarine cables</t>
  </si>
  <si>
    <t>IP Appendix 6 Table 5 Reductions to EHV</t>
  </si>
  <si>
    <t>IP Appendix 7 Reductions to EHV</t>
  </si>
  <si>
    <t>Appendix 6 Table 5 EHV &amp; 132</t>
  </si>
  <si>
    <t>Appendix 7 Table 20</t>
  </si>
  <si>
    <t>Connections spend minus customer contributions (from FBPQ LR1 v5 opt3)</t>
  </si>
  <si>
    <t>ESQCR 2005/06 -2014/15 (£m)</t>
  </si>
  <si>
    <t>(from FBPQ NL9)</t>
  </si>
  <si>
    <t>NL1 + NL9</t>
  </si>
  <si>
    <t>June Forecast Business Plan DPCR5</t>
  </si>
  <si>
    <t>EDFE EPN</t>
  </si>
  <si>
    <t>NL9 - Legal and safety</t>
  </si>
  <si>
    <t>Legal and Safety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</si>
  <si>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</si>
  <si>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</si>
  <si>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</si>
  <si>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</si>
  <si>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</si>
  <si>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</si>
  <si>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</si>
  <si>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</si>
  <si>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</si>
  <si>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</si>
  <si>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</si>
  <si>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Ratio - HV or EHV connections involving 132kV work - contestable</t>
  </si>
  <si>
    <t>Adopted connections</t>
  </si>
  <si>
    <t>Metered connections</t>
  </si>
  <si>
    <t>Estimated number demand connections at LV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</si>
  <si>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</si>
  <si>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</si>
  <si>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</si>
  <si>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</si>
  <si>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</si>
  <si>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</si>
  <si>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</si>
  <si>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</si>
  <si>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</si>
  <si>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</si>
  <si>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</si>
  <si>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</si>
  <si>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MISCELLANEOUS</t>
  </si>
  <si>
    <t>Costs outside scope of DPCR4 allowances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</si>
  <si>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</si>
  <si>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</si>
  <si>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</si>
  <si>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</si>
  <si>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</si>
  <si>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</si>
  <si>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</si>
  <si>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</si>
  <si>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</si>
  <si>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</si>
  <si>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</si>
  <si>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</si>
  <si>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</si>
  <si>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</si>
  <si>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</si>
  <si>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</si>
  <si>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</si>
  <si>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</si>
  <si>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</si>
  <si>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</si>
  <si>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</si>
  <si>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</si>
  <si>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</si>
  <si>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</si>
  <si>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</si>
  <si>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Index</t>
  </si>
  <si>
    <t>PB power numbers, if available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</si>
  <si>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</si>
  <si>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</si>
  <si>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</si>
  <si>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</si>
  <si>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</si>
  <si>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</si>
  <si>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</si>
  <si>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</si>
  <si>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</si>
  <si>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</si>
  <si>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</si>
  <si>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</si>
  <si>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</si>
  <si>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</si>
  <si>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</si>
  <si>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</si>
  <si>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</si>
  <si>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</si>
  <si>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</si>
  <si>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</si>
  <si>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Capital expenditure (excluding pensions)</t>
  </si>
  <si>
    <t>Pensions allowance</t>
  </si>
  <si>
    <t>Capex incentive scheme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</si>
  <si>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</si>
  <si>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</si>
  <si>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</si>
  <si>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</si>
  <si>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</si>
  <si>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</si>
  <si>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</si>
  <si>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Weighted by units flowing</t>
  </si>
  <si>
    <t>Network length split</t>
  </si>
  <si>
    <t>Discount matrix</t>
  </si>
  <si>
    <t>For Future years</t>
  </si>
  <si>
    <t xml:space="preserve">Customer Numbers </t>
  </si>
  <si>
    <t>Millions</t>
  </si>
  <si>
    <t>Total CIs (Excluding EE)</t>
  </si>
  <si>
    <t>CIs</t>
  </si>
  <si>
    <t>Base revenue</t>
  </si>
  <si>
    <t>Scottish Electricity Settlements run-off (Scottish DNOs only)</t>
  </si>
  <si>
    <t>Unit cost used in MEAV calculation*Closing DCPR asset Balance (units)</t>
  </si>
  <si>
    <t>Operational Land</t>
  </si>
  <si>
    <t>Total non-load replacement (£m)</t>
  </si>
  <si>
    <t>Operating costs = sum of allocated and unallocated multplied by 1 minus capitalised proprtion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</si>
  <si>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</si>
  <si>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</si>
  <si>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</si>
  <si>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</si>
  <si>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</si>
  <si>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</si>
  <si>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</si>
  <si>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</si>
  <si>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</si>
  <si>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</si>
  <si>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</si>
  <si>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</si>
  <si>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</si>
  <si>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</si>
  <si>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</si>
  <si>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</si>
  <si>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</si>
  <si>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</si>
  <si>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</si>
  <si>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</si>
  <si>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</si>
  <si>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</si>
  <si>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</si>
  <si>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</si>
  <si>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</si>
  <si>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</si>
  <si>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</si>
  <si>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</si>
  <si>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</si>
  <si>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</si>
  <si>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</si>
  <si>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</si>
  <si>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</si>
  <si>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</si>
  <si>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</si>
  <si>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</si>
  <si>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</si>
  <si>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</si>
  <si>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</si>
  <si>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</si>
  <si>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</si>
  <si>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</si>
  <si>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</si>
  <si>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</si>
  <si>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</si>
  <si>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</si>
  <si>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</si>
  <si>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</si>
  <si>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</si>
  <si>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</si>
  <si>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</si>
  <si>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</si>
  <si>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</si>
  <si>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</si>
  <si>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Excluded service revenue</t>
  </si>
  <si>
    <t>Present value of total revenue</t>
  </si>
  <si>
    <t>Gross direct costs</t>
  </si>
  <si>
    <t>Customer contributions directs</t>
  </si>
  <si>
    <t>HR &amp; Non-operational Training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</si>
  <si>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</si>
  <si>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</si>
  <si>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</si>
  <si>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</si>
  <si>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</si>
  <si>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</si>
  <si>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 (GM)</t>
  </si>
  <si>
    <t xml:space="preserve">          Load Related New Connections &amp; Reinforcement</t>
  </si>
  <si>
    <t>Direct Costs only</t>
  </si>
  <si>
    <t>Regulatory Reporting Pack</t>
  </si>
  <si>
    <t>Total cost of project in DPCR5 period</t>
  </si>
  <si>
    <t>6.6/11 kV Support</t>
  </si>
  <si>
    <t>20 kV Support</t>
  </si>
  <si>
    <t>6.6/11 kV Switchgear - Other (GM)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</si>
  <si>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</si>
  <si>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</si>
  <si>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</si>
  <si>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</si>
  <si>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</si>
  <si>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</si>
  <si>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</si>
  <si>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</si>
  <si>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</si>
  <si>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</si>
  <si>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</si>
  <si>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</si>
  <si>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</si>
  <si>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</si>
  <si>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</si>
  <si>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</si>
  <si>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</si>
  <si>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</si>
  <si>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</si>
  <si>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</si>
  <si>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</si>
  <si>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</si>
  <si>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</si>
  <si>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</si>
  <si>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</si>
  <si>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</si>
  <si>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</si>
  <si>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</si>
  <si>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</si>
  <si>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</si>
  <si>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</si>
  <si>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</si>
  <si>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</si>
  <si>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</si>
  <si>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</si>
  <si>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</si>
  <si>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</si>
  <si>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</si>
  <si>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</si>
  <si>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</si>
  <si>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</si>
  <si>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</si>
  <si>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</si>
  <si>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</si>
  <si>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</si>
  <si>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</si>
  <si>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Environment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</si>
  <si>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</si>
  <si>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</si>
  <si>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</si>
  <si>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</si>
  <si>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</si>
  <si>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</si>
  <si>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</si>
  <si>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</si>
  <si>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</si>
  <si>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Take these data from the February 2005 Ofgem document (link below), not the November 2004 final proposals.</t>
  </si>
  <si>
    <t>Ex-gratia compensation payments</t>
  </si>
  <si>
    <t>Closing asset balannce from FBPQ V4</t>
  </si>
  <si>
    <t>DNO reported Unit Cost (£)</t>
  </si>
  <si>
    <t>132kV total</t>
  </si>
  <si>
    <t>Expenditure on DSM to avoid customer spec investment</t>
  </si>
  <si>
    <t>Sum of allocated and "unallocted" costs expressed per unit throughput (p/kWh)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</si>
  <si>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</si>
  <si>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</si>
  <si>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</si>
  <si>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</si>
  <si>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</si>
  <si>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</si>
  <si>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</si>
  <si>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</si>
  <si>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</si>
  <si>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</si>
  <si>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</si>
  <si>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</si>
  <si>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</si>
  <si>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</si>
  <si>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</si>
  <si>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</si>
  <si>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</si>
  <si>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</si>
  <si>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</si>
  <si>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</si>
  <si>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</si>
  <si>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</si>
  <si>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</si>
  <si>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</si>
  <si>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</si>
  <si>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</si>
  <si>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</si>
  <si>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</si>
  <si>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</si>
  <si>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</si>
  <si>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</si>
  <si>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</si>
  <si>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</si>
  <si>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</si>
  <si>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</si>
  <si>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</si>
  <si>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</si>
  <si>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</si>
  <si>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</si>
  <si>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</si>
  <si>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</si>
  <si>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</si>
  <si>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</si>
  <si>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</si>
  <si>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</si>
  <si>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</si>
  <si>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</si>
  <si>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</si>
  <si>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</si>
  <si>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</si>
  <si>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</si>
  <si>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</si>
  <si>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</si>
  <si>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</si>
  <si>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</si>
  <si>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</si>
  <si>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</si>
  <si>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</si>
  <si>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</si>
  <si>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</si>
  <si>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</si>
  <si>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</si>
  <si>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Project Management</t>
  </si>
  <si>
    <t>Engineering Mgt &amp; Clerical Support</t>
  </si>
  <si>
    <t>Control Centre</t>
  </si>
  <si>
    <t>System Mapping - Cartographical</t>
  </si>
  <si>
    <t>(Description)</t>
  </si>
  <si>
    <t>Total cost of project</t>
  </si>
  <si>
    <t>Pension deficit repair payments by related parties (note 2)</t>
  </si>
  <si>
    <t>Underground cables (kms)</t>
  </si>
  <si>
    <t>6.6/11kV UG Cable</t>
  </si>
  <si>
    <t>20kV UG Cable</t>
  </si>
  <si>
    <t>Cost including indirects (absorbed costs in T2A)</t>
  </si>
  <si>
    <t>(£k)</t>
  </si>
  <si>
    <t>Direct activities</t>
  </si>
  <si>
    <t>Transformers</t>
  </si>
  <si>
    <t>Other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</si>
  <si>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</si>
  <si>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</si>
  <si>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</si>
  <si>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</si>
  <si>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</si>
  <si>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</si>
  <si>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</si>
  <si>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</si>
  <si>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</si>
  <si>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</si>
  <si>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</si>
  <si>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</si>
  <si>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</si>
  <si>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Customer contributions (directs) for connections at HV</t>
  </si>
  <si>
    <t>Underground cables</t>
  </si>
  <si>
    <t>33kV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</si>
  <si>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</si>
  <si>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</si>
  <si>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</si>
  <si>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</si>
  <si>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</si>
  <si>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</si>
  <si>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</si>
  <si>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</si>
  <si>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</si>
  <si>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</si>
  <si>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</si>
  <si>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</si>
  <si>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</si>
  <si>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</si>
  <si>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</si>
  <si>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</si>
  <si>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</si>
  <si>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</si>
  <si>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</si>
  <si>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</si>
  <si>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</si>
  <si>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</si>
  <si>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</si>
  <si>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</si>
  <si>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</si>
  <si>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</si>
  <si>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</si>
  <si>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</si>
  <si>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</si>
  <si>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</si>
  <si>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</si>
  <si>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</si>
  <si>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Less transmission exit charges ?</t>
  </si>
  <si>
    <t>Ratio - 132kV end connections involving only 132kV work - contestable</t>
  </si>
  <si>
    <t>Ratio - 132kV end connections involving only 132kV work - non-contestable</t>
  </si>
  <si>
    <t>ESQCR 43-8 Safety Clearance Expenditure</t>
  </si>
  <si>
    <t>Horizontal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</si>
  <si>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</si>
  <si>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</si>
  <si>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</si>
  <si>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</si>
  <si>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</si>
  <si>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</si>
  <si>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</si>
  <si>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</si>
  <si>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</si>
  <si>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</si>
  <si>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</si>
  <si>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</si>
  <si>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</si>
  <si>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</si>
  <si>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</si>
  <si>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</si>
  <si>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</si>
  <si>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</si>
  <si>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</si>
  <si>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</si>
  <si>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</si>
  <si>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</si>
  <si>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</si>
  <si>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</si>
  <si>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</si>
  <si>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</si>
  <si>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</si>
  <si>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</si>
  <si>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</si>
  <si>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</si>
  <si>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</si>
  <si>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</si>
  <si>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</si>
  <si>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</si>
  <si>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Sum of direct and indriect replacement unit cost from FBPQ C2</t>
  </si>
  <si>
    <t>Incremental increase in max demand due to new connections</t>
  </si>
  <si>
    <t>104. Estimated line loss adjustment factors relative to LV</t>
  </si>
  <si>
    <t>Proportion of cost allocated to each network tier</t>
  </si>
  <si>
    <t>Incremental reduction in max demand due to disconnections</t>
  </si>
  <si>
    <t>Total units distributed</t>
  </si>
  <si>
    <t>Insert name of cost driver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</si>
  <si>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</si>
  <si>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</si>
  <si>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</si>
  <si>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</si>
  <si>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</si>
  <si>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</si>
  <si>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</si>
  <si>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</si>
  <si>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</si>
  <si>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</si>
  <si>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</si>
  <si>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</si>
  <si>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</si>
  <si>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</si>
  <si>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</si>
  <si>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</si>
  <si>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</si>
  <si>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</si>
  <si>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</si>
  <si>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</si>
  <si>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</si>
  <si>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</si>
  <si>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</si>
  <si>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</si>
  <si>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</si>
  <si>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</si>
  <si>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</si>
  <si>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</si>
  <si>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</si>
  <si>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</si>
  <si>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</si>
  <si>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</si>
  <si>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</si>
  <si>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</si>
  <si>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Number of fault level schemes</t>
  </si>
  <si>
    <t>Switchgear, Transformers, Substation</t>
  </si>
  <si>
    <t>Underground - Pressure assisted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</si>
  <si>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</si>
  <si>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</si>
  <si>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</si>
  <si>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</si>
  <si>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</si>
  <si>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</si>
  <si>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</si>
  <si>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</si>
  <si>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</si>
  <si>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</si>
  <si>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</si>
  <si>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</si>
  <si>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</si>
  <si>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</si>
  <si>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</si>
  <si>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</si>
  <si>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</si>
  <si>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</si>
  <si>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>No Cutomers</t>
  </si>
  <si>
    <t>Tranmission Exit Charges</t>
  </si>
  <si>
    <t>Catergory</t>
  </si>
  <si>
    <t>Source</t>
  </si>
  <si>
    <t>Opex and transmission exit charges</t>
  </si>
  <si>
    <t>Total direct+other</t>
  </si>
  <si>
    <t>5 year movement in closing RAV</t>
  </si>
  <si>
    <t>Total revenue to share</t>
  </si>
  <si>
    <t>Total Opex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</si>
  <si>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</si>
  <si>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</si>
  <si>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</si>
  <si>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</si>
  <si>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</si>
  <si>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</si>
  <si>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</si>
  <si>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</si>
  <si>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</si>
  <si>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</si>
  <si>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</si>
  <si>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</si>
  <si>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</si>
  <si>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</si>
  <si>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</si>
  <si>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</si>
  <si>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</si>
  <si>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</si>
  <si>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</si>
  <si>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</si>
  <si>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</si>
  <si>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</si>
  <si>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</si>
  <si>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</si>
  <si>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</si>
  <si>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</si>
  <si>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</si>
  <si>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</si>
  <si>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</si>
  <si>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</si>
  <si>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Connections (excluding IDNOs)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</si>
  <si>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</si>
  <si>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</si>
  <si>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</si>
  <si>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</si>
  <si>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</si>
  <si>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</si>
  <si>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</si>
  <si>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</si>
  <si>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</si>
  <si>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</si>
  <si>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</si>
  <si>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</si>
  <si>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</si>
  <si>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</si>
  <si>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33kV UG Cable (Gas)</t>
  </si>
  <si>
    <t>Propportion of costs allocated to Opex and Capex</t>
  </si>
  <si>
    <t>Cost drivers - lookup from "Calc-Drivers"</t>
  </si>
  <si>
    <t>Net (gross directs - customer contributions directs and indirects)</t>
  </si>
  <si>
    <t>Demand trends</t>
  </si>
  <si>
    <t>Estimated system maximum demand</t>
  </si>
  <si>
    <t>Increase (reduction) in units distributed</t>
  </si>
  <si>
    <t>66kV UG Cable (Oil)</t>
  </si>
  <si>
    <t>66kV UG Cable (Gas)</t>
  </si>
  <si>
    <t>Estimated units distributed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</si>
  <si>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</si>
  <si>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</si>
  <si>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</si>
  <si>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</si>
  <si>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</si>
  <si>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</si>
  <si>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</si>
  <si>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</si>
  <si>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</si>
  <si>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</si>
  <si>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</si>
  <si>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</si>
  <si>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</si>
  <si>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</si>
  <si>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</si>
  <si>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</si>
  <si>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</si>
  <si>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</si>
  <si>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</si>
  <si>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</si>
  <si>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</si>
  <si>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</si>
  <si>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</si>
  <si>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</si>
  <si>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</si>
  <si>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</si>
  <si>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</si>
  <si>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</si>
  <si>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</si>
  <si>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</si>
  <si>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</si>
  <si>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</si>
  <si>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</si>
  <si>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</si>
  <si>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</si>
  <si>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</si>
  <si>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</si>
  <si>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</si>
  <si>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</si>
  <si>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</si>
  <si>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</si>
  <si>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</si>
  <si>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</si>
  <si>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</si>
  <si>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</si>
  <si>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</si>
  <si>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</si>
  <si>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</si>
  <si>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</si>
  <si>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</si>
  <si>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</si>
  <si>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</si>
  <si>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</si>
  <si>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</si>
  <si>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</si>
  <si>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C2 - Unit costs</t>
  </si>
  <si>
    <t>No. of schemes</t>
  </si>
  <si>
    <t>Switchboards</t>
  </si>
  <si>
    <t>Options</t>
  </si>
  <si>
    <t>DCP071</t>
  </si>
  <si>
    <t>LV demand end user</t>
  </si>
  <si>
    <t>LV Sub demand or LV generation end user</t>
  </si>
  <si>
    <t>HV demand or LV Sub generation end user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</si>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</sst>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%"/>
    <numFmt numFmtId="171" formatCode="0.0000"/>
    <numFmt numFmtId="172" formatCode="0.000"/>
    <numFmt numFmtId="173" formatCode="0.0"/>
    <numFmt numFmtId="174" formatCode="#,##0_);[Red]\(#,##0\);\-"/>
    <numFmt numFmtId="175" formatCode="#,##0.000;[Red]\-#,##0.000;"/>
    <numFmt numFmtId="176" formatCode="#,##0.000;[Red]\-#,##0.000;\-"/>
    <numFmt numFmtId="177" formatCode="_(* #,##0_);_(* \(#,##0\);_(* &quot;-&quot;??_);_(@_)"/>
    <numFmt numFmtId="178" formatCode="#,##0;[Red]\-#,##0;\-"/>
    <numFmt numFmtId="179" formatCode="_-* #,##0.000_-;\-* #,##0.000_-;_-* &quot;-&quot;??_-;_-@_-"/>
    <numFmt numFmtId="180" formatCode="#,##0.0_);[Red]\(#,##0.0\);\-"/>
    <numFmt numFmtId="181" formatCode="0.00000%"/>
    <numFmt numFmtId="182" formatCode="0;\(0\)"/>
    <numFmt numFmtId="183" formatCode="0;[Red]\(0\);\-"/>
    <numFmt numFmtId="184" formatCode="_(* #,##0.0_);_(* \(#,##0.0\);_(* &quot;-&quot;?_);_(@_)"/>
    <numFmt numFmtId="185" formatCode="_(??0.0%_);[Red]\(??0.0%\);"/>
    <numFmt numFmtId="186" formatCode="[$-809]d\ mmmm\ yyyy;@"/>
    <numFmt numFmtId="187" formatCode="_(??0.0%_);[Red]\(??0%\);"/>
    <numFmt numFmtId="188" formatCode="_(??0.0%_);[Red]\(??0.00%\);"/>
    <numFmt numFmtId="189" formatCode="_(??0.0%_);[Red]\(??0.000%\);"/>
    <numFmt numFmtId="190" formatCode="_(??0.0%_);[Red]\(??0.0000%\);"/>
    <numFmt numFmtId="191" formatCode="??0.0%;[Red]\(??0.0%\);"/>
  </numFmts>
  <fonts count="71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0"/>
    </font>
    <font>
      <sz val="10"/>
      <name val="Verdana"/>
      <family val="0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20"/>
      <name val="CG Omeg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justify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7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88" applyFont="1" applyBorder="1" applyAlignment="1">
      <alignment/>
    </xf>
    <xf numFmtId="9" fontId="0" fillId="0" borderId="10" xfId="88" applyFont="1" applyBorder="1" applyAlignment="1">
      <alignment/>
    </xf>
    <xf numFmtId="9" fontId="0" fillId="0" borderId="12" xfId="88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88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88" applyFont="1" applyBorder="1" applyAlignment="1">
      <alignment vertical="top"/>
    </xf>
    <xf numFmtId="10" fontId="0" fillId="0" borderId="12" xfId="88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80" applyNumberFormat="1" applyFont="1" applyFill="1" applyBorder="1" applyAlignment="1" applyProtection="1">
      <alignment wrapText="1"/>
      <protection/>
    </xf>
    <xf numFmtId="0" fontId="8" fillId="0" borderId="0" xfId="80" applyFont="1" applyFill="1" applyBorder="1" applyAlignment="1" applyProtection="1">
      <alignment/>
      <protection/>
    </xf>
    <xf numFmtId="0" fontId="7" fillId="0" borderId="0" xfId="80" applyFont="1" applyFill="1" applyBorder="1" applyProtection="1">
      <alignment/>
      <protection/>
    </xf>
    <xf numFmtId="0" fontId="8" fillId="0" borderId="0" xfId="80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80" applyNumberFormat="1" applyFont="1" applyFill="1" applyBorder="1" applyAlignment="1" applyProtection="1">
      <alignment horizontal="center" wrapText="1"/>
      <protection/>
    </xf>
    <xf numFmtId="1" fontId="8" fillId="0" borderId="0" xfId="80" applyNumberFormat="1" applyFont="1" applyFill="1" applyBorder="1" applyAlignment="1" applyProtection="1">
      <alignment horizontal="centerContinuous" wrapText="1"/>
      <protection/>
    </xf>
    <xf numFmtId="1" fontId="8" fillId="0" borderId="0" xfId="80" applyNumberFormat="1" applyFont="1" applyFill="1" applyBorder="1" applyAlignment="1" applyProtection="1">
      <alignment horizontal="center" vertical="center" wrapText="1"/>
      <protection/>
    </xf>
    <xf numFmtId="1" fontId="7" fillId="0" borderId="0" xfId="80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8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center" vertical="center"/>
      <protection/>
    </xf>
    <xf numFmtId="173" fontId="7" fillId="0" borderId="0" xfId="81" applyNumberFormat="1" applyFont="1" applyFill="1" applyBorder="1" applyAlignment="1" applyProtection="1">
      <alignment horizontal="center" vertical="center"/>
      <protection/>
    </xf>
    <xf numFmtId="1" fontId="8" fillId="0" borderId="0" xfId="80" applyNumberFormat="1" applyFont="1" applyFill="1" applyBorder="1" applyProtection="1">
      <alignment/>
      <protection/>
    </xf>
    <xf numFmtId="174" fontId="9" fillId="0" borderId="0" xfId="80" applyNumberFormat="1" applyFont="1" applyFill="1" applyBorder="1" applyProtection="1">
      <alignment/>
      <protection/>
    </xf>
    <xf numFmtId="0" fontId="7" fillId="0" borderId="0" xfId="75" applyFont="1" applyFill="1" applyBorder="1" applyAlignment="1" applyProtection="1">
      <alignment/>
      <protection/>
    </xf>
    <xf numFmtId="1" fontId="7" fillId="0" borderId="0" xfId="81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88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88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88" applyFont="1" applyBorder="1" applyAlignment="1">
      <alignment vertical="top"/>
    </xf>
    <xf numFmtId="10" fontId="0" fillId="0" borderId="16" xfId="88" applyNumberFormat="1" applyFont="1" applyBorder="1" applyAlignment="1">
      <alignment vertical="top"/>
    </xf>
    <xf numFmtId="10" fontId="0" fillId="0" borderId="17" xfId="88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88" applyFont="1" applyBorder="1" applyAlignment="1">
      <alignment vertical="top" wrapText="1"/>
    </xf>
    <xf numFmtId="9" fontId="0" fillId="0" borderId="12" xfId="88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0" fontId="11" fillId="0" borderId="16" xfId="88" applyNumberFormat="1" applyFont="1" applyBorder="1" applyAlignment="1" applyProtection="1">
      <alignment horizontal="center" vertical="center" wrapText="1"/>
      <protection/>
    </xf>
    <xf numFmtId="173" fontId="11" fillId="0" borderId="0" xfId="85" applyNumberFormat="1" applyFont="1" applyBorder="1" applyAlignment="1" applyProtection="1">
      <alignment horizontal="center" vertical="center" wrapText="1"/>
      <protection/>
    </xf>
    <xf numFmtId="173" fontId="11" fillId="0" borderId="20" xfId="85" applyNumberFormat="1" applyFont="1" applyBorder="1" applyAlignment="1" applyProtection="1">
      <alignment horizontal="center" vertical="center" wrapText="1"/>
      <protection/>
    </xf>
    <xf numFmtId="9" fontId="0" fillId="0" borderId="0" xfId="88" applyFon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1" fillId="25" borderId="25" xfId="85" applyFont="1" applyFill="1" applyBorder="1" applyAlignment="1">
      <alignment horizontal="left" vertical="center" wrapText="1"/>
      <protection/>
    </xf>
    <xf numFmtId="170" fontId="11" fillId="0" borderId="16" xfId="88" applyNumberFormat="1" applyFont="1" applyFill="1" applyBorder="1" applyAlignment="1" applyProtection="1">
      <alignment horizontal="center" vertical="center" wrapText="1"/>
      <protection/>
    </xf>
    <xf numFmtId="173" fontId="11" fillId="0" borderId="0" xfId="8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26" borderId="25" xfId="85" applyFont="1" applyFill="1" applyBorder="1" applyAlignment="1">
      <alignment horizontal="left" vertical="center" wrapText="1"/>
      <protection/>
    </xf>
    <xf numFmtId="0" fontId="11" fillId="0" borderId="11" xfId="85" applyFont="1" applyBorder="1" applyAlignment="1">
      <alignment horizontal="left" vertical="center" wrapText="1"/>
      <protection/>
    </xf>
    <xf numFmtId="170" fontId="11" fillId="0" borderId="16" xfId="88" applyNumberFormat="1" applyFont="1" applyBorder="1" applyAlignment="1">
      <alignment horizontal="center" vertical="center" wrapText="1"/>
    </xf>
    <xf numFmtId="0" fontId="11" fillId="0" borderId="10" xfId="85" applyFont="1" applyBorder="1" applyAlignment="1">
      <alignment horizontal="left" vertical="center" wrapText="1"/>
      <protection/>
    </xf>
    <xf numFmtId="0" fontId="11" fillId="0" borderId="12" xfId="85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3" fontId="24" fillId="0" borderId="0" xfId="85" applyNumberFormat="1" applyFont="1" applyFill="1" applyBorder="1" applyAlignment="1" applyProtection="1">
      <alignment horizontal="left" vertical="center" wrapText="1"/>
      <protection/>
    </xf>
    <xf numFmtId="170" fontId="24" fillId="0" borderId="0" xfId="88" applyNumberFormat="1" applyFont="1" applyFill="1" applyBorder="1" applyAlignment="1" applyProtection="1">
      <alignment horizontal="center" vertical="center" wrapText="1"/>
      <protection/>
    </xf>
    <xf numFmtId="173" fontId="24" fillId="0" borderId="0" xfId="85" applyNumberFormat="1" applyFont="1" applyFill="1" applyBorder="1" applyAlignment="1" applyProtection="1">
      <alignment horizontal="center" vertical="center" wrapText="1"/>
      <protection/>
    </xf>
    <xf numFmtId="173" fontId="13" fillId="0" borderId="0" xfId="0" applyNumberFormat="1" applyFont="1" applyFill="1" applyBorder="1" applyAlignment="1">
      <alignment/>
    </xf>
    <xf numFmtId="9" fontId="13" fillId="0" borderId="0" xfId="88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85" applyFont="1" applyBorder="1" applyAlignment="1">
      <alignment horizontal="center" vertical="center" wrapText="1"/>
      <protection/>
    </xf>
    <xf numFmtId="0" fontId="11" fillId="0" borderId="16" xfId="85" applyFont="1" applyBorder="1" applyAlignment="1">
      <alignment horizontal="center" vertical="center" wrapText="1"/>
      <protection/>
    </xf>
    <xf numFmtId="173" fontId="11" fillId="0" borderId="10" xfId="85" applyNumberFormat="1" applyFont="1" applyBorder="1" applyAlignment="1" applyProtection="1">
      <alignment horizontal="left" vertical="center" wrapText="1"/>
      <protection/>
    </xf>
    <xf numFmtId="173" fontId="11" fillId="0" borderId="11" xfId="85" applyNumberFormat="1" applyFont="1" applyBorder="1" applyAlignment="1" applyProtection="1">
      <alignment horizontal="left" vertical="center" wrapText="1"/>
      <protection/>
    </xf>
    <xf numFmtId="173" fontId="11" fillId="0" borderId="11" xfId="85" applyNumberFormat="1" applyFont="1" applyFill="1" applyBorder="1" applyAlignment="1" applyProtection="1">
      <alignment horizontal="left" vertical="center" wrapText="1"/>
      <protection/>
    </xf>
    <xf numFmtId="0" fontId="12" fillId="0" borderId="13" xfId="85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73" fontId="11" fillId="0" borderId="11" xfId="85" applyNumberFormat="1" applyFont="1" applyBorder="1" applyAlignment="1" applyProtection="1">
      <alignment horizontal="center" vertical="center" wrapText="1"/>
      <protection/>
    </xf>
    <xf numFmtId="173" fontId="11" fillId="0" borderId="10" xfId="85" applyNumberFormat="1" applyFont="1" applyBorder="1" applyAlignment="1" applyProtection="1">
      <alignment horizontal="center" vertical="center" wrapText="1"/>
      <protection/>
    </xf>
    <xf numFmtId="173" fontId="11" fillId="0" borderId="11" xfId="85" applyNumberFormat="1" applyFont="1" applyFill="1" applyBorder="1" applyAlignment="1" applyProtection="1">
      <alignment horizontal="center" vertical="center" wrapText="1"/>
      <protection/>
    </xf>
    <xf numFmtId="173" fontId="11" fillId="0" borderId="10" xfId="85" applyNumberFormat="1" applyFont="1" applyBorder="1" applyAlignment="1">
      <alignment horizontal="center" vertical="center" wrapText="1"/>
      <protection/>
    </xf>
    <xf numFmtId="173" fontId="11" fillId="0" borderId="11" xfId="85" applyNumberFormat="1" applyFont="1" applyBorder="1" applyAlignment="1">
      <alignment horizontal="center" vertical="center" wrapText="1"/>
      <protection/>
    </xf>
    <xf numFmtId="173" fontId="11" fillId="0" borderId="12" xfId="85" applyNumberFormat="1" applyFont="1" applyBorder="1" applyAlignment="1">
      <alignment horizontal="center" vertical="center" wrapText="1"/>
      <protection/>
    </xf>
    <xf numFmtId="173" fontId="12" fillId="0" borderId="13" xfId="85" applyNumberFormat="1" applyFont="1" applyBorder="1" applyAlignment="1">
      <alignment horizontal="center" vertical="center" wrapText="1"/>
      <protection/>
    </xf>
    <xf numFmtId="173" fontId="12" fillId="0" borderId="10" xfId="8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73" fontId="11" fillId="0" borderId="0" xfId="85" applyNumberFormat="1" applyFont="1" applyBorder="1" applyAlignment="1">
      <alignment horizontal="center" vertical="center" wrapText="1"/>
      <protection/>
    </xf>
    <xf numFmtId="173" fontId="11" fillId="0" borderId="12" xfId="85" applyNumberFormat="1" applyFont="1" applyBorder="1" applyAlignment="1" applyProtection="1">
      <alignment horizontal="center" vertical="center" wrapText="1"/>
      <protection/>
    </xf>
    <xf numFmtId="173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88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11" fillId="0" borderId="12" xfId="85" applyNumberFormat="1" applyFont="1" applyFill="1" applyBorder="1" applyAlignment="1" applyProtection="1">
      <alignment horizontal="center" vertical="center" wrapText="1"/>
      <protection/>
    </xf>
    <xf numFmtId="173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0" fontId="12" fillId="0" borderId="0" xfId="85" applyFont="1" applyBorder="1" applyAlignment="1">
      <alignment horizontal="left" vertical="center" wrapText="1"/>
      <protection/>
    </xf>
    <xf numFmtId="173" fontId="12" fillId="0" borderId="0" xfId="85" applyNumberFormat="1" applyFont="1" applyBorder="1" applyAlignment="1">
      <alignment horizontal="center" vertical="center" wrapText="1"/>
      <protection/>
    </xf>
    <xf numFmtId="9" fontId="11" fillId="0" borderId="0" xfId="88" applyFont="1" applyBorder="1" applyAlignment="1" applyProtection="1">
      <alignment horizontal="center" vertical="center" wrapText="1"/>
      <protection/>
    </xf>
    <xf numFmtId="9" fontId="2" fillId="0" borderId="0" xfId="88" applyFont="1" applyBorder="1" applyAlignment="1">
      <alignment/>
    </xf>
    <xf numFmtId="9" fontId="2" fillId="0" borderId="13" xfId="88" applyFont="1" applyBorder="1" applyAlignment="1">
      <alignment/>
    </xf>
    <xf numFmtId="9" fontId="2" fillId="0" borderId="10" xfId="88" applyFont="1" applyBorder="1" applyAlignment="1">
      <alignment/>
    </xf>
    <xf numFmtId="9" fontId="0" fillId="0" borderId="24" xfId="88" applyFon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73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75" fontId="2" fillId="7" borderId="0" xfId="0" applyNumberFormat="1" applyFont="1" applyFill="1" applyAlignment="1">
      <alignment vertical="center" wrapText="1"/>
    </xf>
    <xf numFmtId="176" fontId="0" fillId="27" borderId="0" xfId="0" applyNumberFormat="1" applyFill="1" applyAlignment="1" applyProtection="1">
      <alignment/>
      <protection locked="0"/>
    </xf>
    <xf numFmtId="0" fontId="6" fillId="24" borderId="0" xfId="0" applyFont="1" applyFill="1" applyAlignment="1">
      <alignment/>
    </xf>
    <xf numFmtId="0" fontId="15" fillId="24" borderId="0" xfId="0" applyFont="1" applyFill="1" applyAlignment="1">
      <alignment/>
    </xf>
    <xf numFmtId="176" fontId="0" fillId="14" borderId="0" xfId="0" applyNumberFormat="1" applyFill="1" applyAlignment="1">
      <alignment/>
    </xf>
    <xf numFmtId="17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8" fontId="0" fillId="14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73" fontId="12" fillId="0" borderId="24" xfId="85" applyNumberFormat="1" applyFont="1" applyBorder="1" applyAlignment="1">
      <alignment horizontal="center" vertical="center" wrapText="1"/>
      <protection/>
    </xf>
    <xf numFmtId="173" fontId="12" fillId="0" borderId="15" xfId="85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73" fontId="12" fillId="0" borderId="11" xfId="8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88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88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22" borderId="0" xfId="0" applyFill="1" applyAlignment="1">
      <alignment/>
    </xf>
    <xf numFmtId="173" fontId="0" fillId="22" borderId="0" xfId="0" applyNumberFormat="1" applyFill="1" applyAlignment="1">
      <alignment/>
    </xf>
    <xf numFmtId="0" fontId="13" fillId="4" borderId="0" xfId="0" applyFont="1" applyFill="1" applyAlignment="1">
      <alignment/>
    </xf>
    <xf numFmtId="173" fontId="13" fillId="4" borderId="0" xfId="0" applyNumberFormat="1" applyFont="1" applyFill="1" applyAlignment="1">
      <alignment/>
    </xf>
    <xf numFmtId="0" fontId="16" fillId="22" borderId="0" xfId="0" applyFont="1" applyFill="1" applyAlignment="1">
      <alignment horizontal="center"/>
    </xf>
    <xf numFmtId="173" fontId="0" fillId="4" borderId="0" xfId="0" applyNumberFormat="1" applyFont="1" applyFill="1" applyAlignment="1">
      <alignment/>
    </xf>
    <xf numFmtId="170" fontId="0" fillId="0" borderId="0" xfId="88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22" borderId="22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71" fontId="0" fillId="4" borderId="0" xfId="0" applyNumberFormat="1" applyFont="1" applyFill="1" applyAlignment="1">
      <alignment/>
    </xf>
    <xf numFmtId="173" fontId="0" fillId="22" borderId="26" xfId="0" applyNumberFormat="1" applyFill="1" applyBorder="1" applyAlignment="1">
      <alignment/>
    </xf>
    <xf numFmtId="173" fontId="0" fillId="22" borderId="0" xfId="0" applyNumberFormat="1" applyFill="1" applyBorder="1" applyAlignment="1">
      <alignment/>
    </xf>
    <xf numFmtId="43" fontId="0" fillId="22" borderId="26" xfId="0" applyNumberFormat="1" applyFill="1" applyBorder="1" applyAlignment="1">
      <alignment horizontal="center"/>
    </xf>
    <xf numFmtId="43" fontId="0" fillId="22" borderId="0" xfId="0" applyNumberFormat="1" applyFill="1" applyBorder="1" applyAlignment="1">
      <alignment horizontal="center"/>
    </xf>
    <xf numFmtId="43" fontId="0" fillId="22" borderId="31" xfId="0" applyNumberFormat="1" applyFill="1" applyBorder="1" applyAlignment="1">
      <alignment/>
    </xf>
    <xf numFmtId="9" fontId="0" fillId="22" borderId="26" xfId="88" applyFont="1" applyFill="1" applyBorder="1" applyAlignment="1">
      <alignment horizontal="center"/>
    </xf>
    <xf numFmtId="9" fontId="0" fillId="22" borderId="0" xfId="88" applyFont="1" applyFill="1" applyBorder="1" applyAlignment="1">
      <alignment horizontal="center"/>
    </xf>
    <xf numFmtId="9" fontId="0" fillId="22" borderId="31" xfId="88" applyFont="1" applyFill="1" applyBorder="1" applyAlignment="1">
      <alignment/>
    </xf>
    <xf numFmtId="9" fontId="0" fillId="22" borderId="0" xfId="88" applyFont="1" applyFill="1" applyBorder="1" applyAlignment="1">
      <alignment/>
    </xf>
    <xf numFmtId="0" fontId="0" fillId="22" borderId="29" xfId="0" applyFill="1" applyBorder="1" applyAlignment="1">
      <alignment/>
    </xf>
    <xf numFmtId="0" fontId="0" fillId="22" borderId="30" xfId="0" applyFill="1" applyBorder="1" applyAlignment="1">
      <alignment/>
    </xf>
    <xf numFmtId="0" fontId="0" fillId="22" borderId="32" xfId="0" applyFill="1" applyBorder="1" applyAlignment="1">
      <alignment/>
    </xf>
    <xf numFmtId="9" fontId="0" fillId="22" borderId="30" xfId="88" applyFont="1" applyFill="1" applyBorder="1" applyAlignment="1">
      <alignment/>
    </xf>
    <xf numFmtId="172" fontId="0" fillId="4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0" fillId="22" borderId="15" xfId="0" applyFont="1" applyFill="1" applyBorder="1" applyAlignment="1">
      <alignment/>
    </xf>
    <xf numFmtId="0" fontId="0" fillId="22" borderId="24" xfId="0" applyFill="1" applyBorder="1" applyAlignment="1">
      <alignment horizontal="center" wrapText="1"/>
    </xf>
    <xf numFmtId="0" fontId="0" fillId="22" borderId="15" xfId="0" applyFill="1" applyBorder="1" applyAlignment="1">
      <alignment wrapText="1"/>
    </xf>
    <xf numFmtId="0" fontId="0" fillId="22" borderId="10" xfId="0" applyFill="1" applyBorder="1" applyAlignment="1">
      <alignment horizontal="center"/>
    </xf>
    <xf numFmtId="0" fontId="0" fillId="22" borderId="24" xfId="0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0" xfId="0" applyFill="1" applyBorder="1" applyAlignment="1">
      <alignment/>
    </xf>
    <xf numFmtId="1" fontId="0" fillId="22" borderId="0" xfId="0" applyNumberFormat="1" applyFill="1" applyBorder="1" applyAlignment="1">
      <alignment horizontal="center"/>
    </xf>
    <xf numFmtId="0" fontId="0" fillId="25" borderId="26" xfId="0" applyFill="1" applyBorder="1" applyAlignment="1">
      <alignment/>
    </xf>
    <xf numFmtId="173" fontId="0" fillId="22" borderId="16" xfId="0" applyNumberFormat="1" applyFill="1" applyBorder="1" applyAlignment="1">
      <alignment horizontal="center"/>
    </xf>
    <xf numFmtId="173" fontId="0" fillId="22" borderId="0" xfId="0" applyNumberFormat="1" applyFill="1" applyBorder="1" applyAlignment="1">
      <alignment horizontal="center"/>
    </xf>
    <xf numFmtId="173" fontId="0" fillId="22" borderId="20" xfId="0" applyNumberFormat="1" applyFill="1" applyBorder="1" applyAlignment="1">
      <alignment horizontal="center"/>
    </xf>
    <xf numFmtId="179" fontId="0" fillId="22" borderId="16" xfId="48" applyNumberFormat="1" applyFont="1" applyFill="1" applyBorder="1" applyAlignment="1">
      <alignment/>
    </xf>
    <xf numFmtId="179" fontId="0" fillId="22" borderId="0" xfId="48" applyNumberFormat="1" applyFont="1" applyFill="1" applyBorder="1" applyAlignment="1">
      <alignment/>
    </xf>
    <xf numFmtId="0" fontId="0" fillId="22" borderId="16" xfId="0" applyFont="1" applyFill="1" applyBorder="1" applyAlignment="1">
      <alignment/>
    </xf>
    <xf numFmtId="9" fontId="0" fillId="22" borderId="16" xfId="88" applyFont="1" applyFill="1" applyBorder="1" applyAlignment="1">
      <alignment/>
    </xf>
    <xf numFmtId="179" fontId="0" fillId="22" borderId="16" xfId="88" applyNumberFormat="1" applyFont="1" applyFill="1" applyBorder="1" applyAlignment="1">
      <alignment/>
    </xf>
    <xf numFmtId="179" fontId="0" fillId="22" borderId="0" xfId="88" applyNumberFormat="1" applyFont="1" applyFill="1" applyBorder="1" applyAlignment="1">
      <alignment/>
    </xf>
    <xf numFmtId="179" fontId="0" fillId="22" borderId="20" xfId="88" applyNumberFormat="1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12" xfId="0" applyFill="1" applyBorder="1" applyAlignment="1">
      <alignment/>
    </xf>
    <xf numFmtId="9" fontId="0" fillId="22" borderId="17" xfId="88" applyFont="1" applyFill="1" applyBorder="1" applyAlignment="1">
      <alignment horizontal="center"/>
    </xf>
    <xf numFmtId="9" fontId="0" fillId="22" borderId="27" xfId="88" applyFont="1" applyFill="1" applyBorder="1" applyAlignment="1">
      <alignment/>
    </xf>
    <xf numFmtId="9" fontId="0" fillId="22" borderId="17" xfId="88" applyFont="1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26" borderId="27" xfId="85" applyFont="1" applyFill="1" applyBorder="1" applyAlignment="1">
      <alignment horizontal="left" vertical="center" wrapText="1"/>
      <protection/>
    </xf>
    <xf numFmtId="173" fontId="11" fillId="0" borderId="12" xfId="85" applyNumberFormat="1" applyFont="1" applyBorder="1" applyAlignment="1" applyProtection="1">
      <alignment horizontal="left" vertical="center" wrapText="1"/>
      <protection/>
    </xf>
    <xf numFmtId="9" fontId="11" fillId="0" borderId="10" xfId="88" applyFont="1" applyBorder="1" applyAlignment="1" applyProtection="1">
      <alignment horizontal="center" vertical="center" wrapText="1"/>
      <protection/>
    </xf>
    <xf numFmtId="9" fontId="11" fillId="0" borderId="12" xfId="88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72" fontId="0" fillId="0" borderId="11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70" fontId="11" fillId="0" borderId="17" xfId="88" applyNumberFormat="1" applyFont="1" applyBorder="1" applyAlignment="1" applyProtection="1">
      <alignment horizontal="center" vertical="center" wrapText="1"/>
      <protection/>
    </xf>
    <xf numFmtId="173" fontId="11" fillId="0" borderId="27" xfId="85" applyNumberFormat="1" applyFont="1" applyBorder="1" applyAlignment="1" applyProtection="1">
      <alignment horizontal="center" vertical="center" wrapText="1"/>
      <protection/>
    </xf>
    <xf numFmtId="173" fontId="11" fillId="0" borderId="21" xfId="85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9" fontId="0" fillId="0" borderId="19" xfId="88" applyFont="1" applyBorder="1" applyAlignment="1">
      <alignment/>
    </xf>
    <xf numFmtId="9" fontId="0" fillId="0" borderId="20" xfId="88" applyFont="1" applyBorder="1" applyAlignment="1">
      <alignment/>
    </xf>
    <xf numFmtId="9" fontId="0" fillId="0" borderId="21" xfId="88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88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88" applyFont="1" applyFill="1" applyBorder="1" applyAlignment="1">
      <alignment/>
    </xf>
    <xf numFmtId="4" fontId="0" fillId="0" borderId="0" xfId="0" applyNumberFormat="1" applyAlignment="1">
      <alignment/>
    </xf>
    <xf numFmtId="181" fontId="0" fillId="0" borderId="0" xfId="88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19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3" fontId="2" fillId="0" borderId="20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9" fontId="2" fillId="0" borderId="20" xfId="88" applyFont="1" applyFill="1" applyBorder="1" applyAlignment="1">
      <alignment/>
    </xf>
    <xf numFmtId="9" fontId="2" fillId="0" borderId="11" xfId="88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88" applyFont="1" applyFill="1" applyBorder="1" applyAlignment="1">
      <alignment/>
    </xf>
    <xf numFmtId="9" fontId="2" fillId="0" borderId="12" xfId="88" applyFont="1" applyFill="1" applyBorder="1" applyAlignment="1">
      <alignment/>
    </xf>
    <xf numFmtId="173" fontId="11" fillId="0" borderId="24" xfId="85" applyNumberFormat="1" applyFont="1" applyBorder="1" applyAlignment="1" applyProtection="1">
      <alignment horizontal="center" vertical="center" wrapText="1"/>
      <protection/>
    </xf>
    <xf numFmtId="173" fontId="11" fillId="0" borderId="19" xfId="85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85" applyFont="1" applyBorder="1" applyAlignment="1">
      <alignment horizontal="left" vertical="center" wrapText="1"/>
      <protection/>
    </xf>
    <xf numFmtId="0" fontId="12" fillId="0" borderId="24" xfId="85" applyFont="1" applyBorder="1" applyAlignment="1">
      <alignment horizontal="left" vertical="center" wrapText="1"/>
      <protection/>
    </xf>
    <xf numFmtId="172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0" fontId="11" fillId="0" borderId="15" xfId="88" applyNumberFormat="1" applyFont="1" applyFill="1" applyBorder="1" applyAlignment="1" applyProtection="1">
      <alignment horizontal="center" vertical="center" wrapText="1"/>
      <protection/>
    </xf>
    <xf numFmtId="170" fontId="11" fillId="0" borderId="17" xfId="88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24" borderId="16" xfId="0" applyFont="1" applyFill="1" applyBorder="1" applyAlignment="1">
      <alignment/>
    </xf>
    <xf numFmtId="170" fontId="2" fillId="0" borderId="18" xfId="0" applyNumberFormat="1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horizontal="center" vertical="center"/>
    </xf>
    <xf numFmtId="170" fontId="2" fillId="0" borderId="19" xfId="0" applyNumberFormat="1" applyFont="1" applyBorder="1" applyAlignment="1">
      <alignment horizontal="center"/>
    </xf>
    <xf numFmtId="170" fontId="2" fillId="0" borderId="25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26" borderId="13" xfId="88" applyFont="1" applyFill="1" applyBorder="1" applyAlignment="1">
      <alignment/>
    </xf>
    <xf numFmtId="9" fontId="2" fillId="26" borderId="18" xfId="88" applyFont="1" applyFill="1" applyBorder="1" applyAlignment="1">
      <alignment/>
    </xf>
    <xf numFmtId="0" fontId="2" fillId="21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73" fontId="26" fillId="0" borderId="0" xfId="0" applyNumberFormat="1" applyFont="1" applyFill="1" applyAlignment="1">
      <alignment/>
    </xf>
    <xf numFmtId="0" fontId="26" fillId="21" borderId="0" xfId="0" applyFont="1" applyFill="1" applyAlignment="1">
      <alignment/>
    </xf>
    <xf numFmtId="0" fontId="26" fillId="21" borderId="0" xfId="0" applyFont="1" applyFill="1" applyAlignment="1">
      <alignment/>
    </xf>
    <xf numFmtId="173" fontId="26" fillId="21" borderId="0" xfId="0" applyNumberFormat="1" applyFont="1" applyFill="1" applyAlignment="1">
      <alignment/>
    </xf>
    <xf numFmtId="181" fontId="13" fillId="22" borderId="26" xfId="88" applyNumberFormat="1" applyFont="1" applyFill="1" applyBorder="1" applyAlignment="1">
      <alignment horizontal="center"/>
    </xf>
    <xf numFmtId="0" fontId="13" fillId="22" borderId="0" xfId="0" applyFont="1" applyFill="1" applyBorder="1" applyAlignment="1">
      <alignment/>
    </xf>
    <xf numFmtId="9" fontId="13" fillId="22" borderId="31" xfId="88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9" fontId="2" fillId="0" borderId="11" xfId="88" applyNumberFormat="1" applyFont="1" applyFill="1" applyBorder="1" applyAlignment="1">
      <alignment/>
    </xf>
    <xf numFmtId="9" fontId="2" fillId="0" borderId="18" xfId="88" applyFont="1" applyBorder="1" applyAlignment="1">
      <alignment horizontal="center"/>
    </xf>
    <xf numFmtId="9" fontId="2" fillId="0" borderId="25" xfId="88" applyFont="1" applyBorder="1" applyAlignment="1">
      <alignment horizontal="center"/>
    </xf>
    <xf numFmtId="9" fontId="2" fillId="0" borderId="14" xfId="88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70" fontId="0" fillId="0" borderId="0" xfId="88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62" applyAlignment="1">
      <alignment/>
    </xf>
    <xf numFmtId="0" fontId="22" fillId="0" borderId="0" xfId="62" applyFont="1" applyAlignment="1" applyProtection="1">
      <alignment/>
      <protection/>
    </xf>
    <xf numFmtId="173" fontId="0" fillId="0" borderId="33" xfId="70" applyNumberFormat="1" applyFont="1" applyFill="1" applyBorder="1" applyAlignment="1" applyProtection="1">
      <alignment horizontal="center" vertical="center"/>
      <protection/>
    </xf>
    <xf numFmtId="173" fontId="0" fillId="0" borderId="34" xfId="70" applyNumberFormat="1" applyFont="1" applyFill="1" applyBorder="1" applyAlignment="1" applyProtection="1">
      <alignment horizontal="center" vertical="center"/>
      <protection/>
    </xf>
    <xf numFmtId="173" fontId="0" fillId="0" borderId="35" xfId="70" applyNumberFormat="1" applyFont="1" applyFill="1" applyBorder="1" applyAlignment="1" applyProtection="1">
      <alignment horizontal="center" vertical="center"/>
      <protection/>
    </xf>
    <xf numFmtId="173" fontId="0" fillId="0" borderId="36" xfId="70" applyNumberFormat="1" applyFont="1" applyFill="1" applyBorder="1" applyAlignment="1" applyProtection="1">
      <alignment horizontal="center" vertical="center"/>
      <protection/>
    </xf>
    <xf numFmtId="0" fontId="0" fillId="0" borderId="0" xfId="70" applyProtection="1">
      <alignment/>
      <protection/>
    </xf>
    <xf numFmtId="173" fontId="0" fillId="21" borderId="37" xfId="70" applyNumberFormat="1" applyFill="1" applyBorder="1" applyAlignment="1" applyProtection="1">
      <alignment horizontal="center" vertical="center"/>
      <protection/>
    </xf>
    <xf numFmtId="173" fontId="0" fillId="21" borderId="13" xfId="70" applyNumberFormat="1" applyFill="1" applyBorder="1" applyAlignment="1" applyProtection="1">
      <alignment horizontal="center" vertical="center"/>
      <protection/>
    </xf>
    <xf numFmtId="173" fontId="0" fillId="21" borderId="38" xfId="7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0" fontId="0" fillId="21" borderId="38" xfId="88" applyNumberFormat="1" applyFont="1" applyFill="1" applyBorder="1" applyAlignment="1" applyProtection="1">
      <alignment horizontal="center" vertical="center"/>
      <protection/>
    </xf>
    <xf numFmtId="173" fontId="0" fillId="0" borderId="37" xfId="70" applyNumberFormat="1" applyFont="1" applyFill="1" applyBorder="1" applyAlignment="1" applyProtection="1">
      <alignment horizontal="center" vertical="center"/>
      <protection/>
    </xf>
    <xf numFmtId="173" fontId="0" fillId="0" borderId="39" xfId="70" applyNumberFormat="1" applyFont="1" applyFill="1" applyBorder="1" applyAlignment="1" applyProtection="1">
      <alignment horizontal="center" vertical="center"/>
      <protection/>
    </xf>
    <xf numFmtId="173" fontId="0" fillId="0" borderId="38" xfId="70" applyNumberFormat="1" applyFont="1" applyFill="1" applyBorder="1" applyAlignment="1" applyProtection="1">
      <alignment horizontal="center" vertical="center"/>
      <protection/>
    </xf>
    <xf numFmtId="173" fontId="0" fillId="0" borderId="13" xfId="70" applyNumberFormat="1" applyFont="1" applyFill="1" applyBorder="1" applyAlignment="1" applyProtection="1">
      <alignment horizontal="center" vertical="center"/>
      <protection/>
    </xf>
    <xf numFmtId="173" fontId="2" fillId="21" borderId="37" xfId="70" applyNumberFormat="1" applyFont="1" applyFill="1" applyBorder="1" applyAlignment="1" applyProtection="1">
      <alignment horizontal="center" vertical="center"/>
      <protection/>
    </xf>
    <xf numFmtId="173" fontId="2" fillId="21" borderId="13" xfId="70" applyNumberFormat="1" applyFont="1" applyFill="1" applyBorder="1" applyAlignment="1" applyProtection="1">
      <alignment horizontal="center" vertical="center"/>
      <protection/>
    </xf>
    <xf numFmtId="173" fontId="2" fillId="21" borderId="38" xfId="70" applyNumberFormat="1" applyFont="1" applyFill="1" applyBorder="1" applyAlignment="1" applyProtection="1">
      <alignment horizontal="center" vertical="center"/>
      <protection/>
    </xf>
    <xf numFmtId="173" fontId="2" fillId="21" borderId="39" xfId="70" applyNumberFormat="1" applyFont="1" applyFill="1" applyBorder="1" applyAlignment="1" applyProtection="1">
      <alignment horizontal="center" vertical="center"/>
      <protection/>
    </xf>
    <xf numFmtId="173" fontId="2" fillId="21" borderId="40" xfId="70" applyNumberFormat="1" applyFont="1" applyFill="1" applyBorder="1" applyAlignment="1" applyProtection="1">
      <alignment horizontal="center" vertical="center"/>
      <protection/>
    </xf>
    <xf numFmtId="173" fontId="2" fillId="21" borderId="41" xfId="70" applyNumberFormat="1" applyFont="1" applyFill="1" applyBorder="1" applyAlignment="1" applyProtection="1">
      <alignment horizontal="center" vertical="center"/>
      <protection/>
    </xf>
    <xf numFmtId="173" fontId="2" fillId="21" borderId="42" xfId="70" applyNumberFormat="1" applyFont="1" applyFill="1" applyBorder="1" applyAlignment="1" applyProtection="1">
      <alignment horizontal="center" vertical="center"/>
      <protection/>
    </xf>
    <xf numFmtId="173" fontId="2" fillId="21" borderId="43" xfId="70" applyNumberFormat="1" applyFont="1" applyFill="1" applyBorder="1" applyAlignment="1" applyProtection="1">
      <alignment horizontal="center" vertical="center"/>
      <protection/>
    </xf>
    <xf numFmtId="173" fontId="0" fillId="21" borderId="40" xfId="70" applyNumberFormat="1" applyFill="1" applyBorder="1" applyAlignment="1" applyProtection="1">
      <alignment horizontal="center" vertical="center"/>
      <protection/>
    </xf>
    <xf numFmtId="173" fontId="0" fillId="21" borderId="41" xfId="70" applyNumberFormat="1" applyFill="1" applyBorder="1" applyAlignment="1" applyProtection="1">
      <alignment horizontal="center" vertical="center"/>
      <protection/>
    </xf>
    <xf numFmtId="173" fontId="0" fillId="21" borderId="42" xfId="70" applyNumberFormat="1" applyFill="1" applyBorder="1" applyAlignment="1" applyProtection="1">
      <alignment horizontal="center" vertical="center"/>
      <protection/>
    </xf>
    <xf numFmtId="170" fontId="0" fillId="21" borderId="42" xfId="88" applyNumberFormat="1" applyFont="1" applyFill="1" applyBorder="1" applyAlignment="1" applyProtection="1">
      <alignment horizontal="center" vertical="center"/>
      <protection/>
    </xf>
    <xf numFmtId="1" fontId="12" fillId="0" borderId="22" xfId="79" applyNumberFormat="1" applyFont="1" applyBorder="1" applyProtection="1">
      <alignment/>
      <protection/>
    </xf>
    <xf numFmtId="1" fontId="12" fillId="0" borderId="23" xfId="79" applyNumberFormat="1" applyFont="1" applyBorder="1" applyProtection="1">
      <alignment/>
      <protection/>
    </xf>
    <xf numFmtId="1" fontId="12" fillId="0" borderId="44" xfId="79" applyNumberFormat="1" applyFont="1" applyBorder="1" applyProtection="1">
      <alignment/>
      <protection/>
    </xf>
    <xf numFmtId="1" fontId="11" fillId="0" borderId="26" xfId="79" applyNumberFormat="1" applyFont="1" applyBorder="1" applyAlignment="1" applyProtection="1">
      <alignment wrapText="1"/>
      <protection/>
    </xf>
    <xf numFmtId="1" fontId="12" fillId="0" borderId="0" xfId="79" applyNumberFormat="1" applyFont="1" applyBorder="1" applyAlignment="1" applyProtection="1">
      <alignment wrapText="1"/>
      <protection/>
    </xf>
    <xf numFmtId="1" fontId="12" fillId="0" borderId="45" xfId="79" applyNumberFormat="1" applyFont="1" applyBorder="1" applyAlignment="1" applyProtection="1">
      <alignment horizontal="center" wrapText="1"/>
      <protection/>
    </xf>
    <xf numFmtId="1" fontId="12" fillId="0" borderId="44" xfId="79" applyNumberFormat="1" applyFont="1" applyBorder="1" applyAlignment="1" applyProtection="1">
      <alignment horizontal="center" vertical="center" wrapText="1"/>
      <protection/>
    </xf>
    <xf numFmtId="1" fontId="12" fillId="0" borderId="31" xfId="79" applyNumberFormat="1" applyFont="1" applyBorder="1" applyAlignment="1" applyProtection="1">
      <alignment horizontal="center" vertical="center" wrapText="1"/>
      <protection/>
    </xf>
    <xf numFmtId="1" fontId="12" fillId="0" borderId="29" xfId="79" applyNumberFormat="1" applyFont="1" applyBorder="1" applyProtection="1">
      <alignment/>
      <protection/>
    </xf>
    <xf numFmtId="1" fontId="12" fillId="0" borderId="30" xfId="79" applyNumberFormat="1" applyFont="1" applyBorder="1" applyProtection="1">
      <alignment/>
      <protection/>
    </xf>
    <xf numFmtId="0" fontId="2" fillId="0" borderId="46" xfId="70" applyFont="1" applyBorder="1" applyAlignment="1" applyProtection="1">
      <alignment horizontal="center" vertical="center" wrapText="1"/>
      <protection/>
    </xf>
    <xf numFmtId="0" fontId="2" fillId="0" borderId="43" xfId="70" applyFont="1" applyBorder="1" applyAlignment="1" applyProtection="1">
      <alignment horizontal="center" vertical="center" wrapText="1"/>
      <protection/>
    </xf>
    <xf numFmtId="0" fontId="2" fillId="0" borderId="41" xfId="70" applyFont="1" applyBorder="1" applyAlignment="1" applyProtection="1">
      <alignment horizontal="center" vertical="center" wrapText="1"/>
      <protection/>
    </xf>
    <xf numFmtId="0" fontId="2" fillId="0" borderId="40" xfId="70" applyFont="1" applyBorder="1" applyAlignment="1" applyProtection="1">
      <alignment horizontal="center" vertical="center" wrapText="1"/>
      <protection/>
    </xf>
    <xf numFmtId="0" fontId="2" fillId="0" borderId="47" xfId="70" applyFont="1" applyBorder="1" applyAlignment="1" applyProtection="1">
      <alignment horizontal="center" vertical="center" wrapText="1"/>
      <protection/>
    </xf>
    <xf numFmtId="0" fontId="2" fillId="0" borderId="48" xfId="70" applyFont="1" applyBorder="1" applyAlignment="1" applyProtection="1">
      <alignment horizontal="center" vertical="center" wrapText="1"/>
      <protection/>
    </xf>
    <xf numFmtId="0" fontId="2" fillId="0" borderId="42" xfId="70" applyFont="1" applyBorder="1" applyAlignment="1" applyProtection="1">
      <alignment horizontal="center" vertical="center" wrapText="1"/>
      <protection/>
    </xf>
    <xf numFmtId="0" fontId="2" fillId="0" borderId="49" xfId="70" applyFont="1" applyBorder="1" applyAlignment="1" applyProtection="1">
      <alignment horizontal="center" vertical="center" wrapText="1"/>
      <protection/>
    </xf>
    <xf numFmtId="1" fontId="11" fillId="0" borderId="26" xfId="79" applyNumberFormat="1" applyFont="1" applyFill="1" applyBorder="1" applyProtection="1">
      <alignment/>
      <protection/>
    </xf>
    <xf numFmtId="0" fontId="12" fillId="0" borderId="0" xfId="79" applyFont="1" applyBorder="1" applyAlignment="1" applyProtection="1">
      <alignment/>
      <protection/>
    </xf>
    <xf numFmtId="0" fontId="11" fillId="0" borderId="0" xfId="79" applyFont="1" applyBorder="1" applyProtection="1">
      <alignment/>
      <protection/>
    </xf>
    <xf numFmtId="1" fontId="11" fillId="0" borderId="44" xfId="79" applyNumberFormat="1" applyFont="1" applyFill="1" applyBorder="1" applyAlignment="1" applyProtection="1">
      <alignment horizontal="center"/>
      <protection/>
    </xf>
    <xf numFmtId="1" fontId="11" fillId="0" borderId="50" xfId="79" applyNumberFormat="1" applyFont="1" applyFill="1" applyBorder="1" applyAlignment="1" applyProtection="1">
      <alignment horizontal="center"/>
      <protection/>
    </xf>
    <xf numFmtId="1" fontId="11" fillId="0" borderId="51" xfId="79" applyNumberFormat="1" applyFont="1" applyFill="1" applyBorder="1" applyAlignment="1" applyProtection="1">
      <alignment horizontal="center"/>
      <protection/>
    </xf>
    <xf numFmtId="1" fontId="11" fillId="0" borderId="52" xfId="79" applyNumberFormat="1" applyFont="1" applyFill="1" applyBorder="1" applyAlignment="1" applyProtection="1">
      <alignment horizontal="center"/>
      <protection/>
    </xf>
    <xf numFmtId="0" fontId="12" fillId="0" borderId="0" xfId="79" applyFont="1" applyBorder="1" applyProtection="1">
      <alignment/>
      <protection/>
    </xf>
    <xf numFmtId="1" fontId="11" fillId="0" borderId="45" xfId="79" applyNumberFormat="1" applyFont="1" applyFill="1" applyBorder="1" applyAlignment="1" applyProtection="1">
      <alignment horizontal="center"/>
      <protection/>
    </xf>
    <xf numFmtId="1" fontId="11" fillId="0" borderId="53" xfId="79" applyNumberFormat="1" applyFont="1" applyFill="1" applyBorder="1" applyAlignment="1" applyProtection="1">
      <alignment horizontal="center"/>
      <protection/>
    </xf>
    <xf numFmtId="1" fontId="11" fillId="0" borderId="54" xfId="79" applyNumberFormat="1" applyFont="1" applyFill="1" applyBorder="1" applyAlignment="1" applyProtection="1">
      <alignment horizontal="center"/>
      <protection/>
    </xf>
    <xf numFmtId="1" fontId="11" fillId="0" borderId="55" xfId="79" applyNumberFormat="1" applyFont="1" applyFill="1" applyBorder="1" applyAlignment="1" applyProtection="1">
      <alignment horizontal="center"/>
      <protection/>
    </xf>
    <xf numFmtId="173" fontId="11" fillId="0" borderId="45" xfId="79" applyNumberFormat="1" applyFont="1" applyFill="1" applyBorder="1" applyAlignment="1" applyProtection="1">
      <alignment horizontal="center"/>
      <protection/>
    </xf>
    <xf numFmtId="0" fontId="11" fillId="0" borderId="26" xfId="79" applyFont="1" applyBorder="1" applyProtection="1">
      <alignment/>
      <protection/>
    </xf>
    <xf numFmtId="174" fontId="12" fillId="21" borderId="48" xfId="79" applyNumberFormat="1" applyFont="1" applyFill="1" applyBorder="1" applyAlignment="1" applyProtection="1">
      <alignment horizontal="center"/>
      <protection/>
    </xf>
    <xf numFmtId="174" fontId="11" fillId="0" borderId="37" xfId="79" applyNumberFormat="1" applyFont="1" applyFill="1" applyBorder="1" applyAlignment="1" applyProtection="1">
      <alignment horizontal="center"/>
      <protection/>
    </xf>
    <xf numFmtId="174" fontId="11" fillId="0" borderId="13" xfId="79" applyNumberFormat="1" applyFont="1" applyFill="1" applyBorder="1" applyAlignment="1" applyProtection="1">
      <alignment horizontal="center"/>
      <protection/>
    </xf>
    <xf numFmtId="173" fontId="39" fillId="22" borderId="48" xfId="79" applyNumberFormat="1" applyFont="1" applyFill="1" applyBorder="1" applyAlignment="1" applyProtection="1">
      <alignment horizontal="center"/>
      <protection locked="0"/>
    </xf>
    <xf numFmtId="174" fontId="11" fillId="0" borderId="56" xfId="79" applyNumberFormat="1" applyFont="1" applyFill="1" applyBorder="1" applyAlignment="1" applyProtection="1">
      <alignment horizontal="center"/>
      <protection/>
    </xf>
    <xf numFmtId="174" fontId="12" fillId="0" borderId="45" xfId="79" applyNumberFormat="1" applyFont="1" applyFill="1" applyBorder="1" applyAlignment="1" applyProtection="1">
      <alignment horizontal="center"/>
      <protection/>
    </xf>
    <xf numFmtId="174" fontId="11" fillId="0" borderId="53" xfId="79" applyNumberFormat="1" applyFont="1" applyFill="1" applyBorder="1" applyAlignment="1" applyProtection="1">
      <alignment horizontal="center"/>
      <protection/>
    </xf>
    <xf numFmtId="174" fontId="11" fillId="0" borderId="54" xfId="79" applyNumberFormat="1" applyFont="1" applyFill="1" applyBorder="1" applyAlignment="1" applyProtection="1">
      <alignment horizontal="center"/>
      <protection/>
    </xf>
    <xf numFmtId="174" fontId="11" fillId="0" borderId="55" xfId="79" applyNumberFormat="1" applyFont="1" applyFill="1" applyBorder="1" applyAlignment="1" applyProtection="1">
      <alignment horizontal="center"/>
      <protection/>
    </xf>
    <xf numFmtId="173" fontId="11" fillId="0" borderId="45" xfId="79" applyNumberFormat="1" applyFont="1" applyFill="1" applyBorder="1" applyAlignment="1" applyProtection="1">
      <alignment horizontal="center"/>
      <protection locked="0"/>
    </xf>
    <xf numFmtId="174" fontId="39" fillId="0" borderId="46" xfId="79" applyNumberFormat="1" applyFont="1" applyFill="1" applyBorder="1" applyAlignment="1" applyProtection="1">
      <alignment horizontal="center"/>
      <protection/>
    </xf>
    <xf numFmtId="174" fontId="11" fillId="0" borderId="57" xfId="79" applyNumberFormat="1" applyFont="1" applyFill="1" applyBorder="1" applyAlignment="1" applyProtection="1">
      <alignment horizontal="center"/>
      <protection/>
    </xf>
    <xf numFmtId="174" fontId="11" fillId="0" borderId="58" xfId="79" applyNumberFormat="1" applyFont="1" applyFill="1" applyBorder="1" applyAlignment="1" applyProtection="1">
      <alignment horizontal="center"/>
      <protection/>
    </xf>
    <xf numFmtId="174" fontId="11" fillId="0" borderId="59" xfId="79" applyNumberFormat="1" applyFont="1" applyFill="1" applyBorder="1" applyAlignment="1" applyProtection="1">
      <alignment horizontal="center"/>
      <protection/>
    </xf>
    <xf numFmtId="174" fontId="11" fillId="0" borderId="46" xfId="79" applyNumberFormat="1" applyFont="1" applyFill="1" applyBorder="1" applyAlignment="1" applyProtection="1">
      <alignment horizontal="center"/>
      <protection/>
    </xf>
    <xf numFmtId="173" fontId="39" fillId="0" borderId="46" xfId="79" applyNumberFormat="1" applyFont="1" applyFill="1" applyBorder="1" applyAlignment="1" applyProtection="1">
      <alignment horizontal="center"/>
      <protection locked="0"/>
    </xf>
    <xf numFmtId="0" fontId="11" fillId="0" borderId="22" xfId="79" applyFont="1" applyBorder="1" applyProtection="1">
      <alignment/>
      <protection/>
    </xf>
    <xf numFmtId="0" fontId="12" fillId="0" borderId="23" xfId="79" applyFont="1" applyBorder="1" applyAlignment="1" applyProtection="1">
      <alignment/>
      <protection/>
    </xf>
    <xf numFmtId="0" fontId="11" fillId="0" borderId="0" xfId="75" applyFont="1" applyAlignment="1" applyProtection="1">
      <alignment/>
      <protection/>
    </xf>
    <xf numFmtId="174" fontId="12" fillId="0" borderId="44" xfId="79" applyNumberFormat="1" applyFont="1" applyFill="1" applyBorder="1" applyAlignment="1" applyProtection="1">
      <alignment horizontal="center"/>
      <protection/>
    </xf>
    <xf numFmtId="174" fontId="11" fillId="0" borderId="50" xfId="79" applyNumberFormat="1" applyFont="1" applyFill="1" applyBorder="1" applyAlignment="1" applyProtection="1">
      <alignment horizontal="center"/>
      <protection/>
    </xf>
    <xf numFmtId="174" fontId="11" fillId="0" borderId="51" xfId="79" applyNumberFormat="1" applyFont="1" applyFill="1" applyBorder="1" applyAlignment="1" applyProtection="1">
      <alignment horizontal="center"/>
      <protection/>
    </xf>
    <xf numFmtId="174" fontId="11" fillId="0" borderId="52" xfId="79" applyNumberFormat="1" applyFont="1" applyFill="1" applyBorder="1" applyAlignment="1" applyProtection="1">
      <alignment horizontal="center"/>
      <protection/>
    </xf>
    <xf numFmtId="173" fontId="11" fillId="0" borderId="44" xfId="79" applyNumberFormat="1" applyFont="1" applyFill="1" applyBorder="1" applyAlignment="1" applyProtection="1">
      <alignment horizontal="center"/>
      <protection locked="0"/>
    </xf>
    <xf numFmtId="173" fontId="39" fillId="0" borderId="46" xfId="79" applyNumberFormat="1" applyFont="1" applyFill="1" applyBorder="1" applyAlignment="1" applyProtection="1">
      <alignment horizontal="center"/>
      <protection/>
    </xf>
    <xf numFmtId="173" fontId="40" fillId="22" borderId="37" xfId="70" applyNumberFormat="1" applyFont="1" applyFill="1" applyBorder="1" applyAlignment="1" applyProtection="1">
      <alignment horizontal="center" vertical="center"/>
      <protection locked="0"/>
    </xf>
    <xf numFmtId="173" fontId="40" fillId="22" borderId="39" xfId="70" applyNumberFormat="1" applyFont="1" applyFill="1" applyBorder="1" applyAlignment="1" applyProtection="1">
      <alignment horizontal="center" vertical="center"/>
      <protection locked="0"/>
    </xf>
    <xf numFmtId="173" fontId="40" fillId="22" borderId="38" xfId="70" applyNumberFormat="1" applyFont="1" applyFill="1" applyBorder="1" applyAlignment="1" applyProtection="1">
      <alignment horizontal="center" vertical="center"/>
      <protection locked="0"/>
    </xf>
    <xf numFmtId="173" fontId="40" fillId="22" borderId="13" xfId="70" applyNumberFormat="1" applyFont="1" applyFill="1" applyBorder="1" applyAlignment="1" applyProtection="1">
      <alignment horizontal="center" vertical="center"/>
      <protection locked="0"/>
    </xf>
    <xf numFmtId="173" fontId="0" fillId="21" borderId="39" xfId="70" applyNumberFormat="1" applyFill="1" applyBorder="1" applyAlignment="1" applyProtection="1">
      <alignment horizontal="center" vertical="center"/>
      <protection/>
    </xf>
    <xf numFmtId="0" fontId="0" fillId="0" borderId="60" xfId="70" applyBorder="1" applyAlignment="1" applyProtection="1">
      <alignment horizontal="center" vertical="center"/>
      <protection/>
    </xf>
    <xf numFmtId="0" fontId="0" fillId="0" borderId="61" xfId="70" applyBorder="1" applyAlignment="1" applyProtection="1">
      <alignment horizontal="center" vertical="center"/>
      <protection/>
    </xf>
    <xf numFmtId="0" fontId="0" fillId="0" borderId="49" xfId="70" applyBorder="1" applyAlignment="1" applyProtection="1">
      <alignment horizontal="center" vertical="center"/>
      <protection/>
    </xf>
    <xf numFmtId="0" fontId="0" fillId="0" borderId="60" xfId="70" applyFill="1" applyBorder="1" applyAlignment="1" applyProtection="1">
      <alignment horizontal="center" vertical="center"/>
      <protection/>
    </xf>
    <xf numFmtId="173" fontId="40" fillId="28" borderId="37" xfId="70" applyNumberFormat="1" applyFont="1" applyFill="1" applyBorder="1" applyAlignment="1" applyProtection="1">
      <alignment horizontal="center" vertical="center"/>
      <protection/>
    </xf>
    <xf numFmtId="173" fontId="40" fillId="28" borderId="39" xfId="7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70" fontId="2" fillId="21" borderId="38" xfId="88" applyNumberFormat="1" applyFont="1" applyFill="1" applyBorder="1" applyAlignment="1" applyProtection="1">
      <alignment horizontal="center" vertical="center"/>
      <protection/>
    </xf>
    <xf numFmtId="173" fontId="40" fillId="28" borderId="40" xfId="70" applyNumberFormat="1" applyFont="1" applyFill="1" applyBorder="1" applyAlignment="1" applyProtection="1">
      <alignment horizontal="center" vertical="center"/>
      <protection/>
    </xf>
    <xf numFmtId="173" fontId="40" fillId="28" borderId="43" xfId="70" applyNumberFormat="1" applyFont="1" applyFill="1" applyBorder="1" applyAlignment="1" applyProtection="1">
      <alignment horizontal="center" vertical="center"/>
      <protection/>
    </xf>
    <xf numFmtId="173" fontId="40" fillId="22" borderId="43" xfId="70" applyNumberFormat="1" applyFont="1" applyFill="1" applyBorder="1" applyAlignment="1" applyProtection="1">
      <alignment horizontal="center" vertical="center"/>
      <protection locked="0"/>
    </xf>
    <xf numFmtId="173" fontId="40" fillId="22" borderId="42" xfId="70" applyNumberFormat="1" applyFont="1" applyFill="1" applyBorder="1" applyAlignment="1" applyProtection="1">
      <alignment horizontal="center" vertical="center"/>
      <protection locked="0"/>
    </xf>
    <xf numFmtId="173" fontId="40" fillId="22" borderId="41" xfId="70" applyNumberFormat="1" applyFont="1" applyFill="1" applyBorder="1" applyAlignment="1" applyProtection="1">
      <alignment horizontal="center" vertical="center"/>
      <protection locked="0"/>
    </xf>
    <xf numFmtId="0" fontId="2" fillId="0" borderId="0" xfId="70" applyFont="1" applyProtection="1">
      <alignment/>
      <protection/>
    </xf>
    <xf numFmtId="0" fontId="0" fillId="0" borderId="0" xfId="70" applyAlignment="1" applyProtection="1">
      <alignment horizontal="center"/>
      <protection/>
    </xf>
    <xf numFmtId="0" fontId="2" fillId="0" borderId="50" xfId="70" applyFont="1" applyBorder="1" applyProtection="1">
      <alignment/>
      <protection/>
    </xf>
    <xf numFmtId="0" fontId="0" fillId="0" borderId="62" xfId="70" applyBorder="1" applyAlignment="1" applyProtection="1">
      <alignment horizontal="center"/>
      <protection/>
    </xf>
    <xf numFmtId="0" fontId="2" fillId="0" borderId="63" xfId="70" applyFont="1" applyBorder="1" applyAlignment="1" applyProtection="1">
      <alignment horizontal="centerContinuous" vertical="center"/>
      <protection/>
    </xf>
    <xf numFmtId="0" fontId="2" fillId="0" borderId="64" xfId="70" applyFont="1" applyBorder="1" applyAlignment="1" applyProtection="1">
      <alignment horizontal="centerContinuous" vertical="center"/>
      <protection/>
    </xf>
    <xf numFmtId="0" fontId="0" fillId="0" borderId="65" xfId="70" applyBorder="1" applyAlignment="1" applyProtection="1">
      <alignment horizontal="centerContinuous" vertical="center"/>
      <protection/>
    </xf>
    <xf numFmtId="0" fontId="0" fillId="0" borderId="64" xfId="70" applyBorder="1" applyAlignment="1" applyProtection="1">
      <alignment horizontal="centerContinuous" vertical="center"/>
      <protection/>
    </xf>
    <xf numFmtId="0" fontId="2" fillId="0" borderId="66" xfId="70" applyFont="1" applyBorder="1" applyAlignment="1" applyProtection="1">
      <alignment horizontal="centerContinuous" vertical="center"/>
      <protection/>
    </xf>
    <xf numFmtId="0" fontId="2" fillId="0" borderId="67" xfId="70" applyFont="1" applyBorder="1" applyAlignment="1" applyProtection="1">
      <alignment horizontal="centerContinuous" vertical="center"/>
      <protection/>
    </xf>
    <xf numFmtId="0" fontId="2" fillId="0" borderId="68" xfId="70" applyFont="1" applyBorder="1" applyAlignment="1" applyProtection="1">
      <alignment horizontal="centerContinuous" vertical="center"/>
      <protection/>
    </xf>
    <xf numFmtId="0" fontId="0" fillId="0" borderId="33" xfId="70" applyBorder="1" applyProtection="1">
      <alignment/>
      <protection/>
    </xf>
    <xf numFmtId="0" fontId="2" fillId="0" borderId="35" xfId="70" applyFont="1" applyBorder="1" applyAlignment="1" applyProtection="1">
      <alignment horizontal="center" vertical="center"/>
      <protection/>
    </xf>
    <xf numFmtId="0" fontId="2" fillId="0" borderId="33" xfId="70" applyFont="1" applyBorder="1" applyAlignment="1" applyProtection="1">
      <alignment horizontal="center" vertical="center" wrapText="1"/>
      <protection/>
    </xf>
    <xf numFmtId="0" fontId="2" fillId="0" borderId="36" xfId="70" applyFont="1" applyBorder="1" applyAlignment="1" applyProtection="1">
      <alignment horizontal="center" vertical="center" wrapText="1"/>
      <protection/>
    </xf>
    <xf numFmtId="0" fontId="2" fillId="0" borderId="35" xfId="70" applyFont="1" applyBorder="1" applyAlignment="1" applyProtection="1">
      <alignment horizontal="center" vertical="center" wrapText="1"/>
      <protection/>
    </xf>
    <xf numFmtId="0" fontId="2" fillId="0" borderId="34" xfId="70" applyFont="1" applyBorder="1" applyAlignment="1" applyProtection="1">
      <alignment horizontal="center" vertical="center" wrapText="1"/>
      <protection/>
    </xf>
    <xf numFmtId="0" fontId="2" fillId="0" borderId="37" xfId="70" applyFont="1" applyBorder="1" applyAlignment="1" applyProtection="1">
      <alignment horizontal="center" vertical="center" wrapText="1"/>
      <protection/>
    </xf>
    <xf numFmtId="0" fontId="2" fillId="0" borderId="13" xfId="70" applyFont="1" applyBorder="1" applyAlignment="1" applyProtection="1">
      <alignment horizontal="center" vertical="center" wrapText="1"/>
      <protection/>
    </xf>
    <xf numFmtId="0" fontId="2" fillId="0" borderId="38" xfId="70" applyFont="1" applyBorder="1" applyAlignment="1" applyProtection="1">
      <alignment horizontal="center" vertical="center" wrapText="1"/>
      <protection/>
    </xf>
    <xf numFmtId="0" fontId="0" fillId="0" borderId="26" xfId="70" applyBorder="1" applyProtection="1">
      <alignment/>
      <protection/>
    </xf>
    <xf numFmtId="0" fontId="0" fillId="0" borderId="69" xfId="70" applyNumberFormat="1" applyFont="1" applyBorder="1" applyAlignment="1" applyProtection="1">
      <alignment horizontal="center" wrapText="1"/>
      <protection/>
    </xf>
    <xf numFmtId="0" fontId="0" fillId="0" borderId="29" xfId="70" applyBorder="1" applyProtection="1">
      <alignment/>
      <protection/>
    </xf>
    <xf numFmtId="0" fontId="0" fillId="0" borderId="70" xfId="70" applyNumberFormat="1" applyFont="1" applyBorder="1" applyAlignment="1" applyProtection="1">
      <alignment horizontal="center" wrapText="1"/>
      <protection/>
    </xf>
    <xf numFmtId="0" fontId="0" fillId="0" borderId="0" xfId="70" applyAlignment="1" applyProtection="1">
      <alignment horizontal="center" vertical="center"/>
      <protection/>
    </xf>
    <xf numFmtId="0" fontId="2" fillId="0" borderId="53" xfId="70" applyFont="1" applyBorder="1" applyAlignment="1" applyProtection="1">
      <alignment horizontal="left" indent="1"/>
      <protection/>
    </xf>
    <xf numFmtId="0" fontId="0" fillId="0" borderId="69" xfId="70" applyFill="1" applyBorder="1" applyAlignment="1" applyProtection="1">
      <alignment horizontal="center"/>
      <protection/>
    </xf>
    <xf numFmtId="0" fontId="0" fillId="0" borderId="71" xfId="70" applyFill="1" applyBorder="1" applyAlignment="1" applyProtection="1">
      <alignment horizontal="center" vertical="center"/>
      <protection/>
    </xf>
    <xf numFmtId="0" fontId="0" fillId="0" borderId="72" xfId="70" applyFill="1" applyBorder="1" applyAlignment="1" applyProtection="1">
      <alignment horizontal="center" vertical="center"/>
      <protection/>
    </xf>
    <xf numFmtId="0" fontId="0" fillId="0" borderId="73" xfId="70" applyFill="1" applyBorder="1" applyAlignment="1" applyProtection="1">
      <alignment horizontal="center" vertical="center"/>
      <protection/>
    </xf>
    <xf numFmtId="0" fontId="2" fillId="0" borderId="53" xfId="70" applyFont="1" applyBorder="1" applyAlignment="1" applyProtection="1">
      <alignment horizontal="left" wrapText="1"/>
      <protection/>
    </xf>
    <xf numFmtId="173" fontId="0" fillId="22" borderId="37" xfId="70" applyNumberFormat="1" applyFont="1" applyFill="1" applyBorder="1" applyAlignment="1" applyProtection="1">
      <alignment horizontal="center" vertical="center"/>
      <protection locked="0"/>
    </xf>
    <xf numFmtId="0" fontId="0" fillId="0" borderId="53" xfId="70" applyFont="1" applyBorder="1" applyAlignment="1" applyProtection="1">
      <alignment horizontal="left" wrapText="1" indent="1"/>
      <protection/>
    </xf>
    <xf numFmtId="0" fontId="2" fillId="0" borderId="53" xfId="70" applyFont="1" applyBorder="1" applyAlignment="1" applyProtection="1">
      <alignment horizontal="left"/>
      <protection/>
    </xf>
    <xf numFmtId="0" fontId="0" fillId="0" borderId="69" xfId="70" applyNumberFormat="1" applyBorder="1" applyAlignment="1" applyProtection="1">
      <alignment horizontal="center"/>
      <protection/>
    </xf>
    <xf numFmtId="0" fontId="0" fillId="0" borderId="74" xfId="70" applyBorder="1" applyAlignment="1" applyProtection="1">
      <alignment horizontal="center" vertical="center"/>
      <protection/>
    </xf>
    <xf numFmtId="0" fontId="0" fillId="0" borderId="24" xfId="70" applyBorder="1" applyAlignment="1" applyProtection="1">
      <alignment horizontal="center" vertical="center"/>
      <protection/>
    </xf>
    <xf numFmtId="0" fontId="0" fillId="0" borderId="75" xfId="70" applyBorder="1" applyAlignment="1" applyProtection="1">
      <alignment horizontal="center" vertical="center"/>
      <protection/>
    </xf>
    <xf numFmtId="0" fontId="2" fillId="0" borderId="26" xfId="70" applyFont="1" applyBorder="1" applyAlignment="1" applyProtection="1">
      <alignment horizontal="left" wrapText="1"/>
      <protection/>
    </xf>
    <xf numFmtId="0" fontId="0" fillId="0" borderId="26" xfId="70" applyFont="1" applyBorder="1" applyAlignment="1" applyProtection="1">
      <alignment horizontal="left" indent="1"/>
      <protection/>
    </xf>
    <xf numFmtId="0" fontId="0" fillId="0" borderId="26" xfId="70" applyBorder="1" applyAlignment="1" applyProtection="1">
      <alignment horizontal="center" vertical="center"/>
      <protection/>
    </xf>
    <xf numFmtId="0" fontId="0" fillId="0" borderId="0" xfId="70" applyBorder="1" applyAlignment="1" applyProtection="1">
      <alignment horizontal="center" vertical="center"/>
      <protection/>
    </xf>
    <xf numFmtId="0" fontId="0" fillId="0" borderId="31" xfId="70" applyBorder="1" applyAlignment="1" applyProtection="1">
      <alignment horizontal="center" vertical="center"/>
      <protection/>
    </xf>
    <xf numFmtId="0" fontId="0" fillId="0" borderId="71" xfId="70" applyBorder="1" applyProtection="1">
      <alignment/>
      <protection/>
    </xf>
    <xf numFmtId="0" fontId="0" fillId="0" borderId="72" xfId="70" applyBorder="1" applyProtection="1">
      <alignment/>
      <protection/>
    </xf>
    <xf numFmtId="0" fontId="0" fillId="0" borderId="73" xfId="70" applyBorder="1" applyProtection="1">
      <alignment/>
      <protection/>
    </xf>
    <xf numFmtId="0" fontId="2" fillId="0" borderId="29" xfId="70" applyFont="1" applyBorder="1" applyAlignment="1" applyProtection="1">
      <alignment horizontal="left" wrapText="1"/>
      <protection/>
    </xf>
    <xf numFmtId="0" fontId="0" fillId="0" borderId="52" xfId="70" applyBorder="1" applyAlignment="1" applyProtection="1">
      <alignment horizontal="center"/>
      <protection/>
    </xf>
    <xf numFmtId="0" fontId="2" fillId="0" borderId="76" xfId="70" applyFont="1" applyBorder="1" applyAlignment="1" applyProtection="1">
      <alignment horizontal="center" vertical="center"/>
      <protection/>
    </xf>
    <xf numFmtId="0" fontId="2" fillId="0" borderId="53" xfId="70" applyFont="1" applyBorder="1" applyProtection="1">
      <alignment/>
      <protection/>
    </xf>
    <xf numFmtId="0" fontId="2" fillId="0" borderId="55" xfId="70" applyFont="1" applyBorder="1" applyAlignment="1" applyProtection="1">
      <alignment horizontal="center"/>
      <protection/>
    </xf>
    <xf numFmtId="0" fontId="2" fillId="0" borderId="74" xfId="70" applyFont="1" applyBorder="1" applyAlignment="1" applyProtection="1">
      <alignment horizontal="center" vertical="center"/>
      <protection/>
    </xf>
    <xf numFmtId="0" fontId="2" fillId="0" borderId="24" xfId="70" applyFont="1" applyBorder="1" applyAlignment="1" applyProtection="1">
      <alignment horizontal="center" vertical="center"/>
      <protection/>
    </xf>
    <xf numFmtId="0" fontId="2" fillId="0" borderId="75" xfId="7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55" xfId="70" applyNumberFormat="1" applyFont="1" applyBorder="1" applyAlignment="1" applyProtection="1">
      <alignment horizontal="center" wrapText="1"/>
      <protection/>
    </xf>
    <xf numFmtId="0" fontId="2" fillId="0" borderId="26" xfId="70" applyFont="1" applyBorder="1" applyAlignment="1" applyProtection="1">
      <alignment horizontal="center" vertical="center"/>
      <protection/>
    </xf>
    <xf numFmtId="0" fontId="2" fillId="0" borderId="0" xfId="70" applyFont="1" applyBorder="1" applyAlignment="1" applyProtection="1">
      <alignment horizontal="center" vertical="center"/>
      <protection/>
    </xf>
    <xf numFmtId="0" fontId="2" fillId="0" borderId="31" xfId="70" applyFont="1" applyBorder="1" applyAlignment="1" applyProtection="1">
      <alignment horizontal="center" vertical="center"/>
      <protection/>
    </xf>
    <xf numFmtId="0" fontId="0" fillId="0" borderId="53" xfId="70" applyFont="1" applyBorder="1" applyAlignment="1" applyProtection="1">
      <alignment horizontal="left" indent="2"/>
      <protection/>
    </xf>
    <xf numFmtId="1" fontId="40" fillId="22" borderId="37" xfId="70" applyNumberFormat="1" applyFont="1" applyFill="1" applyBorder="1" applyAlignment="1" applyProtection="1">
      <alignment horizontal="center" vertical="center"/>
      <protection locked="0"/>
    </xf>
    <xf numFmtId="1" fontId="40" fillId="22" borderId="39" xfId="70" applyNumberFormat="1" applyFont="1" applyFill="1" applyBorder="1" applyAlignment="1" applyProtection="1">
      <alignment horizontal="center" vertical="center"/>
      <protection locked="0"/>
    </xf>
    <xf numFmtId="1" fontId="40" fillId="22" borderId="38" xfId="70" applyNumberFormat="1" applyFont="1" applyFill="1" applyBorder="1" applyAlignment="1" applyProtection="1">
      <alignment horizontal="center" vertical="center"/>
      <protection locked="0"/>
    </xf>
    <xf numFmtId="1" fontId="40" fillId="22" borderId="13" xfId="70" applyNumberFormat="1" applyFont="1" applyFill="1" applyBorder="1" applyAlignment="1" applyProtection="1">
      <alignment horizontal="center" vertical="center"/>
      <protection locked="0"/>
    </xf>
    <xf numFmtId="1" fontId="2" fillId="0" borderId="26" xfId="70" applyNumberFormat="1" applyFont="1" applyBorder="1" applyAlignment="1" applyProtection="1">
      <alignment horizontal="center" vertical="center"/>
      <protection/>
    </xf>
    <xf numFmtId="1" fontId="2" fillId="0" borderId="0" xfId="70" applyNumberFormat="1" applyFont="1" applyBorder="1" applyAlignment="1" applyProtection="1">
      <alignment horizontal="center" vertical="center"/>
      <protection/>
    </xf>
    <xf numFmtId="1" fontId="2" fillId="0" borderId="31" xfId="70" applyNumberFormat="1" applyFont="1" applyBorder="1" applyAlignment="1" applyProtection="1">
      <alignment horizontal="center" vertical="center"/>
      <protection/>
    </xf>
    <xf numFmtId="1" fontId="0" fillId="0" borderId="0" xfId="70" applyNumberFormat="1" applyBorder="1" applyAlignment="1" applyProtection="1">
      <alignment horizontal="center" vertical="center"/>
      <protection/>
    </xf>
    <xf numFmtId="1" fontId="0" fillId="0" borderId="31" xfId="70" applyNumberFormat="1" applyBorder="1" applyAlignment="1" applyProtection="1">
      <alignment horizontal="center" vertical="center"/>
      <protection/>
    </xf>
    <xf numFmtId="1" fontId="40" fillId="22" borderId="77" xfId="70" applyNumberFormat="1" applyFont="1" applyFill="1" applyBorder="1" applyAlignment="1" applyProtection="1">
      <alignment horizontal="center" vertical="center"/>
      <protection locked="0"/>
    </xf>
    <xf numFmtId="1" fontId="40" fillId="22" borderId="78" xfId="70" applyNumberFormat="1" applyFont="1" applyFill="1" applyBorder="1" applyAlignment="1" applyProtection="1">
      <alignment horizontal="center" vertical="center"/>
      <protection locked="0"/>
    </xf>
    <xf numFmtId="1" fontId="40" fillId="22" borderId="79" xfId="70" applyNumberFormat="1" applyFont="1" applyFill="1" applyBorder="1" applyAlignment="1" applyProtection="1">
      <alignment horizontal="center" vertical="center"/>
      <protection locked="0"/>
    </xf>
    <xf numFmtId="1" fontId="40" fillId="22" borderId="80" xfId="70" applyNumberFormat="1" applyFont="1" applyFill="1" applyBorder="1" applyAlignment="1" applyProtection="1">
      <alignment horizontal="center" vertical="center"/>
      <protection locked="0"/>
    </xf>
    <xf numFmtId="0" fontId="2" fillId="0" borderId="53" xfId="70" applyFont="1" applyBorder="1" applyAlignment="1" applyProtection="1">
      <alignment horizontal="left" wrapText="1" indent="1"/>
      <protection/>
    </xf>
    <xf numFmtId="1" fontId="2" fillId="21" borderId="37" xfId="70" applyNumberFormat="1" applyFont="1" applyFill="1" applyBorder="1" applyAlignment="1" applyProtection="1">
      <alignment horizontal="center" vertical="center"/>
      <protection/>
    </xf>
    <xf numFmtId="1" fontId="2" fillId="21" borderId="13" xfId="70" applyNumberFormat="1" applyFont="1" applyFill="1" applyBorder="1" applyAlignment="1" applyProtection="1">
      <alignment horizontal="center" vertical="center"/>
      <protection/>
    </xf>
    <xf numFmtId="1" fontId="2" fillId="21" borderId="38" xfId="70" applyNumberFormat="1" applyFont="1" applyFill="1" applyBorder="1" applyAlignment="1" applyProtection="1">
      <alignment horizontal="center" vertical="center"/>
      <protection/>
    </xf>
    <xf numFmtId="1" fontId="2" fillId="21" borderId="39" xfId="7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" fillId="0" borderId="57" xfId="70" applyFont="1" applyBorder="1" applyAlignment="1" applyProtection="1">
      <alignment horizontal="left" wrapText="1" indent="1"/>
      <protection/>
    </xf>
    <xf numFmtId="0" fontId="0" fillId="0" borderId="59" xfId="70" applyNumberFormat="1" applyFont="1" applyBorder="1" applyAlignment="1" applyProtection="1">
      <alignment horizontal="center" wrapText="1"/>
      <protection/>
    </xf>
    <xf numFmtId="1" fontId="2" fillId="21" borderId="40" xfId="70" applyNumberFormat="1" applyFont="1" applyFill="1" applyBorder="1" applyAlignment="1" applyProtection="1">
      <alignment horizontal="center" vertical="center"/>
      <protection/>
    </xf>
    <xf numFmtId="1" fontId="2" fillId="21" borderId="41" xfId="70" applyNumberFormat="1" applyFont="1" applyFill="1" applyBorder="1" applyAlignment="1" applyProtection="1">
      <alignment horizontal="center" vertical="center"/>
      <protection/>
    </xf>
    <xf numFmtId="1" fontId="2" fillId="21" borderId="42" xfId="70" applyNumberFormat="1" applyFont="1" applyFill="1" applyBorder="1" applyAlignment="1" applyProtection="1">
      <alignment horizontal="center" vertical="center"/>
      <protection/>
    </xf>
    <xf numFmtId="1" fontId="2" fillId="21" borderId="43" xfId="70" applyNumberFormat="1" applyFont="1" applyFill="1" applyBorder="1" applyAlignment="1" applyProtection="1">
      <alignment horizontal="center" vertical="center"/>
      <protection/>
    </xf>
    <xf numFmtId="0" fontId="2" fillId="0" borderId="0" xfId="70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70" applyFont="1" applyAlignment="1" applyProtection="1">
      <alignment horizontal="left" wrapText="1" indent="1"/>
      <protection/>
    </xf>
    <xf numFmtId="0" fontId="0" fillId="0" borderId="0" xfId="70" applyNumberFormat="1" applyFont="1" applyAlignment="1" applyProtection="1">
      <alignment horizontal="center" wrapText="1"/>
      <protection/>
    </xf>
    <xf numFmtId="0" fontId="0" fillId="0" borderId="0" xfId="70" applyFill="1" applyAlignment="1" applyProtection="1">
      <alignment horizontal="center" vertical="center"/>
      <protection/>
    </xf>
    <xf numFmtId="0" fontId="0" fillId="0" borderId="22" xfId="70" applyBorder="1" applyProtection="1">
      <alignment/>
      <protection/>
    </xf>
    <xf numFmtId="0" fontId="2" fillId="0" borderId="71" xfId="70" applyFont="1" applyBorder="1" applyAlignment="1" applyProtection="1">
      <alignment horizontal="center" vertical="center"/>
      <protection/>
    </xf>
    <xf numFmtId="0" fontId="2" fillId="0" borderId="26" xfId="70" applyFont="1" applyBorder="1" applyProtection="1">
      <alignment/>
      <protection/>
    </xf>
    <xf numFmtId="0" fontId="2" fillId="0" borderId="81" xfId="70" applyFont="1" applyBorder="1" applyAlignment="1" applyProtection="1">
      <alignment horizontal="center"/>
      <protection/>
    </xf>
    <xf numFmtId="0" fontId="2" fillId="0" borderId="26" xfId="70" applyFont="1" applyBorder="1" applyAlignment="1" applyProtection="1">
      <alignment horizontal="left" indent="1"/>
      <protection/>
    </xf>
    <xf numFmtId="0" fontId="0" fillId="0" borderId="55" xfId="70" applyFill="1" applyBorder="1" applyAlignment="1" applyProtection="1">
      <alignment horizontal="center"/>
      <protection/>
    </xf>
    <xf numFmtId="0" fontId="0" fillId="0" borderId="71" xfId="70" applyBorder="1" applyAlignment="1" applyProtection="1">
      <alignment horizontal="center" vertical="center"/>
      <protection/>
    </xf>
    <xf numFmtId="0" fontId="0" fillId="0" borderId="72" xfId="70" applyBorder="1" applyAlignment="1" applyProtection="1">
      <alignment horizontal="center" vertical="center"/>
      <protection/>
    </xf>
    <xf numFmtId="0" fontId="0" fillId="0" borderId="73" xfId="70" applyBorder="1" applyAlignment="1" applyProtection="1">
      <alignment horizontal="center" vertical="center"/>
      <protection/>
    </xf>
    <xf numFmtId="0" fontId="0" fillId="0" borderId="26" xfId="70" applyBorder="1" applyAlignment="1" applyProtection="1">
      <alignment horizontal="left" wrapText="1" indent="2"/>
      <protection/>
    </xf>
    <xf numFmtId="0" fontId="2" fillId="0" borderId="26" xfId="70" applyFont="1" applyBorder="1" applyAlignment="1" applyProtection="1">
      <alignment horizontal="left" wrapText="1" indent="2"/>
      <protection/>
    </xf>
    <xf numFmtId="0" fontId="0" fillId="0" borderId="55" xfId="70" applyNumberFormat="1" applyBorder="1" applyAlignment="1" applyProtection="1">
      <alignment horizontal="center"/>
      <protection/>
    </xf>
    <xf numFmtId="0" fontId="2" fillId="0" borderId="26" xfId="70" applyFont="1" applyBorder="1" applyAlignment="1" applyProtection="1">
      <alignment horizontal="left" wrapText="1" indent="1"/>
      <protection/>
    </xf>
    <xf numFmtId="0" fontId="2" fillId="0" borderId="29" xfId="70" applyFont="1" applyBorder="1" applyAlignment="1" applyProtection="1">
      <alignment horizontal="left" wrapText="1" indent="1"/>
      <protection/>
    </xf>
    <xf numFmtId="0" fontId="2" fillId="0" borderId="29" xfId="70" applyFont="1" applyBorder="1" applyAlignment="1" applyProtection="1">
      <alignment horizontal="left" indent="1"/>
      <protection/>
    </xf>
    <xf numFmtId="170" fontId="2" fillId="21" borderId="42" xfId="88" applyNumberFormat="1" applyFont="1" applyFill="1" applyBorder="1" applyAlignment="1" applyProtection="1">
      <alignment horizontal="center" vertical="center"/>
      <protection/>
    </xf>
    <xf numFmtId="0" fontId="0" fillId="0" borderId="26" xfId="70" applyFont="1" applyBorder="1" applyAlignment="1" applyProtection="1">
      <alignment horizontal="left" wrapText="1"/>
      <protection/>
    </xf>
    <xf numFmtId="0" fontId="0" fillId="0" borderId="69" xfId="70" applyBorder="1" applyAlignment="1" applyProtection="1">
      <alignment horizontal="center"/>
      <protection/>
    </xf>
    <xf numFmtId="173" fontId="0" fillId="21" borderId="33" xfId="70" applyNumberFormat="1" applyFill="1" applyBorder="1" applyAlignment="1" applyProtection="1">
      <alignment horizontal="center" vertical="center"/>
      <protection/>
    </xf>
    <xf numFmtId="173" fontId="0" fillId="21" borderId="36" xfId="70" applyNumberFormat="1" applyFill="1" applyBorder="1" applyAlignment="1" applyProtection="1">
      <alignment horizontal="center" vertical="center"/>
      <protection/>
    </xf>
    <xf numFmtId="173" fontId="0" fillId="21" borderId="35" xfId="70" applyNumberFormat="1" applyFill="1" applyBorder="1" applyAlignment="1" applyProtection="1">
      <alignment horizontal="center" vertical="center"/>
      <protection/>
    </xf>
    <xf numFmtId="170" fontId="0" fillId="21" borderId="35" xfId="88" applyNumberFormat="1" applyFont="1" applyFill="1" applyBorder="1" applyAlignment="1" applyProtection="1">
      <alignment horizontal="center" vertical="center"/>
      <protection/>
    </xf>
    <xf numFmtId="0" fontId="0" fillId="0" borderId="29" xfId="70" applyFont="1" applyBorder="1" applyAlignment="1" applyProtection="1">
      <alignment horizontal="left" wrapText="1"/>
      <protection/>
    </xf>
    <xf numFmtId="0" fontId="0" fillId="0" borderId="70" xfId="70" applyBorder="1" applyAlignment="1" applyProtection="1">
      <alignment horizontal="center"/>
      <protection/>
    </xf>
    <xf numFmtId="173" fontId="0" fillId="0" borderId="40" xfId="70" applyNumberFormat="1" applyFont="1" applyFill="1" applyBorder="1" applyAlignment="1" applyProtection="1">
      <alignment horizontal="center" vertical="center"/>
      <protection/>
    </xf>
    <xf numFmtId="173" fontId="0" fillId="0" borderId="43" xfId="70" applyNumberFormat="1" applyFont="1" applyFill="1" applyBorder="1" applyAlignment="1" applyProtection="1">
      <alignment horizontal="center" vertical="center"/>
      <protection/>
    </xf>
    <xf numFmtId="173" fontId="0" fillId="0" borderId="42" xfId="70" applyNumberFormat="1" applyFont="1" applyFill="1" applyBorder="1" applyAlignment="1" applyProtection="1">
      <alignment horizontal="center" vertical="center"/>
      <protection/>
    </xf>
    <xf numFmtId="173" fontId="0" fillId="0" borderId="41" xfId="70" applyNumberFormat="1" applyFont="1" applyFill="1" applyBorder="1" applyAlignment="1" applyProtection="1">
      <alignment horizontal="center" vertical="center"/>
      <protection/>
    </xf>
    <xf numFmtId="0" fontId="0" fillId="0" borderId="0" xfId="70" applyBorder="1" applyProtection="1">
      <alignment/>
      <protection/>
    </xf>
    <xf numFmtId="0" fontId="0" fillId="0" borderId="0" xfId="70" applyFont="1" applyBorder="1" applyProtection="1">
      <alignment/>
      <protection/>
    </xf>
    <xf numFmtId="0" fontId="0" fillId="0" borderId="0" xfId="70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8" borderId="0" xfId="48" applyNumberFormat="1" applyFont="1" applyFill="1" applyAlignment="1">
      <alignment/>
    </xf>
    <xf numFmtId="172" fontId="6" fillId="0" borderId="27" xfId="48" applyNumberFormat="1" applyFont="1" applyBorder="1" applyAlignment="1">
      <alignment/>
    </xf>
    <xf numFmtId="172" fontId="6" fillId="25" borderId="0" xfId="48" applyNumberFormat="1" applyFont="1" applyFill="1" applyBorder="1" applyAlignment="1">
      <alignment/>
    </xf>
    <xf numFmtId="172" fontId="6" fillId="0" borderId="0" xfId="48" applyNumberFormat="1" applyFont="1" applyAlignment="1">
      <alignment/>
    </xf>
    <xf numFmtId="172" fontId="6" fillId="25" borderId="25" xfId="48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72" fontId="6" fillId="29" borderId="0" xfId="48" applyNumberFormat="1" applyFont="1" applyFill="1" applyAlignment="1">
      <alignment/>
    </xf>
    <xf numFmtId="172" fontId="6" fillId="25" borderId="25" xfId="0" applyNumberFormat="1" applyFont="1" applyFill="1" applyBorder="1" applyAlignment="1">
      <alignment/>
    </xf>
    <xf numFmtId="172" fontId="6" fillId="8" borderId="0" xfId="0" applyNumberFormat="1" applyFont="1" applyFill="1" applyAlignment="1">
      <alignment/>
    </xf>
    <xf numFmtId="0" fontId="0" fillId="0" borderId="53" xfId="70" applyBorder="1" applyProtection="1">
      <alignment/>
      <protection/>
    </xf>
    <xf numFmtId="0" fontId="2" fillId="0" borderId="39" xfId="70" applyFont="1" applyBorder="1" applyAlignment="1" applyProtection="1">
      <alignment horizontal="center" vertical="center" wrapText="1"/>
      <protection/>
    </xf>
    <xf numFmtId="0" fontId="2" fillId="0" borderId="33" xfId="70" applyFont="1" applyFill="1" applyBorder="1" applyAlignment="1" applyProtection="1">
      <alignment horizontal="center" vertical="center"/>
      <protection/>
    </xf>
    <xf numFmtId="0" fontId="2" fillId="0" borderId="36" xfId="70" applyFont="1" applyFill="1" applyBorder="1" applyAlignment="1" applyProtection="1">
      <alignment horizontal="center" vertical="center"/>
      <protection/>
    </xf>
    <xf numFmtId="0" fontId="2" fillId="0" borderId="35" xfId="70" applyFont="1" applyFill="1" applyBorder="1" applyAlignment="1" applyProtection="1">
      <alignment horizontal="center" vertical="center"/>
      <protection/>
    </xf>
    <xf numFmtId="0" fontId="2" fillId="0" borderId="34" xfId="70" applyFont="1" applyFill="1" applyBorder="1" applyAlignment="1" applyProtection="1">
      <alignment horizontal="center" vertical="center"/>
      <protection/>
    </xf>
    <xf numFmtId="0" fontId="2" fillId="0" borderId="26" xfId="70" applyFont="1" applyBorder="1" applyAlignment="1" applyProtection="1">
      <alignment horizontal="left"/>
      <protection/>
    </xf>
    <xf numFmtId="0" fontId="0" fillId="0" borderId="26" xfId="70" applyFill="1" applyBorder="1" applyAlignment="1" applyProtection="1">
      <alignment horizontal="center" vertical="center"/>
      <protection/>
    </xf>
    <xf numFmtId="0" fontId="0" fillId="0" borderId="0" xfId="70" applyFill="1" applyBorder="1" applyAlignment="1" applyProtection="1">
      <alignment horizontal="center" vertical="center"/>
      <protection/>
    </xf>
    <xf numFmtId="0" fontId="0" fillId="0" borderId="31" xfId="70" applyFill="1" applyBorder="1" applyAlignment="1" applyProtection="1">
      <alignment horizontal="center" vertical="center"/>
      <protection/>
    </xf>
    <xf numFmtId="9" fontId="0" fillId="0" borderId="31" xfId="88" applyFont="1" applyBorder="1" applyAlignment="1" applyProtection="1">
      <alignment horizontal="center" vertical="center"/>
      <protection/>
    </xf>
    <xf numFmtId="0" fontId="0" fillId="0" borderId="26" xfId="70" applyFont="1" applyBorder="1" applyAlignment="1" applyProtection="1">
      <alignment horizontal="left" wrapText="1" indent="1"/>
      <protection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3" fillId="0" borderId="0" xfId="0" applyNumberFormat="1" applyFont="1" applyAlignment="1" applyProtection="1">
      <alignment/>
      <protection/>
    </xf>
    <xf numFmtId="170" fontId="2" fillId="21" borderId="38" xfId="70" applyNumberFormat="1" applyFont="1" applyFill="1" applyBorder="1" applyAlignment="1" applyProtection="1">
      <alignment horizontal="center" vertical="center"/>
      <protection/>
    </xf>
    <xf numFmtId="173" fontId="0" fillId="0" borderId="26" xfId="70" applyNumberFormat="1" applyFill="1" applyBorder="1" applyAlignment="1" applyProtection="1">
      <alignment horizontal="center" vertical="center"/>
      <protection/>
    </xf>
    <xf numFmtId="173" fontId="0" fillId="0" borderId="0" xfId="70" applyNumberFormat="1" applyFill="1" applyBorder="1" applyAlignment="1" applyProtection="1">
      <alignment horizontal="center" vertical="center"/>
      <protection/>
    </xf>
    <xf numFmtId="173" fontId="0" fillId="0" borderId="31" xfId="70" applyNumberFormat="1" applyFill="1" applyBorder="1" applyAlignment="1" applyProtection="1">
      <alignment horizontal="center" vertical="center"/>
      <protection/>
    </xf>
    <xf numFmtId="173" fontId="0" fillId="0" borderId="0" xfId="70" applyNumberFormat="1" applyBorder="1" applyAlignment="1" applyProtection="1">
      <alignment horizontal="center" vertical="center"/>
      <protection/>
    </xf>
    <xf numFmtId="173" fontId="0" fillId="0" borderId="31" xfId="70" applyNumberFormat="1" applyBorder="1" applyAlignment="1" applyProtection="1">
      <alignment horizontal="center" vertical="center"/>
      <protection/>
    </xf>
    <xf numFmtId="170" fontId="0" fillId="0" borderId="31" xfId="88" applyNumberFormat="1" applyFont="1" applyBorder="1" applyAlignment="1" applyProtection="1">
      <alignment horizontal="center" vertical="center"/>
      <protection/>
    </xf>
    <xf numFmtId="0" fontId="0" fillId="0" borderId="0" xfId="70" applyProtection="1">
      <alignment/>
      <protection locked="0"/>
    </xf>
    <xf numFmtId="0" fontId="40" fillId="22" borderId="13" xfId="70" applyFont="1" applyFill="1" applyBorder="1" applyAlignment="1" applyProtection="1">
      <alignment horizontal="center" vertical="center"/>
      <protection locked="0"/>
    </xf>
    <xf numFmtId="0" fontId="40" fillId="22" borderId="56" xfId="70" applyFont="1" applyFill="1" applyBorder="1" applyAlignment="1" applyProtection="1">
      <alignment horizontal="center" vertical="center"/>
      <protection locked="0"/>
    </xf>
    <xf numFmtId="172" fontId="40" fillId="22" borderId="37" xfId="70" applyNumberFormat="1" applyFont="1" applyFill="1" applyBorder="1" applyAlignment="1" applyProtection="1">
      <alignment horizontal="center" vertical="center"/>
      <protection locked="0"/>
    </xf>
    <xf numFmtId="173" fontId="0" fillId="21" borderId="38" xfId="70" applyNumberFormat="1" applyFill="1" applyBorder="1" applyAlignment="1" applyProtection="1">
      <alignment horizontal="center" vertical="center"/>
      <protection locked="0"/>
    </xf>
    <xf numFmtId="172" fontId="40" fillId="22" borderId="39" xfId="70" applyNumberFormat="1" applyFont="1" applyFill="1" applyBorder="1" applyAlignment="1" applyProtection="1">
      <alignment horizontal="center" vertical="center"/>
      <protection locked="0"/>
    </xf>
    <xf numFmtId="172" fontId="40" fillId="22" borderId="38" xfId="70" applyNumberFormat="1" applyFont="1" applyFill="1" applyBorder="1" applyAlignment="1" applyProtection="1">
      <alignment horizontal="center" vertical="center"/>
      <protection locked="0"/>
    </xf>
    <xf numFmtId="172" fontId="40" fillId="22" borderId="13" xfId="70" applyNumberFormat="1" applyFont="1" applyFill="1" applyBorder="1" applyAlignment="1" applyProtection="1">
      <alignment horizontal="center" vertical="center"/>
      <protection locked="0"/>
    </xf>
    <xf numFmtId="0" fontId="40" fillId="22" borderId="80" xfId="70" applyFont="1" applyFill="1" applyBorder="1" applyAlignment="1" applyProtection="1">
      <alignment horizontal="center" vertical="center"/>
      <protection locked="0"/>
    </xf>
    <xf numFmtId="0" fontId="40" fillId="22" borderId="81" xfId="70" applyFont="1" applyFill="1" applyBorder="1" applyAlignment="1" applyProtection="1">
      <alignment horizontal="center" vertical="center"/>
      <protection locked="0"/>
    </xf>
    <xf numFmtId="172" fontId="40" fillId="22" borderId="78" xfId="70" applyNumberFormat="1" applyFont="1" applyFill="1" applyBorder="1" applyAlignment="1" applyProtection="1">
      <alignment horizontal="center" vertical="center"/>
      <protection locked="0"/>
    </xf>
    <xf numFmtId="172" fontId="40" fillId="22" borderId="79" xfId="70" applyNumberFormat="1" applyFont="1" applyFill="1" applyBorder="1" applyAlignment="1" applyProtection="1">
      <alignment horizontal="center" vertical="center"/>
      <protection locked="0"/>
    </xf>
    <xf numFmtId="172" fontId="40" fillId="22" borderId="80" xfId="70" applyNumberFormat="1" applyFont="1" applyFill="1" applyBorder="1" applyAlignment="1" applyProtection="1">
      <alignment horizontal="center" vertical="center"/>
      <protection locked="0"/>
    </xf>
    <xf numFmtId="0" fontId="0" fillId="21" borderId="82" xfId="70" applyFill="1" applyBorder="1" applyProtection="1">
      <alignment/>
      <protection locked="0"/>
    </xf>
    <xf numFmtId="0" fontId="0" fillId="28" borderId="41" xfId="70" applyFill="1" applyBorder="1" applyAlignment="1" applyProtection="1">
      <alignment horizontal="center" vertical="center"/>
      <protection locked="0"/>
    </xf>
    <xf numFmtId="173" fontId="0" fillId="21" borderId="41" xfId="70" applyNumberFormat="1" applyFill="1" applyBorder="1" applyAlignment="1" applyProtection="1">
      <alignment horizontal="center" vertical="center"/>
      <protection locked="0"/>
    </xf>
    <xf numFmtId="2" fontId="0" fillId="21" borderId="41" xfId="70" applyNumberFormat="1" applyFill="1" applyBorder="1" applyAlignment="1" applyProtection="1">
      <alignment horizontal="center" vertical="center"/>
      <protection locked="0"/>
    </xf>
    <xf numFmtId="2" fontId="0" fillId="21" borderId="83" xfId="70" applyNumberFormat="1" applyFill="1" applyBorder="1" applyAlignment="1" applyProtection="1">
      <alignment horizontal="center" vertical="center"/>
      <protection locked="0"/>
    </xf>
    <xf numFmtId="2" fontId="0" fillId="21" borderId="82" xfId="70" applyNumberFormat="1" applyFill="1" applyBorder="1" applyAlignment="1" applyProtection="1">
      <alignment horizontal="center" vertical="center"/>
      <protection locked="0"/>
    </xf>
    <xf numFmtId="2" fontId="0" fillId="21" borderId="41" xfId="0" applyNumberFormat="1" applyFill="1" applyBorder="1" applyAlignment="1" applyProtection="1">
      <alignment horizontal="center"/>
      <protection locked="0"/>
    </xf>
    <xf numFmtId="2" fontId="0" fillId="21" borderId="83" xfId="70" applyNumberFormat="1" applyFill="1" applyBorder="1" applyAlignment="1" applyProtection="1">
      <alignment horizontal="center"/>
      <protection locked="0"/>
    </xf>
    <xf numFmtId="0" fontId="0" fillId="0" borderId="0" xfId="70" applyFont="1" applyProtection="1">
      <alignment/>
      <protection/>
    </xf>
    <xf numFmtId="0" fontId="0" fillId="0" borderId="22" xfId="67" applyFont="1" applyBorder="1" applyProtection="1">
      <alignment/>
      <protection/>
    </xf>
    <xf numFmtId="0" fontId="0" fillId="0" borderId="23" xfId="67" applyFont="1" applyBorder="1" applyProtection="1">
      <alignment/>
      <protection/>
    </xf>
    <xf numFmtId="0" fontId="0" fillId="0" borderId="66" xfId="67" applyFont="1" applyBorder="1" applyAlignment="1" applyProtection="1">
      <alignment horizontal="centerContinuous" vertical="center"/>
      <protection/>
    </xf>
    <xf numFmtId="0" fontId="0" fillId="0" borderId="67" xfId="67" applyFont="1" applyBorder="1" applyAlignment="1" applyProtection="1">
      <alignment horizontal="centerContinuous" vertical="center"/>
      <protection/>
    </xf>
    <xf numFmtId="0" fontId="0" fillId="0" borderId="68" xfId="67" applyFont="1" applyBorder="1" applyAlignment="1" applyProtection="1">
      <alignment horizontal="centerContinuous" vertical="center"/>
      <protection/>
    </xf>
    <xf numFmtId="0" fontId="0" fillId="0" borderId="71" xfId="67" applyFont="1" applyBorder="1" applyProtection="1">
      <alignment/>
      <protection/>
    </xf>
    <xf numFmtId="0" fontId="0" fillId="0" borderId="72" xfId="67" applyFont="1" applyBorder="1" applyProtection="1">
      <alignment/>
      <protection/>
    </xf>
    <xf numFmtId="0" fontId="0" fillId="0" borderId="37" xfId="67" applyFont="1" applyBorder="1" applyAlignment="1" applyProtection="1">
      <alignment horizontal="center"/>
      <protection/>
    </xf>
    <xf numFmtId="0" fontId="0" fillId="0" borderId="13" xfId="67" applyFont="1" applyBorder="1" applyAlignment="1" applyProtection="1">
      <alignment horizontal="center"/>
      <protection/>
    </xf>
    <xf numFmtId="0" fontId="0" fillId="0" borderId="38" xfId="67" applyFont="1" applyBorder="1" applyAlignment="1" applyProtection="1">
      <alignment horizontal="center"/>
      <protection/>
    </xf>
    <xf numFmtId="0" fontId="0" fillId="0" borderId="26" xfId="67" applyFont="1" applyBorder="1" applyProtection="1">
      <alignment/>
      <protection/>
    </xf>
    <xf numFmtId="0" fontId="0" fillId="0" borderId="31" xfId="67" applyFont="1" applyBorder="1" applyProtection="1">
      <alignment/>
      <protection/>
    </xf>
    <xf numFmtId="1" fontId="40" fillId="22" borderId="33" xfId="67" applyNumberFormat="1" applyFont="1" applyFill="1" applyBorder="1" applyAlignment="1" applyProtection="1">
      <alignment horizontal="center"/>
      <protection locked="0"/>
    </xf>
    <xf numFmtId="1" fontId="40" fillId="22" borderId="34" xfId="67" applyNumberFormat="1" applyFont="1" applyFill="1" applyBorder="1" applyAlignment="1" applyProtection="1">
      <alignment horizontal="center"/>
      <protection locked="0"/>
    </xf>
    <xf numFmtId="1" fontId="40" fillId="22" borderId="35" xfId="67" applyNumberFormat="1" applyFont="1" applyFill="1" applyBorder="1" applyAlignment="1" applyProtection="1">
      <alignment horizontal="center"/>
      <protection locked="0"/>
    </xf>
    <xf numFmtId="1" fontId="40" fillId="22" borderId="37" xfId="67" applyNumberFormat="1" applyFont="1" applyFill="1" applyBorder="1" applyAlignment="1" applyProtection="1">
      <alignment horizontal="center"/>
      <protection locked="0"/>
    </xf>
    <xf numFmtId="1" fontId="40" fillId="22" borderId="39" xfId="67" applyNumberFormat="1" applyFont="1" applyFill="1" applyBorder="1" applyAlignment="1" applyProtection="1">
      <alignment horizontal="center"/>
      <protection locked="0"/>
    </xf>
    <xf numFmtId="1" fontId="40" fillId="22" borderId="49" xfId="67" applyNumberFormat="1" applyFont="1" applyFill="1" applyBorder="1" applyAlignment="1" applyProtection="1">
      <alignment horizontal="center"/>
      <protection locked="0"/>
    </xf>
    <xf numFmtId="0" fontId="0" fillId="0" borderId="29" xfId="67" applyFont="1" applyBorder="1" applyProtection="1">
      <alignment/>
      <protection/>
    </xf>
    <xf numFmtId="0" fontId="0" fillId="0" borderId="32" xfId="67" applyFont="1" applyBorder="1" applyProtection="1">
      <alignment/>
      <protection/>
    </xf>
    <xf numFmtId="1" fontId="40" fillId="22" borderId="40" xfId="67" applyNumberFormat="1" applyFont="1" applyFill="1" applyBorder="1" applyAlignment="1" applyProtection="1">
      <alignment horizontal="center"/>
      <protection locked="0"/>
    </xf>
    <xf numFmtId="1" fontId="40" fillId="22" borderId="41" xfId="67" applyNumberFormat="1" applyFont="1" applyFill="1" applyBorder="1" applyAlignment="1" applyProtection="1">
      <alignment horizontal="center"/>
      <protection locked="0"/>
    </xf>
    <xf numFmtId="1" fontId="40" fillId="22" borderId="42" xfId="67" applyNumberFormat="1" applyFont="1" applyFill="1" applyBorder="1" applyAlignment="1" applyProtection="1">
      <alignment horizontal="center"/>
      <protection locked="0"/>
    </xf>
    <xf numFmtId="0" fontId="0" fillId="0" borderId="0" xfId="67" applyFont="1" applyBorder="1" applyProtection="1">
      <alignment/>
      <protection/>
    </xf>
    <xf numFmtId="1" fontId="40" fillId="22" borderId="38" xfId="67" applyNumberFormat="1" applyFont="1" applyFill="1" applyBorder="1" applyAlignment="1" applyProtection="1">
      <alignment horizontal="center"/>
      <protection locked="0"/>
    </xf>
    <xf numFmtId="1" fontId="40" fillId="22" borderId="43" xfId="67" applyNumberFormat="1" applyFont="1" applyFill="1" applyBorder="1" applyAlignment="1" applyProtection="1">
      <alignment horizontal="center"/>
      <protection locked="0"/>
    </xf>
    <xf numFmtId="0" fontId="2" fillId="0" borderId="22" xfId="70" applyFont="1" applyBorder="1" applyProtection="1">
      <alignment/>
      <protection/>
    </xf>
    <xf numFmtId="0" fontId="0" fillId="0" borderId="65" xfId="70" applyFont="1" applyBorder="1" applyAlignment="1" applyProtection="1">
      <alignment horizontal="centerContinuous" vertical="center"/>
      <protection/>
    </xf>
    <xf numFmtId="0" fontId="0" fillId="0" borderId="64" xfId="70" applyFont="1" applyBorder="1" applyAlignment="1" applyProtection="1">
      <alignment horizontal="centerContinuous" vertical="center"/>
      <protection/>
    </xf>
    <xf numFmtId="0" fontId="43" fillId="0" borderId="0" xfId="0" applyFont="1" applyAlignment="1" applyProtection="1">
      <alignment/>
      <protection/>
    </xf>
    <xf numFmtId="0" fontId="2" fillId="0" borderId="71" xfId="70" applyFont="1" applyBorder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26" xfId="70" applyFont="1" applyFill="1" applyBorder="1" applyAlignment="1" applyProtection="1">
      <alignment horizontal="center" vertical="center"/>
      <protection/>
    </xf>
    <xf numFmtId="0" fontId="0" fillId="0" borderId="0" xfId="70" applyFont="1" applyFill="1" applyBorder="1" applyAlignment="1" applyProtection="1">
      <alignment horizontal="center" vertical="center"/>
      <protection/>
    </xf>
    <xf numFmtId="0" fontId="0" fillId="0" borderId="31" xfId="70" applyFont="1" applyFill="1" applyBorder="1" applyAlignment="1" applyProtection="1">
      <alignment horizontal="center" vertical="center"/>
      <protection/>
    </xf>
    <xf numFmtId="0" fontId="0" fillId="0" borderId="0" xfId="70" applyFont="1" applyBorder="1" applyAlignment="1" applyProtection="1">
      <alignment horizontal="center" vertical="center"/>
      <protection/>
    </xf>
    <xf numFmtId="0" fontId="0" fillId="0" borderId="31" xfId="70" applyFont="1" applyBorder="1" applyAlignment="1" applyProtection="1">
      <alignment horizontal="center" vertical="center"/>
      <protection/>
    </xf>
    <xf numFmtId="0" fontId="0" fillId="0" borderId="26" xfId="70" applyFont="1" applyBorder="1" applyAlignment="1" applyProtection="1">
      <alignment horizontal="left" wrapText="1" indent="2"/>
      <protection/>
    </xf>
    <xf numFmtId="173" fontId="0" fillId="21" borderId="37" xfId="70" applyNumberFormat="1" applyFont="1" applyFill="1" applyBorder="1" applyAlignment="1" applyProtection="1">
      <alignment horizontal="center" vertical="center"/>
      <protection/>
    </xf>
    <xf numFmtId="173" fontId="0" fillId="21" borderId="13" xfId="70" applyNumberFormat="1" applyFont="1" applyFill="1" applyBorder="1" applyAlignment="1" applyProtection="1">
      <alignment horizontal="center" vertical="center"/>
      <protection/>
    </xf>
    <xf numFmtId="173" fontId="0" fillId="21" borderId="38" xfId="7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10" fillId="0" borderId="0" xfId="82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5" fillId="0" borderId="0" xfId="82" applyFont="1" applyFill="1" applyBorder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22" xfId="76" applyFont="1" applyFill="1" applyBorder="1" applyAlignment="1" applyProtection="1">
      <alignment vertical="center"/>
      <protection/>
    </xf>
    <xf numFmtId="0" fontId="10" fillId="0" borderId="28" xfId="76" applyFont="1" applyFill="1" applyBorder="1" applyAlignment="1" applyProtection="1">
      <alignment vertical="center"/>
      <protection/>
    </xf>
    <xf numFmtId="1" fontId="10" fillId="0" borderId="63" xfId="67" applyNumberFormat="1" applyFont="1" applyBorder="1" applyAlignment="1" applyProtection="1">
      <alignment horizontal="centerContinuous"/>
      <protection/>
    </xf>
    <xf numFmtId="1" fontId="10" fillId="0" borderId="64" xfId="67" applyNumberFormat="1" applyFont="1" applyBorder="1" applyAlignment="1" applyProtection="1">
      <alignment horizontal="centerContinuous"/>
      <protection/>
    </xf>
    <xf numFmtId="1" fontId="10" fillId="0" borderId="65" xfId="67" applyNumberFormat="1" applyFont="1" applyBorder="1" applyAlignment="1" applyProtection="1">
      <alignment horizontal="centerContinuous"/>
      <protection/>
    </xf>
    <xf numFmtId="0" fontId="10" fillId="0" borderId="26" xfId="76" applyFont="1" applyFill="1" applyBorder="1" applyAlignment="1" applyProtection="1">
      <alignment vertical="center"/>
      <protection/>
    </xf>
    <xf numFmtId="0" fontId="10" fillId="0" borderId="31" xfId="76" applyFont="1" applyFill="1" applyBorder="1" applyAlignment="1" applyProtection="1">
      <alignment vertical="center"/>
      <protection/>
    </xf>
    <xf numFmtId="0" fontId="10" fillId="0" borderId="37" xfId="82" applyFont="1" applyFill="1" applyBorder="1" applyAlignment="1" applyProtection="1">
      <alignment horizontal="center" vertical="center"/>
      <protection/>
    </xf>
    <xf numFmtId="0" fontId="10" fillId="0" borderId="13" xfId="82" applyFont="1" applyFill="1" applyBorder="1" applyAlignment="1" applyProtection="1">
      <alignment horizontal="center" vertical="center"/>
      <protection/>
    </xf>
    <xf numFmtId="0" fontId="10" fillId="0" borderId="38" xfId="82" applyFont="1" applyFill="1" applyBorder="1" applyAlignment="1" applyProtection="1">
      <alignment horizontal="center" vertical="center"/>
      <protection/>
    </xf>
    <xf numFmtId="0" fontId="46" fillId="0" borderId="71" xfId="76" applyFont="1" applyBorder="1" applyAlignment="1" applyProtection="1">
      <alignment vertical="center"/>
      <protection/>
    </xf>
    <xf numFmtId="0" fontId="47" fillId="0" borderId="73" xfId="76" applyFont="1" applyFill="1" applyBorder="1" applyAlignment="1" applyProtection="1">
      <alignment horizontal="centerContinuous" vertical="center"/>
      <protection/>
    </xf>
    <xf numFmtId="0" fontId="10" fillId="0" borderId="39" xfId="82" applyFont="1" applyFill="1" applyBorder="1" applyAlignment="1" applyProtection="1">
      <alignment horizontal="center" vertical="center"/>
      <protection/>
    </xf>
    <xf numFmtId="0" fontId="11" fillId="0" borderId="35" xfId="76" applyFont="1" applyFill="1" applyBorder="1" applyAlignment="1" applyProtection="1">
      <alignment/>
      <protection/>
    </xf>
    <xf numFmtId="173" fontId="48" fillId="0" borderId="33" xfId="82" applyNumberFormat="1" applyFont="1" applyFill="1" applyBorder="1" applyAlignment="1" applyProtection="1">
      <alignment horizontal="center" vertical="center"/>
      <protection/>
    </xf>
    <xf numFmtId="173" fontId="48" fillId="0" borderId="36" xfId="82" applyNumberFormat="1" applyFont="1" applyFill="1" applyBorder="1" applyAlignment="1" applyProtection="1">
      <alignment horizontal="center" vertical="center"/>
      <protection/>
    </xf>
    <xf numFmtId="173" fontId="48" fillId="0" borderId="35" xfId="82" applyNumberFormat="1" applyFont="1" applyFill="1" applyBorder="1" applyAlignment="1" applyProtection="1">
      <alignment horizontal="center" vertical="center"/>
      <protection/>
    </xf>
    <xf numFmtId="0" fontId="11" fillId="0" borderId="38" xfId="76" applyFont="1" applyFill="1" applyBorder="1" applyAlignment="1" applyProtection="1">
      <alignment/>
      <protection/>
    </xf>
    <xf numFmtId="173" fontId="48" fillId="0" borderId="37" xfId="82" applyNumberFormat="1" applyFont="1" applyFill="1" applyBorder="1" applyAlignment="1" applyProtection="1">
      <alignment horizontal="center" vertical="center"/>
      <protection/>
    </xf>
    <xf numFmtId="173" fontId="48" fillId="0" borderId="13" xfId="82" applyNumberFormat="1" applyFont="1" applyFill="1" applyBorder="1" applyAlignment="1" applyProtection="1">
      <alignment horizontal="center" vertical="center"/>
      <protection/>
    </xf>
    <xf numFmtId="173" fontId="48" fillId="0" borderId="38" xfId="82" applyNumberFormat="1" applyFont="1" applyFill="1" applyBorder="1" applyAlignment="1" applyProtection="1">
      <alignment horizontal="center" vertical="center"/>
      <protection/>
    </xf>
    <xf numFmtId="0" fontId="11" fillId="0" borderId="38" xfId="76" applyFont="1" applyBorder="1" applyAlignment="1" applyProtection="1">
      <alignment/>
      <protection/>
    </xf>
    <xf numFmtId="0" fontId="11" fillId="0" borderId="38" xfId="76" applyFont="1" applyBorder="1" applyAlignment="1" applyProtection="1">
      <alignment vertical="center"/>
      <protection/>
    </xf>
    <xf numFmtId="0" fontId="11" fillId="0" borderId="38" xfId="76" applyFont="1" applyFill="1" applyBorder="1" applyAlignment="1" applyProtection="1">
      <alignment vertical="center"/>
      <protection/>
    </xf>
    <xf numFmtId="0" fontId="10" fillId="0" borderId="82" xfId="76" applyFont="1" applyBorder="1" applyAlignment="1" applyProtection="1">
      <alignment/>
      <protection/>
    </xf>
    <xf numFmtId="0" fontId="10" fillId="0" borderId="83" xfId="76" applyFont="1" applyBorder="1" applyAlignment="1" applyProtection="1">
      <alignment/>
      <protection/>
    </xf>
    <xf numFmtId="173" fontId="49" fillId="21" borderId="40" xfId="82" applyNumberFormat="1" applyFont="1" applyFill="1" applyBorder="1" applyAlignment="1" applyProtection="1">
      <alignment horizontal="center" vertical="center"/>
      <protection/>
    </xf>
    <xf numFmtId="173" fontId="49" fillId="21" borderId="41" xfId="82" applyNumberFormat="1" applyFont="1" applyFill="1" applyBorder="1" applyAlignment="1" applyProtection="1">
      <alignment horizontal="center" vertical="center"/>
      <protection/>
    </xf>
    <xf numFmtId="173" fontId="49" fillId="21" borderId="42" xfId="82" applyNumberFormat="1" applyFont="1" applyFill="1" applyBorder="1" applyAlignment="1" applyProtection="1">
      <alignment horizontal="center" vertical="center"/>
      <protection/>
    </xf>
    <xf numFmtId="0" fontId="10" fillId="0" borderId="0" xfId="76" applyFont="1" applyBorder="1" applyAlignment="1" applyProtection="1">
      <alignment/>
      <protection/>
    </xf>
    <xf numFmtId="0" fontId="48" fillId="0" borderId="0" xfId="82" applyFont="1" applyFill="1" applyBorder="1" applyAlignment="1" applyProtection="1">
      <alignment horizontal="center" vertical="center"/>
      <protection/>
    </xf>
    <xf numFmtId="1" fontId="5" fillId="0" borderId="0" xfId="67" applyNumberFormat="1" applyFont="1" applyProtection="1">
      <alignment/>
      <protection/>
    </xf>
    <xf numFmtId="173" fontId="16" fillId="22" borderId="34" xfId="82" applyNumberFormat="1" applyFont="1" applyFill="1" applyBorder="1" applyAlignment="1" applyProtection="1">
      <alignment horizontal="center" vertical="center"/>
      <protection locked="0"/>
    </xf>
    <xf numFmtId="173" fontId="16" fillId="22" borderId="73" xfId="82" applyNumberFormat="1" applyFont="1" applyFill="1" applyBorder="1" applyAlignment="1" applyProtection="1">
      <alignment horizontal="center" vertical="center"/>
      <protection locked="0"/>
    </xf>
    <xf numFmtId="173" fontId="16" fillId="22" borderId="33" xfId="82" applyNumberFormat="1" applyFont="1" applyFill="1" applyBorder="1" applyAlignment="1" applyProtection="1">
      <alignment horizontal="center" vertical="center"/>
      <protection locked="0"/>
    </xf>
    <xf numFmtId="173" fontId="16" fillId="22" borderId="36" xfId="82" applyNumberFormat="1" applyFont="1" applyFill="1" applyBorder="1" applyAlignment="1" applyProtection="1">
      <alignment horizontal="center" vertical="center"/>
      <protection locked="0"/>
    </xf>
    <xf numFmtId="173" fontId="16" fillId="22" borderId="35" xfId="82" applyNumberFormat="1" applyFont="1" applyFill="1" applyBorder="1" applyAlignment="1" applyProtection="1">
      <alignment horizontal="center" vertical="center"/>
      <protection locked="0"/>
    </xf>
    <xf numFmtId="173" fontId="16" fillId="22" borderId="39" xfId="82" applyNumberFormat="1" applyFont="1" applyFill="1" applyBorder="1" applyAlignment="1" applyProtection="1">
      <alignment horizontal="center" vertical="center"/>
      <protection locked="0"/>
    </xf>
    <xf numFmtId="173" fontId="16" fillId="22" borderId="49" xfId="82" applyNumberFormat="1" applyFont="1" applyFill="1" applyBorder="1" applyAlignment="1" applyProtection="1">
      <alignment horizontal="center" vertical="center"/>
      <protection locked="0"/>
    </xf>
    <xf numFmtId="173" fontId="16" fillId="22" borderId="37" xfId="82" applyNumberFormat="1" applyFont="1" applyFill="1" applyBorder="1" applyAlignment="1" applyProtection="1">
      <alignment horizontal="center" vertical="center"/>
      <protection locked="0"/>
    </xf>
    <xf numFmtId="173" fontId="16" fillId="22" borderId="13" xfId="82" applyNumberFormat="1" applyFont="1" applyFill="1" applyBorder="1" applyAlignment="1" applyProtection="1">
      <alignment horizontal="center" vertical="center"/>
      <protection locked="0"/>
    </xf>
    <xf numFmtId="173" fontId="16" fillId="22" borderId="38" xfId="82" applyNumberFormat="1" applyFont="1" applyFill="1" applyBorder="1" applyAlignment="1" applyProtection="1">
      <alignment horizontal="center" vertical="center"/>
      <protection locked="0"/>
    </xf>
    <xf numFmtId="173" fontId="5" fillId="0" borderId="39" xfId="82" applyNumberFormat="1" applyFont="1" applyFill="1" applyBorder="1" applyAlignment="1" applyProtection="1">
      <alignment horizontal="center" vertical="center"/>
      <protection/>
    </xf>
    <xf numFmtId="173" fontId="5" fillId="0" borderId="13" xfId="82" applyNumberFormat="1" applyFont="1" applyFill="1" applyBorder="1" applyAlignment="1" applyProtection="1">
      <alignment horizontal="center" vertical="center"/>
      <protection/>
    </xf>
    <xf numFmtId="173" fontId="5" fillId="0" borderId="38" xfId="82" applyNumberFormat="1" applyFont="1" applyFill="1" applyBorder="1" applyAlignment="1" applyProtection="1">
      <alignment horizontal="center" vertical="center"/>
      <protection/>
    </xf>
    <xf numFmtId="173" fontId="5" fillId="0" borderId="37" xfId="82" applyNumberFormat="1" applyFont="1" applyFill="1" applyBorder="1" applyAlignment="1" applyProtection="1">
      <alignment horizontal="center" vertical="center"/>
      <protection/>
    </xf>
    <xf numFmtId="0" fontId="5" fillId="0" borderId="0" xfId="82" applyFont="1" applyFill="1" applyBorder="1" applyAlignment="1" applyProtection="1">
      <alignment horizontal="left" vertical="center"/>
      <protection locked="0"/>
    </xf>
    <xf numFmtId="0" fontId="11" fillId="0" borderId="79" xfId="76" applyFont="1" applyBorder="1" applyAlignment="1" applyProtection="1">
      <alignment vertical="center"/>
      <protection/>
    </xf>
    <xf numFmtId="173" fontId="16" fillId="22" borderId="78" xfId="82" applyNumberFormat="1" applyFont="1" applyFill="1" applyBorder="1" applyAlignment="1" applyProtection="1">
      <alignment horizontal="center" vertical="center"/>
      <protection locked="0"/>
    </xf>
    <xf numFmtId="173" fontId="16" fillId="22" borderId="80" xfId="82" applyNumberFormat="1" applyFont="1" applyFill="1" applyBorder="1" applyAlignment="1" applyProtection="1">
      <alignment horizontal="center" vertical="center"/>
      <protection locked="0"/>
    </xf>
    <xf numFmtId="173" fontId="16" fillId="22" borderId="79" xfId="82" applyNumberFormat="1" applyFont="1" applyFill="1" applyBorder="1" applyAlignment="1" applyProtection="1">
      <alignment horizontal="center" vertical="center"/>
      <protection locked="0"/>
    </xf>
    <xf numFmtId="173" fontId="16" fillId="22" borderId="77" xfId="82" applyNumberFormat="1" applyFont="1" applyFill="1" applyBorder="1" applyAlignment="1" applyProtection="1">
      <alignment horizontal="center" vertical="center"/>
      <protection locked="0"/>
    </xf>
    <xf numFmtId="0" fontId="10" fillId="0" borderId="84" xfId="76" applyFont="1" applyBorder="1" applyAlignment="1" applyProtection="1">
      <alignment/>
      <protection/>
    </xf>
    <xf numFmtId="0" fontId="10" fillId="0" borderId="85" xfId="76" applyFont="1" applyBorder="1" applyAlignment="1" applyProtection="1">
      <alignment/>
      <protection/>
    </xf>
    <xf numFmtId="173" fontId="10" fillId="21" borderId="86" xfId="82" applyNumberFormat="1" applyFont="1" applyFill="1" applyBorder="1" applyAlignment="1" applyProtection="1">
      <alignment horizontal="center" vertical="center"/>
      <protection/>
    </xf>
    <xf numFmtId="173" fontId="10" fillId="21" borderId="87" xfId="82" applyNumberFormat="1" applyFont="1" applyFill="1" applyBorder="1" applyAlignment="1" applyProtection="1">
      <alignment horizontal="center" vertical="center"/>
      <protection/>
    </xf>
    <xf numFmtId="173" fontId="10" fillId="21" borderId="88" xfId="82" applyNumberFormat="1" applyFont="1" applyFill="1" applyBorder="1" applyAlignment="1" applyProtection="1">
      <alignment horizontal="center" vertical="center"/>
      <protection/>
    </xf>
    <xf numFmtId="173" fontId="10" fillId="21" borderId="89" xfId="82" applyNumberFormat="1" applyFont="1" applyFill="1" applyBorder="1" applyAlignment="1" applyProtection="1">
      <alignment horizontal="center" vertical="center"/>
      <protection/>
    </xf>
    <xf numFmtId="173" fontId="10" fillId="21" borderId="43" xfId="82" applyNumberFormat="1" applyFont="1" applyFill="1" applyBorder="1" applyAlignment="1" applyProtection="1">
      <alignment horizontal="center" vertical="center"/>
      <protection/>
    </xf>
    <xf numFmtId="173" fontId="10" fillId="21" borderId="41" xfId="82" applyNumberFormat="1" applyFont="1" applyFill="1" applyBorder="1" applyAlignment="1" applyProtection="1">
      <alignment horizontal="center" vertical="center"/>
      <protection/>
    </xf>
    <xf numFmtId="173" fontId="10" fillId="21" borderId="42" xfId="82" applyNumberFormat="1" applyFont="1" applyFill="1" applyBorder="1" applyAlignment="1" applyProtection="1">
      <alignment horizontal="center" vertical="center"/>
      <protection/>
    </xf>
    <xf numFmtId="173" fontId="10" fillId="21" borderId="40" xfId="82" applyNumberFormat="1" applyFont="1" applyFill="1" applyBorder="1" applyAlignment="1" applyProtection="1">
      <alignment horizontal="center" vertical="center"/>
      <protection/>
    </xf>
    <xf numFmtId="0" fontId="5" fillId="0" borderId="38" xfId="82" applyFont="1" applyFill="1" applyBorder="1" applyAlignment="1" applyProtection="1">
      <alignment horizontal="left" vertical="center"/>
      <protection/>
    </xf>
    <xf numFmtId="170" fontId="0" fillId="21" borderId="38" xfId="95" applyNumberFormat="1" applyFont="1" applyFill="1" applyBorder="1" applyAlignment="1" applyProtection="1">
      <alignment horizontal="center" vertical="center"/>
      <protection/>
    </xf>
    <xf numFmtId="1" fontId="5" fillId="0" borderId="38" xfId="67" applyNumberFormat="1" applyFont="1" applyBorder="1" applyProtection="1">
      <alignment/>
      <protection/>
    </xf>
    <xf numFmtId="173" fontId="5" fillId="21" borderId="39" xfId="82" applyNumberFormat="1" applyFont="1" applyFill="1" applyBorder="1" applyAlignment="1" applyProtection="1">
      <alignment horizontal="center" vertical="center"/>
      <protection/>
    </xf>
    <xf numFmtId="173" fontId="5" fillId="21" borderId="49" xfId="82" applyNumberFormat="1" applyFont="1" applyFill="1" applyBorder="1" applyAlignment="1" applyProtection="1">
      <alignment horizontal="center" vertical="center"/>
      <protection/>
    </xf>
    <xf numFmtId="173" fontId="5" fillId="21" borderId="37" xfId="82" applyNumberFormat="1" applyFont="1" applyFill="1" applyBorder="1" applyAlignment="1" applyProtection="1">
      <alignment horizontal="center" vertical="center"/>
      <protection/>
    </xf>
    <xf numFmtId="1" fontId="5" fillId="0" borderId="38" xfId="67" applyNumberFormat="1" applyFont="1" applyBorder="1" applyAlignment="1" applyProtection="1">
      <alignment/>
      <protection/>
    </xf>
    <xf numFmtId="0" fontId="10" fillId="0" borderId="37" xfId="82" applyFont="1" applyFill="1" applyBorder="1" applyAlignment="1" applyProtection="1">
      <alignment vertical="center"/>
      <protection/>
    </xf>
    <xf numFmtId="0" fontId="23" fillId="0" borderId="40" xfId="0" applyFont="1" applyBorder="1" applyAlignment="1" applyProtection="1">
      <alignment vertical="center"/>
      <protection/>
    </xf>
    <xf numFmtId="1" fontId="5" fillId="0" borderId="42" xfId="67" applyNumberFormat="1" applyFont="1" applyBorder="1" applyProtection="1">
      <alignment/>
      <protection/>
    </xf>
    <xf numFmtId="173" fontId="5" fillId="21" borderId="43" xfId="82" applyNumberFormat="1" applyFont="1" applyFill="1" applyBorder="1" applyAlignment="1" applyProtection="1">
      <alignment horizontal="center" vertical="center"/>
      <protection/>
    </xf>
    <xf numFmtId="173" fontId="5" fillId="21" borderId="83" xfId="82" applyNumberFormat="1" applyFont="1" applyFill="1" applyBorder="1" applyAlignment="1" applyProtection="1">
      <alignment horizontal="center" vertical="center"/>
      <protection/>
    </xf>
    <xf numFmtId="173" fontId="5" fillId="21" borderId="40" xfId="82" applyNumberFormat="1" applyFont="1" applyFill="1" applyBorder="1" applyAlignment="1" applyProtection="1">
      <alignment horizontal="center" vertical="center"/>
      <protection/>
    </xf>
    <xf numFmtId="170" fontId="0" fillId="21" borderId="42" xfId="95" applyNumberFormat="1" applyFont="1" applyFill="1" applyBorder="1" applyAlignment="1" applyProtection="1">
      <alignment horizontal="center" vertical="center"/>
      <protection/>
    </xf>
    <xf numFmtId="1" fontId="0" fillId="0" borderId="22" xfId="79" applyNumberFormat="1" applyFont="1" applyBorder="1" applyAlignment="1" applyProtection="1">
      <alignment wrapText="1"/>
      <protection/>
    </xf>
    <xf numFmtId="1" fontId="2" fillId="0" borderId="23" xfId="79" applyNumberFormat="1" applyFont="1" applyBorder="1" applyAlignment="1" applyProtection="1">
      <alignment wrapText="1"/>
      <protection/>
    </xf>
    <xf numFmtId="1" fontId="2" fillId="0" borderId="62" xfId="79" applyNumberFormat="1" applyFont="1" applyBorder="1" applyAlignment="1" applyProtection="1">
      <alignment horizontal="center" wrapText="1"/>
      <protection/>
    </xf>
    <xf numFmtId="1" fontId="2" fillId="0" borderId="63" xfId="79" applyNumberFormat="1" applyFont="1" applyBorder="1" applyAlignment="1" applyProtection="1">
      <alignment horizontal="centerContinuous" wrapText="1"/>
      <protection/>
    </xf>
    <xf numFmtId="0" fontId="43" fillId="0" borderId="65" xfId="0" applyFont="1" applyBorder="1" applyAlignment="1" applyProtection="1">
      <alignment horizontal="centerContinuous"/>
      <protection/>
    </xf>
    <xf numFmtId="1" fontId="2" fillId="0" borderId="26" xfId="79" applyNumberFormat="1" applyFont="1" applyBorder="1" applyAlignment="1" applyProtection="1">
      <alignment wrapText="1"/>
      <protection/>
    </xf>
    <xf numFmtId="1" fontId="2" fillId="0" borderId="0" xfId="79" applyNumberFormat="1" applyFont="1" applyBorder="1" applyAlignment="1" applyProtection="1">
      <alignment wrapText="1"/>
      <protection/>
    </xf>
    <xf numFmtId="1" fontId="2" fillId="0" borderId="69" xfId="79" applyNumberFormat="1" applyFont="1" applyBorder="1" applyAlignment="1" applyProtection="1">
      <alignment wrapText="1"/>
      <protection/>
    </xf>
    <xf numFmtId="1" fontId="2" fillId="0" borderId="77" xfId="79" applyNumberFormat="1" applyFont="1" applyBorder="1" applyAlignment="1" applyProtection="1">
      <alignment horizontal="center" vertical="center" wrapText="1"/>
      <protection/>
    </xf>
    <xf numFmtId="1" fontId="2" fillId="0" borderId="79" xfId="79" applyNumberFormat="1" applyFont="1" applyBorder="1" applyAlignment="1" applyProtection="1">
      <alignment horizontal="center" vertical="center" wrapText="1"/>
      <protection/>
    </xf>
    <xf numFmtId="1" fontId="2" fillId="0" borderId="29" xfId="79" applyNumberFormat="1" applyFont="1" applyBorder="1" applyProtection="1">
      <alignment/>
      <protection/>
    </xf>
    <xf numFmtId="1" fontId="2" fillId="0" borderId="30" xfId="79" applyNumberFormat="1" applyFont="1" applyBorder="1" applyProtection="1">
      <alignment/>
      <protection/>
    </xf>
    <xf numFmtId="1" fontId="2" fillId="0" borderId="70" xfId="79" applyNumberFormat="1" applyFont="1" applyBorder="1" applyProtection="1">
      <alignment/>
      <protection/>
    </xf>
    <xf numFmtId="1" fontId="2" fillId="0" borderId="57" xfId="79" applyNumberFormat="1" applyFont="1" applyBorder="1" applyAlignment="1" applyProtection="1">
      <alignment horizontal="center"/>
      <protection/>
    </xf>
    <xf numFmtId="1" fontId="2" fillId="0" borderId="70" xfId="79" applyNumberFormat="1" applyFont="1" applyBorder="1" applyAlignment="1" applyProtection="1">
      <alignment horizontal="center"/>
      <protection/>
    </xf>
    <xf numFmtId="1" fontId="0" fillId="0" borderId="26" xfId="79" applyNumberFormat="1" applyFont="1" applyFill="1" applyBorder="1" applyProtection="1">
      <alignment/>
      <protection/>
    </xf>
    <xf numFmtId="0" fontId="2" fillId="0" borderId="0" xfId="79" applyFont="1" applyBorder="1" applyAlignment="1" applyProtection="1">
      <alignment/>
      <protection/>
    </xf>
    <xf numFmtId="0" fontId="0" fillId="0" borderId="0" xfId="79" applyFont="1" applyBorder="1" applyProtection="1">
      <alignment/>
      <protection/>
    </xf>
    <xf numFmtId="1" fontId="0" fillId="0" borderId="62" xfId="80" applyNumberFormat="1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0" fontId="2" fillId="0" borderId="0" xfId="79" applyFont="1" applyBorder="1" applyProtection="1">
      <alignment/>
      <protection/>
    </xf>
    <xf numFmtId="1" fontId="0" fillId="0" borderId="69" xfId="80" applyNumberFormat="1" applyFont="1" applyBorder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0" fillId="0" borderId="26" xfId="79" applyFont="1" applyBorder="1" applyProtection="1">
      <alignment/>
      <protection/>
    </xf>
    <xf numFmtId="0" fontId="0" fillId="0" borderId="69" xfId="80" applyFont="1" applyBorder="1" applyAlignment="1" applyProtection="1">
      <alignment horizontal="center"/>
      <protection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69" xfId="0" applyNumberFormat="1" applyFont="1" applyFill="1" applyBorder="1" applyAlignment="1" applyProtection="1">
      <alignment horizontal="center" vertical="center"/>
      <protection locked="0"/>
    </xf>
    <xf numFmtId="2" fontId="0" fillId="0" borderId="53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2" fontId="0" fillId="28" borderId="37" xfId="81" applyNumberFormat="1" applyFont="1" applyFill="1" applyBorder="1" applyAlignment="1" applyProtection="1">
      <alignment horizontal="center" vertical="center"/>
      <protection/>
    </xf>
    <xf numFmtId="2" fontId="0" fillId="28" borderId="38" xfId="81" applyNumberFormat="1" applyFont="1" applyFill="1" applyBorder="1" applyAlignment="1" applyProtection="1">
      <alignment horizontal="center" vertical="center"/>
      <protection/>
    </xf>
    <xf numFmtId="174" fontId="40" fillId="0" borderId="70" xfId="80" applyNumberFormat="1" applyFont="1" applyFill="1" applyBorder="1" applyProtection="1">
      <alignment/>
      <protection/>
    </xf>
    <xf numFmtId="2" fontId="0" fillId="0" borderId="57" xfId="0" applyNumberFormat="1" applyFont="1" applyBorder="1" applyAlignment="1" applyProtection="1">
      <alignment horizontal="center" vertical="center"/>
      <protection/>
    </xf>
    <xf numFmtId="2" fontId="0" fillId="0" borderId="70" xfId="0" applyNumberFormat="1" applyFont="1" applyBorder="1" applyAlignment="1" applyProtection="1">
      <alignment horizontal="center" vertical="center"/>
      <protection/>
    </xf>
    <xf numFmtId="0" fontId="0" fillId="0" borderId="22" xfId="79" applyFont="1" applyBorder="1" applyProtection="1">
      <alignment/>
      <protection/>
    </xf>
    <xf numFmtId="0" fontId="2" fillId="0" borderId="23" xfId="79" applyFont="1" applyBorder="1" applyAlignment="1" applyProtection="1">
      <alignment/>
      <protection/>
    </xf>
    <xf numFmtId="0" fontId="0" fillId="0" borderId="0" xfId="75" applyFont="1" applyAlignment="1" applyProtection="1">
      <alignment/>
      <protection/>
    </xf>
    <xf numFmtId="0" fontId="0" fillId="0" borderId="69" xfId="80" applyFont="1" applyFill="1" applyBorder="1" applyAlignment="1" applyProtection="1">
      <alignment horizontal="center"/>
      <protection/>
    </xf>
    <xf numFmtId="2" fontId="0" fillId="0" borderId="40" xfId="0" applyNumberFormat="1" applyFont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1" fontId="0" fillId="0" borderId="22" xfId="79" applyNumberFormat="1" applyFont="1" applyFill="1" applyBorder="1" applyProtection="1">
      <alignment/>
      <protection/>
    </xf>
    <xf numFmtId="0" fontId="2" fillId="0" borderId="23" xfId="79" applyFont="1" applyBorder="1" applyProtection="1">
      <alignment/>
      <protection/>
    </xf>
    <xf numFmtId="0" fontId="0" fillId="0" borderId="23" xfId="79" applyFont="1" applyBorder="1" applyProtection="1">
      <alignment/>
      <protection/>
    </xf>
    <xf numFmtId="0" fontId="0" fillId="0" borderId="62" xfId="80" applyFont="1" applyBorder="1" applyAlignment="1" applyProtection="1">
      <alignment horizontal="center"/>
      <protection/>
    </xf>
    <xf numFmtId="2" fontId="0" fillId="0" borderId="50" xfId="0" applyNumberFormat="1" applyFont="1" applyBorder="1" applyAlignment="1" applyProtection="1">
      <alignment horizontal="center" vertical="center"/>
      <protection/>
    </xf>
    <xf numFmtId="2" fontId="0" fillId="0" borderId="62" xfId="0" applyNumberFormat="1" applyFont="1" applyBorder="1" applyAlignment="1" applyProtection="1">
      <alignment horizontal="center" vertical="center"/>
      <protection/>
    </xf>
    <xf numFmtId="2" fontId="40" fillId="0" borderId="53" xfId="0" applyNumberFormat="1" applyFont="1" applyFill="1" applyBorder="1" applyAlignment="1" applyProtection="1">
      <alignment horizontal="center" vertical="center"/>
      <protection/>
    </xf>
    <xf numFmtId="2" fontId="4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79" applyFont="1" applyBorder="1" applyAlignment="1" applyProtection="1">
      <alignment horizontal="left" indent="1"/>
      <protection/>
    </xf>
    <xf numFmtId="0" fontId="0" fillId="0" borderId="29" xfId="79" applyFont="1" applyBorder="1" applyProtection="1">
      <alignment/>
      <protection/>
    </xf>
    <xf numFmtId="0" fontId="0" fillId="0" borderId="30" xfId="79" applyFont="1" applyBorder="1" applyProtection="1">
      <alignment/>
      <protection/>
    </xf>
    <xf numFmtId="0" fontId="2" fillId="0" borderId="30" xfId="79" applyFont="1" applyBorder="1" applyProtection="1">
      <alignment/>
      <protection/>
    </xf>
    <xf numFmtId="0" fontId="0" fillId="0" borderId="30" xfId="79" applyFont="1" applyBorder="1" applyAlignment="1" applyProtection="1">
      <alignment horizontal="left" indent="1"/>
      <protection/>
    </xf>
    <xf numFmtId="0" fontId="0" fillId="0" borderId="70" xfId="80" applyFont="1" applyBorder="1" applyAlignment="1" applyProtection="1">
      <alignment horizontal="center"/>
      <protection/>
    </xf>
    <xf numFmtId="2" fontId="40" fillId="22" borderId="57" xfId="0" applyNumberFormat="1" applyFont="1" applyFill="1" applyBorder="1" applyAlignment="1" applyProtection="1">
      <alignment horizontal="center" vertical="center"/>
      <protection locked="0"/>
    </xf>
    <xf numFmtId="2" fontId="40" fillId="22" borderId="70" xfId="0" applyNumberFormat="1" applyFont="1" applyFill="1" applyBorder="1" applyAlignment="1" applyProtection="1">
      <alignment horizontal="center" vertical="center"/>
      <protection locked="0"/>
    </xf>
    <xf numFmtId="0" fontId="12" fillId="0" borderId="24" xfId="85" applyFont="1" applyBorder="1">
      <alignment/>
      <protection/>
    </xf>
    <xf numFmtId="0" fontId="11" fillId="0" borderId="24" xfId="85" applyFont="1" applyBorder="1">
      <alignment/>
      <protection/>
    </xf>
    <xf numFmtId="0" fontId="11" fillId="0" borderId="78" xfId="85" applyFont="1" applyBorder="1">
      <alignment/>
      <protection/>
    </xf>
    <xf numFmtId="0" fontId="12" fillId="0" borderId="0" xfId="85" applyFont="1" applyBorder="1">
      <alignment/>
      <protection/>
    </xf>
    <xf numFmtId="0" fontId="11" fillId="0" borderId="0" xfId="85" applyFont="1" applyBorder="1">
      <alignment/>
      <protection/>
    </xf>
    <xf numFmtId="0" fontId="11" fillId="0" borderId="90" xfId="85" applyFont="1" applyBorder="1">
      <alignment/>
      <protection/>
    </xf>
    <xf numFmtId="0" fontId="12" fillId="0" borderId="90" xfId="85" applyFont="1" applyBorder="1" applyAlignment="1">
      <alignment horizontal="center" textRotation="90" wrapText="1"/>
      <protection/>
    </xf>
    <xf numFmtId="0" fontId="11" fillId="0" borderId="13" xfId="85" applyFont="1" applyBorder="1">
      <alignment/>
      <protection/>
    </xf>
    <xf numFmtId="0" fontId="11" fillId="0" borderId="13" xfId="85" applyFont="1" applyBorder="1" applyAlignment="1">
      <alignment horizontal="center"/>
      <protection/>
    </xf>
    <xf numFmtId="0" fontId="11" fillId="0" borderId="80" xfId="85" applyFont="1" applyBorder="1">
      <alignment/>
      <protection/>
    </xf>
    <xf numFmtId="0" fontId="11" fillId="0" borderId="80" xfId="85" applyFont="1" applyBorder="1" applyAlignment="1">
      <alignment horizontal="center"/>
      <protection/>
    </xf>
    <xf numFmtId="0" fontId="11" fillId="0" borderId="54" xfId="85" applyFont="1" applyBorder="1">
      <alignment/>
      <protection/>
    </xf>
    <xf numFmtId="182" fontId="11" fillId="0" borderId="54" xfId="85" applyNumberFormat="1" applyFont="1" applyBorder="1">
      <alignment/>
      <protection/>
    </xf>
    <xf numFmtId="37" fontId="11" fillId="0" borderId="90" xfId="85" applyNumberFormat="1" applyFont="1" applyBorder="1">
      <alignment/>
      <protection/>
    </xf>
    <xf numFmtId="183" fontId="11" fillId="15" borderId="36" xfId="85" applyNumberFormat="1" applyFont="1" applyFill="1" applyBorder="1">
      <alignment/>
      <protection/>
    </xf>
    <xf numFmtId="183" fontId="11" fillId="0" borderId="36" xfId="85" applyNumberFormat="1" applyFont="1" applyBorder="1">
      <alignment/>
      <protection/>
    </xf>
    <xf numFmtId="182" fontId="11" fillId="0" borderId="90" xfId="85" applyNumberFormat="1" applyFont="1" applyBorder="1">
      <alignment/>
      <protection/>
    </xf>
    <xf numFmtId="0" fontId="11" fillId="0" borderId="36" xfId="85" applyFont="1" applyBorder="1">
      <alignment/>
      <protection/>
    </xf>
    <xf numFmtId="182" fontId="11" fillId="0" borderId="36" xfId="85" applyNumberFormat="1" applyFont="1" applyBorder="1">
      <alignment/>
      <protection/>
    </xf>
    <xf numFmtId="182" fontId="11" fillId="0" borderId="0" xfId="85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72" xfId="85" applyFont="1" applyBorder="1">
      <alignment/>
      <protection/>
    </xf>
    <xf numFmtId="182" fontId="11" fillId="0" borderId="72" xfId="85" applyNumberFormat="1" applyFont="1" applyBorder="1">
      <alignment/>
      <protection/>
    </xf>
    <xf numFmtId="37" fontId="11" fillId="0" borderId="34" xfId="85" applyNumberFormat="1" applyFont="1" applyBorder="1">
      <alignment/>
      <protection/>
    </xf>
    <xf numFmtId="9" fontId="0" fillId="26" borderId="10" xfId="88" applyFont="1" applyFill="1" applyBorder="1" applyAlignment="1">
      <alignment/>
    </xf>
    <xf numFmtId="9" fontId="0" fillId="26" borderId="11" xfId="88" applyFont="1" applyFill="1" applyBorder="1" applyAlignment="1">
      <alignment/>
    </xf>
    <xf numFmtId="9" fontId="0" fillId="26" borderId="12" xfId="88" applyFont="1" applyFill="1" applyBorder="1" applyAlignment="1">
      <alignment/>
    </xf>
    <xf numFmtId="0" fontId="50" fillId="0" borderId="0" xfId="0" applyFont="1" applyAlignment="1">
      <alignment/>
    </xf>
    <xf numFmtId="0" fontId="51" fillId="0" borderId="13" xfId="85" applyFont="1" applyBorder="1" applyAlignment="1">
      <alignment wrapText="1"/>
      <protection/>
    </xf>
    <xf numFmtId="173" fontId="51" fillId="0" borderId="13" xfId="85" applyNumberFormat="1" applyFont="1" applyBorder="1" applyAlignment="1" applyProtection="1">
      <alignment horizontal="center" textRotation="90" wrapText="1"/>
      <protection/>
    </xf>
    <xf numFmtId="173" fontId="51" fillId="0" borderId="36" xfId="85" applyNumberFormat="1" applyFont="1" applyBorder="1" applyAlignment="1" applyProtection="1">
      <alignment horizontal="center" textRotation="90" wrapText="1"/>
      <protection/>
    </xf>
    <xf numFmtId="0" fontId="52" fillId="0" borderId="90" xfId="85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0" fontId="11" fillId="20" borderId="45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80" fontId="39" fillId="22" borderId="53" xfId="0" applyNumberFormat="1" applyFont="1" applyFill="1" applyBorder="1" applyAlignment="1" applyProtection="1">
      <alignment/>
      <protection locked="0"/>
    </xf>
    <xf numFmtId="180" fontId="39" fillId="22" borderId="54" xfId="0" applyNumberFormat="1" applyFont="1" applyFill="1" applyBorder="1" applyAlignment="1" applyProtection="1">
      <alignment/>
      <protection locked="0"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9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180" fontId="5" fillId="0" borderId="0" xfId="0" applyNumberFormat="1" applyFont="1" applyAlignment="1">
      <alignment horizontal="right"/>
    </xf>
    <xf numFmtId="180" fontId="16" fillId="22" borderId="92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180" fontId="16" fillId="22" borderId="48" xfId="0" applyNumberFormat="1" applyFont="1" applyFill="1" applyBorder="1" applyAlignment="1" applyProtection="1">
      <alignment horizontal="right"/>
      <protection locked="0"/>
    </xf>
    <xf numFmtId="180" fontId="16" fillId="22" borderId="33" xfId="0" applyNumberFormat="1" applyFont="1" applyFill="1" applyBorder="1" applyAlignment="1" applyProtection="1">
      <alignment horizontal="right"/>
      <protection locked="0"/>
    </xf>
    <xf numFmtId="180" fontId="5" fillId="20" borderId="93" xfId="0" applyNumberFormat="1" applyFont="1" applyFill="1" applyBorder="1" applyAlignment="1">
      <alignment horizontal="right"/>
    </xf>
    <xf numFmtId="180" fontId="16" fillId="22" borderId="9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180" fontId="16" fillId="22" borderId="9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180" fontId="5" fillId="20" borderId="48" xfId="0" applyNumberFormat="1" applyFont="1" applyFill="1" applyBorder="1" applyAlignment="1">
      <alignment horizontal="right"/>
    </xf>
    <xf numFmtId="180" fontId="16" fillId="22" borderId="40" xfId="0" applyNumberFormat="1" applyFont="1" applyFill="1" applyBorder="1" applyAlignment="1" applyProtection="1">
      <alignment horizontal="right"/>
      <protection locked="0"/>
    </xf>
    <xf numFmtId="180" fontId="16" fillId="22" borderId="47" xfId="0" applyNumberFormat="1" applyFont="1" applyFill="1" applyBorder="1" applyAlignment="1" applyProtection="1">
      <alignment horizontal="right"/>
      <protection locked="0"/>
    </xf>
    <xf numFmtId="180" fontId="5" fillId="20" borderId="95" xfId="0" applyNumberFormat="1" applyFont="1" applyFill="1" applyBorder="1" applyAlignment="1">
      <alignment horizontal="right"/>
    </xf>
    <xf numFmtId="180" fontId="16" fillId="22" borderId="95" xfId="0" applyNumberFormat="1" applyFont="1" applyFill="1" applyBorder="1" applyAlignment="1" applyProtection="1">
      <alignment horizontal="right"/>
      <protection locked="0"/>
    </xf>
    <xf numFmtId="180" fontId="5" fillId="20" borderId="92" xfId="0" applyNumberFormat="1" applyFont="1" applyFill="1" applyBorder="1" applyAlignment="1">
      <alignment horizontal="right"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80" fontId="5" fillId="20" borderId="94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180" fontId="16" fillId="22" borderId="66" xfId="0" applyNumberFormat="1" applyFont="1" applyFill="1" applyBorder="1" applyAlignment="1" applyProtection="1">
      <alignment horizontal="right"/>
      <protection locked="0"/>
    </xf>
    <xf numFmtId="180" fontId="16" fillId="22" borderId="37" xfId="0" applyNumberFormat="1" applyFont="1" applyFill="1" applyBorder="1" applyAlignment="1" applyProtection="1">
      <alignment horizontal="right"/>
      <protection locked="0"/>
    </xf>
    <xf numFmtId="0" fontId="5" fillId="0" borderId="85" xfId="0" applyFont="1" applyBorder="1" applyAlignment="1" applyProtection="1">
      <alignment horizontal="left" vertical="center" wrapText="1"/>
      <protection/>
    </xf>
    <xf numFmtId="180" fontId="5" fillId="20" borderId="91" xfId="0" applyNumberFormat="1" applyFont="1" applyFill="1" applyBorder="1" applyAlignment="1">
      <alignment horizontal="right"/>
    </xf>
    <xf numFmtId="180" fontId="16" fillId="22" borderId="91" xfId="0" applyNumberFormat="1" applyFont="1" applyFill="1" applyBorder="1" applyAlignment="1" applyProtection="1">
      <alignment horizontal="right"/>
      <protection locked="0"/>
    </xf>
    <xf numFmtId="180" fontId="16" fillId="22" borderId="8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180" fontId="16" fillId="28" borderId="29" xfId="0" applyNumberFormat="1" applyFont="1" applyFill="1" applyBorder="1" applyAlignment="1">
      <alignment horizontal="right"/>
    </xf>
    <xf numFmtId="180" fontId="16" fillId="28" borderId="30" xfId="0" applyNumberFormat="1" applyFont="1" applyFill="1" applyBorder="1" applyAlignment="1">
      <alignment horizontal="right"/>
    </xf>
    <xf numFmtId="180" fontId="5" fillId="28" borderId="46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180" fontId="16" fillId="22" borderId="4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180" fontId="16" fillId="28" borderId="84" xfId="0" applyNumberFormat="1" applyFont="1" applyFill="1" applyBorder="1" applyAlignment="1">
      <alignment horizontal="right"/>
    </xf>
    <xf numFmtId="180" fontId="16" fillId="28" borderId="96" xfId="0" applyNumberFormat="1" applyFont="1" applyFill="1" applyBorder="1" applyAlignment="1">
      <alignment horizontal="right"/>
    </xf>
    <xf numFmtId="180" fontId="16" fillId="28" borderId="91" xfId="0" applyNumberFormat="1" applyFont="1" applyFill="1" applyBorder="1" applyAlignment="1">
      <alignment horizontal="right"/>
    </xf>
    <xf numFmtId="180" fontId="16" fillId="28" borderId="91" xfId="0" applyNumberFormat="1" applyFont="1" applyFill="1" applyBorder="1" applyAlignment="1" applyProtection="1">
      <alignment horizontal="right"/>
      <protection/>
    </xf>
    <xf numFmtId="180" fontId="5" fillId="28" borderId="91" xfId="0" applyNumberFormat="1" applyFont="1" applyFill="1" applyBorder="1" applyAlignment="1" applyProtection="1">
      <alignment horizontal="right"/>
      <protection/>
    </xf>
    <xf numFmtId="180" fontId="16" fillId="28" borderId="46" xfId="0" applyNumberFormat="1" applyFont="1" applyFill="1" applyBorder="1" applyAlignment="1">
      <alignment horizontal="right"/>
    </xf>
    <xf numFmtId="0" fontId="10" fillId="0" borderId="84" xfId="0" applyFont="1" applyBorder="1" applyAlignment="1">
      <alignment/>
    </xf>
    <xf numFmtId="0" fontId="10" fillId="0" borderId="96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0" xfId="0" applyFont="1" applyBorder="1" applyAlignment="1">
      <alignment/>
    </xf>
    <xf numFmtId="180" fontId="10" fillId="20" borderId="46" xfId="0" applyNumberFormat="1" applyFont="1" applyFill="1" applyBorder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5" fillId="0" borderId="84" xfId="0" applyFont="1" applyFill="1" applyBorder="1" applyAlignment="1" applyProtection="1">
      <alignment/>
      <protection/>
    </xf>
    <xf numFmtId="0" fontId="10" fillId="0" borderId="96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84" xfId="0" applyFont="1" applyBorder="1" applyAlignment="1" applyProtection="1">
      <alignment/>
      <protection/>
    </xf>
    <xf numFmtId="0" fontId="10" fillId="0" borderId="85" xfId="0" applyFont="1" applyFill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/>
      <protection/>
    </xf>
    <xf numFmtId="180" fontId="16" fillId="22" borderId="73" xfId="0" applyNumberFormat="1" applyFont="1" applyFill="1" applyBorder="1" applyAlignment="1" applyProtection="1">
      <alignment horizontal="right"/>
      <protection locked="0"/>
    </xf>
    <xf numFmtId="0" fontId="5" fillId="0" borderId="82" xfId="0" applyFont="1" applyBorder="1" applyAlignment="1" applyProtection="1">
      <alignment/>
      <protection/>
    </xf>
    <xf numFmtId="0" fontId="5" fillId="0" borderId="97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180" fontId="16" fillId="22" borderId="75" xfId="0" applyNumberFormat="1" applyFont="1" applyFill="1" applyBorder="1" applyAlignment="1" applyProtection="1">
      <alignment horizontal="right"/>
      <protection locked="0"/>
    </xf>
    <xf numFmtId="0" fontId="5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96" xfId="0" applyFont="1" applyBorder="1" applyAlignment="1" applyProtection="1">
      <alignment/>
      <protection/>
    </xf>
    <xf numFmtId="0" fontId="54" fillId="0" borderId="23" xfId="0" applyFont="1" applyBorder="1" applyAlignment="1" applyProtection="1">
      <alignment/>
      <protection/>
    </xf>
    <xf numFmtId="0" fontId="5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44" xfId="0" applyFont="1" applyBorder="1" applyAlignment="1" applyProtection="1">
      <alignment/>
      <protection/>
    </xf>
    <xf numFmtId="0" fontId="54" fillId="0" borderId="30" xfId="0" applyFont="1" applyBorder="1" applyAlignment="1" applyProtection="1">
      <alignment/>
      <protection/>
    </xf>
    <xf numFmtId="0" fontId="5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63" xfId="0" applyFont="1" applyBorder="1" applyAlignment="1" applyProtection="1">
      <alignment wrapText="1"/>
      <protection/>
    </xf>
    <xf numFmtId="0" fontId="5" fillId="0" borderId="64" xfId="0" applyFont="1" applyBorder="1" applyAlignment="1" applyProtection="1">
      <alignment wrapText="1"/>
      <protection/>
    </xf>
    <xf numFmtId="0" fontId="5" fillId="0" borderId="65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60" xfId="0" applyFont="1" applyBorder="1" applyAlignment="1" applyProtection="1">
      <alignment wrapText="1"/>
      <protection/>
    </xf>
    <xf numFmtId="0" fontId="5" fillId="0" borderId="61" xfId="0" applyFont="1" applyBorder="1" applyAlignment="1" applyProtection="1">
      <alignment wrapText="1"/>
      <protection/>
    </xf>
    <xf numFmtId="0" fontId="5" fillId="0" borderId="49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75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84" xfId="0" applyFont="1" applyBorder="1" applyAlignment="1" applyProtection="1">
      <alignment wrapText="1"/>
      <protection/>
    </xf>
    <xf numFmtId="0" fontId="10" fillId="0" borderId="96" xfId="0" applyFont="1" applyBorder="1" applyAlignment="1" applyProtection="1">
      <alignment wrapText="1"/>
      <protection/>
    </xf>
    <xf numFmtId="0" fontId="10" fillId="0" borderId="85" xfId="0" applyFont="1" applyBorder="1" applyAlignment="1" applyProtection="1">
      <alignment wrapText="1"/>
      <protection/>
    </xf>
    <xf numFmtId="180" fontId="10" fillId="20" borderId="8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84" xfId="0" applyFont="1" applyBorder="1" applyAlignment="1">
      <alignment/>
    </xf>
    <xf numFmtId="0" fontId="12" fillId="0" borderId="96" xfId="0" applyFont="1" applyBorder="1" applyAlignment="1" applyProtection="1">
      <alignment horizontal="center"/>
      <protection/>
    </xf>
    <xf numFmtId="0" fontId="11" fillId="0" borderId="85" xfId="0" applyFont="1" applyBorder="1" applyAlignment="1">
      <alignment/>
    </xf>
    <xf numFmtId="0" fontId="12" fillId="0" borderId="91" xfId="0" applyFont="1" applyBorder="1" applyAlignment="1" applyProtection="1">
      <alignment horizontal="center"/>
      <protection/>
    </xf>
    <xf numFmtId="0" fontId="12" fillId="0" borderId="91" xfId="0" applyFont="1" applyFill="1" applyBorder="1" applyAlignment="1" applyProtection="1">
      <alignment horizontal="center" wrapText="1"/>
      <protection/>
    </xf>
    <xf numFmtId="0" fontId="12" fillId="0" borderId="89" xfId="0" applyFont="1" applyBorder="1" applyAlignment="1" applyProtection="1">
      <alignment horizontal="center"/>
      <protection/>
    </xf>
    <xf numFmtId="0" fontId="12" fillId="0" borderId="98" xfId="0" applyFont="1" applyBorder="1" applyAlignment="1" applyProtection="1">
      <alignment horizontal="center"/>
      <protection/>
    </xf>
    <xf numFmtId="0" fontId="12" fillId="0" borderId="8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91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44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99" xfId="0" applyFont="1" applyBorder="1" applyAlignment="1" applyProtection="1">
      <alignment horizontal="center"/>
      <protection/>
    </xf>
    <xf numFmtId="0" fontId="12" fillId="0" borderId="92" xfId="0" applyFont="1" applyBorder="1" applyAlignment="1" applyProtection="1">
      <alignment horizontal="center"/>
      <protection/>
    </xf>
    <xf numFmtId="0" fontId="12" fillId="0" borderId="5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91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46" fillId="25" borderId="84" xfId="0" applyFont="1" applyFill="1" applyBorder="1" applyAlignment="1">
      <alignment horizontal="left" vertical="center"/>
    </xf>
    <xf numFmtId="0" fontId="5" fillId="25" borderId="96" xfId="0" applyFont="1" applyFill="1" applyBorder="1" applyAlignment="1">
      <alignment horizontal="centerContinuous" vertical="center"/>
    </xf>
    <xf numFmtId="0" fontId="5" fillId="25" borderId="85" xfId="0" applyFont="1" applyFill="1" applyBorder="1" applyAlignment="1">
      <alignment horizontal="centerContinuous" vertical="center"/>
    </xf>
    <xf numFmtId="0" fontId="5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25" borderId="100" xfId="0" applyFont="1" applyFill="1" applyBorder="1" applyAlignment="1" applyProtection="1">
      <alignment horizontal="center" vertical="center" textRotation="90" wrapText="1"/>
      <protection/>
    </xf>
    <xf numFmtId="0" fontId="5" fillId="25" borderId="51" xfId="0" applyFont="1" applyFill="1" applyBorder="1" applyAlignment="1" applyProtection="1">
      <alignment horizontal="center" vertical="center" textRotation="90" wrapText="1"/>
      <protection/>
    </xf>
    <xf numFmtId="0" fontId="5" fillId="25" borderId="100" xfId="0" applyFont="1" applyFill="1" applyBorder="1" applyAlignment="1" applyProtection="1">
      <alignment horizontal="center" textRotation="90" wrapText="1"/>
      <protection/>
    </xf>
    <xf numFmtId="0" fontId="5" fillId="25" borderId="87" xfId="0" applyFont="1" applyFill="1" applyBorder="1" applyAlignment="1" applyProtection="1">
      <alignment horizontal="center" vertical="center" textRotation="90" wrapText="1"/>
      <protection/>
    </xf>
    <xf numFmtId="0" fontId="5" fillId="25" borderId="88" xfId="0" applyFont="1" applyFill="1" applyBorder="1" applyAlignment="1" applyProtection="1">
      <alignment horizontal="center" vertical="center" textRotation="90" wrapText="1"/>
      <protection/>
    </xf>
    <xf numFmtId="0" fontId="10" fillId="25" borderId="91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0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28" borderId="90" xfId="0" applyFont="1" applyFill="1" applyBorder="1" applyAlignment="1">
      <alignment horizontal="center"/>
    </xf>
    <xf numFmtId="0" fontId="10" fillId="28" borderId="54" xfId="0" applyFont="1" applyFill="1" applyBorder="1" applyAlignment="1">
      <alignment horizontal="center"/>
    </xf>
    <xf numFmtId="0" fontId="10" fillId="28" borderId="0" xfId="0" applyFont="1" applyFill="1" applyBorder="1" applyAlignment="1">
      <alignment horizontal="center"/>
    </xf>
    <xf numFmtId="0" fontId="5" fillId="28" borderId="48" xfId="0" applyFont="1" applyFill="1" applyBorder="1" applyAlignment="1">
      <alignment/>
    </xf>
    <xf numFmtId="180" fontId="16" fillId="22" borderId="39" xfId="0" applyNumberFormat="1" applyFont="1" applyFill="1" applyBorder="1" applyAlignment="1" applyProtection="1">
      <alignment/>
      <protection locked="0"/>
    </xf>
    <xf numFmtId="180" fontId="16" fillId="28" borderId="13" xfId="0" applyNumberFormat="1" applyFont="1" applyFill="1" applyBorder="1" applyAlignment="1" applyProtection="1">
      <alignment/>
      <protection/>
    </xf>
    <xf numFmtId="180" fontId="16" fillId="28" borderId="56" xfId="0" applyNumberFormat="1" applyFont="1" applyFill="1" applyBorder="1" applyAlignment="1" applyProtection="1">
      <alignment/>
      <protection/>
    </xf>
    <xf numFmtId="180" fontId="16" fillId="28" borderId="56" xfId="0" applyNumberFormat="1" applyFont="1" applyFill="1" applyBorder="1" applyAlignment="1">
      <alignment/>
    </xf>
    <xf numFmtId="180" fontId="5" fillId="20" borderId="48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180" fontId="10" fillId="28" borderId="90" xfId="0" applyNumberFormat="1" applyFont="1" applyFill="1" applyBorder="1" applyAlignment="1">
      <alignment horizontal="center"/>
    </xf>
    <xf numFmtId="180" fontId="10" fillId="28" borderId="54" xfId="0" applyNumberFormat="1" applyFont="1" applyFill="1" applyBorder="1" applyAlignment="1">
      <alignment horizontal="center"/>
    </xf>
    <xf numFmtId="180" fontId="5" fillId="28" borderId="48" xfId="0" applyNumberFormat="1" applyFont="1" applyFill="1" applyBorder="1" applyAlignment="1">
      <alignment/>
    </xf>
    <xf numFmtId="0" fontId="5" fillId="0" borderId="60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/>
    </xf>
    <xf numFmtId="180" fontId="16" fillId="28" borderId="39" xfId="0" applyNumberFormat="1" applyFont="1" applyFill="1" applyBorder="1" applyAlignment="1" applyProtection="1">
      <alignment/>
      <protection/>
    </xf>
    <xf numFmtId="0" fontId="5" fillId="0" borderId="35" xfId="0" applyFont="1" applyBorder="1" applyAlignment="1">
      <alignment vertical="center"/>
    </xf>
    <xf numFmtId="180" fontId="16" fillId="28" borderId="39" xfId="0" applyNumberFormat="1" applyFont="1" applyFill="1" applyBorder="1" applyAlignment="1">
      <alignment/>
    </xf>
    <xf numFmtId="180" fontId="16" fillId="28" borderId="13" xfId="0" applyNumberFormat="1" applyFont="1" applyFill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80" fontId="10" fillId="20" borderId="39" xfId="0" applyNumberFormat="1" applyFont="1" applyFill="1" applyBorder="1" applyAlignment="1">
      <alignment/>
    </xf>
    <xf numFmtId="180" fontId="10" fillId="20" borderId="61" xfId="0" applyNumberFormat="1" applyFont="1" applyFill="1" applyBorder="1" applyAlignment="1">
      <alignment/>
    </xf>
    <xf numFmtId="180" fontId="10" fillId="20" borderId="48" xfId="0" applyNumberFormat="1" applyFont="1" applyFill="1" applyBorder="1" applyAlignment="1">
      <alignment/>
    </xf>
    <xf numFmtId="0" fontId="56" fillId="0" borderId="0" xfId="0" applyFont="1" applyAlignment="1" applyProtection="1" quotePrefix="1">
      <alignment/>
      <protection/>
    </xf>
    <xf numFmtId="0" fontId="5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180" fontId="10" fillId="20" borderId="13" xfId="0" applyNumberFormat="1" applyFont="1" applyFill="1" applyBorder="1" applyAlignment="1">
      <alignment/>
    </xf>
    <xf numFmtId="180" fontId="10" fillId="20" borderId="56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77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180" fontId="16" fillId="28" borderId="80" xfId="0" applyNumberFormat="1" applyFont="1" applyFill="1" applyBorder="1" applyAlignment="1">
      <alignment/>
    </xf>
    <xf numFmtId="180" fontId="5" fillId="28" borderId="80" xfId="0" applyNumberFormat="1" applyFont="1" applyFill="1" applyBorder="1" applyAlignment="1">
      <alignment/>
    </xf>
    <xf numFmtId="180" fontId="10" fillId="20" borderId="95" xfId="0" applyNumberFormat="1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10" fillId="0" borderId="89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180" fontId="10" fillId="20" borderId="86" xfId="0" applyNumberFormat="1" applyFont="1" applyFill="1" applyBorder="1" applyAlignment="1">
      <alignment/>
    </xf>
    <xf numFmtId="180" fontId="10" fillId="20" borderId="87" xfId="0" applyNumberFormat="1" applyFont="1" applyFill="1" applyBorder="1" applyAlignment="1">
      <alignment/>
    </xf>
    <xf numFmtId="180" fontId="10" fillId="20" borderId="98" xfId="0" applyNumberFormat="1" applyFont="1" applyFill="1" applyBorder="1" applyAlignment="1">
      <alignment/>
    </xf>
    <xf numFmtId="180" fontId="10" fillId="20" borderId="91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46" fillId="4" borderId="84" xfId="0" applyFont="1" applyFill="1" applyBorder="1" applyAlignment="1">
      <alignment horizontal="left" vertical="center"/>
    </xf>
    <xf numFmtId="0" fontId="10" fillId="4" borderId="96" xfId="0" applyFont="1" applyFill="1" applyBorder="1" applyAlignment="1">
      <alignment horizontal="left" vertical="center"/>
    </xf>
    <xf numFmtId="0" fontId="10" fillId="4" borderId="96" xfId="0" applyFont="1" applyFill="1" applyBorder="1" applyAlignment="1" applyProtection="1">
      <alignment vertical="center" wrapText="1"/>
      <protection/>
    </xf>
    <xf numFmtId="0" fontId="10" fillId="4" borderId="85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5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44" xfId="0" applyFont="1" applyFill="1" applyBorder="1" applyAlignment="1" applyProtection="1">
      <alignment vertical="center" wrapText="1"/>
      <protection/>
    </xf>
    <xf numFmtId="0" fontId="10" fillId="4" borderId="44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99" xfId="0" applyFont="1" applyFill="1" applyBorder="1" applyAlignment="1" applyProtection="1">
      <alignment/>
      <protection/>
    </xf>
    <xf numFmtId="180" fontId="16" fillId="22" borderId="48" xfId="0" applyNumberFormat="1" applyFont="1" applyFill="1" applyBorder="1" applyAlignment="1" applyProtection="1">
      <alignment/>
      <protection locked="0"/>
    </xf>
    <xf numFmtId="180" fontId="5" fillId="20" borderId="93" xfId="0" applyNumberFormat="1" applyFont="1" applyFill="1" applyBorder="1" applyAlignment="1">
      <alignment/>
    </xf>
    <xf numFmtId="0" fontId="5" fillId="0" borderId="47" xfId="0" applyFont="1" applyFill="1" applyBorder="1" applyAlignment="1" applyProtection="1">
      <alignment/>
      <protection/>
    </xf>
    <xf numFmtId="180" fontId="16" fillId="22" borderId="94" xfId="0" applyNumberFormat="1" applyFont="1" applyFill="1" applyBorder="1" applyAlignment="1" applyProtection="1">
      <alignment/>
      <protection locked="0"/>
    </xf>
    <xf numFmtId="180" fontId="5" fillId="20" borderId="94" xfId="0" applyNumberFormat="1" applyFont="1" applyFill="1" applyBorder="1" applyAlignment="1">
      <alignment/>
    </xf>
    <xf numFmtId="0" fontId="5" fillId="0" borderId="56" xfId="0" applyFont="1" applyFill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99" xfId="0" applyFont="1" applyFill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vertical="center"/>
      <protection/>
    </xf>
    <xf numFmtId="180" fontId="5" fillId="20" borderId="91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84" xfId="0" applyFont="1" applyFill="1" applyBorder="1" applyAlignment="1">
      <alignment horizontal="left" vertical="center"/>
    </xf>
    <xf numFmtId="0" fontId="0" fillId="4" borderId="96" xfId="0" applyFill="1" applyBorder="1" applyAlignment="1">
      <alignment/>
    </xf>
    <xf numFmtId="0" fontId="12" fillId="4" borderId="91" xfId="0" applyFont="1" applyFill="1" applyBorder="1" applyAlignment="1" applyProtection="1">
      <alignment horizontal="center" wrapText="1"/>
      <protection/>
    </xf>
    <xf numFmtId="0" fontId="46" fillId="0" borderId="84" xfId="0" applyFont="1" applyBorder="1" applyAlignment="1">
      <alignment vertical="center"/>
    </xf>
    <xf numFmtId="0" fontId="0" fillId="0" borderId="96" xfId="0" applyBorder="1" applyAlignment="1">
      <alignment/>
    </xf>
    <xf numFmtId="0" fontId="11" fillId="0" borderId="71" xfId="0" applyFont="1" applyBorder="1" applyAlignment="1" applyProtection="1">
      <alignment/>
      <protection/>
    </xf>
    <xf numFmtId="0" fontId="11" fillId="0" borderId="72" xfId="0" applyFont="1" applyBorder="1" applyAlignment="1" applyProtection="1">
      <alignment wrapText="1"/>
      <protection/>
    </xf>
    <xf numFmtId="180" fontId="10" fillId="20" borderId="92" xfId="0" applyNumberFormat="1" applyFont="1" applyFill="1" applyBorder="1" applyAlignment="1">
      <alignment/>
    </xf>
    <xf numFmtId="0" fontId="11" fillId="0" borderId="60" xfId="0" applyFont="1" applyBorder="1" applyAlignment="1" applyProtection="1">
      <alignment/>
      <protection/>
    </xf>
    <xf numFmtId="0" fontId="11" fillId="0" borderId="61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82" xfId="0" applyFont="1" applyBorder="1" applyAlignment="1" applyProtection="1">
      <alignment/>
      <protection/>
    </xf>
    <xf numFmtId="0" fontId="11" fillId="0" borderId="97" xfId="0" applyFont="1" applyBorder="1" applyAlignment="1" applyProtection="1">
      <alignment wrapText="1"/>
      <protection/>
    </xf>
    <xf numFmtId="180" fontId="10" fillId="20" borderId="94" xfId="0" applyNumberFormat="1" applyFont="1" applyFill="1" applyBorder="1" applyAlignment="1">
      <alignment/>
    </xf>
    <xf numFmtId="0" fontId="12" fillId="0" borderId="84" xfId="0" applyFont="1" applyBorder="1" applyAlignment="1" applyProtection="1">
      <alignment/>
      <protection/>
    </xf>
    <xf numFmtId="0" fontId="12" fillId="0" borderId="96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180" fontId="0" fillId="20" borderId="91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57" fillId="0" borderId="0" xfId="0" applyFont="1" applyFill="1" applyBorder="1" applyAlignment="1">
      <alignment/>
    </xf>
    <xf numFmtId="180" fontId="10" fillId="0" borderId="91" xfId="0" applyNumberFormat="1" applyFont="1" applyFill="1" applyBorder="1" applyAlignment="1">
      <alignment/>
    </xf>
    <xf numFmtId="180" fontId="5" fillId="0" borderId="48" xfId="0" applyNumberFormat="1" applyFont="1" applyFill="1" applyBorder="1" applyAlignment="1" applyProtection="1">
      <alignment/>
      <protection locked="0"/>
    </xf>
    <xf numFmtId="0" fontId="46" fillId="26" borderId="22" xfId="0" applyFont="1" applyFill="1" applyBorder="1" applyAlignment="1">
      <alignment vertical="center"/>
    </xf>
    <xf numFmtId="0" fontId="10" fillId="26" borderId="23" xfId="0" applyFont="1" applyFill="1" applyBorder="1" applyAlignment="1">
      <alignment vertical="center"/>
    </xf>
    <xf numFmtId="0" fontId="10" fillId="26" borderId="96" xfId="0" applyFont="1" applyFill="1" applyBorder="1" applyAlignment="1" applyProtection="1">
      <alignment horizontal="center" wrapText="1"/>
      <protection/>
    </xf>
    <xf numFmtId="0" fontId="10" fillId="26" borderId="85" xfId="0" applyFont="1" applyFill="1" applyBorder="1" applyAlignment="1" applyProtection="1">
      <alignment horizontal="center" wrapText="1"/>
      <protection/>
    </xf>
    <xf numFmtId="0" fontId="55" fillId="0" borderId="22" xfId="0" applyFont="1" applyFill="1" applyBorder="1" applyAlignment="1">
      <alignment/>
    </xf>
    <xf numFmtId="0" fontId="10" fillId="26" borderId="32" xfId="0" applyFont="1" applyFill="1" applyBorder="1" applyAlignment="1" applyProtection="1">
      <alignment horizontal="center" wrapText="1"/>
      <protection/>
    </xf>
    <xf numFmtId="0" fontId="10" fillId="26" borderId="46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85" xfId="0" applyFont="1" applyBorder="1" applyAlignment="1">
      <alignment horizontal="center"/>
    </xf>
    <xf numFmtId="0" fontId="5" fillId="0" borderId="71" xfId="0" applyFont="1" applyBorder="1" applyAlignment="1" applyProtection="1">
      <alignment horizontal="left"/>
      <protection/>
    </xf>
    <xf numFmtId="0" fontId="5" fillId="0" borderId="72" xfId="0" applyFont="1" applyBorder="1" applyAlignment="1" applyProtection="1">
      <alignment wrapText="1"/>
      <protection/>
    </xf>
    <xf numFmtId="0" fontId="5" fillId="0" borderId="60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91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91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80" fontId="11" fillId="0" borderId="31" xfId="0" applyNumberFormat="1" applyFont="1" applyFill="1" applyBorder="1" applyAlignment="1">
      <alignment/>
    </xf>
    <xf numFmtId="0" fontId="11" fillId="0" borderId="96" xfId="0" applyFont="1" applyFill="1" applyBorder="1" applyAlignment="1">
      <alignment/>
    </xf>
    <xf numFmtId="180" fontId="11" fillId="0" borderId="91" xfId="0" applyNumberFormat="1" applyFont="1" applyFill="1" applyBorder="1" applyAlignment="1">
      <alignment horizontal="center" wrapText="1"/>
    </xf>
    <xf numFmtId="180" fontId="53" fillId="0" borderId="91" xfId="0" applyNumberFormat="1" applyFont="1" applyFill="1" applyBorder="1" applyAlignment="1">
      <alignment horizontal="center"/>
    </xf>
    <xf numFmtId="180" fontId="53" fillId="0" borderId="91" xfId="0" applyNumberFormat="1" applyFont="1" applyFill="1" applyBorder="1" applyAlignment="1">
      <alignment horizontal="center" textRotation="90" wrapText="1"/>
    </xf>
    <xf numFmtId="180" fontId="53" fillId="0" borderId="44" xfId="0" applyNumberFormat="1" applyFont="1" applyFill="1" applyBorder="1" applyAlignment="1">
      <alignment horizontal="center"/>
    </xf>
    <xf numFmtId="180" fontId="53" fillId="0" borderId="44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180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180" fontId="53" fillId="0" borderId="0" xfId="0" applyNumberFormat="1" applyFont="1" applyFill="1" applyBorder="1" applyAlignment="1">
      <alignment/>
    </xf>
    <xf numFmtId="180" fontId="11" fillId="0" borderId="30" xfId="0" applyNumberFormat="1" applyFont="1" applyFill="1" applyBorder="1" applyAlignment="1">
      <alignment/>
    </xf>
    <xf numFmtId="180" fontId="5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180" fontId="53" fillId="0" borderId="23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180" fontId="12" fillId="0" borderId="31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80" fontId="39" fillId="22" borderId="26" xfId="0" applyNumberFormat="1" applyFont="1" applyFill="1" applyBorder="1" applyAlignment="1" applyProtection="1">
      <alignment/>
      <protection locked="0"/>
    </xf>
    <xf numFmtId="180" fontId="11" fillId="0" borderId="31" xfId="0" applyNumberFormat="1" applyFont="1" applyFill="1" applyBorder="1" applyAlignment="1" applyProtection="1">
      <alignment/>
      <protection/>
    </xf>
    <xf numFmtId="180" fontId="0" fillId="0" borderId="3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180" fontId="39" fillId="22" borderId="71" xfId="0" applyNumberFormat="1" applyFont="1" applyFill="1" applyBorder="1" applyAlignment="1" applyProtection="1">
      <alignment/>
      <protection locked="0"/>
    </xf>
    <xf numFmtId="180" fontId="11" fillId="0" borderId="26" xfId="0" applyNumberFormat="1" applyFont="1" applyFill="1" applyBorder="1" applyAlignment="1" applyProtection="1">
      <alignment/>
      <protection/>
    </xf>
    <xf numFmtId="180" fontId="3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180" fontId="11" fillId="0" borderId="29" xfId="0" applyNumberFormat="1" applyFont="1" applyFill="1" applyBorder="1" applyAlignment="1" applyProtection="1">
      <alignment/>
      <protection/>
    </xf>
    <xf numFmtId="180" fontId="12" fillId="20" borderId="101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180" fontId="0" fillId="0" borderId="30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180" fontId="39" fillId="22" borderId="45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180" fontId="12" fillId="20" borderId="102" xfId="0" applyNumberFormat="1" applyFont="1" applyFill="1" applyBorder="1" applyAlignment="1" applyProtection="1">
      <alignment/>
      <protection locked="0"/>
    </xf>
    <xf numFmtId="184" fontId="12" fillId="0" borderId="8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80" xfId="0" applyFont="1" applyBorder="1" applyAlignment="1">
      <alignment horizontal="center" wrapText="1"/>
    </xf>
    <xf numFmtId="184" fontId="12" fillId="0" borderId="36" xfId="0" applyNumberFormat="1" applyFont="1" applyBorder="1" applyAlignment="1">
      <alignment/>
    </xf>
    <xf numFmtId="184" fontId="12" fillId="0" borderId="36" xfId="0" applyNumberFormat="1" applyFont="1" applyBorder="1" applyAlignment="1">
      <alignment horizontal="center"/>
    </xf>
    <xf numFmtId="184" fontId="12" fillId="0" borderId="76" xfId="0" applyNumberFormat="1" applyFont="1" applyBorder="1" applyAlignment="1">
      <alignment horizontal="center"/>
    </xf>
    <xf numFmtId="184" fontId="58" fillId="22" borderId="54" xfId="0" applyNumberFormat="1" applyFont="1" applyFill="1" applyBorder="1" applyAlignment="1" applyProtection="1">
      <alignment horizontal="left"/>
      <protection locked="0"/>
    </xf>
    <xf numFmtId="180" fontId="39" fillId="22" borderId="55" xfId="0" applyNumberFormat="1" applyFont="1" applyFill="1" applyBorder="1" applyAlignment="1" applyProtection="1">
      <alignment horizontal="right"/>
      <protection locked="0"/>
    </xf>
    <xf numFmtId="180" fontId="11" fillId="20" borderId="54" xfId="81" applyNumberFormat="1" applyFont="1" applyFill="1" applyBorder="1">
      <alignment/>
      <protection/>
    </xf>
    <xf numFmtId="184" fontId="58" fillId="22" borderId="80" xfId="0" applyNumberFormat="1" applyFont="1" applyFill="1" applyBorder="1" applyAlignment="1" applyProtection="1">
      <alignment horizontal="left"/>
      <protection locked="0"/>
    </xf>
    <xf numFmtId="184" fontId="58" fillId="22" borderId="36" xfId="0" applyNumberFormat="1" applyFont="1" applyFill="1" applyBorder="1" applyAlignment="1" applyProtection="1">
      <alignment horizontal="left"/>
      <protection locked="0"/>
    </xf>
    <xf numFmtId="173" fontId="12" fillId="20" borderId="13" xfId="0" applyNumberFormat="1" applyFont="1" applyFill="1" applyBorder="1" applyAlignment="1">
      <alignment/>
    </xf>
    <xf numFmtId="180" fontId="12" fillId="20" borderId="48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80" fontId="39" fillId="28" borderId="44" xfId="0" applyNumberFormat="1" applyFont="1" applyFill="1" applyBorder="1" applyAlignment="1" applyProtection="1">
      <alignment/>
      <protection/>
    </xf>
    <xf numFmtId="180" fontId="39" fillId="22" borderId="46" xfId="0" applyNumberFormat="1" applyFont="1" applyFill="1" applyBorder="1" applyAlignment="1" applyProtection="1">
      <alignment/>
      <protection locked="0"/>
    </xf>
    <xf numFmtId="180" fontId="12" fillId="20" borderId="102" xfId="0" applyNumberFormat="1" applyFont="1" applyFill="1" applyBorder="1" applyAlignment="1" applyProtection="1">
      <alignment/>
      <protection/>
    </xf>
    <xf numFmtId="180" fontId="11" fillId="20" borderId="44" xfId="0" applyNumberFormat="1" applyFont="1" applyFill="1" applyBorder="1" applyAlignment="1" applyProtection="1">
      <alignment/>
      <protection/>
    </xf>
    <xf numFmtId="180" fontId="39" fillId="22" borderId="50" xfId="0" applyNumberFormat="1" applyFont="1" applyFill="1" applyBorder="1" applyAlignment="1" applyProtection="1">
      <alignment/>
      <protection locked="0"/>
    </xf>
    <xf numFmtId="180" fontId="39" fillId="22" borderId="100" xfId="0" applyNumberFormat="1" applyFont="1" applyFill="1" applyBorder="1" applyAlignment="1" applyProtection="1">
      <alignment/>
      <protection locked="0"/>
    </xf>
    <xf numFmtId="180" fontId="39" fillId="22" borderId="62" xfId="0" applyNumberFormat="1" applyFont="1" applyFill="1" applyBorder="1" applyAlignment="1" applyProtection="1">
      <alignment/>
      <protection locked="0"/>
    </xf>
    <xf numFmtId="180" fontId="11" fillId="20" borderId="46" xfId="0" applyNumberFormat="1" applyFont="1" applyFill="1" applyBorder="1" applyAlignment="1" applyProtection="1">
      <alignment/>
      <protection/>
    </xf>
    <xf numFmtId="180" fontId="39" fillId="22" borderId="57" xfId="0" applyNumberFormat="1" applyFont="1" applyFill="1" applyBorder="1" applyAlignment="1" applyProtection="1">
      <alignment/>
      <protection locked="0"/>
    </xf>
    <xf numFmtId="180" fontId="39" fillId="22" borderId="103" xfId="0" applyNumberFormat="1" applyFont="1" applyFill="1" applyBorder="1" applyAlignment="1" applyProtection="1">
      <alignment/>
      <protection locked="0"/>
    </xf>
    <xf numFmtId="180" fontId="39" fillId="22" borderId="70" xfId="0" applyNumberFormat="1" applyFont="1" applyFill="1" applyBorder="1" applyAlignment="1" applyProtection="1">
      <alignment/>
      <protection locked="0"/>
    </xf>
    <xf numFmtId="180" fontId="39" fillId="22" borderId="90" xfId="0" applyNumberFormat="1" applyFont="1" applyFill="1" applyBorder="1" applyAlignment="1" applyProtection="1">
      <alignment/>
      <protection locked="0"/>
    </xf>
    <xf numFmtId="180" fontId="39" fillId="22" borderId="31" xfId="0" applyNumberFormat="1" applyFont="1" applyFill="1" applyBorder="1" applyAlignment="1" applyProtection="1">
      <alignment/>
      <protection locked="0"/>
    </xf>
    <xf numFmtId="180" fontId="39" fillId="22" borderId="33" xfId="0" applyNumberFormat="1" applyFont="1" applyFill="1" applyBorder="1" applyAlignment="1" applyProtection="1">
      <alignment/>
      <protection locked="0"/>
    </xf>
    <xf numFmtId="180" fontId="39" fillId="22" borderId="34" xfId="0" applyNumberFormat="1" applyFont="1" applyFill="1" applyBorder="1" applyAlignment="1" applyProtection="1">
      <alignment/>
      <protection locked="0"/>
    </xf>
    <xf numFmtId="180" fontId="39" fillId="22" borderId="36" xfId="0" applyNumberFormat="1" applyFont="1" applyFill="1" applyBorder="1" applyAlignment="1" applyProtection="1">
      <alignment/>
      <protection locked="0"/>
    </xf>
    <xf numFmtId="180" fontId="39" fillId="22" borderId="73" xfId="0" applyNumberFormat="1" applyFont="1" applyFill="1" applyBorder="1" applyAlignment="1" applyProtection="1">
      <alignment/>
      <protection locked="0"/>
    </xf>
    <xf numFmtId="180" fontId="12" fillId="20" borderId="94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180" fontId="11" fillId="30" borderId="45" xfId="0" applyNumberFormat="1" applyFont="1" applyFill="1" applyBorder="1" applyAlignment="1" applyProtection="1">
      <alignment/>
      <protection/>
    </xf>
    <xf numFmtId="180" fontId="39" fillId="30" borderId="53" xfId="0" applyNumberFormat="1" applyFont="1" applyFill="1" applyBorder="1" applyAlignment="1" applyProtection="1">
      <alignment/>
      <protection/>
    </xf>
    <xf numFmtId="180" fontId="39" fillId="30" borderId="90" xfId="0" applyNumberFormat="1" applyFont="1" applyFill="1" applyBorder="1" applyAlignment="1" applyProtection="1">
      <alignment/>
      <protection/>
    </xf>
    <xf numFmtId="180" fontId="39" fillId="30" borderId="54" xfId="0" applyNumberFormat="1" applyFont="1" applyFill="1" applyBorder="1" applyAlignment="1" applyProtection="1">
      <alignment/>
      <protection/>
    </xf>
    <xf numFmtId="180" fontId="39" fillId="30" borderId="31" xfId="0" applyNumberFormat="1" applyFont="1" applyFill="1" applyBorder="1" applyAlignment="1" applyProtection="1">
      <alignment/>
      <protection/>
    </xf>
    <xf numFmtId="180" fontId="39" fillId="30" borderId="33" xfId="0" applyNumberFormat="1" applyFont="1" applyFill="1" applyBorder="1" applyAlignment="1" applyProtection="1">
      <alignment/>
      <protection/>
    </xf>
    <xf numFmtId="180" fontId="39" fillId="30" borderId="34" xfId="0" applyNumberFormat="1" applyFont="1" applyFill="1" applyBorder="1" applyAlignment="1" applyProtection="1">
      <alignment/>
      <protection/>
    </xf>
    <xf numFmtId="180" fontId="39" fillId="30" borderId="36" xfId="0" applyNumberFormat="1" applyFont="1" applyFill="1" applyBorder="1" applyAlignment="1" applyProtection="1">
      <alignment/>
      <protection/>
    </xf>
    <xf numFmtId="180" fontId="39" fillId="30" borderId="73" xfId="0" applyNumberFormat="1" applyFont="1" applyFill="1" applyBorder="1" applyAlignment="1" applyProtection="1">
      <alignment/>
      <protection/>
    </xf>
    <xf numFmtId="180" fontId="12" fillId="30" borderId="94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180" fontId="11" fillId="20" borderId="91" xfId="0" applyNumberFormat="1" applyFont="1" applyFill="1" applyBorder="1" applyAlignment="1" applyProtection="1">
      <alignment/>
      <protection/>
    </xf>
    <xf numFmtId="180" fontId="39" fillId="28" borderId="86" xfId="0" applyNumberFormat="1" applyFont="1" applyFill="1" applyBorder="1" applyAlignment="1" applyProtection="1">
      <alignment/>
      <protection/>
    </xf>
    <xf numFmtId="180" fontId="39" fillId="22" borderId="86" xfId="0" applyNumberFormat="1" applyFont="1" applyFill="1" applyBorder="1" applyAlignment="1" applyProtection="1">
      <alignment/>
      <protection locked="0"/>
    </xf>
    <xf numFmtId="180" fontId="39" fillId="28" borderId="87" xfId="0" applyNumberFormat="1" applyFont="1" applyFill="1" applyBorder="1" applyAlignment="1" applyProtection="1">
      <alignment/>
      <protection/>
    </xf>
    <xf numFmtId="180" fontId="39" fillId="28" borderId="85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80" fontId="39" fillId="22" borderId="91" xfId="0" applyNumberFormat="1" applyFont="1" applyFill="1" applyBorder="1" applyAlignment="1" applyProtection="1">
      <alignment/>
      <protection locked="0"/>
    </xf>
    <xf numFmtId="180" fontId="39" fillId="22" borderId="104" xfId="0" applyNumberFormat="1" applyFont="1" applyFill="1" applyBorder="1" applyAlignment="1" applyProtection="1">
      <alignment/>
      <protection locked="0"/>
    </xf>
    <xf numFmtId="0" fontId="39" fillId="22" borderId="105" xfId="0" applyFont="1" applyFill="1" applyBorder="1" applyAlignment="1" applyProtection="1">
      <alignment/>
      <protection locked="0"/>
    </xf>
    <xf numFmtId="180" fontId="39" fillId="0" borderId="31" xfId="0" applyNumberFormat="1" applyFont="1" applyFill="1" applyBorder="1" applyAlignment="1" applyProtection="1">
      <alignment/>
      <protection locked="0"/>
    </xf>
    <xf numFmtId="180" fontId="3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180" fontId="11" fillId="0" borderId="0" xfId="0" applyNumberFormat="1" applyFont="1" applyFill="1" applyBorder="1" applyAlignment="1" applyProtection="1">
      <alignment/>
      <protection locked="0"/>
    </xf>
    <xf numFmtId="180" fontId="11" fillId="0" borderId="31" xfId="0" applyNumberFormat="1" applyFont="1" applyFill="1" applyBorder="1" applyAlignment="1" applyProtection="1">
      <alignment/>
      <protection locked="0"/>
    </xf>
    <xf numFmtId="180" fontId="39" fillId="22" borderId="93" xfId="0" applyNumberFormat="1" applyFont="1" applyFill="1" applyBorder="1" applyAlignment="1" applyProtection="1">
      <alignment/>
      <protection locked="0"/>
    </xf>
    <xf numFmtId="180" fontId="11" fillId="28" borderId="71" xfId="0" applyNumberFormat="1" applyFont="1" applyFill="1" applyBorder="1" applyAlignment="1" applyProtection="1">
      <alignment/>
      <protection locked="0"/>
    </xf>
    <xf numFmtId="180" fontId="12" fillId="0" borderId="31" xfId="0" applyNumberFormat="1" applyFont="1" applyFill="1" applyBorder="1" applyAlignment="1" applyProtection="1">
      <alignment/>
      <protection/>
    </xf>
    <xf numFmtId="1" fontId="5" fillId="0" borderId="0" xfId="66" applyNumberFormat="1" applyFont="1" applyProtection="1">
      <alignment/>
      <protection/>
    </xf>
    <xf numFmtId="1" fontId="5" fillId="0" borderId="0" xfId="66" applyNumberFormat="1" applyFont="1" applyAlignment="1" applyProtection="1">
      <alignment horizontal="center"/>
      <protection/>
    </xf>
    <xf numFmtId="0" fontId="5" fillId="0" borderId="0" xfId="79" applyFont="1" applyProtection="1">
      <alignment/>
      <protection/>
    </xf>
    <xf numFmtId="0" fontId="5" fillId="0" borderId="0" xfId="82" applyFont="1" applyFill="1" applyBorder="1" applyAlignment="1" applyProtection="1">
      <alignment horizontal="center" vertical="center"/>
      <protection/>
    </xf>
    <xf numFmtId="0" fontId="5" fillId="0" borderId="22" xfId="82" applyFont="1" applyFill="1" applyBorder="1" applyAlignment="1" applyProtection="1">
      <alignment horizontal="left" vertical="center"/>
      <protection/>
    </xf>
    <xf numFmtId="0" fontId="10" fillId="0" borderId="22" xfId="82" applyFont="1" applyFill="1" applyBorder="1" applyAlignment="1" applyProtection="1">
      <alignment horizontal="center" vertical="center"/>
      <protection/>
    </xf>
    <xf numFmtId="0" fontId="10" fillId="0" borderId="22" xfId="82" applyFont="1" applyFill="1" applyBorder="1" applyAlignment="1" applyProtection="1">
      <alignment horizontal="left" vertical="center"/>
      <protection/>
    </xf>
    <xf numFmtId="1" fontId="5" fillId="0" borderId="44" xfId="79" applyNumberFormat="1" applyFont="1" applyFill="1" applyBorder="1" applyAlignment="1" applyProtection="1">
      <alignment horizontal="center"/>
      <protection/>
    </xf>
    <xf numFmtId="0" fontId="5" fillId="0" borderId="23" xfId="82" applyFont="1" applyFill="1" applyBorder="1" applyAlignment="1" applyProtection="1">
      <alignment horizontal="center" vertical="center"/>
      <protection/>
    </xf>
    <xf numFmtId="0" fontId="5" fillId="0" borderId="45" xfId="82" applyFont="1" applyFill="1" applyBorder="1" applyAlignment="1" applyProtection="1">
      <alignment horizontal="left" vertical="center" indent="1"/>
      <protection/>
    </xf>
    <xf numFmtId="0" fontId="0" fillId="0" borderId="45" xfId="0" applyBorder="1" applyAlignment="1">
      <alignment horizontal="center"/>
    </xf>
    <xf numFmtId="0" fontId="5" fillId="7" borderId="37" xfId="82" applyFont="1" applyFill="1" applyBorder="1" applyAlignment="1" applyProtection="1">
      <alignment horizontal="center" vertical="center"/>
      <protection/>
    </xf>
    <xf numFmtId="0" fontId="5" fillId="7" borderId="13" xfId="82" applyFont="1" applyFill="1" applyBorder="1" applyAlignment="1" applyProtection="1">
      <alignment horizontal="center" vertical="center"/>
      <protection/>
    </xf>
    <xf numFmtId="0" fontId="16" fillId="22" borderId="13" xfId="82" applyFont="1" applyFill="1" applyBorder="1" applyAlignment="1" applyProtection="1">
      <alignment horizontal="center" vertical="center"/>
      <protection locked="0"/>
    </xf>
    <xf numFmtId="174" fontId="16" fillId="0" borderId="46" xfId="79" applyNumberFormat="1" applyFont="1" applyFill="1" applyBorder="1" applyProtection="1">
      <alignment/>
      <protection/>
    </xf>
    <xf numFmtId="1" fontId="10" fillId="0" borderId="29" xfId="79" applyNumberFormat="1" applyFont="1" applyBorder="1" applyProtection="1">
      <alignment/>
      <protection/>
    </xf>
    <xf numFmtId="1" fontId="10" fillId="0" borderId="30" xfId="79" applyNumberFormat="1" applyFont="1" applyBorder="1" applyProtection="1">
      <alignment/>
      <protection/>
    </xf>
    <xf numFmtId="0" fontId="10" fillId="0" borderId="44" xfId="82" applyFont="1" applyFill="1" applyBorder="1" applyAlignment="1" applyProtection="1">
      <alignment horizontal="left" vertical="center"/>
      <protection/>
    </xf>
    <xf numFmtId="0" fontId="5" fillId="0" borderId="26" xfId="82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74" fontId="11" fillId="20" borderId="86" xfId="0" applyNumberFormat="1" applyFont="1" applyFill="1" applyBorder="1" applyAlignment="1" applyProtection="1">
      <alignment horizontal="right"/>
      <protection/>
    </xf>
    <xf numFmtId="170" fontId="5" fillId="0" borderId="13" xfId="82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22" fillId="0" borderId="0" xfId="62" applyFont="1" applyAlignment="1">
      <alignment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7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70" fontId="0" fillId="0" borderId="19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70" fontId="0" fillId="0" borderId="21" xfId="0" applyNumberFormat="1" applyFont="1" applyBorder="1" applyAlignment="1">
      <alignment horizontal="center"/>
    </xf>
    <xf numFmtId="0" fontId="5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82" applyFont="1" applyFill="1" applyBorder="1" applyAlignment="1" applyProtection="1">
      <alignment horizontal="left" vertical="center"/>
      <protection/>
    </xf>
    <xf numFmtId="1" fontId="0" fillId="0" borderId="0" xfId="67" applyNumberFormat="1" applyFont="1" applyProtection="1">
      <alignment/>
      <protection/>
    </xf>
    <xf numFmtId="0" fontId="2" fillId="0" borderId="22" xfId="76" applyFont="1" applyFill="1" applyBorder="1" applyAlignment="1" applyProtection="1">
      <alignment vertical="center"/>
      <protection/>
    </xf>
    <xf numFmtId="0" fontId="2" fillId="0" borderId="28" xfId="76" applyFont="1" applyFill="1" applyBorder="1" applyAlignment="1" applyProtection="1">
      <alignment vertical="center"/>
      <protection/>
    </xf>
    <xf numFmtId="1" fontId="2" fillId="0" borderId="63" xfId="67" applyNumberFormat="1" applyFont="1" applyBorder="1" applyAlignment="1" applyProtection="1">
      <alignment horizontal="centerContinuous"/>
      <protection/>
    </xf>
    <xf numFmtId="1" fontId="2" fillId="0" borderId="64" xfId="67" applyNumberFormat="1" applyFont="1" applyBorder="1" applyAlignment="1" applyProtection="1">
      <alignment horizontal="centerContinuous"/>
      <protection/>
    </xf>
    <xf numFmtId="1" fontId="2" fillId="0" borderId="65" xfId="67" applyNumberFormat="1" applyFont="1" applyBorder="1" applyAlignment="1" applyProtection="1">
      <alignment horizontal="centerContinuous"/>
      <protection/>
    </xf>
    <xf numFmtId="0" fontId="2" fillId="0" borderId="66" xfId="70" applyFont="1" applyBorder="1" applyAlignment="1" applyProtection="1">
      <alignment horizontal="centerContinuous" vertical="center"/>
      <protection/>
    </xf>
    <xf numFmtId="0" fontId="2" fillId="0" borderId="67" xfId="70" applyFont="1" applyBorder="1" applyAlignment="1" applyProtection="1">
      <alignment horizontal="centerContinuous" vertical="center"/>
      <protection/>
    </xf>
    <xf numFmtId="0" fontId="2" fillId="0" borderId="68" xfId="70" applyFont="1" applyBorder="1" applyAlignment="1" applyProtection="1">
      <alignment horizontal="centerContinuous" vertical="center"/>
      <protection/>
    </xf>
    <xf numFmtId="0" fontId="43" fillId="0" borderId="0" xfId="0" applyFont="1" applyAlignment="1" applyProtection="1">
      <alignment/>
      <protection/>
    </xf>
    <xf numFmtId="0" fontId="2" fillId="0" borderId="26" xfId="76" applyFont="1" applyFill="1" applyBorder="1" applyAlignment="1" applyProtection="1">
      <alignment vertical="center"/>
      <protection/>
    </xf>
    <xf numFmtId="0" fontId="2" fillId="0" borderId="31" xfId="76" applyFont="1" applyFill="1" applyBorder="1" applyAlignment="1" applyProtection="1">
      <alignment vertical="center"/>
      <protection/>
    </xf>
    <xf numFmtId="0" fontId="2" fillId="0" borderId="37" xfId="82" applyFont="1" applyFill="1" applyBorder="1" applyAlignment="1" applyProtection="1">
      <alignment horizontal="center" vertical="center"/>
      <protection/>
    </xf>
    <xf numFmtId="0" fontId="2" fillId="0" borderId="13" xfId="82" applyFont="1" applyFill="1" applyBorder="1" applyAlignment="1" applyProtection="1">
      <alignment horizontal="center" vertical="center"/>
      <protection/>
    </xf>
    <xf numFmtId="0" fontId="2" fillId="0" borderId="38" xfId="82" applyFont="1" applyFill="1" applyBorder="1" applyAlignment="1" applyProtection="1">
      <alignment horizontal="center" vertical="center"/>
      <protection/>
    </xf>
    <xf numFmtId="0" fontId="2" fillId="0" borderId="37" xfId="70" applyFont="1" applyBorder="1" applyAlignment="1" applyProtection="1">
      <alignment horizontal="center" vertical="center" wrapText="1"/>
      <protection/>
    </xf>
    <xf numFmtId="0" fontId="2" fillId="0" borderId="13" xfId="70" applyFont="1" applyBorder="1" applyAlignment="1" applyProtection="1">
      <alignment horizontal="center" vertical="center" wrapText="1"/>
      <protection/>
    </xf>
    <xf numFmtId="0" fontId="2" fillId="0" borderId="38" xfId="70" applyFont="1" applyBorder="1" applyAlignment="1" applyProtection="1">
      <alignment horizontal="center" vertical="center" wrapText="1"/>
      <protection/>
    </xf>
    <xf numFmtId="0" fontId="2" fillId="0" borderId="71" xfId="76" applyFont="1" applyBorder="1" applyAlignment="1" applyProtection="1">
      <alignment vertical="center"/>
      <protection/>
    </xf>
    <xf numFmtId="0" fontId="61" fillId="0" borderId="73" xfId="76" applyFont="1" applyFill="1" applyBorder="1" applyAlignment="1" applyProtection="1">
      <alignment horizontal="centerContinuous" vertical="center"/>
      <protection/>
    </xf>
    <xf numFmtId="0" fontId="0" fillId="0" borderId="71" xfId="70" applyFont="1" applyBorder="1" applyAlignment="1" applyProtection="1">
      <alignment horizontal="center" vertical="center"/>
      <protection/>
    </xf>
    <xf numFmtId="0" fontId="0" fillId="0" borderId="72" xfId="70" applyFont="1" applyBorder="1" applyAlignment="1" applyProtection="1">
      <alignment horizontal="center" vertical="center"/>
      <protection/>
    </xf>
    <xf numFmtId="0" fontId="0" fillId="0" borderId="73" xfId="70" applyFont="1" applyBorder="1" applyAlignment="1" applyProtection="1">
      <alignment horizontal="center" vertical="center"/>
      <protection/>
    </xf>
    <xf numFmtId="0" fontId="0" fillId="0" borderId="71" xfId="70" applyFont="1" applyFill="1" applyBorder="1" applyAlignment="1" applyProtection="1">
      <alignment horizontal="center" vertical="center"/>
      <protection/>
    </xf>
    <xf numFmtId="0" fontId="0" fillId="0" borderId="73" xfId="70" applyFont="1" applyFill="1" applyBorder="1" applyAlignment="1" applyProtection="1">
      <alignment horizontal="center" vertical="center"/>
      <protection/>
    </xf>
    <xf numFmtId="0" fontId="2" fillId="0" borderId="26" xfId="79" applyFont="1" applyBorder="1" applyProtection="1">
      <alignment/>
      <protection/>
    </xf>
    <xf numFmtId="0" fontId="2" fillId="0" borderId="31" xfId="79" applyFont="1" applyBorder="1" applyProtection="1">
      <alignment/>
      <protection/>
    </xf>
    <xf numFmtId="1" fontId="0" fillId="0" borderId="26" xfId="67" applyNumberFormat="1" applyFont="1" applyBorder="1" applyProtection="1">
      <alignment/>
      <protection/>
    </xf>
    <xf numFmtId="0" fontId="0" fillId="0" borderId="31" xfId="82" applyFont="1" applyFill="1" applyBorder="1" applyAlignment="1" applyProtection="1">
      <alignment horizontal="left" vertical="center"/>
      <protection/>
    </xf>
    <xf numFmtId="0" fontId="0" fillId="0" borderId="26" xfId="82" applyFont="1" applyFill="1" applyBorder="1" applyAlignment="1" applyProtection="1">
      <alignment horizontal="left" vertical="center"/>
      <protection/>
    </xf>
    <xf numFmtId="1" fontId="0" fillId="0" borderId="31" xfId="67" applyNumberFormat="1" applyFont="1" applyBorder="1" applyProtection="1">
      <alignment/>
      <protection/>
    </xf>
    <xf numFmtId="0" fontId="0" fillId="0" borderId="31" xfId="79" applyFont="1" applyBorder="1" applyAlignment="1" applyProtection="1">
      <alignment horizontal="left" indent="1"/>
      <protection/>
    </xf>
    <xf numFmtId="173" fontId="0" fillId="0" borderId="37" xfId="82" applyNumberFormat="1" applyFont="1" applyFill="1" applyBorder="1" applyAlignment="1" applyProtection="1">
      <alignment horizontal="center" vertical="center"/>
      <protection locked="0"/>
    </xf>
    <xf numFmtId="173" fontId="0" fillId="0" borderId="13" xfId="82" applyNumberFormat="1" applyFont="1" applyFill="1" applyBorder="1" applyAlignment="1" applyProtection="1">
      <alignment horizontal="center" vertical="center"/>
      <protection locked="0"/>
    </xf>
    <xf numFmtId="173" fontId="0" fillId="0" borderId="38" xfId="82" applyNumberFormat="1" applyFont="1" applyFill="1" applyBorder="1" applyAlignment="1" applyProtection="1">
      <alignment horizontal="center" vertical="center"/>
      <protection locked="0"/>
    </xf>
    <xf numFmtId="173" fontId="0" fillId="21" borderId="37" xfId="70" applyNumberFormat="1" applyFont="1" applyFill="1" applyBorder="1" applyAlignment="1" applyProtection="1">
      <alignment horizontal="center" vertical="center"/>
      <protection/>
    </xf>
    <xf numFmtId="173" fontId="0" fillId="21" borderId="13" xfId="70" applyNumberFormat="1" applyFont="1" applyFill="1" applyBorder="1" applyAlignment="1" applyProtection="1">
      <alignment horizontal="center" vertical="center"/>
      <protection/>
    </xf>
    <xf numFmtId="173" fontId="0" fillId="21" borderId="38" xfId="70" applyNumberFormat="1" applyFont="1" applyFill="1" applyBorder="1" applyAlignment="1" applyProtection="1">
      <alignment horizontal="center" vertical="center"/>
      <protection/>
    </xf>
    <xf numFmtId="170" fontId="0" fillId="21" borderId="38" xfId="95" applyNumberFormat="1" applyFont="1" applyFill="1" applyBorder="1" applyAlignment="1" applyProtection="1">
      <alignment horizontal="center" vertical="center"/>
      <protection/>
    </xf>
    <xf numFmtId="173" fontId="40" fillId="22" borderId="37" xfId="82" applyNumberFormat="1" applyFont="1" applyFill="1" applyBorder="1" applyAlignment="1" applyProtection="1">
      <alignment horizontal="center" vertical="center"/>
      <protection locked="0"/>
    </xf>
    <xf numFmtId="173" fontId="40" fillId="22" borderId="13" xfId="82" applyNumberFormat="1" applyFont="1" applyFill="1" applyBorder="1" applyAlignment="1" applyProtection="1">
      <alignment horizontal="center" vertical="center"/>
      <protection locked="0"/>
    </xf>
    <xf numFmtId="173" fontId="40" fillId="22" borderId="38" xfId="82" applyNumberFormat="1" applyFont="1" applyFill="1" applyBorder="1" applyAlignment="1" applyProtection="1">
      <alignment horizontal="center" vertical="center"/>
      <protection locked="0"/>
    </xf>
    <xf numFmtId="0" fontId="62" fillId="22" borderId="31" xfId="79" applyFont="1" applyFill="1" applyBorder="1" applyAlignment="1" applyProtection="1">
      <alignment horizontal="left" indent="1"/>
      <protection/>
    </xf>
    <xf numFmtId="173" fontId="0" fillId="0" borderId="37" xfId="70" applyNumberFormat="1" applyFont="1" applyFill="1" applyBorder="1" applyAlignment="1" applyProtection="1">
      <alignment horizontal="center" vertical="center"/>
      <protection/>
    </xf>
    <xf numFmtId="173" fontId="0" fillId="0" borderId="13" xfId="70" applyNumberFormat="1" applyFont="1" applyFill="1" applyBorder="1" applyAlignment="1" applyProtection="1">
      <alignment horizontal="center" vertical="center"/>
      <protection/>
    </xf>
    <xf numFmtId="173" fontId="0" fillId="0" borderId="38" xfId="7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/>
      <protection/>
    </xf>
    <xf numFmtId="170" fontId="0" fillId="0" borderId="38" xfId="95" applyNumberFormat="1" applyFont="1" applyFill="1" applyBorder="1" applyAlignment="1" applyProtection="1">
      <alignment horizontal="center" vertical="center"/>
      <protection/>
    </xf>
    <xf numFmtId="0" fontId="0" fillId="0" borderId="29" xfId="82" applyFont="1" applyFill="1" applyBorder="1" applyAlignment="1" applyProtection="1">
      <alignment horizontal="left" vertical="center"/>
      <protection/>
    </xf>
    <xf numFmtId="0" fontId="62" fillId="22" borderId="32" xfId="79" applyFont="1" applyFill="1" applyBorder="1" applyAlignment="1" applyProtection="1">
      <alignment horizontal="left" indent="1"/>
      <protection/>
    </xf>
    <xf numFmtId="173" fontId="40" fillId="22" borderId="40" xfId="82" applyNumberFormat="1" applyFont="1" applyFill="1" applyBorder="1" applyAlignment="1" applyProtection="1">
      <alignment horizontal="center" vertical="center"/>
      <protection locked="0"/>
    </xf>
    <xf numFmtId="173" fontId="40" fillId="22" borderId="41" xfId="82" applyNumberFormat="1" applyFont="1" applyFill="1" applyBorder="1" applyAlignment="1" applyProtection="1">
      <alignment horizontal="center" vertical="center"/>
      <protection locked="0"/>
    </xf>
    <xf numFmtId="173" fontId="40" fillId="22" borderId="42" xfId="82" applyNumberFormat="1" applyFont="1" applyFill="1" applyBorder="1" applyAlignment="1" applyProtection="1">
      <alignment horizontal="center" vertical="center"/>
      <protection locked="0"/>
    </xf>
    <xf numFmtId="173" fontId="0" fillId="21" borderId="40" xfId="70" applyNumberFormat="1" applyFont="1" applyFill="1" applyBorder="1" applyAlignment="1" applyProtection="1">
      <alignment horizontal="center" vertical="center"/>
      <protection/>
    </xf>
    <xf numFmtId="173" fontId="0" fillId="21" borderId="41" xfId="70" applyNumberFormat="1" applyFont="1" applyFill="1" applyBorder="1" applyAlignment="1" applyProtection="1">
      <alignment horizontal="center" vertical="center"/>
      <protection/>
    </xf>
    <xf numFmtId="173" fontId="0" fillId="21" borderId="42" xfId="70" applyNumberFormat="1" applyFont="1" applyFill="1" applyBorder="1" applyAlignment="1" applyProtection="1">
      <alignment horizontal="center" vertical="center"/>
      <protection/>
    </xf>
    <xf numFmtId="170" fontId="0" fillId="21" borderId="42" xfId="95" applyNumberFormat="1" applyFont="1" applyFill="1" applyBorder="1" applyAlignment="1" applyProtection="1">
      <alignment horizontal="center" vertical="center"/>
      <protection/>
    </xf>
    <xf numFmtId="0" fontId="0" fillId="0" borderId="0" xfId="70" applyFont="1" applyProtection="1">
      <alignment/>
      <protection/>
    </xf>
    <xf numFmtId="0" fontId="2" fillId="0" borderId="0" xfId="70" applyFont="1" applyProtection="1">
      <alignment/>
      <protection/>
    </xf>
    <xf numFmtId="0" fontId="2" fillId="0" borderId="44" xfId="70" applyFont="1" applyBorder="1" applyAlignment="1" applyProtection="1">
      <alignment horizontal="left" vertical="center"/>
      <protection/>
    </xf>
    <xf numFmtId="0" fontId="2" fillId="0" borderId="63" xfId="70" applyFont="1" applyBorder="1" applyAlignment="1" applyProtection="1">
      <alignment horizontal="centerContinuous" vertical="center"/>
      <protection/>
    </xf>
    <xf numFmtId="0" fontId="2" fillId="0" borderId="64" xfId="70" applyFont="1" applyBorder="1" applyAlignment="1" applyProtection="1">
      <alignment horizontal="centerContinuous" vertical="center"/>
      <protection/>
    </xf>
    <xf numFmtId="0" fontId="2" fillId="0" borderId="65" xfId="70" applyFont="1" applyBorder="1" applyAlignment="1" applyProtection="1">
      <alignment horizontal="centerContinuous" vertical="center"/>
      <protection/>
    </xf>
    <xf numFmtId="0" fontId="2" fillId="0" borderId="66" xfId="70" applyFont="1" applyBorder="1" applyAlignment="1" applyProtection="1">
      <alignment horizontal="centerContinuous" vertical="center" wrapText="1"/>
      <protection/>
    </xf>
    <xf numFmtId="0" fontId="2" fillId="0" borderId="68" xfId="70" applyFont="1" applyBorder="1" applyAlignment="1" applyProtection="1">
      <alignment horizontal="centerContinuous" vertical="center" wrapText="1"/>
      <protection/>
    </xf>
    <xf numFmtId="186" fontId="2" fillId="0" borderId="93" xfId="84" applyNumberFormat="1" applyFont="1" applyFill="1" applyBorder="1" applyAlignment="1" applyProtection="1">
      <alignment horizontal="left"/>
      <protection/>
    </xf>
    <xf numFmtId="0" fontId="2" fillId="0" borderId="37" xfId="84" applyFont="1" applyFill="1" applyBorder="1" applyAlignment="1" applyProtection="1">
      <alignment horizontal="center"/>
      <protection/>
    </xf>
    <xf numFmtId="0" fontId="2" fillId="0" borderId="13" xfId="82" applyFont="1" applyFill="1" applyBorder="1" applyAlignment="1" applyProtection="1">
      <alignment horizontal="center"/>
      <protection/>
    </xf>
    <xf numFmtId="0" fontId="2" fillId="0" borderId="38" xfId="82" applyFont="1" applyBorder="1" applyAlignment="1" applyProtection="1">
      <alignment horizontal="center"/>
      <protection/>
    </xf>
    <xf numFmtId="0" fontId="2" fillId="0" borderId="37" xfId="82" applyFont="1" applyBorder="1" applyAlignment="1" applyProtection="1">
      <alignment horizontal="center" vertical="center"/>
      <protection/>
    </xf>
    <xf numFmtId="0" fontId="2" fillId="0" borderId="38" xfId="82" applyFont="1" applyBorder="1" applyAlignment="1" applyProtection="1">
      <alignment horizontal="center" vertical="center"/>
      <protection/>
    </xf>
    <xf numFmtId="0" fontId="0" fillId="24" borderId="93" xfId="82" applyFont="1" applyFill="1" applyBorder="1" applyAlignment="1" applyProtection="1">
      <alignment horizontal="left" vertical="center"/>
      <protection/>
    </xf>
    <xf numFmtId="173" fontId="40" fillId="22" borderId="37" xfId="82" applyNumberFormat="1" applyFont="1" applyFill="1" applyBorder="1" applyAlignment="1" applyProtection="1">
      <alignment horizontal="center"/>
      <protection locked="0"/>
    </xf>
    <xf numFmtId="173" fontId="40" fillId="22" borderId="13" xfId="82" applyNumberFormat="1" applyFont="1" applyFill="1" applyBorder="1" applyAlignment="1" applyProtection="1">
      <alignment horizontal="center"/>
      <protection locked="0"/>
    </xf>
    <xf numFmtId="173" fontId="40" fillId="22" borderId="38" xfId="82" applyNumberFormat="1" applyFont="1" applyFill="1" applyBorder="1" applyAlignment="1" applyProtection="1">
      <alignment horizontal="center"/>
      <protection locked="0"/>
    </xf>
    <xf numFmtId="173" fontId="0" fillId="21" borderId="37" xfId="82" applyNumberFormat="1" applyFont="1" applyFill="1" applyBorder="1" applyAlignment="1" applyProtection="1">
      <alignment horizontal="center"/>
      <protection/>
    </xf>
    <xf numFmtId="173" fontId="0" fillId="21" borderId="38" xfId="82" applyNumberFormat="1" applyFont="1" applyFill="1" applyBorder="1" applyAlignment="1" applyProtection="1">
      <alignment horizontal="center"/>
      <protection/>
    </xf>
    <xf numFmtId="0" fontId="0" fillId="0" borderId="48" xfId="82" applyFont="1" applyFill="1" applyBorder="1" applyAlignment="1" applyProtection="1">
      <alignment horizontal="left" vertical="center"/>
      <protection/>
    </xf>
    <xf numFmtId="173" fontId="0" fillId="21" borderId="37" xfId="82" applyNumberFormat="1" applyFont="1" applyFill="1" applyBorder="1" applyAlignment="1" applyProtection="1">
      <alignment horizontal="center" vertical="center"/>
      <protection/>
    </xf>
    <xf numFmtId="173" fontId="0" fillId="21" borderId="38" xfId="82" applyNumberFormat="1" applyFont="1" applyFill="1" applyBorder="1" applyAlignment="1" applyProtection="1">
      <alignment horizontal="center" vertical="center"/>
      <protection/>
    </xf>
    <xf numFmtId="0" fontId="0" fillId="0" borderId="94" xfId="82" applyFont="1" applyFill="1" applyBorder="1" applyAlignment="1" applyProtection="1">
      <alignment horizontal="left" vertical="center"/>
      <protection/>
    </xf>
    <xf numFmtId="10" fontId="0" fillId="0" borderId="40" xfId="82" applyNumberFormat="1" applyFont="1" applyFill="1" applyBorder="1" applyAlignment="1" applyProtection="1">
      <alignment horizontal="center" vertical="center"/>
      <protection/>
    </xf>
    <xf numFmtId="10" fontId="0" fillId="0" borderId="41" xfId="82" applyNumberFormat="1" applyFont="1" applyFill="1" applyBorder="1" applyAlignment="1" applyProtection="1">
      <alignment horizontal="center" vertical="center"/>
      <protection/>
    </xf>
    <xf numFmtId="10" fontId="0" fillId="0" borderId="42" xfId="82" applyNumberFormat="1" applyFont="1" applyFill="1" applyBorder="1" applyAlignment="1" applyProtection="1">
      <alignment horizontal="center" vertical="center"/>
      <protection/>
    </xf>
    <xf numFmtId="1" fontId="0" fillId="21" borderId="40" xfId="82" applyNumberFormat="1" applyFont="1" applyFill="1" applyBorder="1" applyAlignment="1" applyProtection="1">
      <alignment horizontal="center" vertical="center"/>
      <protection/>
    </xf>
    <xf numFmtId="1" fontId="0" fillId="21" borderId="42" xfId="82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Protection="1">
      <alignment/>
      <protection/>
    </xf>
    <xf numFmtId="0" fontId="2" fillId="0" borderId="44" xfId="82" applyFont="1" applyFill="1" applyBorder="1" applyAlignment="1" applyProtection="1">
      <alignment horizontal="left" vertical="center"/>
      <protection/>
    </xf>
    <xf numFmtId="0" fontId="2" fillId="0" borderId="93" xfId="82" applyFont="1" applyFill="1" applyBorder="1" applyAlignment="1" applyProtection="1">
      <alignment horizontal="left" vertical="center"/>
      <protection/>
    </xf>
    <xf numFmtId="170" fontId="0" fillId="0" borderId="37" xfId="90" applyNumberFormat="1" applyFont="1" applyFill="1" applyBorder="1" applyAlignment="1" applyProtection="1">
      <alignment horizontal="center" vertical="center"/>
      <protection/>
    </xf>
    <xf numFmtId="170" fontId="0" fillId="0" borderId="13" xfId="90" applyNumberFormat="1" applyFont="1" applyFill="1" applyBorder="1" applyAlignment="1" applyProtection="1">
      <alignment horizontal="center" vertical="center"/>
      <protection/>
    </xf>
    <xf numFmtId="170" fontId="0" fillId="0" borderId="38" xfId="90" applyNumberFormat="1" applyFont="1" applyFill="1" applyBorder="1" applyAlignment="1" applyProtection="1">
      <alignment horizontal="center" vertical="center"/>
      <protection/>
    </xf>
    <xf numFmtId="9" fontId="0" fillId="21" borderId="37" xfId="88" applyFont="1" applyFill="1" applyBorder="1" applyAlignment="1" applyProtection="1">
      <alignment horizontal="center" vertical="center"/>
      <protection/>
    </xf>
    <xf numFmtId="9" fontId="0" fillId="21" borderId="38" xfId="88" applyFont="1" applyFill="1" applyBorder="1" applyAlignment="1" applyProtection="1">
      <alignment horizontal="center" vertical="center"/>
      <protection/>
    </xf>
    <xf numFmtId="0" fontId="0" fillId="0" borderId="94" xfId="82" applyFont="1" applyBorder="1" applyAlignment="1" applyProtection="1">
      <alignment horizontal="left" vertical="center"/>
      <protection/>
    </xf>
    <xf numFmtId="173" fontId="40" fillId="22" borderId="40" xfId="82" applyNumberFormat="1" applyFont="1" applyFill="1" applyBorder="1" applyAlignment="1" applyProtection="1">
      <alignment horizontal="center"/>
      <protection locked="0"/>
    </xf>
    <xf numFmtId="173" fontId="40" fillId="22" borderId="41" xfId="82" applyNumberFormat="1" applyFont="1" applyFill="1" applyBorder="1" applyAlignment="1" applyProtection="1">
      <alignment horizontal="center"/>
      <protection locked="0"/>
    </xf>
    <xf numFmtId="173" fontId="65" fillId="22" borderId="42" xfId="82" applyNumberFormat="1" applyFont="1" applyFill="1" applyBorder="1" applyAlignment="1" applyProtection="1">
      <alignment horizontal="center"/>
      <protection locked="0"/>
    </xf>
    <xf numFmtId="173" fontId="0" fillId="21" borderId="40" xfId="82" applyNumberFormat="1" applyFont="1" applyFill="1" applyBorder="1" applyAlignment="1" applyProtection="1">
      <alignment horizontal="center" vertical="center"/>
      <protection/>
    </xf>
    <xf numFmtId="173" fontId="0" fillId="21" borderId="42" xfId="82" applyNumberFormat="1" applyFont="1" applyFill="1" applyBorder="1" applyAlignment="1" applyProtection="1">
      <alignment horizontal="center" vertical="center"/>
      <protection/>
    </xf>
    <xf numFmtId="0" fontId="2" fillId="0" borderId="91" xfId="70" applyFont="1" applyBorder="1" applyAlignment="1" applyProtection="1">
      <alignment horizontal="center" vertical="center" wrapText="1"/>
      <protection/>
    </xf>
    <xf numFmtId="0" fontId="2" fillId="0" borderId="66" xfId="70" applyFont="1" applyBorder="1" applyAlignment="1" applyProtection="1">
      <alignment horizontal="center" vertical="center" wrapText="1"/>
      <protection/>
    </xf>
    <xf numFmtId="0" fontId="2" fillId="0" borderId="67" xfId="70" applyFont="1" applyBorder="1" applyAlignment="1" applyProtection="1">
      <alignment horizontal="center" vertical="center" wrapText="1"/>
      <protection/>
    </xf>
    <xf numFmtId="0" fontId="2" fillId="0" borderId="68" xfId="70" applyFont="1" applyBorder="1" applyAlignment="1" applyProtection="1">
      <alignment horizontal="center" vertical="center" wrapText="1"/>
      <protection/>
    </xf>
    <xf numFmtId="0" fontId="2" fillId="0" borderId="39" xfId="70" applyFont="1" applyBorder="1" applyAlignment="1" applyProtection="1">
      <alignment horizontal="center" vertical="center" wrapText="1"/>
      <protection/>
    </xf>
    <xf numFmtId="0" fontId="2" fillId="0" borderId="36" xfId="70" applyFont="1" applyBorder="1" applyAlignment="1" applyProtection="1">
      <alignment horizontal="center" vertical="center" wrapText="1"/>
      <protection/>
    </xf>
    <xf numFmtId="0" fontId="2" fillId="0" borderId="93" xfId="70" applyFont="1" applyFill="1" applyBorder="1" applyAlignment="1" applyProtection="1">
      <alignment horizontal="center" vertical="center" wrapText="1"/>
      <protection/>
    </xf>
    <xf numFmtId="0" fontId="2" fillId="0" borderId="37" xfId="70" applyFont="1" applyBorder="1" applyAlignment="1" applyProtection="1">
      <alignment horizontal="center" vertical="center"/>
      <protection/>
    </xf>
    <xf numFmtId="0" fontId="2" fillId="0" borderId="13" xfId="70" applyNumberFormat="1" applyFont="1" applyFill="1" applyBorder="1" applyAlignment="1" applyProtection="1">
      <alignment horizontal="center" vertical="center" wrapText="1"/>
      <protection/>
    </xf>
    <xf numFmtId="0" fontId="2" fillId="0" borderId="13" xfId="70" applyFont="1" applyBorder="1" applyAlignment="1" applyProtection="1">
      <alignment horizontal="center" vertical="center"/>
      <protection/>
    </xf>
    <xf numFmtId="0" fontId="2" fillId="0" borderId="56" xfId="70" applyFont="1" applyBorder="1" applyAlignment="1" applyProtection="1">
      <alignment horizontal="center" vertical="center"/>
      <protection/>
    </xf>
    <xf numFmtId="0" fontId="2" fillId="0" borderId="38" xfId="70" applyFont="1" applyBorder="1" applyAlignment="1" applyProtection="1">
      <alignment horizontal="center" vertical="center"/>
      <protection/>
    </xf>
    <xf numFmtId="0" fontId="2" fillId="0" borderId="34" xfId="70" applyFont="1" applyFill="1" applyBorder="1" applyAlignment="1" applyProtection="1">
      <alignment horizontal="center" vertical="center"/>
      <protection/>
    </xf>
    <xf numFmtId="0" fontId="2" fillId="0" borderId="36" xfId="70" applyFont="1" applyFill="1" applyBorder="1" applyAlignment="1" applyProtection="1">
      <alignment horizontal="center" vertical="center"/>
      <protection/>
    </xf>
    <xf numFmtId="0" fontId="2" fillId="0" borderId="35" xfId="70" applyFont="1" applyFill="1" applyBorder="1" applyAlignment="1" applyProtection="1">
      <alignment horizontal="center" vertical="center"/>
      <protection/>
    </xf>
    <xf numFmtId="0" fontId="2" fillId="0" borderId="33" xfId="70" applyFont="1" applyFill="1" applyBorder="1" applyAlignment="1" applyProtection="1">
      <alignment horizontal="center" vertical="center"/>
      <protection/>
    </xf>
    <xf numFmtId="0" fontId="2" fillId="0" borderId="77" xfId="70" applyFont="1" applyFill="1" applyBorder="1" applyAlignment="1" applyProtection="1">
      <alignment horizontal="center" vertical="center" wrapText="1"/>
      <protection/>
    </xf>
    <xf numFmtId="0" fontId="2" fillId="0" borderId="80" xfId="70" applyFont="1" applyFill="1" applyBorder="1" applyAlignment="1" applyProtection="1">
      <alignment horizontal="center" vertical="center" wrapText="1"/>
      <protection/>
    </xf>
    <xf numFmtId="0" fontId="2" fillId="0" borderId="81" xfId="70" applyFont="1" applyFill="1" applyBorder="1" applyAlignment="1" applyProtection="1">
      <alignment horizontal="center" vertical="center" wrapText="1"/>
      <protection/>
    </xf>
    <xf numFmtId="0" fontId="2" fillId="0" borderId="56" xfId="70" applyFont="1" applyFill="1" applyBorder="1" applyAlignment="1" applyProtection="1">
      <alignment horizontal="center" vertical="center"/>
      <protection/>
    </xf>
    <xf numFmtId="0" fontId="12" fillId="0" borderId="80" xfId="82" applyFont="1" applyFill="1" applyBorder="1" applyAlignment="1" applyProtection="1">
      <alignment horizontal="center" vertical="center"/>
      <protection/>
    </xf>
    <xf numFmtId="0" fontId="2" fillId="0" borderId="48" xfId="70" applyFont="1" applyFill="1" applyBorder="1" applyAlignment="1" applyProtection="1">
      <alignment horizontal="center" vertical="center"/>
      <protection/>
    </xf>
    <xf numFmtId="0" fontId="2" fillId="0" borderId="48" xfId="70" applyFont="1" applyFill="1" applyBorder="1" applyAlignment="1" applyProtection="1">
      <alignment horizontal="center" vertical="center" wrapText="1"/>
      <protection/>
    </xf>
    <xf numFmtId="0" fontId="0" fillId="0" borderId="74" xfId="70" applyBorder="1" applyProtection="1">
      <alignment/>
      <protection locked="0"/>
    </xf>
    <xf numFmtId="0" fontId="40" fillId="22" borderId="37" xfId="70" applyFont="1" applyFill="1" applyBorder="1" applyAlignment="1" applyProtection="1">
      <alignment horizontal="center" vertical="center" wrapText="1"/>
      <protection locked="0"/>
    </xf>
    <xf numFmtId="172" fontId="40" fillId="22" borderId="66" xfId="70" applyNumberFormat="1" applyFont="1" applyFill="1" applyBorder="1" applyAlignment="1" applyProtection="1">
      <alignment horizontal="center" vertical="center"/>
      <protection locked="0"/>
    </xf>
    <xf numFmtId="172" fontId="40" fillId="22" borderId="67" xfId="70" applyNumberFormat="1" applyFont="1" applyFill="1" applyBorder="1" applyAlignment="1" applyProtection="1">
      <alignment horizontal="center" vertical="center"/>
      <protection locked="0"/>
    </xf>
    <xf numFmtId="172" fontId="40" fillId="22" borderId="68" xfId="70" applyNumberFormat="1" applyFont="1" applyFill="1" applyBorder="1" applyAlignment="1" applyProtection="1">
      <alignment horizontal="center" vertical="center"/>
      <protection locked="0"/>
    </xf>
    <xf numFmtId="172" fontId="40" fillId="22" borderId="61" xfId="70" applyNumberFormat="1" applyFont="1" applyFill="1" applyBorder="1" applyAlignment="1" applyProtection="1">
      <alignment horizontal="center" vertical="center"/>
      <protection locked="0"/>
    </xf>
    <xf numFmtId="172" fontId="40" fillId="22" borderId="48" xfId="70" applyNumberFormat="1" applyFont="1" applyFill="1" applyBorder="1" applyAlignment="1" applyProtection="1">
      <alignment horizontal="center" vertical="center"/>
      <protection locked="0"/>
    </xf>
    <xf numFmtId="0" fontId="40" fillId="22" borderId="48" xfId="70" applyNumberFormat="1" applyFont="1" applyFill="1" applyBorder="1" applyAlignment="1" applyProtection="1">
      <alignment vertical="center" wrapText="1"/>
      <protection locked="0"/>
    </xf>
    <xf numFmtId="0" fontId="0" fillId="0" borderId="26" xfId="70" applyBorder="1" applyProtection="1">
      <alignment/>
      <protection locked="0"/>
    </xf>
    <xf numFmtId="0" fontId="40" fillId="22" borderId="37" xfId="70" applyFont="1" applyFill="1" applyBorder="1" applyAlignment="1" applyProtection="1">
      <alignment horizontal="center" vertical="center"/>
      <protection locked="0"/>
    </xf>
    <xf numFmtId="0" fontId="40" fillId="22" borderId="77" xfId="70" applyFont="1" applyFill="1" applyBorder="1" applyAlignment="1" applyProtection="1">
      <alignment horizontal="center" vertical="center"/>
      <protection locked="0"/>
    </xf>
    <xf numFmtId="172" fontId="40" fillId="22" borderId="40" xfId="70" applyNumberFormat="1" applyFont="1" applyFill="1" applyBorder="1" applyAlignment="1" applyProtection="1">
      <alignment horizontal="center" vertical="center"/>
      <protection locked="0"/>
    </xf>
    <xf numFmtId="172" fontId="40" fillId="22" borderId="41" xfId="70" applyNumberFormat="1" applyFont="1" applyFill="1" applyBorder="1" applyAlignment="1" applyProtection="1">
      <alignment horizontal="center" vertical="center"/>
      <protection locked="0"/>
    </xf>
    <xf numFmtId="172" fontId="40" fillId="22" borderId="42" xfId="70" applyNumberFormat="1" applyFont="1" applyFill="1" applyBorder="1" applyAlignment="1" applyProtection="1">
      <alignment horizontal="center" vertical="center"/>
      <protection locked="0"/>
    </xf>
    <xf numFmtId="0" fontId="0" fillId="0" borderId="26" xfId="70" applyFill="1" applyBorder="1" applyAlignment="1" applyProtection="1">
      <alignment horizontal="right" vertical="center"/>
      <protection locked="0"/>
    </xf>
    <xf numFmtId="172" fontId="40" fillId="22" borderId="75" xfId="70" applyNumberFormat="1" applyFont="1" applyFill="1" applyBorder="1" applyAlignment="1" applyProtection="1">
      <alignment horizontal="center" vertical="center"/>
      <protection locked="0"/>
    </xf>
    <xf numFmtId="172" fontId="40" fillId="22" borderId="24" xfId="70" applyNumberFormat="1" applyFont="1" applyFill="1" applyBorder="1" applyAlignment="1" applyProtection="1">
      <alignment horizontal="center" vertical="center"/>
      <protection locked="0"/>
    </xf>
    <xf numFmtId="1" fontId="39" fillId="22" borderId="13" xfId="82" applyNumberFormat="1" applyFont="1" applyFill="1" applyBorder="1" applyAlignment="1" applyProtection="1">
      <alignment horizontal="center" vertical="center"/>
      <protection locked="0"/>
    </xf>
    <xf numFmtId="1" fontId="39" fillId="22" borderId="56" xfId="82" applyNumberFormat="1" applyFont="1" applyFill="1" applyBorder="1" applyAlignment="1" applyProtection="1">
      <alignment horizontal="center" vertical="center"/>
      <protection locked="0"/>
    </xf>
    <xf numFmtId="0" fontId="0" fillId="21" borderId="82" xfId="70" applyFill="1" applyBorder="1" applyAlignment="1" applyProtection="1">
      <alignment horizontal="center" vertical="center"/>
      <protection locked="0"/>
    </xf>
    <xf numFmtId="1" fontId="0" fillId="21" borderId="41" xfId="70" applyNumberFormat="1" applyFill="1" applyBorder="1" applyAlignment="1" applyProtection="1">
      <alignment horizontal="center" vertical="center"/>
      <protection locked="0"/>
    </xf>
    <xf numFmtId="173" fontId="0" fillId="21" borderId="42" xfId="70" applyNumberFormat="1" applyFill="1" applyBorder="1" applyAlignment="1" applyProtection="1">
      <alignment horizontal="center" vertical="center"/>
      <protection locked="0"/>
    </xf>
    <xf numFmtId="2" fontId="0" fillId="21" borderId="43" xfId="70" applyNumberFormat="1" applyFill="1" applyBorder="1" applyAlignment="1" applyProtection="1">
      <alignment horizontal="center" vertical="center"/>
      <protection locked="0"/>
    </xf>
    <xf numFmtId="2" fontId="0" fillId="28" borderId="97" xfId="70" applyNumberFormat="1" applyFill="1" applyBorder="1" applyAlignment="1" applyProtection="1">
      <alignment horizontal="center"/>
      <protection locked="0"/>
    </xf>
    <xf numFmtId="2" fontId="0" fillId="28" borderId="94" xfId="70" applyNumberFormat="1" applyFill="1" applyBorder="1" applyAlignment="1" applyProtection="1">
      <alignment horizontal="center"/>
      <protection locked="0"/>
    </xf>
    <xf numFmtId="0" fontId="0" fillId="28" borderId="94" xfId="70" applyFill="1" applyBorder="1" applyProtection="1">
      <alignment/>
      <protection locked="0"/>
    </xf>
    <xf numFmtId="0" fontId="0" fillId="0" borderId="16" xfId="0" applyBorder="1" applyAlignment="1">
      <alignment horizontal="left"/>
    </xf>
    <xf numFmtId="0" fontId="0" fillId="22" borderId="0" xfId="0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22" borderId="10" xfId="0" applyFill="1" applyBorder="1" applyAlignment="1">
      <alignment/>
    </xf>
    <xf numFmtId="2" fontId="0" fillId="0" borderId="19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0" fontId="0" fillId="0" borderId="0" xfId="88" applyNumberFormat="1" applyAlignment="1">
      <alignment/>
    </xf>
    <xf numFmtId="0" fontId="66" fillId="15" borderId="0" xfId="77" applyFont="1" applyFill="1" applyBorder="1" applyAlignment="1" applyProtection="1">
      <alignment/>
      <protection/>
    </xf>
    <xf numFmtId="0" fontId="67" fillId="15" borderId="0" xfId="69" applyFont="1" applyFill="1" applyBorder="1" applyAlignment="1" applyProtection="1">
      <alignment/>
      <protection/>
    </xf>
    <xf numFmtId="0" fontId="6" fillId="15" borderId="0" xfId="69" applyFont="1" applyFill="1" applyBorder="1" applyAlignment="1" applyProtection="1">
      <alignment/>
      <protection/>
    </xf>
    <xf numFmtId="0" fontId="68" fillId="15" borderId="0" xfId="69" applyFont="1" applyFill="1" applyBorder="1" applyAlignment="1" applyProtection="1">
      <alignment/>
      <protection/>
    </xf>
    <xf numFmtId="0" fontId="0" fillId="15" borderId="0" xfId="69" applyFont="1" applyFill="1" applyBorder="1" applyAlignment="1" applyProtection="1">
      <alignment/>
      <protection/>
    </xf>
    <xf numFmtId="0" fontId="67" fillId="15" borderId="0" xfId="69" applyFont="1" applyFill="1" applyBorder="1" applyAlignment="1" applyProtection="1">
      <alignment horizontal="left"/>
      <protection/>
    </xf>
    <xf numFmtId="0" fontId="67" fillId="15" borderId="30" xfId="69" applyFont="1" applyFill="1" applyBorder="1" applyAlignment="1" applyProtection="1">
      <alignment/>
      <protection/>
    </xf>
    <xf numFmtId="0" fontId="68" fillId="15" borderId="30" xfId="69" applyFont="1" applyFill="1" applyBorder="1" applyAlignment="1" applyProtection="1">
      <alignment horizontal="left"/>
      <protection/>
    </xf>
    <xf numFmtId="0" fontId="0" fillId="15" borderId="30" xfId="69" applyFont="1" applyFill="1" applyBorder="1" applyAlignment="1" applyProtection="1">
      <alignment/>
      <protection/>
    </xf>
    <xf numFmtId="0" fontId="0" fillId="15" borderId="30" xfId="69" applyFont="1" applyFill="1" applyBorder="1" applyProtection="1">
      <alignment/>
      <protection/>
    </xf>
    <xf numFmtId="0" fontId="0" fillId="0" borderId="0" xfId="69" applyFont="1" applyProtection="1">
      <alignment/>
      <protection/>
    </xf>
    <xf numFmtId="0" fontId="2" fillId="0" borderId="0" xfId="69" applyFont="1" applyProtection="1">
      <alignment/>
      <protection/>
    </xf>
    <xf numFmtId="0" fontId="0" fillId="0" borderId="22" xfId="69" applyFont="1" applyBorder="1" applyProtection="1">
      <alignment/>
      <protection/>
    </xf>
    <xf numFmtId="0" fontId="0" fillId="0" borderId="28" xfId="69" applyFont="1" applyBorder="1" applyProtection="1">
      <alignment/>
      <protection/>
    </xf>
    <xf numFmtId="0" fontId="2" fillId="0" borderId="63" xfId="71" applyFont="1" applyBorder="1" applyAlignment="1" applyProtection="1">
      <alignment horizontal="centerContinuous" vertical="center"/>
      <protection/>
    </xf>
    <xf numFmtId="0" fontId="2" fillId="0" borderId="64" xfId="71" applyFont="1" applyBorder="1" applyAlignment="1" applyProtection="1">
      <alignment horizontal="centerContinuous" vertical="center"/>
      <protection/>
    </xf>
    <xf numFmtId="0" fontId="0" fillId="0" borderId="65" xfId="71" applyFont="1" applyBorder="1" applyAlignment="1" applyProtection="1">
      <alignment horizontal="centerContinuous" vertical="center"/>
      <protection/>
    </xf>
    <xf numFmtId="0" fontId="0" fillId="0" borderId="64" xfId="71" applyFont="1" applyBorder="1" applyAlignment="1" applyProtection="1">
      <alignment horizontal="centerContinuous" vertical="center"/>
      <protection/>
    </xf>
    <xf numFmtId="0" fontId="0" fillId="0" borderId="71" xfId="69" applyFont="1" applyBorder="1" applyProtection="1">
      <alignment/>
      <protection/>
    </xf>
    <xf numFmtId="0" fontId="0" fillId="0" borderId="73" xfId="69" applyFont="1" applyBorder="1" applyProtection="1">
      <alignment/>
      <protection/>
    </xf>
    <xf numFmtId="0" fontId="2" fillId="0" borderId="37" xfId="71" applyFont="1" applyBorder="1" applyAlignment="1" applyProtection="1">
      <alignment horizontal="center" vertical="center" wrapText="1"/>
      <protection/>
    </xf>
    <xf numFmtId="0" fontId="2" fillId="0" borderId="13" xfId="71" applyFont="1" applyBorder="1" applyAlignment="1" applyProtection="1">
      <alignment horizontal="center" vertical="center" wrapText="1"/>
      <protection/>
    </xf>
    <xf numFmtId="0" fontId="2" fillId="0" borderId="38" xfId="71" applyFont="1" applyBorder="1" applyAlignment="1" applyProtection="1">
      <alignment horizontal="center" vertical="center" wrapText="1"/>
      <protection/>
    </xf>
    <xf numFmtId="0" fontId="2" fillId="0" borderId="37" xfId="69" applyFont="1" applyBorder="1" applyAlignment="1" applyProtection="1">
      <alignment horizontal="left" wrapText="1"/>
      <protection/>
    </xf>
    <xf numFmtId="0" fontId="0" fillId="0" borderId="38" xfId="69" applyNumberFormat="1" applyFont="1" applyBorder="1" applyAlignment="1" applyProtection="1">
      <alignment wrapText="1"/>
      <protection/>
    </xf>
    <xf numFmtId="173" fontId="43" fillId="0" borderId="60" xfId="83" applyNumberFormat="1" applyFont="1" applyFill="1" applyBorder="1" applyAlignment="1" applyProtection="1">
      <alignment horizontal="center" vertical="center"/>
      <protection/>
    </xf>
    <xf numFmtId="173" fontId="43" fillId="0" borderId="61" xfId="83" applyNumberFormat="1" applyFont="1" applyFill="1" applyBorder="1" applyAlignment="1" applyProtection="1">
      <alignment horizontal="center" vertical="center"/>
      <protection/>
    </xf>
    <xf numFmtId="173" fontId="43" fillId="0" borderId="49" xfId="83" applyNumberFormat="1" applyFont="1" applyFill="1" applyBorder="1" applyAlignment="1" applyProtection="1">
      <alignment horizontal="center" vertical="center"/>
      <protection/>
    </xf>
    <xf numFmtId="0" fontId="0" fillId="0" borderId="37" xfId="69" applyFont="1" applyBorder="1" applyAlignment="1" applyProtection="1">
      <alignment horizontal="left" wrapText="1" indent="1"/>
      <protection/>
    </xf>
    <xf numFmtId="173" fontId="43" fillId="0" borderId="37" xfId="83" applyNumberFormat="1" applyFont="1" applyFill="1" applyBorder="1" applyAlignment="1" applyProtection="1">
      <alignment horizontal="center" vertical="center"/>
      <protection/>
    </xf>
    <xf numFmtId="173" fontId="43" fillId="0" borderId="39" xfId="83" applyNumberFormat="1" applyFont="1" applyFill="1" applyBorder="1" applyAlignment="1" applyProtection="1">
      <alignment horizontal="center" vertical="center"/>
      <protection/>
    </xf>
    <xf numFmtId="173" fontId="43" fillId="0" borderId="13" xfId="83" applyNumberFormat="1" applyFont="1" applyFill="1" applyBorder="1" applyAlignment="1" applyProtection="1">
      <alignment horizontal="center" vertical="center"/>
      <protection/>
    </xf>
    <xf numFmtId="173" fontId="43" fillId="0" borderId="38" xfId="83" applyNumberFormat="1" applyFont="1" applyFill="1" applyBorder="1" applyAlignment="1" applyProtection="1">
      <alignment horizontal="center" vertical="center"/>
      <protection/>
    </xf>
    <xf numFmtId="173" fontId="40" fillId="22" borderId="39" xfId="83" applyNumberFormat="1" applyFont="1" applyFill="1" applyBorder="1" applyAlignment="1" applyProtection="1">
      <alignment horizontal="center" vertical="center"/>
      <protection locked="0"/>
    </xf>
    <xf numFmtId="173" fontId="40" fillId="22" borderId="49" xfId="83" applyNumberFormat="1" applyFont="1" applyFill="1" applyBorder="1" applyAlignment="1" applyProtection="1">
      <alignment horizontal="center" vertical="center"/>
      <protection locked="0"/>
    </xf>
    <xf numFmtId="173" fontId="40" fillId="22" borderId="37" xfId="83" applyNumberFormat="1" applyFont="1" applyFill="1" applyBorder="1" applyAlignment="1" applyProtection="1">
      <alignment horizontal="center" vertical="center"/>
      <protection locked="0"/>
    </xf>
    <xf numFmtId="173" fontId="40" fillId="22" borderId="13" xfId="83" applyNumberFormat="1" applyFont="1" applyFill="1" applyBorder="1" applyAlignment="1" applyProtection="1">
      <alignment horizontal="center" vertical="center"/>
      <protection locked="0"/>
    </xf>
    <xf numFmtId="173" fontId="40" fillId="22" borderId="38" xfId="83" applyNumberFormat="1" applyFont="1" applyFill="1" applyBorder="1" applyAlignment="1" applyProtection="1">
      <alignment horizontal="center" vertical="center"/>
      <protection locked="0"/>
    </xf>
    <xf numFmtId="0" fontId="40" fillId="22" borderId="37" xfId="69" applyFont="1" applyFill="1" applyBorder="1" applyAlignment="1" applyProtection="1">
      <alignment horizontal="left" wrapText="1" indent="1"/>
      <protection locked="0"/>
    </xf>
    <xf numFmtId="0" fontId="0" fillId="0" borderId="38" xfId="69" applyNumberFormat="1" applyFont="1" applyBorder="1" applyAlignment="1" applyProtection="1">
      <alignment wrapText="1"/>
      <protection locked="0"/>
    </xf>
    <xf numFmtId="0" fontId="0" fillId="0" borderId="0" xfId="69" applyFont="1" applyProtection="1">
      <alignment/>
      <protection locked="0"/>
    </xf>
    <xf numFmtId="173" fontId="40" fillId="22" borderId="78" xfId="83" applyNumberFormat="1" applyFont="1" applyFill="1" applyBorder="1" applyAlignment="1" applyProtection="1">
      <alignment horizontal="center" vertical="center"/>
      <protection locked="0"/>
    </xf>
    <xf numFmtId="173" fontId="40" fillId="22" borderId="24" xfId="83" applyNumberFormat="1" applyFont="1" applyFill="1" applyBorder="1" applyAlignment="1" applyProtection="1">
      <alignment horizontal="center" vertical="center"/>
      <protection locked="0"/>
    </xf>
    <xf numFmtId="173" fontId="40" fillId="22" borderId="77" xfId="83" applyNumberFormat="1" applyFont="1" applyFill="1" applyBorder="1" applyAlignment="1" applyProtection="1">
      <alignment horizontal="center" vertical="center"/>
      <protection locked="0"/>
    </xf>
    <xf numFmtId="173" fontId="40" fillId="22" borderId="80" xfId="83" applyNumberFormat="1" applyFont="1" applyFill="1" applyBorder="1" applyAlignment="1" applyProtection="1">
      <alignment horizontal="center" vertical="center"/>
      <protection locked="0"/>
    </xf>
    <xf numFmtId="173" fontId="40" fillId="22" borderId="79" xfId="83" applyNumberFormat="1" applyFont="1" applyFill="1" applyBorder="1" applyAlignment="1" applyProtection="1">
      <alignment horizontal="center" vertical="center"/>
      <protection locked="0"/>
    </xf>
    <xf numFmtId="0" fontId="2" fillId="0" borderId="82" xfId="69" applyFont="1" applyBorder="1" applyAlignment="1" applyProtection="1">
      <alignment horizontal="left"/>
      <protection locked="0"/>
    </xf>
    <xf numFmtId="0" fontId="0" fillId="0" borderId="42" xfId="69" applyNumberFormat="1" applyFont="1" applyBorder="1" applyAlignment="1" applyProtection="1">
      <alignment wrapText="1"/>
      <protection locked="0"/>
    </xf>
    <xf numFmtId="173" fontId="2" fillId="21" borderId="40" xfId="69" applyNumberFormat="1" applyFont="1" applyFill="1" applyBorder="1" applyAlignment="1" applyProtection="1">
      <alignment horizontal="center"/>
      <protection locked="0"/>
    </xf>
    <xf numFmtId="173" fontId="2" fillId="21" borderId="41" xfId="69" applyNumberFormat="1" applyFont="1" applyFill="1" applyBorder="1" applyAlignment="1" applyProtection="1">
      <alignment horizontal="center"/>
      <protection locked="0"/>
    </xf>
    <xf numFmtId="173" fontId="2" fillId="21" borderId="42" xfId="69" applyNumberFormat="1" applyFont="1" applyFill="1" applyBorder="1" applyAlignment="1" applyProtection="1">
      <alignment horizontal="center"/>
      <protection locked="0"/>
    </xf>
    <xf numFmtId="0" fontId="2" fillId="0" borderId="0" xfId="69" applyFont="1" applyAlignment="1" applyProtection="1">
      <alignment horizontal="left"/>
      <protection/>
    </xf>
    <xf numFmtId="0" fontId="0" fillId="0" borderId="0" xfId="69" applyNumberFormat="1" applyFont="1" applyAlignment="1" applyProtection="1">
      <alignment wrapText="1"/>
      <protection/>
    </xf>
    <xf numFmtId="0" fontId="0" fillId="0" borderId="0" xfId="69" applyFont="1" applyFill="1" applyProtection="1">
      <alignment/>
      <protection/>
    </xf>
    <xf numFmtId="0" fontId="2" fillId="0" borderId="0" xfId="69" applyFont="1" applyAlignment="1" applyProtection="1">
      <alignment/>
      <protection/>
    </xf>
    <xf numFmtId="0" fontId="44" fillId="0" borderId="0" xfId="77" applyFont="1" applyProtection="1">
      <alignment/>
      <protection/>
    </xf>
    <xf numFmtId="0" fontId="0" fillId="0" borderId="22" xfId="69" applyFont="1" applyBorder="1" applyAlignment="1" applyProtection="1">
      <alignment/>
      <protection/>
    </xf>
    <xf numFmtId="0" fontId="0" fillId="0" borderId="71" xfId="69" applyFont="1" applyBorder="1" applyAlignment="1" applyProtection="1">
      <alignment/>
      <protection/>
    </xf>
    <xf numFmtId="0" fontId="2" fillId="0" borderId="39" xfId="71" applyFont="1" applyBorder="1" applyAlignment="1" applyProtection="1">
      <alignment horizontal="center" vertical="center" wrapText="1"/>
      <protection/>
    </xf>
    <xf numFmtId="0" fontId="0" fillId="0" borderId="79" xfId="69" applyNumberFormat="1" applyFont="1" applyBorder="1" applyAlignment="1" applyProtection="1">
      <alignment wrapText="1"/>
      <protection/>
    </xf>
    <xf numFmtId="0" fontId="2" fillId="0" borderId="29" xfId="69" applyFont="1" applyBorder="1" applyAlignment="1" applyProtection="1">
      <alignment horizontal="left"/>
      <protection/>
    </xf>
    <xf numFmtId="0" fontId="0" fillId="0" borderId="42" xfId="69" applyNumberFormat="1" applyFont="1" applyBorder="1" applyAlignment="1" applyProtection="1">
      <alignment wrapText="1"/>
      <protection/>
    </xf>
    <xf numFmtId="173" fontId="2" fillId="21" borderId="43" xfId="69" applyNumberFormat="1" applyFont="1" applyFill="1" applyBorder="1" applyAlignment="1" applyProtection="1">
      <alignment horizontal="center"/>
      <protection/>
    </xf>
    <xf numFmtId="173" fontId="2" fillId="21" borderId="41" xfId="69" applyNumberFormat="1" applyFont="1" applyFill="1" applyBorder="1" applyAlignment="1" applyProtection="1">
      <alignment horizontal="center"/>
      <protection/>
    </xf>
    <xf numFmtId="173" fontId="2" fillId="21" borderId="42" xfId="69" applyNumberFormat="1" applyFont="1" applyFill="1" applyBorder="1" applyAlignment="1" applyProtection="1">
      <alignment horizontal="center"/>
      <protection/>
    </xf>
    <xf numFmtId="173" fontId="2" fillId="21" borderId="40" xfId="69" applyNumberFormat="1" applyFont="1" applyFill="1" applyBorder="1" applyAlignment="1" applyProtection="1">
      <alignment horizontal="center"/>
      <protection/>
    </xf>
    <xf numFmtId="173" fontId="40" fillId="22" borderId="39" xfId="83" applyNumberFormat="1" applyFont="1" applyFill="1" applyBorder="1" applyAlignment="1" applyProtection="1">
      <alignment vertical="center"/>
      <protection locked="0"/>
    </xf>
    <xf numFmtId="173" fontId="40" fillId="22" borderId="13" xfId="83" applyNumberFormat="1" applyFont="1" applyFill="1" applyBorder="1" applyAlignment="1" applyProtection="1">
      <alignment vertical="center"/>
      <protection locked="0"/>
    </xf>
    <xf numFmtId="0" fontId="0" fillId="0" borderId="63" xfId="69" applyFont="1" applyBorder="1" applyProtection="1">
      <alignment/>
      <protection/>
    </xf>
    <xf numFmtId="0" fontId="2" fillId="0" borderId="66" xfId="69" applyFont="1" applyBorder="1" applyAlignment="1" applyProtection="1">
      <alignment horizontal="left" vertical="top" wrapText="1"/>
      <protection/>
    </xf>
    <xf numFmtId="0" fontId="2" fillId="0" borderId="67" xfId="69" applyFont="1" applyBorder="1" applyAlignment="1" applyProtection="1">
      <alignment horizontal="left" vertical="top" wrapText="1"/>
      <protection/>
    </xf>
    <xf numFmtId="0" fontId="2" fillId="0" borderId="68" xfId="69" applyFont="1" applyBorder="1" applyAlignment="1" applyProtection="1">
      <alignment horizontal="left" vertical="top" wrapText="1"/>
      <protection/>
    </xf>
    <xf numFmtId="0" fontId="0" fillId="0" borderId="60" xfId="69" applyFont="1" applyBorder="1" applyAlignment="1" applyProtection="1">
      <alignment horizontal="left" wrapText="1" indent="1"/>
      <protection/>
    </xf>
    <xf numFmtId="1" fontId="0" fillId="0" borderId="37" xfId="83" applyNumberFormat="1" applyFont="1" applyFill="1" applyBorder="1" applyAlignment="1" applyProtection="1">
      <alignment horizontal="center" vertical="center"/>
      <protection/>
    </xf>
    <xf numFmtId="1" fontId="0" fillId="0" borderId="13" xfId="83" applyNumberFormat="1" applyFont="1" applyFill="1" applyBorder="1" applyAlignment="1" applyProtection="1">
      <alignment horizontal="center" vertical="center"/>
      <protection/>
    </xf>
    <xf numFmtId="1" fontId="40" fillId="22" borderId="13" xfId="83" applyNumberFormat="1" applyFont="1" applyFill="1" applyBorder="1" applyAlignment="1" applyProtection="1">
      <alignment horizontal="center" vertical="center"/>
      <protection locked="0"/>
    </xf>
    <xf numFmtId="1" fontId="0" fillId="0" borderId="38" xfId="83" applyNumberFormat="1" applyFont="1" applyFill="1" applyBorder="1" applyAlignment="1" applyProtection="1">
      <alignment horizontal="center" vertical="center"/>
      <protection/>
    </xf>
    <xf numFmtId="0" fontId="2" fillId="0" borderId="82" xfId="69" applyFont="1" applyBorder="1" applyAlignment="1" applyProtection="1">
      <alignment horizontal="left" indent="1"/>
      <protection/>
    </xf>
    <xf numFmtId="1" fontId="2" fillId="21" borderId="40" xfId="69" applyNumberFormat="1" applyFont="1" applyFill="1" applyBorder="1" applyAlignment="1" applyProtection="1">
      <alignment horizontal="center" wrapText="1"/>
      <protection/>
    </xf>
    <xf numFmtId="1" fontId="2" fillId="21" borderId="41" xfId="69" applyNumberFormat="1" applyFont="1" applyFill="1" applyBorder="1" applyAlignment="1" applyProtection="1">
      <alignment horizontal="center" wrapText="1"/>
      <protection/>
    </xf>
    <xf numFmtId="1" fontId="2" fillId="21" borderId="42" xfId="69" applyNumberFormat="1" applyFont="1" applyFill="1" applyBorder="1" applyAlignment="1" applyProtection="1">
      <alignment horizontal="center" wrapText="1"/>
      <protection/>
    </xf>
    <xf numFmtId="0" fontId="2" fillId="0" borderId="0" xfId="69" applyFont="1" applyBorder="1" applyAlignment="1" applyProtection="1">
      <alignment/>
      <protection/>
    </xf>
    <xf numFmtId="0" fontId="0" fillId="0" borderId="74" xfId="69" applyFont="1" applyBorder="1" applyProtection="1">
      <alignment/>
      <protection/>
    </xf>
    <xf numFmtId="0" fontId="0" fillId="0" borderId="0" xfId="69" applyFont="1" applyAlignment="1" applyProtection="1">
      <alignment vertical="center"/>
      <protection/>
    </xf>
    <xf numFmtId="0" fontId="0" fillId="0" borderId="45" xfId="69" applyFont="1" applyBorder="1" applyAlignment="1" applyProtection="1">
      <alignment vertical="center"/>
      <protection/>
    </xf>
    <xf numFmtId="0" fontId="2" fillId="0" borderId="76" xfId="69" applyFont="1" applyBorder="1" applyAlignment="1" applyProtection="1">
      <alignment vertical="center"/>
      <protection/>
    </xf>
    <xf numFmtId="0" fontId="2" fillId="0" borderId="72" xfId="69" applyFont="1" applyBorder="1" applyAlignment="1" applyProtection="1">
      <alignment vertical="center"/>
      <protection/>
    </xf>
    <xf numFmtId="0" fontId="2" fillId="0" borderId="73" xfId="69" applyFont="1" applyBorder="1" applyAlignment="1" applyProtection="1">
      <alignment vertical="center"/>
      <protection/>
    </xf>
    <xf numFmtId="0" fontId="0" fillId="0" borderId="95" xfId="69" applyFont="1" applyBorder="1" applyAlignment="1" applyProtection="1">
      <alignment vertical="center"/>
      <protection/>
    </xf>
    <xf numFmtId="0" fontId="2" fillId="0" borderId="56" xfId="69" applyFont="1" applyBorder="1" applyAlignment="1" applyProtection="1">
      <alignment vertical="center"/>
      <protection/>
    </xf>
    <xf numFmtId="0" fontId="2" fillId="0" borderId="61" xfId="69" applyFont="1" applyBorder="1" applyAlignment="1" applyProtection="1">
      <alignment vertical="center"/>
      <protection/>
    </xf>
    <xf numFmtId="0" fontId="2" fillId="0" borderId="49" xfId="69" applyFont="1" applyBorder="1" applyAlignment="1" applyProtection="1">
      <alignment vertical="center"/>
      <protection/>
    </xf>
    <xf numFmtId="0" fontId="2" fillId="0" borderId="26" xfId="69" applyFont="1" applyBorder="1" applyAlignment="1" applyProtection="1">
      <alignment horizontal="left" indent="1"/>
      <protection/>
    </xf>
    <xf numFmtId="0" fontId="2" fillId="0" borderId="80" xfId="69" applyFont="1" applyFill="1" applyBorder="1" applyAlignment="1" applyProtection="1">
      <alignment horizontal="left" vertical="center" wrapText="1"/>
      <protection/>
    </xf>
    <xf numFmtId="0" fontId="2" fillId="0" borderId="13" xfId="69" applyFont="1" applyFill="1" applyBorder="1" applyAlignment="1" applyProtection="1">
      <alignment horizontal="left" vertical="center" wrapText="1"/>
      <protection/>
    </xf>
    <xf numFmtId="0" fontId="2" fillId="0" borderId="38" xfId="69" applyFont="1" applyFill="1" applyBorder="1" applyAlignment="1" applyProtection="1">
      <alignment horizontal="left" vertical="center" wrapText="1"/>
      <protection/>
    </xf>
    <xf numFmtId="0" fontId="0" fillId="0" borderId="0" xfId="69" applyFont="1" applyFill="1" applyBorder="1" applyAlignment="1" applyProtection="1">
      <alignment vertical="center"/>
      <protection/>
    </xf>
    <xf numFmtId="0" fontId="2" fillId="0" borderId="93" xfId="69" applyFont="1" applyBorder="1" applyAlignment="1" applyProtection="1">
      <alignment vertical="center"/>
      <protection/>
    </xf>
    <xf numFmtId="0" fontId="2" fillId="0" borderId="13" xfId="69" applyFont="1" applyFill="1" applyBorder="1" applyAlignment="1" applyProtection="1">
      <alignment vertical="center" wrapText="1"/>
      <protection/>
    </xf>
    <xf numFmtId="0" fontId="2" fillId="0" borderId="38" xfId="69" applyFont="1" applyFill="1" applyBorder="1" applyAlignment="1" applyProtection="1">
      <alignment vertical="center" wrapText="1"/>
      <protection/>
    </xf>
    <xf numFmtId="1" fontId="40" fillId="22" borderId="39" xfId="83" applyNumberFormat="1" applyFont="1" applyFill="1" applyBorder="1" applyAlignment="1" applyProtection="1">
      <alignment horizontal="center" vertical="center"/>
      <protection locked="0"/>
    </xf>
    <xf numFmtId="1" fontId="40" fillId="22" borderId="38" xfId="83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 applyBorder="1" applyProtection="1">
      <alignment/>
      <protection/>
    </xf>
    <xf numFmtId="0" fontId="0" fillId="0" borderId="71" xfId="69" applyFont="1" applyBorder="1" applyAlignment="1" applyProtection="1">
      <alignment horizontal="left" wrapText="1" indent="1"/>
      <protection/>
    </xf>
    <xf numFmtId="1" fontId="0" fillId="0" borderId="33" xfId="83" applyNumberFormat="1" applyFont="1" applyFill="1" applyBorder="1" applyAlignment="1" applyProtection="1">
      <alignment horizontal="center" vertical="center"/>
      <protection/>
    </xf>
    <xf numFmtId="1" fontId="40" fillId="22" borderId="34" xfId="83" applyNumberFormat="1" applyFont="1" applyFill="1" applyBorder="1" applyAlignment="1" applyProtection="1">
      <alignment horizontal="center" vertical="center"/>
      <protection locked="0"/>
    </xf>
    <xf numFmtId="1" fontId="40" fillId="22" borderId="36" xfId="83" applyNumberFormat="1" applyFont="1" applyFill="1" applyBorder="1" applyAlignment="1" applyProtection="1">
      <alignment horizontal="center" vertical="center"/>
      <protection locked="0"/>
    </xf>
    <xf numFmtId="1" fontId="40" fillId="22" borderId="35" xfId="83" applyNumberFormat="1" applyFont="1" applyFill="1" applyBorder="1" applyAlignment="1" applyProtection="1">
      <alignment horizontal="center" vertical="center"/>
      <protection locked="0"/>
    </xf>
    <xf numFmtId="0" fontId="2" fillId="0" borderId="0" xfId="69" applyFont="1" applyBorder="1" applyAlignment="1" applyProtection="1">
      <alignment horizontal="left" indent="1"/>
      <protection/>
    </xf>
    <xf numFmtId="0" fontId="0" fillId="0" borderId="0" xfId="69" applyNumberFormat="1" applyFont="1" applyFill="1" applyBorder="1" applyAlignment="1" applyProtection="1">
      <alignment wrapText="1"/>
      <protection/>
    </xf>
    <xf numFmtId="0" fontId="0" fillId="0" borderId="95" xfId="69" applyFont="1" applyBorder="1" applyProtection="1">
      <alignment/>
      <protection/>
    </xf>
    <xf numFmtId="0" fontId="2" fillId="0" borderId="56" xfId="69" applyFont="1" applyBorder="1" applyAlignment="1" applyProtection="1">
      <alignment horizontal="centerContinuous"/>
      <protection/>
    </xf>
    <xf numFmtId="0" fontId="2" fillId="0" borderId="61" xfId="69" applyFont="1" applyBorder="1" applyAlignment="1" applyProtection="1">
      <alignment horizontal="centerContinuous"/>
      <protection/>
    </xf>
    <xf numFmtId="0" fontId="2" fillId="0" borderId="49" xfId="69" applyFont="1" applyBorder="1" applyAlignment="1" applyProtection="1">
      <alignment horizontal="centerContinuous"/>
      <protection/>
    </xf>
    <xf numFmtId="0" fontId="0" fillId="0" borderId="26" xfId="69" applyFont="1" applyBorder="1" applyProtection="1">
      <alignment/>
      <protection/>
    </xf>
    <xf numFmtId="0" fontId="2" fillId="0" borderId="76" xfId="69" applyFont="1" applyBorder="1" applyAlignment="1" applyProtection="1">
      <alignment horizontal="centerContinuous"/>
      <protection/>
    </xf>
    <xf numFmtId="0" fontId="2" fillId="0" borderId="72" xfId="69" applyFont="1" applyBorder="1" applyAlignment="1" applyProtection="1">
      <alignment horizontal="centerContinuous"/>
      <protection/>
    </xf>
    <xf numFmtId="0" fontId="2" fillId="0" borderId="73" xfId="69" applyFont="1" applyBorder="1" applyAlignment="1" applyProtection="1">
      <alignment horizontal="centerContinuous"/>
      <protection/>
    </xf>
    <xf numFmtId="0" fontId="2" fillId="0" borderId="93" xfId="69" applyFont="1" applyBorder="1" applyAlignment="1" applyProtection="1">
      <alignment horizontal="left" indent="1"/>
      <protection/>
    </xf>
    <xf numFmtId="0" fontId="2" fillId="28" borderId="38" xfId="69" applyFont="1" applyFill="1" applyBorder="1" applyAlignment="1" applyProtection="1">
      <alignment horizontal="center" wrapText="1"/>
      <protection/>
    </xf>
    <xf numFmtId="0" fontId="2" fillId="0" borderId="71" xfId="69" applyFont="1" applyBorder="1" applyAlignment="1" applyProtection="1">
      <alignment horizontal="left" indent="1"/>
      <protection/>
    </xf>
    <xf numFmtId="0" fontId="0" fillId="0" borderId="93" xfId="69" applyFont="1" applyBorder="1" applyAlignment="1" applyProtection="1">
      <alignment horizontal="left" wrapText="1" indent="1"/>
      <protection/>
    </xf>
    <xf numFmtId="0" fontId="0" fillId="28" borderId="36" xfId="83" applyFont="1" applyFill="1" applyBorder="1" applyAlignment="1" applyProtection="1">
      <alignment horizontal="center" vertical="center"/>
      <protection/>
    </xf>
    <xf numFmtId="1" fontId="40" fillId="22" borderId="33" xfId="83" applyNumberFormat="1" applyFont="1" applyFill="1" applyBorder="1" applyAlignment="1" applyProtection="1">
      <alignment horizontal="center" vertical="center"/>
      <protection locked="0"/>
    </xf>
    <xf numFmtId="0" fontId="40" fillId="28" borderId="36" xfId="83" applyFont="1" applyFill="1" applyBorder="1" applyAlignment="1" applyProtection="1">
      <alignment horizontal="center" vertical="center"/>
      <protection/>
    </xf>
    <xf numFmtId="0" fontId="0" fillId="0" borderId="48" xfId="69" applyFont="1" applyBorder="1" applyAlignment="1" applyProtection="1">
      <alignment horizontal="left" wrapText="1" indent="1"/>
      <protection/>
    </xf>
    <xf numFmtId="0" fontId="0" fillId="28" borderId="13" xfId="83" applyFont="1" applyFill="1" applyBorder="1" applyAlignment="1" applyProtection="1">
      <alignment horizontal="center" vertical="center"/>
      <protection/>
    </xf>
    <xf numFmtId="1" fontId="40" fillId="22" borderId="37" xfId="83" applyNumberFormat="1" applyFont="1" applyFill="1" applyBorder="1" applyAlignment="1" applyProtection="1">
      <alignment horizontal="center" vertical="center"/>
      <protection locked="0"/>
    </xf>
    <xf numFmtId="0" fontId="40" fillId="28" borderId="13" xfId="83" applyFont="1" applyFill="1" applyBorder="1" applyAlignment="1" applyProtection="1">
      <alignment horizontal="center" vertical="center"/>
      <protection/>
    </xf>
    <xf numFmtId="0" fontId="2" fillId="0" borderId="94" xfId="69" applyFont="1" applyBorder="1" applyAlignment="1" applyProtection="1">
      <alignment horizontal="left" indent="1"/>
      <protection/>
    </xf>
    <xf numFmtId="1" fontId="2" fillId="21" borderId="43" xfId="69" applyNumberFormat="1" applyFont="1" applyFill="1" applyBorder="1" applyAlignment="1" applyProtection="1">
      <alignment horizontal="center" wrapText="1"/>
      <protection/>
    </xf>
    <xf numFmtId="0" fontId="2" fillId="28" borderId="42" xfId="69" applyNumberFormat="1" applyFont="1" applyFill="1" applyBorder="1" applyAlignment="1" applyProtection="1">
      <alignment horizontal="center" wrapText="1"/>
      <protection/>
    </xf>
    <xf numFmtId="0" fontId="2" fillId="0" borderId="23" xfId="69" applyFont="1" applyBorder="1" applyAlignment="1" applyProtection="1">
      <alignment horizontal="left" indent="1"/>
      <protection/>
    </xf>
    <xf numFmtId="0" fontId="0" fillId="0" borderId="23" xfId="69" applyNumberFormat="1" applyFont="1" applyFill="1" applyBorder="1" applyAlignment="1" applyProtection="1">
      <alignment wrapText="1"/>
      <protection/>
    </xf>
    <xf numFmtId="0" fontId="0" fillId="0" borderId="45" xfId="69" applyFont="1" applyBorder="1" applyProtection="1">
      <alignment/>
      <protection/>
    </xf>
    <xf numFmtId="0" fontId="2" fillId="0" borderId="13" xfId="69" applyFont="1" applyFill="1" applyBorder="1" applyAlignment="1" applyProtection="1">
      <alignment horizontal="center" wrapText="1"/>
      <protection/>
    </xf>
    <xf numFmtId="173" fontId="0" fillId="0" borderId="33" xfId="83" applyNumberFormat="1" applyFont="1" applyFill="1" applyBorder="1" applyAlignment="1" applyProtection="1">
      <alignment horizontal="center" vertical="center"/>
      <protection/>
    </xf>
    <xf numFmtId="173" fontId="40" fillId="22" borderId="34" xfId="83" applyNumberFormat="1" applyFont="1" applyFill="1" applyBorder="1" applyAlignment="1" applyProtection="1">
      <alignment horizontal="center" vertical="center"/>
      <protection locked="0"/>
    </xf>
    <xf numFmtId="0" fontId="40" fillId="28" borderId="38" xfId="83" applyFont="1" applyFill="1" applyBorder="1" applyAlignment="1" applyProtection="1">
      <alignment horizontal="center" vertical="center"/>
      <protection/>
    </xf>
    <xf numFmtId="173" fontId="40" fillId="22" borderId="36" xfId="83" applyNumberFormat="1" applyFont="1" applyFill="1" applyBorder="1" applyAlignment="1" applyProtection="1">
      <alignment horizontal="center" vertical="center"/>
      <protection locked="0"/>
    </xf>
    <xf numFmtId="0" fontId="40" fillId="28" borderId="35" xfId="83" applyFont="1" applyFill="1" applyBorder="1" applyAlignment="1" applyProtection="1">
      <alignment horizontal="center" vertical="center"/>
      <protection/>
    </xf>
    <xf numFmtId="173" fontId="2" fillId="21" borderId="40" xfId="69" applyNumberFormat="1" applyFont="1" applyFill="1" applyBorder="1" applyAlignment="1" applyProtection="1">
      <alignment horizontal="center" wrapText="1"/>
      <protection/>
    </xf>
    <xf numFmtId="173" fontId="2" fillId="21" borderId="41" xfId="69" applyNumberFormat="1" applyFont="1" applyFill="1" applyBorder="1" applyAlignment="1" applyProtection="1">
      <alignment horizontal="center" wrapText="1"/>
      <protection/>
    </xf>
    <xf numFmtId="0" fontId="0" fillId="0" borderId="23" xfId="69" applyFont="1" applyBorder="1" applyProtection="1">
      <alignment/>
      <protection/>
    </xf>
    <xf numFmtId="0" fontId="2" fillId="28" borderId="79" xfId="69" applyFont="1" applyFill="1" applyBorder="1" applyAlignment="1" applyProtection="1">
      <alignment horizontal="center" wrapText="1"/>
      <protection/>
    </xf>
    <xf numFmtId="173" fontId="0" fillId="0" borderId="36" xfId="83" applyNumberFormat="1" applyFont="1" applyFill="1" applyBorder="1" applyAlignment="1" applyProtection="1">
      <alignment horizontal="center" vertical="center"/>
      <protection/>
    </xf>
    <xf numFmtId="0" fontId="40" fillId="28" borderId="68" xfId="83" applyFont="1" applyFill="1" applyBorder="1" applyAlignment="1" applyProtection="1">
      <alignment horizontal="center" vertical="center"/>
      <protection/>
    </xf>
    <xf numFmtId="173" fontId="0" fillId="0" borderId="37" xfId="83" applyNumberFormat="1" applyFont="1" applyFill="1" applyBorder="1" applyAlignment="1" applyProtection="1">
      <alignment horizontal="center" vertical="center"/>
      <protection/>
    </xf>
    <xf numFmtId="173" fontId="0" fillId="0" borderId="13" xfId="83" applyNumberFormat="1" applyFont="1" applyFill="1" applyBorder="1" applyAlignment="1" applyProtection="1">
      <alignment horizontal="center" vertical="center"/>
      <protection/>
    </xf>
    <xf numFmtId="0" fontId="0" fillId="0" borderId="82" xfId="69" applyFont="1" applyBorder="1" applyAlignment="1" applyProtection="1">
      <alignment horizontal="left" wrapText="1" indent="1"/>
      <protection/>
    </xf>
    <xf numFmtId="173" fontId="0" fillId="0" borderId="40" xfId="83" applyNumberFormat="1" applyFont="1" applyFill="1" applyBorder="1" applyAlignment="1" applyProtection="1">
      <alignment horizontal="center" vertical="center"/>
      <protection/>
    </xf>
    <xf numFmtId="173" fontId="0" fillId="0" borderId="41" xfId="83" applyNumberFormat="1" applyFont="1" applyFill="1" applyBorder="1" applyAlignment="1" applyProtection="1">
      <alignment horizontal="center" vertical="center"/>
      <protection/>
    </xf>
    <xf numFmtId="0" fontId="40" fillId="28" borderId="42" xfId="83" applyFont="1" applyFill="1" applyBorder="1" applyAlignment="1" applyProtection="1">
      <alignment horizontal="center" vertical="center"/>
      <protection/>
    </xf>
    <xf numFmtId="0" fontId="0" fillId="0" borderId="92" xfId="69" applyFont="1" applyBorder="1" applyProtection="1">
      <alignment/>
      <protection/>
    </xf>
    <xf numFmtId="1" fontId="0" fillId="0" borderId="36" xfId="83" applyNumberFormat="1" applyFont="1" applyFill="1" applyBorder="1" applyAlignment="1" applyProtection="1">
      <alignment horizontal="center" vertical="center"/>
      <protection/>
    </xf>
    <xf numFmtId="1" fontId="0" fillId="0" borderId="35" xfId="83" applyNumberFormat="1" applyFont="1" applyFill="1" applyBorder="1" applyAlignment="1" applyProtection="1">
      <alignment horizontal="center" vertical="center"/>
      <protection/>
    </xf>
    <xf numFmtId="0" fontId="2" fillId="0" borderId="56" xfId="69" applyFont="1" applyBorder="1" applyAlignment="1" applyProtection="1">
      <alignment horizontal="centerContinuous" vertical="center"/>
      <protection/>
    </xf>
    <xf numFmtId="0" fontId="2" fillId="0" borderId="61" xfId="69" applyFont="1" applyBorder="1" applyAlignment="1" applyProtection="1">
      <alignment horizontal="centerContinuous" vertical="center"/>
      <protection/>
    </xf>
    <xf numFmtId="0" fontId="2" fillId="0" borderId="49" xfId="69" applyFont="1" applyBorder="1" applyAlignment="1" applyProtection="1">
      <alignment horizontal="centerContinuous" vertical="center"/>
      <protection/>
    </xf>
    <xf numFmtId="0" fontId="2" fillId="0" borderId="76" xfId="69" applyFont="1" applyBorder="1" applyAlignment="1" applyProtection="1">
      <alignment horizontal="centerContinuous" vertical="center"/>
      <protection/>
    </xf>
    <xf numFmtId="0" fontId="2" fillId="0" borderId="72" xfId="69" applyFont="1" applyBorder="1" applyAlignment="1" applyProtection="1">
      <alignment horizontal="centerContinuous" vertical="center"/>
      <protection/>
    </xf>
    <xf numFmtId="0" fontId="2" fillId="0" borderId="73" xfId="69" applyFont="1" applyBorder="1" applyAlignment="1" applyProtection="1">
      <alignment horizontal="centerContinuous" vertical="center"/>
      <protection/>
    </xf>
    <xf numFmtId="0" fontId="2" fillId="28" borderId="47" xfId="69" applyNumberFormat="1" applyFont="1" applyFill="1" applyBorder="1" applyAlignment="1" applyProtection="1">
      <alignment horizontal="center" wrapText="1"/>
      <protection/>
    </xf>
    <xf numFmtId="0" fontId="0" fillId="28" borderId="41" xfId="83" applyFont="1" applyFill="1" applyBorder="1" applyAlignment="1" applyProtection="1">
      <alignment horizontal="center" vertical="center"/>
      <protection/>
    </xf>
    <xf numFmtId="0" fontId="66" fillId="15" borderId="0" xfId="78" applyFont="1" applyFill="1" applyBorder="1" applyAlignment="1" applyProtection="1">
      <alignment/>
      <protection/>
    </xf>
    <xf numFmtId="0" fontId="5" fillId="15" borderId="0" xfId="72" applyFont="1" applyFill="1" applyBorder="1" applyAlignment="1" applyProtection="1">
      <alignment/>
      <protection/>
    </xf>
    <xf numFmtId="0" fontId="5" fillId="15" borderId="0" xfId="72" applyFont="1" applyFill="1" applyBorder="1" applyAlignment="1" applyProtection="1">
      <alignment horizontal="center"/>
      <protection/>
    </xf>
    <xf numFmtId="0" fontId="5" fillId="15" borderId="0" xfId="72" applyFont="1" applyFill="1" applyBorder="1" applyAlignment="1" applyProtection="1">
      <alignment horizontal="center" vertical="center"/>
      <protection/>
    </xf>
    <xf numFmtId="0" fontId="0" fillId="15" borderId="0" xfId="72" applyFill="1" applyBorder="1" applyAlignment="1" applyProtection="1">
      <alignment horizontal="center" vertical="center"/>
      <protection/>
    </xf>
    <xf numFmtId="0" fontId="70" fillId="15" borderId="0" xfId="72" applyFont="1" applyFill="1" applyBorder="1" applyAlignment="1" applyProtection="1">
      <alignment horizontal="center" vertical="center"/>
      <protection/>
    </xf>
    <xf numFmtId="0" fontId="0" fillId="15" borderId="0" xfId="72" applyFill="1" applyBorder="1" applyAlignment="1" applyProtection="1">
      <alignment/>
      <protection/>
    </xf>
    <xf numFmtId="0" fontId="3" fillId="15" borderId="0" xfId="78" applyFill="1" applyBorder="1" applyProtection="1">
      <alignment/>
      <protection/>
    </xf>
    <xf numFmtId="0" fontId="67" fillId="15" borderId="0" xfId="72" applyFont="1" applyFill="1" applyBorder="1" applyAlignment="1" applyProtection="1">
      <alignment horizontal="left"/>
      <protection/>
    </xf>
    <xf numFmtId="0" fontId="0" fillId="15" borderId="0" xfId="72" applyFill="1" applyBorder="1" applyAlignment="1" applyProtection="1">
      <alignment horizontal="center"/>
      <protection/>
    </xf>
    <xf numFmtId="0" fontId="67" fillId="15" borderId="30" xfId="72" applyFont="1" applyFill="1" applyBorder="1" applyAlignment="1" applyProtection="1">
      <alignment horizontal="left"/>
      <protection/>
    </xf>
    <xf numFmtId="0" fontId="0" fillId="15" borderId="30" xfId="72" applyFill="1" applyBorder="1" applyAlignment="1" applyProtection="1">
      <alignment/>
      <protection/>
    </xf>
    <xf numFmtId="0" fontId="0" fillId="15" borderId="30" xfId="72" applyFill="1" applyBorder="1" applyAlignment="1" applyProtection="1">
      <alignment horizontal="center"/>
      <protection/>
    </xf>
    <xf numFmtId="0" fontId="0" fillId="15" borderId="30" xfId="72" applyFill="1" applyBorder="1" applyAlignment="1" applyProtection="1">
      <alignment horizontal="center" vertical="center"/>
      <protection/>
    </xf>
    <xf numFmtId="0" fontId="3" fillId="15" borderId="30" xfId="78" applyFill="1" applyBorder="1" applyProtection="1">
      <alignment/>
      <protection/>
    </xf>
    <xf numFmtId="0" fontId="0" fillId="0" borderId="0" xfId="72" applyProtection="1">
      <alignment/>
      <protection/>
    </xf>
    <xf numFmtId="0" fontId="0" fillId="0" borderId="0" xfId="72" applyAlignment="1" applyProtection="1">
      <alignment horizontal="center"/>
      <protection/>
    </xf>
    <xf numFmtId="0" fontId="0" fillId="0" borderId="0" xfId="72" applyAlignment="1" applyProtection="1">
      <alignment horizontal="center" vertical="center"/>
      <protection/>
    </xf>
    <xf numFmtId="0" fontId="3" fillId="0" borderId="0" xfId="78" applyProtection="1">
      <alignment/>
      <protection/>
    </xf>
    <xf numFmtId="0" fontId="2" fillId="0" borderId="0" xfId="72" applyFont="1" applyProtection="1">
      <alignment/>
      <protection/>
    </xf>
    <xf numFmtId="0" fontId="2" fillId="0" borderId="50" xfId="72" applyFont="1" applyBorder="1" applyProtection="1">
      <alignment/>
      <protection/>
    </xf>
    <xf numFmtId="0" fontId="0" fillId="0" borderId="62" xfId="72" applyBorder="1" applyAlignment="1" applyProtection="1">
      <alignment horizontal="center"/>
      <protection/>
    </xf>
    <xf numFmtId="0" fontId="2" fillId="0" borderId="63" xfId="72" applyFont="1" applyBorder="1" applyAlignment="1" applyProtection="1">
      <alignment horizontal="centerContinuous" vertical="center"/>
      <protection/>
    </xf>
    <xf numFmtId="0" fontId="2" fillId="0" borderId="64" xfId="72" applyFont="1" applyBorder="1" applyAlignment="1" applyProtection="1">
      <alignment horizontal="centerContinuous" vertical="center"/>
      <protection/>
    </xf>
    <xf numFmtId="0" fontId="0" fillId="0" borderId="65" xfId="72" applyBorder="1" applyAlignment="1" applyProtection="1">
      <alignment horizontal="centerContinuous" vertical="center"/>
      <protection/>
    </xf>
    <xf numFmtId="0" fontId="0" fillId="0" borderId="64" xfId="72" applyBorder="1" applyAlignment="1" applyProtection="1">
      <alignment horizontal="centerContinuous" vertical="center"/>
      <protection/>
    </xf>
    <xf numFmtId="0" fontId="2" fillId="0" borderId="66" xfId="72" applyFont="1" applyBorder="1" applyAlignment="1" applyProtection="1">
      <alignment horizontal="centerContinuous" vertical="center"/>
      <protection/>
    </xf>
    <xf numFmtId="0" fontId="2" fillId="0" borderId="67" xfId="72" applyFont="1" applyBorder="1" applyAlignment="1" applyProtection="1">
      <alignment horizontal="centerContinuous" vertical="center"/>
      <protection/>
    </xf>
    <xf numFmtId="0" fontId="2" fillId="0" borderId="68" xfId="72" applyFont="1" applyBorder="1" applyAlignment="1" applyProtection="1">
      <alignment horizontal="centerContinuous" vertical="center"/>
      <protection/>
    </xf>
    <xf numFmtId="0" fontId="0" fillId="0" borderId="33" xfId="72" applyBorder="1" applyProtection="1">
      <alignment/>
      <protection/>
    </xf>
    <xf numFmtId="0" fontId="2" fillId="0" borderId="35" xfId="72" applyFont="1" applyBorder="1" applyAlignment="1" applyProtection="1">
      <alignment horizontal="center" vertical="center"/>
      <protection/>
    </xf>
    <xf numFmtId="0" fontId="2" fillId="0" borderId="33" xfId="72" applyFont="1" applyBorder="1" applyAlignment="1" applyProtection="1">
      <alignment horizontal="center" vertical="center" wrapText="1"/>
      <protection/>
    </xf>
    <xf numFmtId="0" fontId="2" fillId="0" borderId="36" xfId="72" applyFont="1" applyBorder="1" applyAlignment="1" applyProtection="1">
      <alignment horizontal="center" vertical="center" wrapText="1"/>
      <protection/>
    </xf>
    <xf numFmtId="0" fontId="2" fillId="0" borderId="35" xfId="72" applyFont="1" applyBorder="1" applyAlignment="1" applyProtection="1">
      <alignment horizontal="center" vertical="center" wrapText="1"/>
      <protection/>
    </xf>
    <xf numFmtId="0" fontId="2" fillId="0" borderId="34" xfId="72" applyFont="1" applyBorder="1" applyAlignment="1" applyProtection="1">
      <alignment horizontal="center" vertical="center" wrapText="1"/>
      <protection/>
    </xf>
    <xf numFmtId="0" fontId="2" fillId="0" borderId="37" xfId="72" applyFont="1" applyBorder="1" applyAlignment="1" applyProtection="1">
      <alignment horizontal="center" vertical="center" wrapText="1"/>
      <protection/>
    </xf>
    <xf numFmtId="0" fontId="2" fillId="0" borderId="13" xfId="72" applyFont="1" applyBorder="1" applyAlignment="1" applyProtection="1">
      <alignment horizontal="center" vertical="center" wrapText="1"/>
      <protection/>
    </xf>
    <xf numFmtId="0" fontId="2" fillId="0" borderId="38" xfId="72" applyFont="1" applyBorder="1" applyAlignment="1" applyProtection="1">
      <alignment horizontal="center" vertical="center" wrapText="1"/>
      <protection/>
    </xf>
    <xf numFmtId="0" fontId="0" fillId="0" borderId="26" xfId="72" applyBorder="1" applyProtection="1">
      <alignment/>
      <protection/>
    </xf>
    <xf numFmtId="0" fontId="0" fillId="0" borderId="69" xfId="72" applyNumberFormat="1" applyFont="1" applyBorder="1" applyAlignment="1" applyProtection="1">
      <alignment horizontal="center" wrapText="1"/>
      <protection/>
    </xf>
    <xf numFmtId="173" fontId="0" fillId="31" borderId="34" xfId="72" applyNumberFormat="1" applyFont="1" applyFill="1" applyBorder="1" applyAlignment="1" applyProtection="1">
      <alignment horizontal="center" vertical="center"/>
      <protection/>
    </xf>
    <xf numFmtId="173" fontId="0" fillId="31" borderId="35" xfId="72" applyNumberFormat="1" applyFont="1" applyFill="1" applyBorder="1" applyAlignment="1" applyProtection="1">
      <alignment horizontal="center" vertical="center"/>
      <protection/>
    </xf>
    <xf numFmtId="173" fontId="0" fillId="31" borderId="36" xfId="72" applyNumberFormat="1" applyFont="1" applyFill="1" applyBorder="1" applyAlignment="1" applyProtection="1">
      <alignment horizontal="center" vertical="center"/>
      <protection/>
    </xf>
    <xf numFmtId="173" fontId="0" fillId="21" borderId="37" xfId="72" applyNumberFormat="1" applyFill="1" applyBorder="1" applyAlignment="1" applyProtection="1">
      <alignment horizontal="center" vertical="center"/>
      <protection/>
    </xf>
    <xf numFmtId="173" fontId="0" fillId="21" borderId="13" xfId="72" applyNumberFormat="1" applyFill="1" applyBorder="1" applyAlignment="1" applyProtection="1">
      <alignment horizontal="center" vertical="center"/>
      <protection/>
    </xf>
    <xf numFmtId="173" fontId="0" fillId="21" borderId="38" xfId="72" applyNumberFormat="1" applyFill="1" applyBorder="1" applyAlignment="1" applyProtection="1">
      <alignment horizontal="center" vertical="center"/>
      <protection/>
    </xf>
    <xf numFmtId="170" fontId="0" fillId="21" borderId="38" xfId="88" applyNumberFormat="1" applyFont="1" applyFill="1" applyBorder="1" applyAlignment="1" applyProtection="1">
      <alignment horizontal="center" vertical="center"/>
      <protection/>
    </xf>
    <xf numFmtId="173" fontId="0" fillId="31" borderId="33" xfId="72" applyNumberFormat="1" applyFont="1" applyFill="1" applyBorder="1" applyAlignment="1" applyProtection="1">
      <alignment horizontal="center" vertical="center"/>
      <protection/>
    </xf>
    <xf numFmtId="0" fontId="0" fillId="0" borderId="26" xfId="72" applyFill="1" applyBorder="1" applyProtection="1">
      <alignment/>
      <protection/>
    </xf>
    <xf numFmtId="173" fontId="2" fillId="21" borderId="37" xfId="72" applyNumberFormat="1" applyFont="1" applyFill="1" applyBorder="1" applyAlignment="1" applyProtection="1">
      <alignment horizontal="center" vertical="center"/>
      <protection/>
    </xf>
    <xf numFmtId="173" fontId="2" fillId="21" borderId="13" xfId="72" applyNumberFormat="1" applyFont="1" applyFill="1" applyBorder="1" applyAlignment="1" applyProtection="1">
      <alignment horizontal="center" vertical="center"/>
      <protection/>
    </xf>
    <xf numFmtId="173" fontId="2" fillId="21" borderId="38" xfId="72" applyNumberFormat="1" applyFont="1" applyFill="1" applyBorder="1" applyAlignment="1" applyProtection="1">
      <alignment horizontal="center" vertical="center"/>
      <protection/>
    </xf>
    <xf numFmtId="173" fontId="2" fillId="21" borderId="39" xfId="72" applyNumberFormat="1" applyFont="1" applyFill="1" applyBorder="1" applyAlignment="1" applyProtection="1">
      <alignment horizontal="center" vertical="center"/>
      <protection/>
    </xf>
    <xf numFmtId="173" fontId="40" fillId="22" borderId="37" xfId="72" applyNumberFormat="1" applyFont="1" applyFill="1" applyBorder="1" applyAlignment="1" applyProtection="1">
      <alignment horizontal="center" vertical="center"/>
      <protection locked="0"/>
    </xf>
    <xf numFmtId="173" fontId="2" fillId="21" borderId="77" xfId="72" applyNumberFormat="1" applyFont="1" applyFill="1" applyBorder="1" applyAlignment="1" applyProtection="1">
      <alignment horizontal="center" vertical="center"/>
      <protection/>
    </xf>
    <xf numFmtId="173" fontId="2" fillId="21" borderId="78" xfId="72" applyNumberFormat="1" applyFont="1" applyFill="1" applyBorder="1" applyAlignment="1" applyProtection="1">
      <alignment horizontal="center" vertical="center"/>
      <protection/>
    </xf>
    <xf numFmtId="173" fontId="2" fillId="21" borderId="79" xfId="72" applyNumberFormat="1" applyFont="1" applyFill="1" applyBorder="1" applyAlignment="1" applyProtection="1">
      <alignment horizontal="center" vertical="center"/>
      <protection/>
    </xf>
    <xf numFmtId="173" fontId="2" fillId="21" borderId="80" xfId="72" applyNumberFormat="1" applyFont="1" applyFill="1" applyBorder="1" applyAlignment="1" applyProtection="1">
      <alignment horizontal="center" vertical="center"/>
      <protection/>
    </xf>
    <xf numFmtId="0" fontId="0" fillId="0" borderId="29" xfId="72" applyBorder="1" applyProtection="1">
      <alignment/>
      <protection/>
    </xf>
    <xf numFmtId="0" fontId="0" fillId="0" borderId="70" xfId="72" applyNumberFormat="1" applyFont="1" applyBorder="1" applyAlignment="1" applyProtection="1">
      <alignment horizontal="center" wrapText="1"/>
      <protection/>
    </xf>
    <xf numFmtId="173" fontId="0" fillId="0" borderId="40" xfId="72" applyNumberFormat="1" applyFont="1" applyFill="1" applyBorder="1" applyAlignment="1" applyProtection="1">
      <alignment horizontal="center" vertical="center"/>
      <protection/>
    </xf>
    <xf numFmtId="173" fontId="0" fillId="0" borderId="43" xfId="72" applyNumberFormat="1" applyFont="1" applyFill="1" applyBorder="1" applyAlignment="1" applyProtection="1">
      <alignment horizontal="center" vertical="center"/>
      <protection/>
    </xf>
    <xf numFmtId="173" fontId="0" fillId="0" borderId="42" xfId="72" applyNumberFormat="1" applyFont="1" applyFill="1" applyBorder="1" applyAlignment="1" applyProtection="1">
      <alignment horizontal="center" vertical="center"/>
      <protection/>
    </xf>
    <xf numFmtId="173" fontId="0" fillId="0" borderId="41" xfId="72" applyNumberFormat="1" applyFont="1" applyFill="1" applyBorder="1" applyAlignment="1" applyProtection="1">
      <alignment horizontal="center" vertical="center"/>
      <protection/>
    </xf>
    <xf numFmtId="173" fontId="0" fillId="28" borderId="37" xfId="72" applyNumberFormat="1" applyFill="1" applyBorder="1" applyAlignment="1" applyProtection="1">
      <alignment horizontal="center" vertical="center"/>
      <protection/>
    </xf>
    <xf numFmtId="173" fontId="0" fillId="28" borderId="13" xfId="72" applyNumberFormat="1" applyFill="1" applyBorder="1" applyAlignment="1" applyProtection="1">
      <alignment horizontal="center" vertical="center"/>
      <protection/>
    </xf>
    <xf numFmtId="173" fontId="0" fillId="28" borderId="38" xfId="72" applyNumberFormat="1" applyFill="1" applyBorder="1" applyAlignment="1" applyProtection="1">
      <alignment horizontal="center" vertical="center"/>
      <protection/>
    </xf>
    <xf numFmtId="170" fontId="0" fillId="28" borderId="38" xfId="88" applyNumberFormat="1" applyFont="1" applyFill="1" applyBorder="1" applyAlignment="1" applyProtection="1">
      <alignment horizontal="center" vertical="center"/>
      <protection/>
    </xf>
    <xf numFmtId="173" fontId="40" fillId="22" borderId="39" xfId="72" applyNumberFormat="1" applyFont="1" applyFill="1" applyBorder="1" applyAlignment="1" applyProtection="1">
      <alignment horizontal="center" vertical="center"/>
      <protection locked="0"/>
    </xf>
    <xf numFmtId="173" fontId="40" fillId="22" borderId="38" xfId="72" applyNumberFormat="1" applyFont="1" applyFill="1" applyBorder="1" applyAlignment="1" applyProtection="1">
      <alignment horizontal="center" vertical="center"/>
      <protection locked="0"/>
    </xf>
    <xf numFmtId="173" fontId="40" fillId="22" borderId="13" xfId="72" applyNumberFormat="1" applyFont="1" applyFill="1" applyBorder="1" applyAlignment="1" applyProtection="1">
      <alignment horizontal="center" vertical="center"/>
      <protection locked="0"/>
    </xf>
    <xf numFmtId="173" fontId="2" fillId="21" borderId="40" xfId="72" applyNumberFormat="1" applyFont="1" applyFill="1" applyBorder="1" applyAlignment="1" applyProtection="1">
      <alignment horizontal="center" vertical="center"/>
      <protection/>
    </xf>
    <xf numFmtId="173" fontId="2" fillId="21" borderId="43" xfId="72" applyNumberFormat="1" applyFont="1" applyFill="1" applyBorder="1" applyAlignment="1" applyProtection="1">
      <alignment horizontal="center" vertical="center"/>
      <protection/>
    </xf>
    <xf numFmtId="173" fontId="2" fillId="21" borderId="42" xfId="72" applyNumberFormat="1" applyFont="1" applyFill="1" applyBorder="1" applyAlignment="1" applyProtection="1">
      <alignment horizontal="center" vertical="center"/>
      <protection/>
    </xf>
    <xf numFmtId="173" fontId="2" fillId="21" borderId="41" xfId="72" applyNumberFormat="1" applyFont="1" applyFill="1" applyBorder="1" applyAlignment="1" applyProtection="1">
      <alignment horizontal="center" vertical="center"/>
      <protection/>
    </xf>
    <xf numFmtId="173" fontId="0" fillId="21" borderId="40" xfId="72" applyNumberFormat="1" applyFill="1" applyBorder="1" applyAlignment="1" applyProtection="1">
      <alignment horizontal="center" vertical="center"/>
      <protection/>
    </xf>
    <xf numFmtId="173" fontId="0" fillId="21" borderId="41" xfId="72" applyNumberFormat="1" applyFill="1" applyBorder="1" applyAlignment="1" applyProtection="1">
      <alignment horizontal="center" vertical="center"/>
      <protection/>
    </xf>
    <xf numFmtId="173" fontId="0" fillId="21" borderId="42" xfId="72" applyNumberFormat="1" applyFill="1" applyBorder="1" applyAlignment="1" applyProtection="1">
      <alignment horizontal="center" vertical="center"/>
      <protection/>
    </xf>
    <xf numFmtId="170" fontId="0" fillId="21" borderId="42" xfId="88" applyNumberFormat="1" applyFont="1" applyFill="1" applyBorder="1" applyAlignment="1" applyProtection="1">
      <alignment horizontal="center" vertical="center"/>
      <protection/>
    </xf>
    <xf numFmtId="0" fontId="2" fillId="0" borderId="0" xfId="72" applyFont="1" applyFill="1" applyProtection="1">
      <alignment/>
      <protection/>
    </xf>
    <xf numFmtId="0" fontId="0" fillId="0" borderId="0" xfId="72" applyNumberFormat="1" applyFont="1" applyAlignment="1" applyProtection="1">
      <alignment horizontal="center" wrapText="1"/>
      <protection/>
    </xf>
    <xf numFmtId="0" fontId="0" fillId="0" borderId="0" xfId="72" applyFill="1" applyAlignment="1" applyProtection="1">
      <alignment horizontal="center" vertical="center"/>
      <protection/>
    </xf>
    <xf numFmtId="0" fontId="0" fillId="0" borderId="22" xfId="72" applyFill="1" applyBorder="1" applyProtection="1">
      <alignment/>
      <protection/>
    </xf>
    <xf numFmtId="0" fontId="0" fillId="0" borderId="52" xfId="72" applyBorder="1" applyAlignment="1" applyProtection="1">
      <alignment horizontal="center"/>
      <protection/>
    </xf>
    <xf numFmtId="0" fontId="2" fillId="0" borderId="71" xfId="72" applyFont="1" applyFill="1" applyBorder="1" applyAlignment="1" applyProtection="1">
      <alignment horizontal="center" vertical="center"/>
      <protection/>
    </xf>
    <xf numFmtId="0" fontId="2" fillId="0" borderId="76" xfId="72" applyFont="1" applyBorder="1" applyAlignment="1" applyProtection="1">
      <alignment horizontal="center" vertical="center"/>
      <protection/>
    </xf>
    <xf numFmtId="0" fontId="2" fillId="0" borderId="26" xfId="72" applyFont="1" applyFill="1" applyBorder="1" applyAlignment="1" applyProtection="1">
      <alignment horizontal="left" indent="1"/>
      <protection/>
    </xf>
    <xf numFmtId="0" fontId="0" fillId="0" borderId="55" xfId="72" applyFill="1" applyBorder="1" applyAlignment="1" applyProtection="1">
      <alignment horizontal="center"/>
      <protection/>
    </xf>
    <xf numFmtId="0" fontId="0" fillId="0" borderId="71" xfId="72" applyFill="1" applyBorder="1" applyAlignment="1" applyProtection="1">
      <alignment horizontal="center" vertical="center"/>
      <protection/>
    </xf>
    <xf numFmtId="0" fontId="0" fillId="0" borderId="72" xfId="72" applyFill="1" applyBorder="1" applyAlignment="1" applyProtection="1">
      <alignment horizontal="center" vertical="center"/>
      <protection/>
    </xf>
    <xf numFmtId="0" fontId="0" fillId="0" borderId="73" xfId="72" applyFill="1" applyBorder="1" applyAlignment="1" applyProtection="1">
      <alignment horizontal="center" vertical="center"/>
      <protection/>
    </xf>
    <xf numFmtId="0" fontId="0" fillId="0" borderId="71" xfId="72" applyBorder="1" applyAlignment="1" applyProtection="1">
      <alignment horizontal="center" vertical="center"/>
      <protection/>
    </xf>
    <xf numFmtId="0" fontId="0" fillId="0" borderId="72" xfId="72" applyBorder="1" applyAlignment="1" applyProtection="1">
      <alignment horizontal="center" vertical="center"/>
      <protection/>
    </xf>
    <xf numFmtId="0" fontId="0" fillId="0" borderId="73" xfId="72" applyBorder="1" applyAlignment="1" applyProtection="1">
      <alignment horizontal="center" vertical="center"/>
      <protection/>
    </xf>
    <xf numFmtId="0" fontId="0" fillId="0" borderId="26" xfId="72" applyFill="1" applyBorder="1" applyAlignment="1" applyProtection="1">
      <alignment horizontal="left" wrapText="1" indent="2"/>
      <protection/>
    </xf>
    <xf numFmtId="0" fontId="0" fillId="0" borderId="55" xfId="72" applyNumberFormat="1" applyFont="1" applyBorder="1" applyAlignment="1" applyProtection="1">
      <alignment horizontal="center" wrapText="1"/>
      <protection/>
    </xf>
    <xf numFmtId="173" fontId="0" fillId="28" borderId="37" xfId="72" applyNumberFormat="1" applyFont="1" applyFill="1" applyBorder="1" applyAlignment="1" applyProtection="1">
      <alignment horizontal="center" vertical="center"/>
      <protection locked="0"/>
    </xf>
    <xf numFmtId="173" fontId="0" fillId="28" borderId="39" xfId="72" applyNumberFormat="1" applyFont="1" applyFill="1" applyBorder="1" applyAlignment="1" applyProtection="1">
      <alignment horizontal="center" vertical="center"/>
      <protection locked="0"/>
    </xf>
    <xf numFmtId="173" fontId="0" fillId="28" borderId="38" xfId="72" applyNumberFormat="1" applyFont="1" applyFill="1" applyBorder="1" applyAlignment="1" applyProtection="1">
      <alignment horizontal="center" vertical="center"/>
      <protection locked="0"/>
    </xf>
    <xf numFmtId="173" fontId="0" fillId="31" borderId="39" xfId="72" applyNumberFormat="1" applyFont="1" applyFill="1" applyBorder="1" applyAlignment="1" applyProtection="1">
      <alignment horizontal="center" vertical="center"/>
      <protection locked="0"/>
    </xf>
    <xf numFmtId="173" fontId="0" fillId="31" borderId="13" xfId="72" applyNumberFormat="1" applyFont="1" applyFill="1" applyBorder="1" applyAlignment="1" applyProtection="1">
      <alignment horizontal="center" vertical="center"/>
      <protection locked="0"/>
    </xf>
    <xf numFmtId="173" fontId="0" fillId="31" borderId="38" xfId="72" applyNumberFormat="1" applyFont="1" applyFill="1" applyBorder="1" applyAlignment="1" applyProtection="1">
      <alignment horizontal="center" vertical="center"/>
      <protection locked="0"/>
    </xf>
    <xf numFmtId="0" fontId="2" fillId="0" borderId="26" xfId="72" applyFont="1" applyFill="1" applyBorder="1" applyAlignment="1" applyProtection="1">
      <alignment horizontal="left" wrapText="1" indent="2"/>
      <protection/>
    </xf>
    <xf numFmtId="173" fontId="0" fillId="21" borderId="39" xfId="72" applyNumberFormat="1" applyFill="1" applyBorder="1" applyAlignment="1" applyProtection="1">
      <alignment horizontal="center" vertical="center"/>
      <protection/>
    </xf>
    <xf numFmtId="0" fontId="0" fillId="0" borderId="55" xfId="72" applyNumberFormat="1" applyBorder="1" applyAlignment="1" applyProtection="1">
      <alignment horizontal="center"/>
      <protection/>
    </xf>
    <xf numFmtId="0" fontId="0" fillId="0" borderId="60" xfId="72" applyBorder="1" applyAlignment="1" applyProtection="1">
      <alignment horizontal="center" vertical="center"/>
      <protection/>
    </xf>
    <xf numFmtId="0" fontId="0" fillId="0" borderId="61" xfId="72" applyBorder="1" applyAlignment="1" applyProtection="1">
      <alignment horizontal="center" vertical="center"/>
      <protection/>
    </xf>
    <xf numFmtId="0" fontId="0" fillId="0" borderId="49" xfId="72" applyBorder="1" applyAlignment="1" applyProtection="1">
      <alignment horizontal="center" vertical="center"/>
      <protection/>
    </xf>
    <xf numFmtId="0" fontId="0" fillId="0" borderId="60" xfId="72" applyFill="1" applyBorder="1" applyAlignment="1" applyProtection="1">
      <alignment horizontal="center" vertical="center"/>
      <protection/>
    </xf>
    <xf numFmtId="0" fontId="2" fillId="0" borderId="29" xfId="72" applyFont="1" applyBorder="1" applyAlignment="1" applyProtection="1">
      <alignment horizontal="left" wrapText="1" indent="2"/>
      <protection/>
    </xf>
    <xf numFmtId="0" fontId="0" fillId="0" borderId="59" xfId="72" applyNumberFormat="1" applyFont="1" applyBorder="1" applyAlignment="1" applyProtection="1">
      <alignment horizontal="center" wrapText="1"/>
      <protection/>
    </xf>
    <xf numFmtId="173" fontId="0" fillId="21" borderId="43" xfId="72" applyNumberFormat="1" applyFill="1" applyBorder="1" applyAlignment="1" applyProtection="1">
      <alignment horizontal="center" vertical="center"/>
      <protection/>
    </xf>
    <xf numFmtId="0" fontId="2" fillId="0" borderId="53" xfId="72" applyFont="1" applyBorder="1" applyProtection="1">
      <alignment/>
      <protection/>
    </xf>
    <xf numFmtId="0" fontId="2" fillId="0" borderId="55" xfId="72" applyFont="1" applyBorder="1" applyAlignment="1" applyProtection="1">
      <alignment horizontal="center"/>
      <protection/>
    </xf>
    <xf numFmtId="0" fontId="2" fillId="0" borderId="74" xfId="72" applyFont="1" applyBorder="1" applyAlignment="1" applyProtection="1">
      <alignment horizontal="center" vertical="center"/>
      <protection/>
    </xf>
    <xf numFmtId="0" fontId="2" fillId="0" borderId="24" xfId="72" applyFont="1" applyBorder="1" applyAlignment="1" applyProtection="1">
      <alignment horizontal="center" vertical="center"/>
      <protection/>
    </xf>
    <xf numFmtId="0" fontId="2" fillId="0" borderId="75" xfId="72" applyFont="1" applyBorder="1" applyAlignment="1" applyProtection="1">
      <alignment horizontal="center" vertical="center"/>
      <protection/>
    </xf>
    <xf numFmtId="0" fontId="0" fillId="0" borderId="74" xfId="72" applyBorder="1" applyAlignment="1" applyProtection="1">
      <alignment horizontal="center" vertical="center"/>
      <protection/>
    </xf>
    <xf numFmtId="0" fontId="0" fillId="0" borderId="24" xfId="72" applyBorder="1" applyAlignment="1" applyProtection="1">
      <alignment horizontal="center" vertical="center"/>
      <protection/>
    </xf>
    <xf numFmtId="0" fontId="0" fillId="0" borderId="75" xfId="72" applyBorder="1" applyAlignment="1" applyProtection="1">
      <alignment horizontal="center" vertical="center"/>
      <protection/>
    </xf>
    <xf numFmtId="0" fontId="3" fillId="0" borderId="0" xfId="78" applyBorder="1" applyProtection="1">
      <alignment/>
      <protection/>
    </xf>
    <xf numFmtId="0" fontId="2" fillId="0" borderId="53" xfId="72" applyFont="1" applyBorder="1" applyAlignment="1" applyProtection="1">
      <alignment horizontal="left" indent="1"/>
      <protection/>
    </xf>
    <xf numFmtId="0" fontId="2" fillId="0" borderId="26" xfId="72" applyFont="1" applyBorder="1" applyAlignment="1" applyProtection="1">
      <alignment horizontal="center" vertical="center"/>
      <protection/>
    </xf>
    <xf numFmtId="0" fontId="2" fillId="0" borderId="0" xfId="72" applyFont="1" applyBorder="1" applyAlignment="1" applyProtection="1">
      <alignment horizontal="center" vertical="center"/>
      <protection/>
    </xf>
    <xf numFmtId="0" fontId="2" fillId="0" borderId="31" xfId="72" applyFont="1" applyBorder="1" applyAlignment="1" applyProtection="1">
      <alignment horizontal="center" vertical="center"/>
      <protection/>
    </xf>
    <xf numFmtId="0" fontId="0" fillId="0" borderId="26" xfId="72" applyBorder="1" applyAlignment="1" applyProtection="1">
      <alignment horizontal="center" vertical="center"/>
      <protection/>
    </xf>
    <xf numFmtId="0" fontId="0" fillId="0" borderId="0" xfId="72" applyBorder="1" applyAlignment="1" applyProtection="1">
      <alignment horizontal="center" vertical="center"/>
      <protection/>
    </xf>
    <xf numFmtId="0" fontId="0" fillId="0" borderId="31" xfId="72" applyBorder="1" applyAlignment="1" applyProtection="1">
      <alignment horizontal="center" vertical="center"/>
      <protection/>
    </xf>
    <xf numFmtId="0" fontId="0" fillId="0" borderId="53" xfId="72" applyFont="1" applyBorder="1" applyAlignment="1" applyProtection="1">
      <alignment horizontal="left" indent="2"/>
      <protection/>
    </xf>
    <xf numFmtId="1" fontId="0" fillId="21" borderId="37" xfId="72" applyNumberFormat="1" applyFont="1" applyFill="1" applyBorder="1" applyAlignment="1" applyProtection="1">
      <alignment horizontal="center" vertical="center"/>
      <protection locked="0"/>
    </xf>
    <xf numFmtId="1" fontId="0" fillId="21" borderId="39" xfId="72" applyNumberFormat="1" applyFont="1" applyFill="1" applyBorder="1" applyAlignment="1" applyProtection="1">
      <alignment horizontal="center" vertical="center"/>
      <protection locked="0"/>
    </xf>
    <xf numFmtId="1" fontId="0" fillId="21" borderId="38" xfId="72" applyNumberFormat="1" applyFont="1" applyFill="1" applyBorder="1" applyAlignment="1" applyProtection="1">
      <alignment horizontal="center" vertical="center"/>
      <protection locked="0"/>
    </xf>
    <xf numFmtId="1" fontId="0" fillId="21" borderId="13" xfId="72" applyNumberFormat="1" applyFont="1" applyFill="1" applyBorder="1" applyAlignment="1" applyProtection="1">
      <alignment horizontal="center" vertical="center"/>
      <protection locked="0"/>
    </xf>
    <xf numFmtId="0" fontId="0" fillId="0" borderId="26" xfId="72" applyFont="1" applyBorder="1" applyAlignment="1" applyProtection="1">
      <alignment horizontal="left" indent="2"/>
      <protection/>
    </xf>
    <xf numFmtId="1" fontId="40" fillId="28" borderId="37" xfId="72" applyNumberFormat="1" applyFont="1" applyFill="1" applyBorder="1" applyAlignment="1" applyProtection="1">
      <alignment horizontal="center" vertical="center"/>
      <protection locked="0"/>
    </xf>
    <xf numFmtId="1" fontId="40" fillId="28" borderId="39" xfId="72" applyNumberFormat="1" applyFont="1" applyFill="1" applyBorder="1" applyAlignment="1" applyProtection="1">
      <alignment horizontal="center" vertical="center"/>
      <protection locked="0"/>
    </xf>
    <xf numFmtId="1" fontId="40" fillId="28" borderId="38" xfId="72" applyNumberFormat="1" applyFont="1" applyFill="1" applyBorder="1" applyAlignment="1" applyProtection="1">
      <alignment horizontal="center" vertical="center"/>
      <protection locked="0"/>
    </xf>
    <xf numFmtId="0" fontId="2" fillId="0" borderId="53" xfId="72" applyFont="1" applyFill="1" applyBorder="1" applyAlignment="1" applyProtection="1">
      <alignment horizontal="left" indent="1"/>
      <protection/>
    </xf>
    <xf numFmtId="1" fontId="2" fillId="0" borderId="26" xfId="72" applyNumberFormat="1" applyFont="1" applyBorder="1" applyAlignment="1" applyProtection="1">
      <alignment horizontal="center" vertical="center"/>
      <protection/>
    </xf>
    <xf numFmtId="1" fontId="2" fillId="0" borderId="0" xfId="72" applyNumberFormat="1" applyFont="1" applyBorder="1" applyAlignment="1" applyProtection="1">
      <alignment horizontal="center" vertical="center"/>
      <protection/>
    </xf>
    <xf numFmtId="1" fontId="2" fillId="0" borderId="31" xfId="72" applyNumberFormat="1" applyFont="1" applyBorder="1" applyAlignment="1" applyProtection="1">
      <alignment horizontal="center" vertical="center"/>
      <protection/>
    </xf>
    <xf numFmtId="1" fontId="0" fillId="0" borderId="26" xfId="72" applyNumberFormat="1" applyBorder="1" applyAlignment="1" applyProtection="1">
      <alignment horizontal="center" vertical="center"/>
      <protection/>
    </xf>
    <xf numFmtId="1" fontId="0" fillId="0" borderId="0" xfId="72" applyNumberFormat="1" applyBorder="1" applyAlignment="1" applyProtection="1">
      <alignment horizontal="center" vertical="center"/>
      <protection/>
    </xf>
    <xf numFmtId="1" fontId="0" fillId="0" borderId="31" xfId="72" applyNumberFormat="1" applyBorder="1" applyAlignment="1" applyProtection="1">
      <alignment horizontal="center" vertical="center"/>
      <protection/>
    </xf>
    <xf numFmtId="0" fontId="0" fillId="0" borderId="53" xfId="72" applyFont="1" applyFill="1" applyBorder="1" applyAlignment="1" applyProtection="1">
      <alignment horizontal="left" indent="2"/>
      <protection/>
    </xf>
    <xf numFmtId="0" fontId="0" fillId="0" borderId="26" xfId="72" applyFont="1" applyFill="1" applyBorder="1" applyAlignment="1" applyProtection="1">
      <alignment horizontal="left" indent="2"/>
      <protection/>
    </xf>
    <xf numFmtId="1" fontId="0" fillId="28" borderId="37" xfId="72" applyNumberFormat="1" applyFont="1" applyFill="1" applyBorder="1" applyAlignment="1" applyProtection="1">
      <alignment horizontal="center" vertical="center"/>
      <protection locked="0"/>
    </xf>
    <xf numFmtId="1" fontId="0" fillId="28" borderId="39" xfId="72" applyNumberFormat="1" applyFont="1" applyFill="1" applyBorder="1" applyAlignment="1" applyProtection="1">
      <alignment horizontal="center" vertical="center"/>
      <protection locked="0"/>
    </xf>
    <xf numFmtId="1" fontId="0" fillId="28" borderId="38" xfId="72" applyNumberFormat="1" applyFont="1" applyFill="1" applyBorder="1" applyAlignment="1" applyProtection="1">
      <alignment horizontal="center" vertical="center"/>
      <protection locked="0"/>
    </xf>
    <xf numFmtId="1" fontId="0" fillId="0" borderId="26" xfId="72" applyNumberFormat="1" applyFont="1" applyBorder="1" applyAlignment="1" applyProtection="1">
      <alignment horizontal="center" vertical="center"/>
      <protection/>
    </xf>
    <xf numFmtId="1" fontId="0" fillId="0" borderId="0" xfId="72" applyNumberFormat="1" applyFont="1" applyBorder="1" applyAlignment="1" applyProtection="1">
      <alignment horizontal="center" vertical="center"/>
      <protection/>
    </xf>
    <xf numFmtId="1" fontId="0" fillId="0" borderId="31" xfId="72" applyNumberFormat="1" applyFont="1" applyBorder="1" applyAlignment="1" applyProtection="1">
      <alignment horizontal="center" vertical="center"/>
      <protection/>
    </xf>
    <xf numFmtId="1" fontId="0" fillId="21" borderId="77" xfId="72" applyNumberFormat="1" applyFont="1" applyFill="1" applyBorder="1" applyAlignment="1" applyProtection="1">
      <alignment horizontal="center" vertical="center"/>
      <protection locked="0"/>
    </xf>
    <xf numFmtId="1" fontId="0" fillId="21" borderId="78" xfId="72" applyNumberFormat="1" applyFont="1" applyFill="1" applyBorder="1" applyAlignment="1" applyProtection="1">
      <alignment horizontal="center" vertical="center"/>
      <protection locked="0"/>
    </xf>
    <xf numFmtId="1" fontId="0" fillId="21" borderId="79" xfId="72" applyNumberFormat="1" applyFont="1" applyFill="1" applyBorder="1" applyAlignment="1" applyProtection="1">
      <alignment horizontal="center" vertical="center"/>
      <protection locked="0"/>
    </xf>
    <xf numFmtId="1" fontId="0" fillId="21" borderId="80" xfId="72" applyNumberFormat="1" applyFont="1" applyFill="1" applyBorder="1" applyAlignment="1" applyProtection="1">
      <alignment horizontal="center" vertical="center"/>
      <protection locked="0"/>
    </xf>
    <xf numFmtId="1" fontId="0" fillId="28" borderId="77" xfId="72" applyNumberFormat="1" applyFont="1" applyFill="1" applyBorder="1" applyAlignment="1" applyProtection="1">
      <alignment horizontal="center" vertical="center"/>
      <protection locked="0"/>
    </xf>
    <xf numFmtId="1" fontId="0" fillId="28" borderId="78" xfId="72" applyNumberFormat="1" applyFont="1" applyFill="1" applyBorder="1" applyAlignment="1" applyProtection="1">
      <alignment horizontal="center" vertical="center"/>
      <protection locked="0"/>
    </xf>
    <xf numFmtId="1" fontId="0" fillId="28" borderId="79" xfId="72" applyNumberFormat="1" applyFont="1" applyFill="1" applyBorder="1" applyAlignment="1" applyProtection="1">
      <alignment horizontal="center" vertical="center"/>
      <protection locked="0"/>
    </xf>
    <xf numFmtId="0" fontId="2" fillId="0" borderId="57" xfId="72" applyFont="1" applyBorder="1" applyAlignment="1" applyProtection="1">
      <alignment horizontal="left" wrapText="1" indent="1"/>
      <protection/>
    </xf>
    <xf numFmtId="1" fontId="2" fillId="21" borderId="40" xfId="72" applyNumberFormat="1" applyFont="1" applyFill="1" applyBorder="1" applyAlignment="1" applyProtection="1">
      <alignment horizontal="center" vertical="center"/>
      <protection/>
    </xf>
    <xf numFmtId="1" fontId="2" fillId="21" borderId="41" xfId="72" applyNumberFormat="1" applyFont="1" applyFill="1" applyBorder="1" applyAlignment="1" applyProtection="1">
      <alignment horizontal="center" vertical="center"/>
      <protection/>
    </xf>
    <xf numFmtId="1" fontId="2" fillId="21" borderId="42" xfId="72" applyNumberFormat="1" applyFont="1" applyFill="1" applyBorder="1" applyAlignment="1" applyProtection="1">
      <alignment horizontal="center" vertical="center"/>
      <protection/>
    </xf>
    <xf numFmtId="0" fontId="23" fillId="0" borderId="0" xfId="78" applyFont="1" applyBorder="1" applyProtection="1">
      <alignment/>
      <protection/>
    </xf>
    <xf numFmtId="0" fontId="2" fillId="0" borderId="0" xfId="72" applyFont="1" applyBorder="1" applyAlignment="1" applyProtection="1">
      <alignment horizontal="left" wrapText="1" indent="1"/>
      <protection/>
    </xf>
    <xf numFmtId="0" fontId="3" fillId="0" borderId="0" xfId="78" applyAlignment="1" applyProtection="1">
      <alignment horizontal="center"/>
      <protection/>
    </xf>
    <xf numFmtId="0" fontId="0" fillId="0" borderId="0" xfId="72" applyFill="1" applyProtection="1">
      <alignment/>
      <protection/>
    </xf>
    <xf numFmtId="0" fontId="2" fillId="0" borderId="73" xfId="72" applyFont="1" applyBorder="1" applyAlignment="1" applyProtection="1">
      <alignment horizontal="center" vertical="center" wrapText="1"/>
      <protection/>
    </xf>
    <xf numFmtId="0" fontId="0" fillId="0" borderId="78" xfId="72" applyBorder="1" applyAlignment="1" applyProtection="1">
      <alignment horizontal="center" vertical="center"/>
      <protection/>
    </xf>
    <xf numFmtId="0" fontId="2" fillId="0" borderId="89" xfId="72" applyFont="1" applyBorder="1" applyAlignment="1" applyProtection="1">
      <alignment horizontal="left" indent="1"/>
      <protection/>
    </xf>
    <xf numFmtId="0" fontId="0" fillId="0" borderId="0" xfId="72" applyNumberFormat="1" applyFont="1" applyBorder="1" applyAlignment="1" applyProtection="1">
      <alignment horizontal="center" wrapText="1"/>
      <protection/>
    </xf>
    <xf numFmtId="0" fontId="0" fillId="0" borderId="90" xfId="72" applyBorder="1" applyAlignment="1" applyProtection="1">
      <alignment horizontal="center" vertical="center"/>
      <protection/>
    </xf>
    <xf numFmtId="1" fontId="40" fillId="22" borderId="37" xfId="72" applyNumberFormat="1" applyFont="1" applyFill="1" applyBorder="1" applyAlignment="1" applyProtection="1">
      <alignment horizontal="center" vertical="center"/>
      <protection locked="0"/>
    </xf>
    <xf numFmtId="1" fontId="40" fillId="22" borderId="39" xfId="72" applyNumberFormat="1" applyFont="1" applyFill="1" applyBorder="1" applyAlignment="1" applyProtection="1">
      <alignment horizontal="center" vertical="center"/>
      <protection locked="0"/>
    </xf>
    <xf numFmtId="1" fontId="40" fillId="22" borderId="38" xfId="72" applyNumberFormat="1" applyFont="1" applyFill="1" applyBorder="1" applyAlignment="1" applyProtection="1">
      <alignment horizontal="center" vertical="center"/>
      <protection locked="0"/>
    </xf>
    <xf numFmtId="1" fontId="40" fillId="22" borderId="13" xfId="72" applyNumberFormat="1" applyFont="1" applyFill="1" applyBorder="1" applyAlignment="1" applyProtection="1">
      <alignment horizontal="center" vertical="center"/>
      <protection locked="0"/>
    </xf>
    <xf numFmtId="1" fontId="40" fillId="22" borderId="49" xfId="72" applyNumberFormat="1" applyFont="1" applyFill="1" applyBorder="1" applyAlignment="1" applyProtection="1">
      <alignment horizontal="center" vertical="center"/>
      <protection locked="0"/>
    </xf>
    <xf numFmtId="1" fontId="0" fillId="31" borderId="37" xfId="72" applyNumberFormat="1" applyFont="1" applyFill="1" applyBorder="1" applyAlignment="1" applyProtection="1">
      <alignment horizontal="center" vertical="center"/>
      <protection locked="0"/>
    </xf>
    <xf numFmtId="1" fontId="0" fillId="31" borderId="13" xfId="72" applyNumberFormat="1" applyFont="1" applyFill="1" applyBorder="1" applyAlignment="1" applyProtection="1">
      <alignment horizontal="center" vertical="center"/>
      <protection locked="0"/>
    </xf>
    <xf numFmtId="1" fontId="0" fillId="31" borderId="49" xfId="72" applyNumberFormat="1" applyFont="1" applyFill="1" applyBorder="1" applyAlignment="1" applyProtection="1">
      <alignment horizontal="center" vertical="center"/>
      <protection locked="0"/>
    </xf>
    <xf numFmtId="1" fontId="0" fillId="0" borderId="90" xfId="72" applyNumberFormat="1" applyBorder="1" applyAlignment="1" applyProtection="1">
      <alignment horizontal="center" vertical="center"/>
      <protection/>
    </xf>
    <xf numFmtId="1" fontId="40" fillId="22" borderId="77" xfId="72" applyNumberFormat="1" applyFont="1" applyFill="1" applyBorder="1" applyAlignment="1" applyProtection="1">
      <alignment horizontal="center" vertical="center"/>
      <protection locked="0"/>
    </xf>
    <xf numFmtId="1" fontId="40" fillId="22" borderId="78" xfId="72" applyNumberFormat="1" applyFont="1" applyFill="1" applyBorder="1" applyAlignment="1" applyProtection="1">
      <alignment horizontal="center" vertical="center"/>
      <protection locked="0"/>
    </xf>
    <xf numFmtId="1" fontId="40" fillId="22" borderId="79" xfId="72" applyNumberFormat="1" applyFont="1" applyFill="1" applyBorder="1" applyAlignment="1" applyProtection="1">
      <alignment horizontal="center" vertical="center"/>
      <protection locked="0"/>
    </xf>
    <xf numFmtId="1" fontId="40" fillId="22" borderId="80" xfId="72" applyNumberFormat="1" applyFont="1" applyFill="1" applyBorder="1" applyAlignment="1" applyProtection="1">
      <alignment horizontal="center" vertical="center"/>
      <protection locked="0"/>
    </xf>
    <xf numFmtId="1" fontId="40" fillId="22" borderId="75" xfId="72" applyNumberFormat="1" applyFont="1" applyFill="1" applyBorder="1" applyAlignment="1" applyProtection="1">
      <alignment horizontal="center" vertical="center"/>
      <protection locked="0"/>
    </xf>
    <xf numFmtId="1" fontId="40" fillId="28" borderId="77" xfId="72" applyNumberFormat="1" applyFont="1" applyFill="1" applyBorder="1" applyAlignment="1" applyProtection="1">
      <alignment horizontal="center" vertical="center"/>
      <protection locked="0"/>
    </xf>
    <xf numFmtId="1" fontId="40" fillId="28" borderId="78" xfId="72" applyNumberFormat="1" applyFont="1" applyFill="1" applyBorder="1" applyAlignment="1" applyProtection="1">
      <alignment horizontal="center" vertical="center"/>
      <protection locked="0"/>
    </xf>
    <xf numFmtId="1" fontId="40" fillId="28" borderId="79" xfId="72" applyNumberFormat="1" applyFont="1" applyFill="1" applyBorder="1" applyAlignment="1" applyProtection="1">
      <alignment horizontal="center" vertical="center"/>
      <protection locked="0"/>
    </xf>
    <xf numFmtId="1" fontId="0" fillId="31" borderId="77" xfId="72" applyNumberFormat="1" applyFont="1" applyFill="1" applyBorder="1" applyAlignment="1" applyProtection="1">
      <alignment horizontal="center" vertical="center"/>
      <protection locked="0"/>
    </xf>
    <xf numFmtId="1" fontId="2" fillId="21" borderId="83" xfId="72" applyNumberFormat="1" applyFont="1" applyFill="1" applyBorder="1" applyAlignment="1" applyProtection="1">
      <alignment horizontal="center" vertical="center"/>
      <protection/>
    </xf>
    <xf numFmtId="0" fontId="2" fillId="0" borderId="0" xfId="72" applyFont="1" applyAlignment="1" applyProtection="1">
      <alignment horizontal="left" wrapText="1" indent="1"/>
      <protection/>
    </xf>
    <xf numFmtId="1" fontId="0" fillId="31" borderId="48" xfId="72" applyNumberFormat="1" applyFont="1" applyFill="1" applyBorder="1" applyAlignment="1" applyProtection="1">
      <alignment horizontal="center" vertical="center"/>
      <protection locked="0"/>
    </xf>
    <xf numFmtId="1" fontId="0" fillId="31" borderId="95" xfId="72" applyNumberFormat="1" applyFont="1" applyFill="1" applyBorder="1" applyAlignment="1" applyProtection="1">
      <alignment horizontal="center" vertical="center"/>
      <protection locked="0"/>
    </xf>
    <xf numFmtId="0" fontId="2" fillId="0" borderId="26" xfId="72" applyFont="1" applyFill="1" applyBorder="1" applyProtection="1">
      <alignment/>
      <protection/>
    </xf>
    <xf numFmtId="0" fontId="2" fillId="0" borderId="81" xfId="72" applyFont="1" applyBorder="1" applyAlignment="1" applyProtection="1">
      <alignment horizontal="center"/>
      <protection/>
    </xf>
    <xf numFmtId="173" fontId="40" fillId="28" borderId="37" xfId="72" applyNumberFormat="1" applyFont="1" applyFill="1" applyBorder="1" applyAlignment="1" applyProtection="1">
      <alignment horizontal="center" vertical="center"/>
      <protection locked="0"/>
    </xf>
    <xf numFmtId="173" fontId="40" fillId="28" borderId="39" xfId="72" applyNumberFormat="1" applyFont="1" applyFill="1" applyBorder="1" applyAlignment="1" applyProtection="1">
      <alignment horizontal="center" vertical="center"/>
      <protection locked="0"/>
    </xf>
    <xf numFmtId="173" fontId="40" fillId="28" borderId="38" xfId="72" applyNumberFormat="1" applyFont="1" applyFill="1" applyBorder="1" applyAlignment="1" applyProtection="1">
      <alignment horizontal="center" vertical="center"/>
      <protection locked="0"/>
    </xf>
    <xf numFmtId="9" fontId="40" fillId="28" borderId="37" xfId="88" applyFont="1" applyFill="1" applyBorder="1" applyAlignment="1" applyProtection="1">
      <alignment horizontal="center" vertical="center"/>
      <protection locked="0"/>
    </xf>
    <xf numFmtId="9" fontId="40" fillId="28" borderId="39" xfId="88" applyFont="1" applyFill="1" applyBorder="1" applyAlignment="1" applyProtection="1">
      <alignment horizontal="center" vertical="center"/>
      <protection locked="0"/>
    </xf>
    <xf numFmtId="9" fontId="40" fillId="28" borderId="38" xfId="88" applyFont="1" applyFill="1" applyBorder="1" applyAlignment="1" applyProtection="1">
      <alignment horizontal="center" vertical="center"/>
      <protection locked="0"/>
    </xf>
    <xf numFmtId="9" fontId="40" fillId="22" borderId="39" xfId="88" applyFont="1" applyFill="1" applyBorder="1" applyAlignment="1" applyProtection="1">
      <alignment horizontal="center" vertical="center"/>
      <protection locked="0"/>
    </xf>
    <xf numFmtId="9" fontId="40" fillId="22" borderId="13" xfId="88" applyFont="1" applyFill="1" applyBorder="1" applyAlignment="1" applyProtection="1">
      <alignment horizontal="center" vertical="center"/>
      <protection locked="0"/>
    </xf>
    <xf numFmtId="9" fontId="40" fillId="22" borderId="38" xfId="88" applyFont="1" applyFill="1" applyBorder="1" applyAlignment="1" applyProtection="1">
      <alignment horizontal="center" vertical="center"/>
      <protection locked="0"/>
    </xf>
    <xf numFmtId="9" fontId="40" fillId="31" borderId="39" xfId="88" applyFont="1" applyFill="1" applyBorder="1" applyAlignment="1" applyProtection="1">
      <alignment horizontal="center" vertical="center"/>
      <protection locked="0"/>
    </xf>
    <xf numFmtId="9" fontId="40" fillId="31" borderId="13" xfId="88" applyFont="1" applyFill="1" applyBorder="1" applyAlignment="1" applyProtection="1">
      <alignment horizontal="center" vertical="center"/>
      <protection locked="0"/>
    </xf>
    <xf numFmtId="9" fontId="40" fillId="31" borderId="38" xfId="88" applyFont="1" applyFill="1" applyBorder="1" applyAlignment="1" applyProtection="1">
      <alignment horizontal="center" vertical="center"/>
      <protection locked="0"/>
    </xf>
    <xf numFmtId="173" fontId="40" fillId="28" borderId="37" xfId="88" applyNumberFormat="1" applyFont="1" applyFill="1" applyBorder="1" applyAlignment="1" applyProtection="1">
      <alignment horizontal="center" vertical="center"/>
      <protection locked="0"/>
    </xf>
    <xf numFmtId="173" fontId="40" fillId="28" borderId="39" xfId="88" applyNumberFormat="1" applyFont="1" applyFill="1" applyBorder="1" applyAlignment="1" applyProtection="1">
      <alignment horizontal="center" vertical="center"/>
      <protection locked="0"/>
    </xf>
    <xf numFmtId="173" fontId="40" fillId="28" borderId="38" xfId="88" applyNumberFormat="1" applyFont="1" applyFill="1" applyBorder="1" applyAlignment="1" applyProtection="1">
      <alignment horizontal="center" vertical="center"/>
      <protection locked="0"/>
    </xf>
    <xf numFmtId="173" fontId="40" fillId="22" borderId="39" xfId="88" applyNumberFormat="1" applyFont="1" applyFill="1" applyBorder="1" applyAlignment="1" applyProtection="1">
      <alignment horizontal="center" vertical="center"/>
      <protection locked="0"/>
    </xf>
    <xf numFmtId="173" fontId="40" fillId="22" borderId="13" xfId="88" applyNumberFormat="1" applyFont="1" applyFill="1" applyBorder="1" applyAlignment="1" applyProtection="1">
      <alignment horizontal="center" vertical="center"/>
      <protection locked="0"/>
    </xf>
    <xf numFmtId="173" fontId="40" fillId="22" borderId="38" xfId="88" applyNumberFormat="1" applyFont="1" applyFill="1" applyBorder="1" applyAlignment="1" applyProtection="1">
      <alignment horizontal="center" vertical="center"/>
      <protection locked="0"/>
    </xf>
    <xf numFmtId="0" fontId="2" fillId="0" borderId="26" xfId="72" applyFont="1" applyBorder="1" applyAlignment="1" applyProtection="1">
      <alignment horizontal="left" wrapText="1" indent="2"/>
      <protection/>
    </xf>
    <xf numFmtId="173" fontId="40" fillId="22" borderId="77" xfId="72" applyNumberFormat="1" applyFont="1" applyFill="1" applyBorder="1" applyAlignment="1" applyProtection="1">
      <alignment horizontal="center" vertical="center"/>
      <protection locked="0"/>
    </xf>
    <xf numFmtId="173" fontId="40" fillId="22" borderId="78" xfId="72" applyNumberFormat="1" applyFont="1" applyFill="1" applyBorder="1" applyAlignment="1" applyProtection="1">
      <alignment horizontal="center" vertical="center"/>
      <protection locked="0"/>
    </xf>
    <xf numFmtId="173" fontId="40" fillId="22" borderId="79" xfId="72" applyNumberFormat="1" applyFont="1" applyFill="1" applyBorder="1" applyAlignment="1" applyProtection="1">
      <alignment horizontal="center" vertical="center"/>
      <protection locked="0"/>
    </xf>
    <xf numFmtId="173" fontId="0" fillId="21" borderId="78" xfId="72" applyNumberFormat="1" applyFill="1" applyBorder="1" applyAlignment="1" applyProtection="1">
      <alignment horizontal="center" vertical="center"/>
      <protection/>
    </xf>
    <xf numFmtId="173" fontId="0" fillId="21" borderId="80" xfId="72" applyNumberFormat="1" applyFill="1" applyBorder="1" applyAlignment="1" applyProtection="1">
      <alignment horizontal="center" vertical="center"/>
      <protection/>
    </xf>
    <xf numFmtId="173" fontId="0" fillId="21" borderId="79" xfId="72" applyNumberFormat="1" applyFill="1" applyBorder="1" applyAlignment="1" applyProtection="1">
      <alignment horizontal="center" vertical="center"/>
      <protection/>
    </xf>
    <xf numFmtId="0" fontId="2" fillId="0" borderId="40" xfId="72" applyFont="1" applyFill="1" applyBorder="1" applyAlignment="1" applyProtection="1">
      <alignment horizontal="left" wrapText="1" indent="2"/>
      <protection/>
    </xf>
    <xf numFmtId="0" fontId="0" fillId="0" borderId="41" xfId="72" applyNumberFormat="1" applyFont="1" applyBorder="1" applyAlignment="1" applyProtection="1">
      <alignment horizontal="center" wrapText="1"/>
      <protection/>
    </xf>
    <xf numFmtId="173" fontId="0" fillId="31" borderId="41" xfId="72" applyNumberFormat="1" applyFont="1" applyFill="1" applyBorder="1" applyAlignment="1" applyProtection="1">
      <alignment horizontal="center" vertical="center"/>
      <protection locked="0"/>
    </xf>
    <xf numFmtId="173" fontId="0" fillId="31" borderId="41" xfId="72" applyNumberFormat="1" applyFont="1" applyFill="1" applyBorder="1" applyAlignment="1" applyProtection="1">
      <alignment horizontal="center" vertical="center"/>
      <protection/>
    </xf>
    <xf numFmtId="173" fontId="0" fillId="31" borderId="42" xfId="72" applyNumberFormat="1" applyFont="1" applyFill="1" applyBorder="1" applyAlignment="1" applyProtection="1">
      <alignment horizontal="center" vertical="center"/>
      <protection/>
    </xf>
    <xf numFmtId="173" fontId="0" fillId="21" borderId="41" xfId="72" applyNumberFormat="1" applyFont="1" applyFill="1" applyBorder="1" applyAlignment="1" applyProtection="1">
      <alignment horizontal="center" vertical="center"/>
      <protection/>
    </xf>
    <xf numFmtId="173" fontId="0" fillId="21" borderId="42" xfId="72" applyNumberFormat="1" applyFont="1" applyFill="1" applyBorder="1" applyAlignment="1" applyProtection="1">
      <alignment horizontal="center" vertical="center"/>
      <protection/>
    </xf>
    <xf numFmtId="173" fontId="0" fillId="21" borderId="29" xfId="72" applyNumberFormat="1" applyFill="1" applyBorder="1" applyAlignment="1" applyProtection="1">
      <alignment horizontal="center" vertical="center"/>
      <protection/>
    </xf>
    <xf numFmtId="0" fontId="0" fillId="0" borderId="37" xfId="72" applyBorder="1" applyAlignment="1" applyProtection="1">
      <alignment horizontal="center" vertical="center"/>
      <protection/>
    </xf>
    <xf numFmtId="0" fontId="0" fillId="0" borderId="13" xfId="72" applyBorder="1" applyAlignment="1" applyProtection="1">
      <alignment horizontal="center" vertical="center"/>
      <protection/>
    </xf>
    <xf numFmtId="0" fontId="0" fillId="0" borderId="38" xfId="72" applyBorder="1" applyAlignment="1" applyProtection="1">
      <alignment horizontal="center" vertical="center"/>
      <protection/>
    </xf>
    <xf numFmtId="0" fontId="0" fillId="0" borderId="37" xfId="72" applyFill="1" applyBorder="1" applyAlignment="1" applyProtection="1">
      <alignment horizontal="center" vertical="center"/>
      <protection/>
    </xf>
    <xf numFmtId="0" fontId="0" fillId="0" borderId="38" xfId="72" applyFill="1" applyBorder="1" applyAlignment="1" applyProtection="1">
      <alignment horizontal="center" vertical="center"/>
      <protection/>
    </xf>
    <xf numFmtId="0" fontId="2" fillId="0" borderId="40" xfId="72" applyFont="1" applyBorder="1" applyAlignment="1" applyProtection="1">
      <alignment horizontal="left" wrapText="1" indent="2"/>
      <protection/>
    </xf>
    <xf numFmtId="0" fontId="0" fillId="0" borderId="0" xfId="72" applyFont="1" applyAlignment="1" applyProtection="1">
      <alignment horizontal="center"/>
      <protection/>
    </xf>
    <xf numFmtId="173" fontId="0" fillId="0" borderId="0" xfId="72" applyNumberFormat="1" applyAlignment="1" applyProtection="1">
      <alignment horizontal="center" vertical="center"/>
      <protection/>
    </xf>
    <xf numFmtId="0" fontId="0" fillId="0" borderId="0" xfId="72" applyBorder="1" applyProtection="1">
      <alignment/>
      <protection/>
    </xf>
    <xf numFmtId="0" fontId="0" fillId="0" borderId="0" xfId="72" applyFont="1" applyBorder="1" applyProtection="1">
      <alignment/>
      <protection/>
    </xf>
    <xf numFmtId="0" fontId="0" fillId="0" borderId="0" xfId="72" applyFont="1" applyBorder="1" applyAlignment="1" applyProtection="1">
      <alignment horizontal="center"/>
      <protection/>
    </xf>
    <xf numFmtId="4" fontId="0" fillId="4" borderId="0" xfId="0" applyNumberFormat="1" applyFont="1" applyFill="1" applyAlignment="1">
      <alignment/>
    </xf>
    <xf numFmtId="173" fontId="12" fillId="0" borderId="11" xfId="0" applyNumberFormat="1" applyFont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0" fillId="20" borderId="0" xfId="0" applyFill="1" applyAlignment="1">
      <alignment/>
    </xf>
    <xf numFmtId="0" fontId="0" fillId="0" borderId="0" xfId="0" applyAlignment="1">
      <alignment/>
    </xf>
    <xf numFmtId="170" fontId="0" fillId="0" borderId="15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173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173" fontId="11" fillId="0" borderId="15" xfId="85" applyNumberFormat="1" applyFont="1" applyBorder="1" applyAlignment="1" applyProtection="1">
      <alignment horizontal="center" vertical="center" wrapText="1"/>
      <protection/>
    </xf>
    <xf numFmtId="173" fontId="11" fillId="0" borderId="24" xfId="85" applyNumberFormat="1" applyFont="1" applyBorder="1" applyAlignment="1" applyProtection="1">
      <alignment horizontal="center" vertical="center" wrapText="1"/>
      <protection/>
    </xf>
    <xf numFmtId="173" fontId="11" fillId="0" borderId="19" xfId="85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2" fillId="7" borderId="0" xfId="0" applyNumberFormat="1" applyFont="1" applyFill="1" applyAlignment="1">
      <alignment vertical="center" wrapText="1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22" borderId="23" xfId="0" applyFill="1" applyBorder="1" applyAlignment="1">
      <alignment horizontal="center"/>
    </xf>
    <xf numFmtId="0" fontId="0" fillId="22" borderId="28" xfId="0" applyFill="1" applyBorder="1" applyAlignment="1">
      <alignment/>
    </xf>
    <xf numFmtId="0" fontId="0" fillId="22" borderId="2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9" fontId="0" fillId="22" borderId="15" xfId="88" applyFont="1" applyFill="1" applyBorder="1" applyAlignment="1">
      <alignment horizontal="center"/>
    </xf>
    <xf numFmtId="9" fontId="0" fillId="22" borderId="24" xfId="88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4" fillId="0" borderId="0" xfId="85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 quotePrefix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8" borderId="18" xfId="0" applyFont="1" applyFill="1" applyBorder="1" applyAlignment="1" quotePrefix="1">
      <alignment horizontal="center" wrapText="1"/>
    </xf>
    <xf numFmtId="0" fontId="2" fillId="8" borderId="13" xfId="0" applyFont="1" applyFill="1" applyBorder="1" applyAlignment="1" quotePrefix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2" fillId="8" borderId="25" xfId="0" applyFont="1" applyFill="1" applyBorder="1" applyAlignment="1" quotePrefix="1">
      <alignment horizontal="center" wrapText="1"/>
    </xf>
    <xf numFmtId="0" fontId="2" fillId="8" borderId="14" xfId="0" applyFont="1" applyFill="1" applyBorder="1" applyAlignment="1" quotePrefix="1">
      <alignment horizontal="center" wrapText="1"/>
    </xf>
    <xf numFmtId="0" fontId="0" fillId="0" borderId="15" xfId="0" applyBorder="1" applyAlignment="1" quotePrefix="1">
      <alignment horizontal="center"/>
    </xf>
    <xf numFmtId="0" fontId="0" fillId="0" borderId="106" xfId="0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Fill="1" applyBorder="1" applyAlignment="1" quotePrefix="1">
      <alignment horizontal="center" wrapText="1"/>
    </xf>
    <xf numFmtId="0" fontId="0" fillId="0" borderId="106" xfId="0" applyFont="1" applyFill="1" applyBorder="1" applyAlignment="1" quotePrefix="1">
      <alignment horizontal="center" wrapText="1"/>
    </xf>
    <xf numFmtId="0" fontId="0" fillId="0" borderId="19" xfId="0" applyFont="1" applyFill="1" applyBorder="1" applyAlignment="1" quotePrefix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" fontId="12" fillId="0" borderId="0" xfId="79" applyNumberFormat="1" applyFont="1" applyBorder="1" applyAlignment="1" applyProtection="1">
      <alignment horizontal="center" vertical="center" wrapText="1"/>
      <protection/>
    </xf>
    <xf numFmtId="1" fontId="12" fillId="0" borderId="96" xfId="79" applyNumberFormat="1" applyFont="1" applyBorder="1" applyAlignment="1" applyProtection="1">
      <alignment horizontal="center"/>
      <protection/>
    </xf>
    <xf numFmtId="1" fontId="12" fillId="0" borderId="85" xfId="79" applyNumberFormat="1" applyFont="1" applyBorder="1" applyAlignment="1" applyProtection="1">
      <alignment horizontal="center"/>
      <protection/>
    </xf>
    <xf numFmtId="1" fontId="12" fillId="0" borderId="96" xfId="79" applyNumberFormat="1" applyFont="1" applyBorder="1" applyAlignment="1" applyProtection="1" quotePrefix="1">
      <alignment horizontal="center"/>
      <protection/>
    </xf>
    <xf numFmtId="1" fontId="12" fillId="0" borderId="26" xfId="79" applyNumberFormat="1" applyFont="1" applyBorder="1" applyAlignment="1" applyProtection="1">
      <alignment horizontal="center" vertical="center" wrapText="1"/>
      <protection/>
    </xf>
    <xf numFmtId="1" fontId="12" fillId="0" borderId="31" xfId="79" applyNumberFormat="1" applyFont="1" applyBorder="1" applyAlignment="1" applyProtection="1">
      <alignment horizontal="center" vertical="center" wrapText="1"/>
      <protection/>
    </xf>
    <xf numFmtId="0" fontId="2" fillId="0" borderId="44" xfId="70" applyFont="1" applyBorder="1" applyAlignment="1" applyProtection="1">
      <alignment horizontal="center" vertical="center" wrapText="1"/>
      <protection/>
    </xf>
    <xf numFmtId="0" fontId="2" fillId="0" borderId="93" xfId="70" applyFont="1" applyBorder="1" applyAlignment="1" applyProtection="1">
      <alignment horizontal="center" vertical="center" wrapText="1"/>
      <protection/>
    </xf>
    <xf numFmtId="0" fontId="2" fillId="0" borderId="71" xfId="70" applyFont="1" applyBorder="1" applyAlignment="1" applyProtection="1">
      <alignment horizontal="center" vertical="center" wrapText="1"/>
      <protection/>
    </xf>
    <xf numFmtId="0" fontId="2" fillId="0" borderId="72" xfId="70" applyFont="1" applyBorder="1" applyAlignment="1" applyProtection="1">
      <alignment horizontal="center" vertical="center" wrapText="1"/>
      <protection/>
    </xf>
    <xf numFmtId="0" fontId="2" fillId="0" borderId="22" xfId="7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0" borderId="63" xfId="70" applyFont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84" xfId="70" applyFont="1" applyFill="1" applyBorder="1" applyAlignment="1" applyProtection="1">
      <alignment horizontal="center"/>
      <protection/>
    </xf>
    <xf numFmtId="0" fontId="2" fillId="0" borderId="96" xfId="70" applyFont="1" applyFill="1" applyBorder="1" applyAlignment="1" applyProtection="1">
      <alignment horizontal="center"/>
      <protection/>
    </xf>
    <xf numFmtId="0" fontId="2" fillId="0" borderId="85" xfId="70" applyFont="1" applyFill="1" applyBorder="1" applyAlignment="1" applyProtection="1">
      <alignment horizontal="center"/>
      <protection/>
    </xf>
    <xf numFmtId="0" fontId="10" fillId="0" borderId="33" xfId="76" applyFont="1" applyBorder="1" applyAlignment="1" applyProtection="1">
      <alignment horizontal="left" vertical="center" wrapText="1"/>
      <protection/>
    </xf>
    <xf numFmtId="0" fontId="10" fillId="0" borderId="37" xfId="76" applyFont="1" applyBorder="1" applyAlignment="1" applyProtection="1">
      <alignment horizontal="left" vertical="center" wrapText="1"/>
      <protection/>
    </xf>
    <xf numFmtId="0" fontId="10" fillId="0" borderId="37" xfId="76" applyFont="1" applyBorder="1" applyAlignment="1" applyProtection="1">
      <alignment horizontal="left" vertical="center"/>
      <protection/>
    </xf>
    <xf numFmtId="0" fontId="10" fillId="0" borderId="77" xfId="76" applyFont="1" applyBorder="1" applyAlignment="1" applyProtection="1">
      <alignment horizontal="left" vertical="center"/>
      <protection/>
    </xf>
    <xf numFmtId="0" fontId="10" fillId="0" borderId="53" xfId="82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10" fillId="0" borderId="77" xfId="82" applyFont="1" applyFill="1" applyBorder="1" applyAlignment="1" applyProtection="1">
      <alignment horizontal="left" vertical="center"/>
      <protection/>
    </xf>
    <xf numFmtId="0" fontId="10" fillId="0" borderId="77" xfId="82" applyFont="1" applyFill="1" applyBorder="1" applyAlignment="1" applyProtection="1">
      <alignment horizontal="left" vertical="center"/>
      <protection/>
    </xf>
    <xf numFmtId="0" fontId="10" fillId="0" borderId="53" xfId="82" applyFont="1" applyFill="1" applyBorder="1" applyAlignment="1" applyProtection="1">
      <alignment horizontal="left" vertical="center"/>
      <protection/>
    </xf>
    <xf numFmtId="0" fontId="2" fillId="0" borderId="77" xfId="69" applyFont="1" applyBorder="1" applyAlignment="1" applyProtection="1">
      <alignment horizontal="center" vertical="top" wrapText="1"/>
      <protection/>
    </xf>
    <xf numFmtId="0" fontId="2" fillId="0" borderId="33" xfId="69" applyFont="1" applyBorder="1" applyAlignment="1" applyProtection="1">
      <alignment horizontal="center" vertical="top"/>
      <protection/>
    </xf>
    <xf numFmtId="0" fontId="2" fillId="0" borderId="63" xfId="69" applyFont="1" applyBorder="1" applyAlignment="1" applyProtection="1">
      <alignment horizontal="center"/>
      <protection/>
    </xf>
    <xf numFmtId="0" fontId="2" fillId="0" borderId="64" xfId="69" applyFont="1" applyBorder="1" applyAlignment="1" applyProtection="1">
      <alignment horizontal="center"/>
      <protection/>
    </xf>
    <xf numFmtId="0" fontId="2" fillId="0" borderId="65" xfId="69" applyFont="1" applyBorder="1" applyAlignment="1" applyProtection="1">
      <alignment horizontal="center"/>
      <protection/>
    </xf>
    <xf numFmtId="0" fontId="2" fillId="0" borderId="53" xfId="69" applyFont="1" applyBorder="1" applyAlignment="1" applyProtection="1">
      <alignment horizontal="center" vertical="top" wrapText="1"/>
      <protection/>
    </xf>
    <xf numFmtId="0" fontId="2" fillId="0" borderId="90" xfId="69" applyFont="1" applyBorder="1" applyAlignment="1" applyProtection="1">
      <alignment horizontal="center" vertical="top" wrapText="1"/>
      <protection/>
    </xf>
    <xf numFmtId="0" fontId="2" fillId="0" borderId="34" xfId="69" applyFont="1" applyBorder="1" applyAlignment="1" applyProtection="1">
      <alignment horizontal="center" vertical="top"/>
      <protection/>
    </xf>
    <xf numFmtId="0" fontId="2" fillId="0" borderId="53" xfId="69" applyFont="1" applyBorder="1" applyAlignment="1" applyProtection="1">
      <alignment horizontal="left" vertical="top" wrapText="1"/>
      <protection/>
    </xf>
    <xf numFmtId="0" fontId="2" fillId="0" borderId="33" xfId="69" applyFont="1" applyBorder="1" applyAlignment="1" applyProtection="1">
      <alignment horizontal="left" vertical="top"/>
      <protection/>
    </xf>
    <xf numFmtId="0" fontId="2" fillId="0" borderId="76" xfId="69" applyFont="1" applyBorder="1" applyAlignment="1" applyProtection="1">
      <alignment horizontal="center" vertical="center"/>
      <protection/>
    </xf>
    <xf numFmtId="0" fontId="2" fillId="0" borderId="72" xfId="69" applyFont="1" applyBorder="1" applyAlignment="1" applyProtection="1">
      <alignment horizontal="center" vertical="center"/>
      <protection/>
    </xf>
    <xf numFmtId="0" fontId="2" fillId="0" borderId="73" xfId="69" applyFont="1" applyBorder="1" applyAlignment="1" applyProtection="1">
      <alignment horizontal="center" vertical="center"/>
      <protection/>
    </xf>
    <xf numFmtId="0" fontId="2" fillId="0" borderId="77" xfId="69" applyFont="1" applyBorder="1" applyAlignment="1" applyProtection="1">
      <alignment vertical="center" wrapText="1"/>
      <protection/>
    </xf>
    <xf numFmtId="0" fontId="2" fillId="0" borderId="33" xfId="69" applyFont="1" applyBorder="1" applyAlignment="1" applyProtection="1">
      <alignment vertical="center"/>
      <protection/>
    </xf>
    <xf numFmtId="0" fontId="2" fillId="0" borderId="53" xfId="69" applyFont="1" applyBorder="1" applyAlignment="1" applyProtection="1">
      <alignment vertical="center" wrapText="1"/>
      <protection/>
    </xf>
    <xf numFmtId="0" fontId="2" fillId="0" borderId="78" xfId="69" applyFont="1" applyBorder="1" applyAlignment="1" applyProtection="1">
      <alignment horizontal="center" vertical="top" wrapText="1"/>
      <protection/>
    </xf>
    <xf numFmtId="0" fontId="2" fillId="0" borderId="77" xfId="69" applyFont="1" applyBorder="1" applyAlignment="1" applyProtection="1">
      <alignment horizontal="left" vertical="top" wrapText="1"/>
      <protection/>
    </xf>
    <xf numFmtId="0" fontId="2" fillId="0" borderId="53" xfId="69" applyFont="1" applyBorder="1" applyAlignment="1" applyProtection="1">
      <alignment horizontal="left" vertical="top"/>
      <protection/>
    </xf>
    <xf numFmtId="0" fontId="2" fillId="0" borderId="56" xfId="69" applyFont="1" applyBorder="1" applyAlignment="1" applyProtection="1">
      <alignment horizontal="center" vertical="center"/>
      <protection/>
    </xf>
    <xf numFmtId="0" fontId="2" fillId="0" borderId="61" xfId="69" applyFont="1" applyBorder="1" applyAlignment="1" applyProtection="1">
      <alignment horizontal="center" vertical="center"/>
      <protection/>
    </xf>
    <xf numFmtId="0" fontId="2" fillId="0" borderId="49" xfId="69" applyFont="1" applyBorder="1" applyAlignment="1" applyProtection="1">
      <alignment horizontal="center" vertical="center"/>
      <protection/>
    </xf>
    <xf numFmtId="0" fontId="11" fillId="0" borderId="80" xfId="85" applyFont="1" applyBorder="1" applyAlignment="1">
      <alignment horizontal="center" textRotation="90" wrapText="1"/>
      <protection/>
    </xf>
    <xf numFmtId="0" fontId="11" fillId="0" borderId="54" xfId="85" applyFont="1" applyBorder="1" applyAlignment="1">
      <alignment horizontal="center" textRotation="90" wrapText="1"/>
      <protection/>
    </xf>
    <xf numFmtId="0" fontId="11" fillId="0" borderId="36" xfId="85" applyFont="1" applyBorder="1" applyAlignment="1">
      <alignment horizontal="center" textRotation="90" wrapText="1"/>
      <protection/>
    </xf>
    <xf numFmtId="0" fontId="11" fillId="0" borderId="56" xfId="85" applyFont="1" applyBorder="1" applyAlignment="1">
      <alignment horizontal="center"/>
      <protection/>
    </xf>
    <xf numFmtId="0" fontId="11" fillId="0" borderId="61" xfId="85" applyFont="1" applyBorder="1" applyAlignment="1">
      <alignment horizontal="center"/>
      <protection/>
    </xf>
    <xf numFmtId="0" fontId="11" fillId="0" borderId="39" xfId="85" applyFont="1" applyBorder="1" applyAlignment="1">
      <alignment horizontal="center"/>
      <protection/>
    </xf>
    <xf numFmtId="0" fontId="12" fillId="0" borderId="80" xfId="85" applyFont="1" applyBorder="1" applyAlignment="1">
      <alignment horizontal="center" textRotation="90" wrapText="1"/>
      <protection/>
    </xf>
    <xf numFmtId="0" fontId="12" fillId="0" borderId="54" xfId="85" applyFont="1" applyBorder="1" applyAlignment="1">
      <alignment horizontal="center" textRotation="90" wrapText="1"/>
      <protection/>
    </xf>
    <xf numFmtId="0" fontId="12" fillId="0" borderId="36" xfId="85" applyFont="1" applyBorder="1" applyAlignment="1">
      <alignment horizontal="center" textRotation="90" wrapText="1"/>
      <protection/>
    </xf>
    <xf numFmtId="0" fontId="11" fillId="25" borderId="56" xfId="85" applyFont="1" applyFill="1" applyBorder="1" applyAlignment="1">
      <alignment horizontal="center"/>
      <protection/>
    </xf>
    <xf numFmtId="0" fontId="11" fillId="25" borderId="61" xfId="85" applyFont="1" applyFill="1" applyBorder="1" applyAlignment="1">
      <alignment horizontal="center"/>
      <protection/>
    </xf>
    <xf numFmtId="0" fontId="11" fillId="25" borderId="39" xfId="85" applyFont="1" applyFill="1" applyBorder="1" applyAlignment="1">
      <alignment horizontal="center"/>
      <protection/>
    </xf>
    <xf numFmtId="0" fontId="11" fillId="4" borderId="56" xfId="85" applyFont="1" applyFill="1" applyBorder="1" applyAlignment="1">
      <alignment horizontal="center"/>
      <protection/>
    </xf>
    <xf numFmtId="0" fontId="11" fillId="4" borderId="61" xfId="85" applyFont="1" applyFill="1" applyBorder="1" applyAlignment="1">
      <alignment horizontal="center"/>
      <protection/>
    </xf>
    <xf numFmtId="0" fontId="11" fillId="4" borderId="39" xfId="85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2" fillId="5" borderId="84" xfId="0" applyFont="1" applyFill="1" applyBorder="1" applyAlignment="1" applyProtection="1">
      <alignment horizontal="center"/>
      <protection/>
    </xf>
    <xf numFmtId="0" fontId="12" fillId="5" borderId="96" xfId="0" applyFont="1" applyFill="1" applyBorder="1" applyAlignment="1" applyProtection="1">
      <alignment horizontal="center"/>
      <protection/>
    </xf>
    <xf numFmtId="0" fontId="12" fillId="5" borderId="85" xfId="0" applyFont="1" applyFill="1" applyBorder="1" applyAlignment="1" applyProtection="1">
      <alignment horizontal="center"/>
      <protection/>
    </xf>
    <xf numFmtId="0" fontId="12" fillId="4" borderId="84" xfId="0" applyFont="1" applyFill="1" applyBorder="1" applyAlignment="1" applyProtection="1">
      <alignment horizontal="center"/>
      <protection/>
    </xf>
    <xf numFmtId="0" fontId="0" fillId="0" borderId="96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12" fillId="25" borderId="84" xfId="0" applyFont="1" applyFill="1" applyBorder="1" applyAlignment="1" applyProtection="1">
      <alignment horizontal="center"/>
      <protection/>
    </xf>
    <xf numFmtId="0" fontId="12" fillId="25" borderId="96" xfId="0" applyFont="1" applyFill="1" applyBorder="1" applyAlignment="1" applyProtection="1">
      <alignment horizontal="center"/>
      <protection/>
    </xf>
    <xf numFmtId="0" fontId="12" fillId="25" borderId="8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80" fontId="16" fillId="22" borderId="50" xfId="0" applyNumberFormat="1" applyFont="1" applyFill="1" applyBorder="1" applyAlignment="1" applyProtection="1">
      <alignment horizontal="right" vertical="center"/>
      <protection locked="0"/>
    </xf>
    <xf numFmtId="180" fontId="16" fillId="22" borderId="33" xfId="0" applyNumberFormat="1" applyFont="1" applyFill="1" applyBorder="1" applyAlignment="1" applyProtection="1">
      <alignment horizontal="right" vertical="center"/>
      <protection locked="0"/>
    </xf>
    <xf numFmtId="180" fontId="5" fillId="20" borderId="44" xfId="0" applyNumberFormat="1" applyFont="1" applyFill="1" applyBorder="1" applyAlignment="1">
      <alignment horizontal="right" vertical="center"/>
    </xf>
    <xf numFmtId="180" fontId="5" fillId="20" borderId="9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5" fillId="0" borderId="77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0" fillId="0" borderId="76" xfId="0" applyBorder="1" applyAlignment="1">
      <alignment horizontal="left"/>
    </xf>
    <xf numFmtId="0" fontId="0" fillId="0" borderId="73" xfId="0" applyBorder="1" applyAlignment="1">
      <alignment horizontal="left"/>
    </xf>
    <xf numFmtId="0" fontId="5" fillId="0" borderId="56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180" fontId="16" fillId="22" borderId="77" xfId="0" applyNumberFormat="1" applyFont="1" applyFill="1" applyBorder="1" applyAlignment="1" applyProtection="1">
      <alignment horizontal="right" vertical="center"/>
      <protection locked="0"/>
    </xf>
    <xf numFmtId="180" fontId="16" fillId="22" borderId="53" xfId="0" applyNumberFormat="1" applyFont="1" applyFill="1" applyBorder="1" applyAlignment="1" applyProtection="1">
      <alignment horizontal="right" vertical="center"/>
      <protection locked="0"/>
    </xf>
    <xf numFmtId="180" fontId="5" fillId="20" borderId="95" xfId="0" applyNumberFormat="1" applyFont="1" applyFill="1" applyBorder="1" applyAlignment="1">
      <alignment horizontal="right" vertical="center"/>
    </xf>
    <xf numFmtId="180" fontId="5" fillId="20" borderId="4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42" xfId="0" applyFont="1" applyFill="1" applyBorder="1" applyAlignment="1" applyProtection="1">
      <alignment horizontal="left"/>
      <protection/>
    </xf>
    <xf numFmtId="0" fontId="55" fillId="0" borderId="33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8" xfId="0" applyFont="1" applyFill="1" applyBorder="1" applyAlignment="1" applyProtection="1">
      <alignment horizontal="left" wrapText="1"/>
      <protection/>
    </xf>
    <xf numFmtId="0" fontId="5" fillId="0" borderId="80" xfId="0" applyFont="1" applyFill="1" applyBorder="1" applyAlignment="1" applyProtection="1">
      <alignment horizontal="left"/>
      <protection/>
    </xf>
    <xf numFmtId="0" fontId="5" fillId="0" borderId="79" xfId="0" applyFont="1" applyFill="1" applyBorder="1" applyAlignment="1" applyProtection="1">
      <alignment horizontal="left"/>
      <protection/>
    </xf>
    <xf numFmtId="0" fontId="55" fillId="0" borderId="66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left"/>
      <protection/>
    </xf>
    <xf numFmtId="0" fontId="5" fillId="0" borderId="68" xfId="0" applyFont="1" applyFill="1" applyBorder="1" applyAlignment="1" applyProtection="1">
      <alignment horizontal="left"/>
      <protection/>
    </xf>
    <xf numFmtId="0" fontId="55" fillId="0" borderId="50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left" vertical="center"/>
      <protection/>
    </xf>
    <xf numFmtId="0" fontId="5" fillId="0" borderId="68" xfId="0" applyFont="1" applyFill="1" applyBorder="1" applyAlignment="1" applyProtection="1">
      <alignment horizontal="left" vertical="center"/>
      <protection/>
    </xf>
    <xf numFmtId="0" fontId="10" fillId="0" borderId="84" xfId="0" applyFont="1" applyBorder="1" applyAlignment="1" applyProtection="1">
      <alignment horizontal="left" vertical="center" wrapText="1"/>
      <protection/>
    </xf>
    <xf numFmtId="0" fontId="5" fillId="0" borderId="96" xfId="0" applyFont="1" applyBorder="1" applyAlignment="1" applyProtection="1">
      <alignment horizontal="left" vertical="center" wrapText="1"/>
      <protection/>
    </xf>
    <xf numFmtId="0" fontId="10" fillId="0" borderId="96" xfId="0" applyFont="1" applyBorder="1" applyAlignment="1" applyProtection="1">
      <alignment horizontal="left" vertical="center" wrapText="1"/>
      <protection/>
    </xf>
    <xf numFmtId="0" fontId="10" fillId="0" borderId="85" xfId="0" applyFont="1" applyBorder="1" applyAlignment="1" applyProtection="1">
      <alignment horizontal="left" vertical="center" wrapText="1"/>
      <protection/>
    </xf>
    <xf numFmtId="0" fontId="54" fillId="0" borderId="22" xfId="0" applyFont="1" applyBorder="1" applyAlignment="1" applyProtection="1">
      <alignment horizontal="center"/>
      <protection/>
    </xf>
    <xf numFmtId="0" fontId="54" fillId="0" borderId="29" xfId="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 horizontal="left"/>
      <protection/>
    </xf>
    <xf numFmtId="0" fontId="54" fillId="0" borderId="23" xfId="0" applyFont="1" applyBorder="1" applyAlignment="1" applyProtection="1">
      <alignment horizontal="left"/>
      <protection/>
    </xf>
    <xf numFmtId="0" fontId="54" fillId="0" borderId="29" xfId="0" applyFont="1" applyBorder="1" applyAlignment="1" applyProtection="1">
      <alignment horizontal="left"/>
      <protection/>
    </xf>
    <xf numFmtId="0" fontId="54" fillId="0" borderId="30" xfId="0" applyFont="1" applyBorder="1" applyAlignment="1" applyProtection="1">
      <alignment horizontal="left"/>
      <protection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4" fillId="0" borderId="0" xfId="0" applyFont="1" applyAlignment="1" applyProtection="1">
      <alignment horizontal="left"/>
      <protection/>
    </xf>
    <xf numFmtId="0" fontId="5" fillId="0" borderId="22" xfId="82" applyFont="1" applyFill="1" applyBorder="1" applyAlignment="1" applyProtection="1">
      <alignment horizontal="center" vertical="center"/>
      <protection/>
    </xf>
    <xf numFmtId="0" fontId="5" fillId="0" borderId="23" xfId="82" applyFont="1" applyFill="1" applyBorder="1" applyAlignment="1" applyProtection="1">
      <alignment horizontal="center" vertical="center"/>
      <protection/>
    </xf>
  </cellXfs>
  <cellStyles count="87">
    <cellStyle name="Normal" xfId="0"/>
    <cellStyle name="%" xfId="15"/>
    <cellStyle name="=C:\WINNT\SYSTEM32\COMMAND.COM" xfId="16"/>
    <cellStyle name="=C:\WINNT\SYSTEM32\COMMAND.COM 2" xfId="17"/>
    <cellStyle name="=C:\WINNT\SYSTEM32\COMMAND.COM 2 2" xfId="18"/>
    <cellStyle name="=C:\WINNT\SYSTEM32\COMMAND.COM 3" xfId="19"/>
    <cellStyle name="=C:\WINNT35\SYSTEM32\COMMAND.COM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2 2" xfId="51"/>
    <cellStyle name="Currency" xfId="52"/>
    <cellStyle name="Currency [0]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 3" xfId="68"/>
    <cellStyle name="Normal 2_EDFE_EPN_Main_FBPQ (v030909) v4.7" xfId="69"/>
    <cellStyle name="Normal 3" xfId="70"/>
    <cellStyle name="Normal 3_EDFE_EPN_Main_FBPQ (v030909) v4.7" xfId="71"/>
    <cellStyle name="Normal 3_EPN FBPQ Connections Aug v 5 0 (opt3) Rounded" xfId="72"/>
    <cellStyle name="Normal 4" xfId="73"/>
    <cellStyle name="Normal 5" xfId="74"/>
    <cellStyle name="Normal_07-08 RRP - Section 5" xfId="75"/>
    <cellStyle name="Normal_CE-NEDL_0607_RRP_RAV_Draft HLFBPQ1" xfId="76"/>
    <cellStyle name="Normal_EDFE_EPN_Main_FBPQ (v030909) v4.7" xfId="77"/>
    <cellStyle name="Normal_EPN FBPQ Connections Aug v 5 0 (opt3) Rounded" xfId="78"/>
    <cellStyle name="Normal_Network Tables 07_08" xfId="79"/>
    <cellStyle name="Normal_Network Tables 07_08 2" xfId="80"/>
    <cellStyle name="Normal_Opex Tables" xfId="81"/>
    <cellStyle name="Normal_risk table" xfId="82"/>
    <cellStyle name="Normal_risk table_EDFE_EPN_Main_FBPQ (v030909) v4.7" xfId="83"/>
    <cellStyle name="Normal_RRP table 4_3 update" xfId="84"/>
    <cellStyle name="Normal_Tables for 2005-06 Cost report (linked data v2)" xfId="85"/>
    <cellStyle name="Note" xfId="86"/>
    <cellStyle name="Output" xfId="87"/>
    <cellStyle name="Percent" xfId="88"/>
    <cellStyle name="Percent 2" xfId="89"/>
    <cellStyle name="Percent 2 2" xfId="90"/>
    <cellStyle name="Percent 2 3" xfId="91"/>
    <cellStyle name="Percent 2 4" xfId="92"/>
    <cellStyle name="Percent 2 5" xfId="93"/>
    <cellStyle name="Percent 3" xfId="94"/>
    <cellStyle name="Percent 4" xfId="95"/>
    <cellStyle name="Percent 4 2" xfId="96"/>
    <cellStyle name="Percent 6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343650" y="333375"/>
          <a:ext cx="1209675" cy="3524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Navigate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1000125</xdr:colOff>
      <xdr:row>2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238750" y="333375"/>
          <a:ext cx="1000125" cy="33337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Navigate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Networks/ElecDistrib/DPCR5_Lib/Networks/FBPQ%20Submissons/Main%20FBPQ/ENW_Main_FBP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Networks/Transmission/Transmission_Price_Controls_Lib/Regulatory_Reporting/RRP_2008/RRP_Guidelines_Forms/Transmission%20PCRRP%20tables_SHETL_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Networks/ElecDistrib/Elec_Distrib_Lib/Regulatory_Reporting/Cost_Reporting_/Models_and_Spreadsheets/2006-07RAV/CE-NEDL_0607_RRP_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Networks/ElecDistrib/Elec_Distrib_Lib/Regulatory_Reporting/Cost_Reporting_/Cost_Reporting_Rules/Rules%202007-08%20development/Master%20RRP%200708%20v7-1-PR%20(inc%20LPN%20test%20data)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tworks\ElecDistrib\Elec_Distrib_Lib\Regulatory_Reporting\Cost_Reporting_\Models_and_Spreadsheets\2006-07RAV\CE-NEDL_0607_RRP_RA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tworks\Transmission\Transmission_Price_Controls_Lib\Regulatory_Reporting\RRP_2008\RRP_Guidelines_Forms\Transmission%20PCRRP%20tables_SHETL_200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tworks\ElecDistrib\Elec_Distrib_Lib\Regulatory_Reporting\Cost_Reporting_\Cost_Reporting_Rules\Rules%202007-08%20development\Master%20RRP%200708%20v7-1-PR%20(inc%20LPN%20test%20data)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Contents"/>
      <sheetName val="Summary for publishing"/>
      <sheetName val="Totals"/>
      <sheetName val="T1 - Summary"/>
      <sheetName val="T1A - Network costs summary"/>
      <sheetName val="T2 - Total Network Costs"/>
      <sheetName val="T2A - T2 including indirects"/>
      <sheetName val="T3 - Total Business Costs"/>
      <sheetName val="T4 - Volume Summary"/>
      <sheetName val="T5 - Major schemes"/>
      <sheetName val="Business Costs"/>
      <sheetName val="BC1 - Labour"/>
      <sheetName val="BC2 - Pensions"/>
      <sheetName val="BC3 - Contractors"/>
      <sheetName val="BC4 - Materials"/>
      <sheetName val="BC5 - Margins"/>
      <sheetName val="BC6 - Cost Recoveries"/>
      <sheetName val="BC7 - Other"/>
      <sheetName val="BC8 - Adjustments"/>
      <sheetName val="Cash atypicals"/>
      <sheetName val="AT1 - Cash atypicals DPCR4"/>
      <sheetName val="AT1A DPCR5"/>
      <sheetName val="Load Related"/>
      <sheetName val="LR1 - Demand"/>
      <sheetName val="LR2 - Generation"/>
      <sheetName val="LR3 - Diversions"/>
      <sheetName val="LR4 - General reinforcement"/>
      <sheetName val="LR5 - System utilisation"/>
      <sheetName val="LR6 - Fault levels"/>
      <sheetName val="LR7 - DNO discretionary"/>
      <sheetName val="LR8 - LRE Volume"/>
      <sheetName val="Non Load"/>
      <sheetName val="NL1 - Condition based exp"/>
      <sheetName val="NL1a - NL1 Including Indirect"/>
      <sheetName val="NL2 - Condition based QoS"/>
      <sheetName val="NL3 - Condition based vol"/>
      <sheetName val="NL3a - Non-load other vol"/>
      <sheetName val="NL4 - Remaining useful life"/>
      <sheetName val="NL5 - QoS (DNO IIS)"/>
      <sheetName val="NL5a - QoS (Ofgem IIS)"/>
      <sheetName val="NL6 - QoS (Non IIS)"/>
      <sheetName val="NL7 - Major Sys Risks "/>
      <sheetName val="NL8 - Operatnl IT &amp; Telecoms"/>
      <sheetName val="NL9 - Legal &amp; Safety"/>
      <sheetName val="NL10 - Environmental"/>
      <sheetName val="NL11 - Losses"/>
      <sheetName val="Network Operating Costs"/>
      <sheetName val="NOC1 - I&amp;M"/>
      <sheetName val="NOC1a - I&amp;M by Cost Type"/>
      <sheetName val="NOC2 - Fault Costs"/>
      <sheetName val="NOC2a Faults by Cost Type"/>
      <sheetName val="NOC2b Non QofS by Cost Type"/>
      <sheetName val="NOC3 - Tree cutting"/>
      <sheetName val="NOC3a Tree Cutting by Cost Type"/>
      <sheetName val="NOC4 - Other Network costs"/>
      <sheetName val="NOC5 - TMA"/>
      <sheetName val="Costs"/>
      <sheetName val="C1 - Cost increase"/>
      <sheetName val="C2 - Unit Costs"/>
      <sheetName val="C3 - Unit Fault Costs"/>
      <sheetName val="C4 - Workforce Renewal"/>
      <sheetName val="Reconciliation"/>
      <sheetName val="RR1 T2-RRP"/>
      <sheetName val="Other"/>
    </sheetNames>
    <sheetDataSet>
      <sheetData sheetId="0">
        <row r="33">
          <cell r="B33">
            <v>1</v>
          </cell>
          <cell r="C33" t="str">
            <v>CN West</v>
          </cell>
        </row>
        <row r="34">
          <cell r="B34">
            <v>2</v>
          </cell>
          <cell r="C34" t="str">
            <v>CN East</v>
          </cell>
        </row>
        <row r="35">
          <cell r="B35">
            <v>3</v>
          </cell>
          <cell r="C35" t="str">
            <v>ENW</v>
          </cell>
        </row>
        <row r="36">
          <cell r="B36">
            <v>4</v>
          </cell>
          <cell r="C36" t="str">
            <v>CE NEDL</v>
          </cell>
        </row>
        <row r="37">
          <cell r="B37">
            <v>5</v>
          </cell>
          <cell r="C37" t="str">
            <v>CE YEDL</v>
          </cell>
        </row>
        <row r="38">
          <cell r="B38">
            <v>6</v>
          </cell>
          <cell r="C38" t="str">
            <v>WPD SWales</v>
          </cell>
        </row>
        <row r="39">
          <cell r="B39">
            <v>7</v>
          </cell>
          <cell r="C39" t="str">
            <v>WPD SWest</v>
          </cell>
        </row>
        <row r="40">
          <cell r="B40">
            <v>8</v>
          </cell>
          <cell r="C40" t="str">
            <v>EDFE LPN</v>
          </cell>
        </row>
        <row r="41">
          <cell r="B41">
            <v>9</v>
          </cell>
          <cell r="C41" t="str">
            <v>EDFE SPN</v>
          </cell>
        </row>
        <row r="42">
          <cell r="B42">
            <v>10</v>
          </cell>
          <cell r="C42" t="str">
            <v>EDFE EPN</v>
          </cell>
        </row>
        <row r="43">
          <cell r="B43">
            <v>11</v>
          </cell>
          <cell r="C43" t="str">
            <v>SP Distribution</v>
          </cell>
        </row>
        <row r="44">
          <cell r="B44">
            <v>12</v>
          </cell>
          <cell r="C44" t="str">
            <v>SP Manweb</v>
          </cell>
        </row>
        <row r="45">
          <cell r="B45">
            <v>13</v>
          </cell>
          <cell r="C45" t="str">
            <v>SSE Hydro</v>
          </cell>
        </row>
        <row r="46">
          <cell r="B46">
            <v>14</v>
          </cell>
          <cell r="C46" t="str">
            <v>SSE Southern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1.8 Cash Flow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3.1s Pensions Scots"/>
      <sheetName val="3.2 Net Debt"/>
      <sheetName val="3.3 Tax"/>
      <sheetName val="3.4 Fixed Asset Disposals"/>
      <sheetName val="4.1  System Info"/>
      <sheetName val="4.2  Activity indicators"/>
      <sheetName val="4.3  System performance"/>
      <sheetName val="4.4  Defects SHETL"/>
      <sheetName val="4.5  Faults"/>
      <sheetName val="4.6  Failures SHETL"/>
      <sheetName val="4.7B Condition Assessment SHETL"/>
      <sheetName val="4.8  Boundary Transfers"/>
      <sheetName val="4.9  Demand &amp; Supply at subs"/>
      <sheetName val="4.10 Reactive compensation"/>
      <sheetName val="4.11 Asset description SHETL"/>
      <sheetName val="4.12 Asset age 2007"/>
      <sheetName val="4.12 Asset age 2008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 Capex Price Vol Var"/>
    </sheetNames>
    <sheetDataSet>
      <sheetData sheetId="2">
        <row r="8">
          <cell r="C8" t="str">
            <v>Scottish Hydro Electric Transmission Ltd</v>
          </cell>
        </row>
        <row r="9">
          <cell r="C9" t="str">
            <v>SHETL</v>
          </cell>
        </row>
        <row r="20">
          <cell r="C20" t="str">
            <v>2006/07</v>
          </cell>
        </row>
        <row r="21">
          <cell r="C21" t="str">
            <v>2007/08</v>
          </cell>
        </row>
        <row r="22">
          <cell r="C22" t="str">
            <v>2008/09</v>
          </cell>
        </row>
        <row r="26">
          <cell r="C26" t="str">
            <v>2012/13</v>
          </cell>
        </row>
        <row r="29">
          <cell r="C29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19">
        <row r="12">
          <cell r="C12">
            <v>59.2</v>
          </cell>
          <cell r="AI12" t="str">
            <v>Yes</v>
          </cell>
        </row>
        <row r="13">
          <cell r="C13">
            <v>0</v>
          </cell>
        </row>
        <row r="14">
          <cell r="C14">
            <v>0.1</v>
          </cell>
          <cell r="AJ14" t="str">
            <v>Yes</v>
          </cell>
        </row>
        <row r="15">
          <cell r="C15">
            <v>0</v>
          </cell>
          <cell r="AI15" t="str">
            <v>Yes</v>
          </cell>
        </row>
        <row r="16">
          <cell r="C16">
            <v>0.2</v>
          </cell>
          <cell r="AI16" t="str">
            <v>Yes</v>
          </cell>
        </row>
        <row r="17">
          <cell r="C17">
            <v>0.3</v>
          </cell>
          <cell r="AI17" t="str">
            <v>Yes</v>
          </cell>
        </row>
        <row r="18">
          <cell r="C18">
            <v>1.7</v>
          </cell>
          <cell r="AI18" t="str">
            <v>Yes</v>
          </cell>
        </row>
        <row r="19">
          <cell r="C19">
            <v>0.30000000000000004</v>
          </cell>
          <cell r="AI19" t="str">
            <v>Yes</v>
          </cell>
        </row>
        <row r="20">
          <cell r="C20">
            <v>2.8000000000000003</v>
          </cell>
          <cell r="AI20" t="str">
            <v>Yes</v>
          </cell>
        </row>
        <row r="21">
          <cell r="C21">
            <v>0.5</v>
          </cell>
          <cell r="AI21" t="str">
            <v>Yes</v>
          </cell>
        </row>
        <row r="22">
          <cell r="C22">
            <v>2.2</v>
          </cell>
          <cell r="AI22" t="str">
            <v>Yes</v>
          </cell>
        </row>
        <row r="23">
          <cell r="C23">
            <v>10.3</v>
          </cell>
          <cell r="AI23" t="str">
            <v>Yes</v>
          </cell>
        </row>
        <row r="24">
          <cell r="C24">
            <v>8.200000000000001</v>
          </cell>
          <cell r="AI24" t="str">
            <v>Yes</v>
          </cell>
        </row>
        <row r="25">
          <cell r="C25">
            <v>0.7</v>
          </cell>
          <cell r="AI25" t="str">
            <v>Yes</v>
          </cell>
        </row>
        <row r="26">
          <cell r="C26">
            <v>0.4</v>
          </cell>
          <cell r="AI26" t="str">
            <v>Yes</v>
          </cell>
        </row>
        <row r="27">
          <cell r="C27">
            <v>0.7</v>
          </cell>
          <cell r="AI27" t="str">
            <v>Yes</v>
          </cell>
        </row>
        <row r="28">
          <cell r="C28">
            <v>0.4</v>
          </cell>
          <cell r="AI28" t="str">
            <v>Yes</v>
          </cell>
        </row>
        <row r="29">
          <cell r="C29">
            <v>0.4</v>
          </cell>
          <cell r="AI29" t="str">
            <v>Yes</v>
          </cell>
        </row>
        <row r="30">
          <cell r="C30">
            <v>0.1</v>
          </cell>
          <cell r="AI30" t="str">
            <v>Yes</v>
          </cell>
        </row>
        <row r="31">
          <cell r="C31">
            <v>0</v>
          </cell>
        </row>
        <row r="32">
          <cell r="C32">
            <v>0.1</v>
          </cell>
          <cell r="AJ32" t="str">
            <v>Yes</v>
          </cell>
        </row>
        <row r="33">
          <cell r="C33">
            <v>0.1</v>
          </cell>
          <cell r="AJ33" t="str">
            <v>Yes</v>
          </cell>
        </row>
        <row r="34">
          <cell r="C34">
            <v>2.3000000000000003</v>
          </cell>
          <cell r="AI34" t="str">
            <v>Yes</v>
          </cell>
        </row>
        <row r="35">
          <cell r="C35">
            <v>0.1</v>
          </cell>
          <cell r="AJ35" t="str">
            <v>Yes</v>
          </cell>
        </row>
        <row r="36">
          <cell r="C36">
            <v>0</v>
          </cell>
        </row>
        <row r="37">
          <cell r="C37">
            <v>0.1</v>
          </cell>
          <cell r="AJ37" t="str">
            <v>Yes</v>
          </cell>
        </row>
        <row r="38">
          <cell r="C38">
            <v>6.699999999999999</v>
          </cell>
          <cell r="AI38" t="str">
            <v>Yes</v>
          </cell>
        </row>
        <row r="39">
          <cell r="C39">
            <v>2.5</v>
          </cell>
          <cell r="AI39" t="str">
            <v>Yes</v>
          </cell>
        </row>
        <row r="40">
          <cell r="C40">
            <v>1.4</v>
          </cell>
          <cell r="AI40" t="str">
            <v>Yes</v>
          </cell>
        </row>
        <row r="41">
          <cell r="C41">
            <v>0</v>
          </cell>
        </row>
        <row r="42">
          <cell r="C42">
            <v>0.1</v>
          </cell>
          <cell r="AJ42" t="str">
            <v>Yes</v>
          </cell>
        </row>
        <row r="43">
          <cell r="C43">
            <v>0.1</v>
          </cell>
          <cell r="AJ43" t="str">
            <v>Yes</v>
          </cell>
        </row>
        <row r="44">
          <cell r="C44">
            <v>0</v>
          </cell>
        </row>
        <row r="45">
          <cell r="C45">
            <v>0.2</v>
          </cell>
          <cell r="AJ45" t="str">
            <v>Yes</v>
          </cell>
        </row>
        <row r="46">
          <cell r="C46">
            <v>5.4</v>
          </cell>
          <cell r="AI46" t="str">
            <v>Yes</v>
          </cell>
        </row>
        <row r="47">
          <cell r="C47">
            <v>7.9</v>
          </cell>
          <cell r="AI47" t="str">
            <v>Yes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0.7</v>
          </cell>
          <cell r="AJ51" t="str">
            <v>Yes</v>
          </cell>
        </row>
        <row r="52">
          <cell r="C52">
            <v>0.1</v>
          </cell>
          <cell r="AJ52" t="str">
            <v>Yes</v>
          </cell>
        </row>
        <row r="53">
          <cell r="C53">
            <v>0.4</v>
          </cell>
          <cell r="AJ53" t="str">
            <v>Yes</v>
          </cell>
        </row>
        <row r="54">
          <cell r="C54">
            <v>2.2</v>
          </cell>
          <cell r="AJ54" t="str">
            <v>Yes</v>
          </cell>
        </row>
        <row r="55">
          <cell r="C55">
            <v>0.8</v>
          </cell>
          <cell r="AJ55" t="str">
            <v>Yes</v>
          </cell>
        </row>
        <row r="56">
          <cell r="C56">
            <v>0.9</v>
          </cell>
          <cell r="AJ56" t="str">
            <v>Yes</v>
          </cell>
        </row>
        <row r="57">
          <cell r="C57">
            <v>0.1</v>
          </cell>
          <cell r="AJ57" t="str">
            <v>Yes</v>
          </cell>
        </row>
        <row r="58">
          <cell r="C58">
            <v>0.1</v>
          </cell>
          <cell r="AJ58" t="str">
            <v>Yes</v>
          </cell>
        </row>
        <row r="59">
          <cell r="C59">
            <v>0.1</v>
          </cell>
          <cell r="AJ59" t="str">
            <v>Yes</v>
          </cell>
        </row>
        <row r="60">
          <cell r="C60">
            <v>0</v>
          </cell>
        </row>
        <row r="61">
          <cell r="C61">
            <v>0.30000000000000004</v>
          </cell>
          <cell r="AJ61" t="str">
            <v>Yes</v>
          </cell>
        </row>
        <row r="62">
          <cell r="C62">
            <v>0</v>
          </cell>
        </row>
        <row r="63">
          <cell r="C63">
            <v>0.1</v>
          </cell>
          <cell r="AI63" t="str">
            <v>Yes</v>
          </cell>
        </row>
        <row r="64">
          <cell r="C64">
            <v>1.2</v>
          </cell>
          <cell r="AI64" t="str">
            <v>Yes</v>
          </cell>
        </row>
        <row r="65">
          <cell r="C65">
            <v>33.5</v>
          </cell>
          <cell r="AI65" t="str">
            <v>Yes</v>
          </cell>
        </row>
        <row r="66">
          <cell r="C66">
            <v>1.6</v>
          </cell>
          <cell r="AI66" t="str">
            <v>Yes</v>
          </cell>
        </row>
        <row r="67">
          <cell r="C67">
            <v>1.4</v>
          </cell>
          <cell r="AI67" t="str">
            <v>Yes</v>
          </cell>
        </row>
        <row r="68">
          <cell r="C68">
            <v>0.9000000000000001</v>
          </cell>
          <cell r="AI68" t="str">
            <v>Yes</v>
          </cell>
        </row>
        <row r="69">
          <cell r="C69">
            <v>0.5</v>
          </cell>
          <cell r="AI69" t="str">
            <v>Yes</v>
          </cell>
        </row>
        <row r="70">
          <cell r="C70">
            <v>0.4</v>
          </cell>
          <cell r="AI70" t="str">
            <v>Yes</v>
          </cell>
        </row>
        <row r="71">
          <cell r="C71">
            <v>0.1</v>
          </cell>
          <cell r="AI71" t="str">
            <v>Yes</v>
          </cell>
        </row>
        <row r="72">
          <cell r="C72">
            <v>0</v>
          </cell>
        </row>
        <row r="73">
          <cell r="C73">
            <v>0.2</v>
          </cell>
          <cell r="AI73" t="str">
            <v>Yes</v>
          </cell>
        </row>
        <row r="74">
          <cell r="C74">
            <v>0</v>
          </cell>
        </row>
        <row r="75">
          <cell r="C75">
            <v>0.1</v>
          </cell>
          <cell r="AJ75" t="str">
            <v>Yes</v>
          </cell>
        </row>
        <row r="76">
          <cell r="C76">
            <v>0</v>
          </cell>
        </row>
        <row r="77">
          <cell r="C77">
            <v>0.3</v>
          </cell>
          <cell r="AJ77" t="str">
            <v>Yes</v>
          </cell>
        </row>
        <row r="78">
          <cell r="C78">
            <v>0.6</v>
          </cell>
          <cell r="AJ78" t="str">
            <v>Yes</v>
          </cell>
        </row>
        <row r="79">
          <cell r="C79">
            <v>0.6</v>
          </cell>
          <cell r="AJ79" t="str">
            <v>Yes</v>
          </cell>
        </row>
        <row r="80">
          <cell r="C80">
            <v>0.3</v>
          </cell>
          <cell r="AJ80" t="str">
            <v>Yes</v>
          </cell>
        </row>
        <row r="81">
          <cell r="C81">
            <v>0.7</v>
          </cell>
          <cell r="AJ81" t="str">
            <v>Yes</v>
          </cell>
        </row>
        <row r="82">
          <cell r="C82">
            <v>0.8</v>
          </cell>
          <cell r="AJ82" t="str">
            <v>Yes</v>
          </cell>
        </row>
        <row r="83">
          <cell r="C83">
            <v>0.1</v>
          </cell>
          <cell r="AJ83" t="str">
            <v>Yes</v>
          </cell>
        </row>
        <row r="84">
          <cell r="C84">
            <v>0</v>
          </cell>
        </row>
        <row r="85">
          <cell r="C85">
            <v>-0.3</v>
          </cell>
          <cell r="AI85" t="str">
            <v>Yes</v>
          </cell>
        </row>
        <row r="86">
          <cell r="C86">
            <v>0.6</v>
          </cell>
          <cell r="AI86" t="str">
            <v>Yes</v>
          </cell>
        </row>
        <row r="87">
          <cell r="C87">
            <v>0.2</v>
          </cell>
          <cell r="AI87" t="str">
            <v>Yes</v>
          </cell>
        </row>
        <row r="88">
          <cell r="C88">
            <v>0.1</v>
          </cell>
          <cell r="AI88" t="str">
            <v>Yes</v>
          </cell>
        </row>
        <row r="89">
          <cell r="C89">
            <v>0.1</v>
          </cell>
          <cell r="AI89" t="str">
            <v>Yes</v>
          </cell>
        </row>
        <row r="90">
          <cell r="C90">
            <v>0</v>
          </cell>
        </row>
        <row r="91">
          <cell r="C91">
            <v>0.1</v>
          </cell>
          <cell r="AJ91" t="str">
            <v>Yes</v>
          </cell>
        </row>
        <row r="92">
          <cell r="C92">
            <v>0.1</v>
          </cell>
          <cell r="AJ92" t="str">
            <v>Yes</v>
          </cell>
        </row>
        <row r="93">
          <cell r="C93">
            <v>0.5</v>
          </cell>
          <cell r="AJ93" t="str">
            <v>Yes</v>
          </cell>
        </row>
        <row r="94">
          <cell r="C94">
            <v>0.5</v>
          </cell>
          <cell r="AI94" t="str">
            <v>Yes</v>
          </cell>
        </row>
        <row r="95">
          <cell r="C95">
            <v>27.200000000000003</v>
          </cell>
          <cell r="AI95" t="str">
            <v>Yes</v>
          </cell>
        </row>
        <row r="96">
          <cell r="C96">
            <v>58.2</v>
          </cell>
          <cell r="AI96" t="str">
            <v>Yes</v>
          </cell>
        </row>
        <row r="97">
          <cell r="C97">
            <v>0.30000000000000004</v>
          </cell>
          <cell r="AJ97" t="str">
            <v>Yes</v>
          </cell>
        </row>
        <row r="98">
          <cell r="C98">
            <v>0</v>
          </cell>
        </row>
        <row r="99">
          <cell r="C99">
            <v>0.2</v>
          </cell>
          <cell r="AJ99" t="str">
            <v>Yes</v>
          </cell>
        </row>
        <row r="100">
          <cell r="C100">
            <v>0.1</v>
          </cell>
          <cell r="AJ100" t="str">
            <v>Yes</v>
          </cell>
        </row>
        <row r="101">
          <cell r="C101">
            <v>0.1</v>
          </cell>
          <cell r="AJ101" t="str">
            <v>Yes</v>
          </cell>
        </row>
        <row r="102">
          <cell r="C102">
            <v>0</v>
          </cell>
          <cell r="AJ102" t="str">
            <v>Yes</v>
          </cell>
        </row>
        <row r="103">
          <cell r="C103">
            <v>0.2</v>
          </cell>
          <cell r="AJ103" t="str">
            <v>Yes</v>
          </cell>
        </row>
        <row r="104">
          <cell r="C104">
            <v>0.1</v>
          </cell>
          <cell r="AJ104" t="str">
            <v>Yes</v>
          </cell>
        </row>
        <row r="105">
          <cell r="C105">
            <v>0.1</v>
          </cell>
          <cell r="AJ105" t="str">
            <v>Yes</v>
          </cell>
        </row>
        <row r="106">
          <cell r="C106">
            <v>0</v>
          </cell>
        </row>
        <row r="107">
          <cell r="C107">
            <v>0.1</v>
          </cell>
          <cell r="AJ107" t="str">
            <v>Yes</v>
          </cell>
        </row>
        <row r="108">
          <cell r="C108">
            <v>0.1</v>
          </cell>
          <cell r="AJ108" t="str">
            <v>Yes</v>
          </cell>
        </row>
        <row r="109">
          <cell r="C109">
            <v>0.2</v>
          </cell>
          <cell r="AJ109" t="str">
            <v>Yes</v>
          </cell>
        </row>
        <row r="110">
          <cell r="C110">
            <v>0.4</v>
          </cell>
          <cell r="AJ110" t="str">
            <v>Yes</v>
          </cell>
        </row>
        <row r="111">
          <cell r="C111">
            <v>0.8</v>
          </cell>
          <cell r="AJ111" t="str">
            <v>Yes</v>
          </cell>
        </row>
        <row r="112">
          <cell r="C112">
            <v>0.1</v>
          </cell>
          <cell r="AJ112" t="str">
            <v>Yes</v>
          </cell>
        </row>
        <row r="113">
          <cell r="C113">
            <v>0.8999999999999999</v>
          </cell>
          <cell r="AJ113" t="str">
            <v>Yes</v>
          </cell>
        </row>
        <row r="114">
          <cell r="C114">
            <v>0.2</v>
          </cell>
          <cell r="AJ114" t="str">
            <v>Yes</v>
          </cell>
        </row>
        <row r="115">
          <cell r="C115">
            <v>0.1</v>
          </cell>
          <cell r="AJ115" t="str">
            <v>Yes</v>
          </cell>
        </row>
        <row r="116">
          <cell r="C116">
            <v>0.1</v>
          </cell>
          <cell r="AJ116" t="str">
            <v>Yes</v>
          </cell>
        </row>
        <row r="117">
          <cell r="C117">
            <v>0.1</v>
          </cell>
          <cell r="AJ117" t="str">
            <v>Yes</v>
          </cell>
        </row>
        <row r="118">
          <cell r="C118">
            <v>0</v>
          </cell>
        </row>
        <row r="119">
          <cell r="C119">
            <v>0.2</v>
          </cell>
          <cell r="AJ119" t="str">
            <v>Yes</v>
          </cell>
        </row>
        <row r="120">
          <cell r="C120">
            <v>0.3</v>
          </cell>
          <cell r="AJ120" t="str">
            <v>Yes</v>
          </cell>
        </row>
        <row r="121">
          <cell r="C121">
            <v>0.1</v>
          </cell>
          <cell r="AJ121" t="str">
            <v>Yes</v>
          </cell>
        </row>
        <row r="122">
          <cell r="C122">
            <v>0.2</v>
          </cell>
          <cell r="AJ122" t="str">
            <v>Yes</v>
          </cell>
        </row>
        <row r="123">
          <cell r="C123">
            <v>0.1</v>
          </cell>
          <cell r="AJ123" t="str">
            <v>Yes</v>
          </cell>
        </row>
        <row r="124">
          <cell r="C124">
            <v>0.2</v>
          </cell>
          <cell r="AJ124" t="str">
            <v>Yes</v>
          </cell>
        </row>
        <row r="125">
          <cell r="C125">
            <v>0</v>
          </cell>
        </row>
        <row r="126">
          <cell r="C126">
            <v>0.1</v>
          </cell>
          <cell r="AJ126" t="str">
            <v>Yes</v>
          </cell>
        </row>
        <row r="127">
          <cell r="C127">
            <v>0.30000000000000004</v>
          </cell>
          <cell r="AJ127" t="str">
            <v>Yes</v>
          </cell>
        </row>
        <row r="128">
          <cell r="C128">
            <v>0.6000000000000001</v>
          </cell>
          <cell r="AJ128" t="str">
            <v>Yes</v>
          </cell>
        </row>
        <row r="129">
          <cell r="C129">
            <v>0.1</v>
          </cell>
          <cell r="AJ129" t="str">
            <v>Yes</v>
          </cell>
        </row>
        <row r="130">
          <cell r="C130">
            <v>0.2</v>
          </cell>
          <cell r="AJ130" t="str">
            <v>Yes</v>
          </cell>
        </row>
        <row r="131">
          <cell r="C131">
            <v>0.1</v>
          </cell>
          <cell r="AJ131" t="str">
            <v>Yes</v>
          </cell>
        </row>
        <row r="132">
          <cell r="C132">
            <v>0.5</v>
          </cell>
          <cell r="AJ132" t="str">
            <v>Yes</v>
          </cell>
        </row>
        <row r="133">
          <cell r="C133">
            <v>0</v>
          </cell>
        </row>
        <row r="134">
          <cell r="C134">
            <v>3.4000000000000004</v>
          </cell>
          <cell r="AJ134" t="str">
            <v>Yes</v>
          </cell>
        </row>
        <row r="135">
          <cell r="C135">
            <v>8.5</v>
          </cell>
          <cell r="AJ135" t="str">
            <v>Yes</v>
          </cell>
        </row>
        <row r="136">
          <cell r="C136">
            <v>0</v>
          </cell>
        </row>
        <row r="137">
          <cell r="C137">
            <v>3.2</v>
          </cell>
          <cell r="AJ137" t="str">
            <v>Yes</v>
          </cell>
        </row>
        <row r="138">
          <cell r="C138">
            <v>0.2</v>
          </cell>
          <cell r="AJ138" t="str">
            <v>Yes</v>
          </cell>
        </row>
        <row r="139">
          <cell r="C139">
            <v>0.7</v>
          </cell>
          <cell r="AJ139" t="str">
            <v>Yes</v>
          </cell>
        </row>
        <row r="140">
          <cell r="C140">
            <v>0.2</v>
          </cell>
          <cell r="AJ140" t="str">
            <v>Yes</v>
          </cell>
        </row>
        <row r="141">
          <cell r="C141">
            <v>2.4000000000000004</v>
          </cell>
          <cell r="AJ141" t="str">
            <v>Yes</v>
          </cell>
        </row>
        <row r="142">
          <cell r="C142">
            <v>-0.2</v>
          </cell>
          <cell r="AJ142" t="str">
            <v>Yes</v>
          </cell>
        </row>
        <row r="143">
          <cell r="C143">
            <v>0.2</v>
          </cell>
          <cell r="AJ143" t="str">
            <v>Yes</v>
          </cell>
        </row>
        <row r="144">
          <cell r="C144">
            <v>0.5</v>
          </cell>
          <cell r="AJ144" t="str">
            <v>Yes</v>
          </cell>
        </row>
        <row r="145">
          <cell r="C145">
            <v>2.1</v>
          </cell>
          <cell r="AJ145" t="str">
            <v>Yes</v>
          </cell>
        </row>
        <row r="146">
          <cell r="C146">
            <v>0.1</v>
          </cell>
          <cell r="AJ146" t="str">
            <v>Yes</v>
          </cell>
        </row>
        <row r="147">
          <cell r="C147">
            <v>4.8</v>
          </cell>
          <cell r="AJ147" t="str">
            <v>Yes</v>
          </cell>
        </row>
        <row r="148">
          <cell r="C148">
            <v>3.9999999999999996</v>
          </cell>
          <cell r="AJ148" t="str">
            <v>Yes</v>
          </cell>
        </row>
        <row r="149">
          <cell r="C149">
            <v>2.2000000000000006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1.8 Cash Flow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3.1s Pensions Scots"/>
      <sheetName val="3.2 Net Debt"/>
      <sheetName val="3.3 Tax"/>
      <sheetName val="3.4 Fixed Asset Disposals"/>
      <sheetName val="4.1  System Info"/>
      <sheetName val="4.2  Activity indicators"/>
      <sheetName val="4.3  System performance"/>
      <sheetName val="4.4  Defects SHETL"/>
      <sheetName val="4.5  Faults"/>
      <sheetName val="4.6  Failures SHETL"/>
      <sheetName val="4.7B Condition Assessment SHETL"/>
      <sheetName val="4.8  Boundary Transfers"/>
      <sheetName val="4.9  Demand &amp; Supply at subs"/>
      <sheetName val="4.10 Reactive compensation"/>
      <sheetName val="4.11 Asset description SHETL"/>
      <sheetName val="4.12 Asset age 2007"/>
      <sheetName val="4.12 Asset age 2008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 Capex Price Vol Var"/>
    </sheetNames>
    <sheetDataSet>
      <sheetData sheetId="2">
        <row r="8">
          <cell r="C8" t="str">
            <v>Scottish Hydro Electric Transmission Ltd</v>
          </cell>
        </row>
        <row r="9">
          <cell r="C9" t="str">
            <v>SHETL</v>
          </cell>
        </row>
        <row r="20">
          <cell r="C20" t="str">
            <v>2006/07</v>
          </cell>
        </row>
        <row r="21">
          <cell r="C21" t="str">
            <v>2007/08</v>
          </cell>
        </row>
        <row r="22">
          <cell r="C22" t="str">
            <v>2008/09</v>
          </cell>
        </row>
        <row r="26">
          <cell r="C26" t="str">
            <v>2012/13</v>
          </cell>
        </row>
        <row r="29">
          <cell r="C29">
            <v>0.2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19">
        <row r="12">
          <cell r="C12">
            <v>59.2</v>
          </cell>
          <cell r="AI12" t="str">
            <v>Yes</v>
          </cell>
        </row>
        <row r="13">
          <cell r="C13">
            <v>0</v>
          </cell>
        </row>
        <row r="14">
          <cell r="C14">
            <v>0.1</v>
          </cell>
          <cell r="AJ14" t="str">
            <v>Yes</v>
          </cell>
        </row>
        <row r="15">
          <cell r="C15">
            <v>0</v>
          </cell>
          <cell r="AI15" t="str">
            <v>Yes</v>
          </cell>
        </row>
        <row r="16">
          <cell r="C16">
            <v>0.2</v>
          </cell>
          <cell r="AI16" t="str">
            <v>Yes</v>
          </cell>
        </row>
        <row r="17">
          <cell r="C17">
            <v>0.3</v>
          </cell>
          <cell r="AI17" t="str">
            <v>Yes</v>
          </cell>
        </row>
        <row r="18">
          <cell r="C18">
            <v>1.7</v>
          </cell>
          <cell r="AI18" t="str">
            <v>Yes</v>
          </cell>
        </row>
        <row r="19">
          <cell r="C19">
            <v>0.30000000000000004</v>
          </cell>
          <cell r="AI19" t="str">
            <v>Yes</v>
          </cell>
        </row>
        <row r="20">
          <cell r="C20">
            <v>2.8000000000000003</v>
          </cell>
          <cell r="AI20" t="str">
            <v>Yes</v>
          </cell>
        </row>
        <row r="21">
          <cell r="C21">
            <v>0.5</v>
          </cell>
          <cell r="AI21" t="str">
            <v>Yes</v>
          </cell>
        </row>
        <row r="22">
          <cell r="C22">
            <v>2.2</v>
          </cell>
          <cell r="AI22" t="str">
            <v>Yes</v>
          </cell>
        </row>
        <row r="23">
          <cell r="C23">
            <v>10.3</v>
          </cell>
          <cell r="AI23" t="str">
            <v>Yes</v>
          </cell>
        </row>
        <row r="24">
          <cell r="C24">
            <v>8.200000000000001</v>
          </cell>
          <cell r="AI24" t="str">
            <v>Yes</v>
          </cell>
        </row>
        <row r="25">
          <cell r="C25">
            <v>0.7</v>
          </cell>
          <cell r="AI25" t="str">
            <v>Yes</v>
          </cell>
        </row>
        <row r="26">
          <cell r="C26">
            <v>0.4</v>
          </cell>
          <cell r="AI26" t="str">
            <v>Yes</v>
          </cell>
        </row>
        <row r="27">
          <cell r="C27">
            <v>0.7</v>
          </cell>
          <cell r="AI27" t="str">
            <v>Yes</v>
          </cell>
        </row>
        <row r="28">
          <cell r="C28">
            <v>0.4</v>
          </cell>
          <cell r="AI28" t="str">
            <v>Yes</v>
          </cell>
        </row>
        <row r="29">
          <cell r="C29">
            <v>0.4</v>
          </cell>
          <cell r="AI29" t="str">
            <v>Yes</v>
          </cell>
        </row>
        <row r="30">
          <cell r="C30">
            <v>0.1</v>
          </cell>
          <cell r="AI30" t="str">
            <v>Yes</v>
          </cell>
        </row>
        <row r="31">
          <cell r="C31">
            <v>0</v>
          </cell>
        </row>
        <row r="32">
          <cell r="C32">
            <v>0.1</v>
          </cell>
          <cell r="AJ32" t="str">
            <v>Yes</v>
          </cell>
        </row>
        <row r="33">
          <cell r="C33">
            <v>0.1</v>
          </cell>
          <cell r="AJ33" t="str">
            <v>Yes</v>
          </cell>
        </row>
        <row r="34">
          <cell r="C34">
            <v>2.3000000000000003</v>
          </cell>
          <cell r="AI34" t="str">
            <v>Yes</v>
          </cell>
        </row>
        <row r="35">
          <cell r="C35">
            <v>0.1</v>
          </cell>
          <cell r="AJ35" t="str">
            <v>Yes</v>
          </cell>
        </row>
        <row r="36">
          <cell r="C36">
            <v>0</v>
          </cell>
        </row>
        <row r="37">
          <cell r="C37">
            <v>0.1</v>
          </cell>
          <cell r="AJ37" t="str">
            <v>Yes</v>
          </cell>
        </row>
        <row r="38">
          <cell r="C38">
            <v>6.699999999999999</v>
          </cell>
          <cell r="AI38" t="str">
            <v>Yes</v>
          </cell>
        </row>
        <row r="39">
          <cell r="C39">
            <v>2.5</v>
          </cell>
          <cell r="AI39" t="str">
            <v>Yes</v>
          </cell>
        </row>
        <row r="40">
          <cell r="C40">
            <v>1.4</v>
          </cell>
          <cell r="AI40" t="str">
            <v>Yes</v>
          </cell>
        </row>
        <row r="41">
          <cell r="C41">
            <v>0</v>
          </cell>
        </row>
        <row r="42">
          <cell r="C42">
            <v>0.1</v>
          </cell>
          <cell r="AJ42" t="str">
            <v>Yes</v>
          </cell>
        </row>
        <row r="43">
          <cell r="C43">
            <v>0.1</v>
          </cell>
          <cell r="AJ43" t="str">
            <v>Yes</v>
          </cell>
        </row>
        <row r="44">
          <cell r="C44">
            <v>0</v>
          </cell>
        </row>
        <row r="45">
          <cell r="C45">
            <v>0.2</v>
          </cell>
          <cell r="AJ45" t="str">
            <v>Yes</v>
          </cell>
        </row>
        <row r="46">
          <cell r="C46">
            <v>5.4</v>
          </cell>
          <cell r="AI46" t="str">
            <v>Yes</v>
          </cell>
        </row>
        <row r="47">
          <cell r="C47">
            <v>7.9</v>
          </cell>
          <cell r="AI47" t="str">
            <v>Yes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0.7</v>
          </cell>
          <cell r="AJ51" t="str">
            <v>Yes</v>
          </cell>
        </row>
        <row r="52">
          <cell r="C52">
            <v>0.1</v>
          </cell>
          <cell r="AJ52" t="str">
            <v>Yes</v>
          </cell>
        </row>
        <row r="53">
          <cell r="C53">
            <v>0.4</v>
          </cell>
          <cell r="AJ53" t="str">
            <v>Yes</v>
          </cell>
        </row>
        <row r="54">
          <cell r="C54">
            <v>2.2</v>
          </cell>
          <cell r="AJ54" t="str">
            <v>Yes</v>
          </cell>
        </row>
        <row r="55">
          <cell r="C55">
            <v>0.8</v>
          </cell>
          <cell r="AJ55" t="str">
            <v>Yes</v>
          </cell>
        </row>
        <row r="56">
          <cell r="C56">
            <v>0.9</v>
          </cell>
          <cell r="AJ56" t="str">
            <v>Yes</v>
          </cell>
        </row>
        <row r="57">
          <cell r="C57">
            <v>0.1</v>
          </cell>
          <cell r="AJ57" t="str">
            <v>Yes</v>
          </cell>
        </row>
        <row r="58">
          <cell r="C58">
            <v>0.1</v>
          </cell>
          <cell r="AJ58" t="str">
            <v>Yes</v>
          </cell>
        </row>
        <row r="59">
          <cell r="C59">
            <v>0.1</v>
          </cell>
          <cell r="AJ59" t="str">
            <v>Yes</v>
          </cell>
        </row>
        <row r="60">
          <cell r="C60">
            <v>0</v>
          </cell>
        </row>
        <row r="61">
          <cell r="C61">
            <v>0.30000000000000004</v>
          </cell>
          <cell r="AJ61" t="str">
            <v>Yes</v>
          </cell>
        </row>
        <row r="62">
          <cell r="C62">
            <v>0</v>
          </cell>
        </row>
        <row r="63">
          <cell r="C63">
            <v>0.1</v>
          </cell>
          <cell r="AI63" t="str">
            <v>Yes</v>
          </cell>
        </row>
        <row r="64">
          <cell r="C64">
            <v>1.2</v>
          </cell>
          <cell r="AI64" t="str">
            <v>Yes</v>
          </cell>
        </row>
        <row r="65">
          <cell r="C65">
            <v>33.5</v>
          </cell>
          <cell r="AI65" t="str">
            <v>Yes</v>
          </cell>
        </row>
        <row r="66">
          <cell r="C66">
            <v>1.6</v>
          </cell>
          <cell r="AI66" t="str">
            <v>Yes</v>
          </cell>
        </row>
        <row r="67">
          <cell r="C67">
            <v>1.4</v>
          </cell>
          <cell r="AI67" t="str">
            <v>Yes</v>
          </cell>
        </row>
        <row r="68">
          <cell r="C68">
            <v>0.9000000000000001</v>
          </cell>
          <cell r="AI68" t="str">
            <v>Yes</v>
          </cell>
        </row>
        <row r="69">
          <cell r="C69">
            <v>0.5</v>
          </cell>
          <cell r="AI69" t="str">
            <v>Yes</v>
          </cell>
        </row>
        <row r="70">
          <cell r="C70">
            <v>0.4</v>
          </cell>
          <cell r="AI70" t="str">
            <v>Yes</v>
          </cell>
        </row>
        <row r="71">
          <cell r="C71">
            <v>0.1</v>
          </cell>
          <cell r="AI71" t="str">
            <v>Yes</v>
          </cell>
        </row>
        <row r="72">
          <cell r="C72">
            <v>0</v>
          </cell>
        </row>
        <row r="73">
          <cell r="C73">
            <v>0.2</v>
          </cell>
          <cell r="AI73" t="str">
            <v>Yes</v>
          </cell>
        </row>
        <row r="74">
          <cell r="C74">
            <v>0</v>
          </cell>
        </row>
        <row r="75">
          <cell r="C75">
            <v>0.1</v>
          </cell>
          <cell r="AJ75" t="str">
            <v>Yes</v>
          </cell>
        </row>
        <row r="76">
          <cell r="C76">
            <v>0</v>
          </cell>
        </row>
        <row r="77">
          <cell r="C77">
            <v>0.3</v>
          </cell>
          <cell r="AJ77" t="str">
            <v>Yes</v>
          </cell>
        </row>
        <row r="78">
          <cell r="C78">
            <v>0.6</v>
          </cell>
          <cell r="AJ78" t="str">
            <v>Yes</v>
          </cell>
        </row>
        <row r="79">
          <cell r="C79">
            <v>0.6</v>
          </cell>
          <cell r="AJ79" t="str">
            <v>Yes</v>
          </cell>
        </row>
        <row r="80">
          <cell r="C80">
            <v>0.3</v>
          </cell>
          <cell r="AJ80" t="str">
            <v>Yes</v>
          </cell>
        </row>
        <row r="81">
          <cell r="C81">
            <v>0.7</v>
          </cell>
          <cell r="AJ81" t="str">
            <v>Yes</v>
          </cell>
        </row>
        <row r="82">
          <cell r="C82">
            <v>0.8</v>
          </cell>
          <cell r="AJ82" t="str">
            <v>Yes</v>
          </cell>
        </row>
        <row r="83">
          <cell r="C83">
            <v>0.1</v>
          </cell>
          <cell r="AJ83" t="str">
            <v>Yes</v>
          </cell>
        </row>
        <row r="84">
          <cell r="C84">
            <v>0</v>
          </cell>
        </row>
        <row r="85">
          <cell r="C85">
            <v>-0.3</v>
          </cell>
          <cell r="AI85" t="str">
            <v>Yes</v>
          </cell>
        </row>
        <row r="86">
          <cell r="C86">
            <v>0.6</v>
          </cell>
          <cell r="AI86" t="str">
            <v>Yes</v>
          </cell>
        </row>
        <row r="87">
          <cell r="C87">
            <v>0.2</v>
          </cell>
          <cell r="AI87" t="str">
            <v>Yes</v>
          </cell>
        </row>
        <row r="88">
          <cell r="C88">
            <v>0.1</v>
          </cell>
          <cell r="AI88" t="str">
            <v>Yes</v>
          </cell>
        </row>
        <row r="89">
          <cell r="C89">
            <v>0.1</v>
          </cell>
          <cell r="AI89" t="str">
            <v>Yes</v>
          </cell>
        </row>
        <row r="90">
          <cell r="C90">
            <v>0</v>
          </cell>
        </row>
        <row r="91">
          <cell r="C91">
            <v>0.1</v>
          </cell>
          <cell r="AJ91" t="str">
            <v>Yes</v>
          </cell>
        </row>
        <row r="92">
          <cell r="C92">
            <v>0.1</v>
          </cell>
          <cell r="AJ92" t="str">
            <v>Yes</v>
          </cell>
        </row>
        <row r="93">
          <cell r="C93">
            <v>0.5</v>
          </cell>
          <cell r="AJ93" t="str">
            <v>Yes</v>
          </cell>
        </row>
        <row r="94">
          <cell r="C94">
            <v>0.5</v>
          </cell>
          <cell r="AI94" t="str">
            <v>Yes</v>
          </cell>
        </row>
        <row r="95">
          <cell r="C95">
            <v>27.200000000000003</v>
          </cell>
          <cell r="AI95" t="str">
            <v>Yes</v>
          </cell>
        </row>
        <row r="96">
          <cell r="C96">
            <v>58.2</v>
          </cell>
          <cell r="AI96" t="str">
            <v>Yes</v>
          </cell>
        </row>
        <row r="97">
          <cell r="C97">
            <v>0.30000000000000004</v>
          </cell>
          <cell r="AJ97" t="str">
            <v>Yes</v>
          </cell>
        </row>
        <row r="98">
          <cell r="C98">
            <v>0</v>
          </cell>
        </row>
        <row r="99">
          <cell r="C99">
            <v>0.2</v>
          </cell>
          <cell r="AJ99" t="str">
            <v>Yes</v>
          </cell>
        </row>
        <row r="100">
          <cell r="C100">
            <v>0.1</v>
          </cell>
          <cell r="AJ100" t="str">
            <v>Yes</v>
          </cell>
        </row>
        <row r="101">
          <cell r="C101">
            <v>0.1</v>
          </cell>
          <cell r="AJ101" t="str">
            <v>Yes</v>
          </cell>
        </row>
        <row r="102">
          <cell r="C102">
            <v>0</v>
          </cell>
          <cell r="AJ102" t="str">
            <v>Yes</v>
          </cell>
        </row>
        <row r="103">
          <cell r="C103">
            <v>0.2</v>
          </cell>
          <cell r="AJ103" t="str">
            <v>Yes</v>
          </cell>
        </row>
        <row r="104">
          <cell r="C104">
            <v>0.1</v>
          </cell>
          <cell r="AJ104" t="str">
            <v>Yes</v>
          </cell>
        </row>
        <row r="105">
          <cell r="C105">
            <v>0.1</v>
          </cell>
          <cell r="AJ105" t="str">
            <v>Yes</v>
          </cell>
        </row>
        <row r="106">
          <cell r="C106">
            <v>0</v>
          </cell>
        </row>
        <row r="107">
          <cell r="C107">
            <v>0.1</v>
          </cell>
          <cell r="AJ107" t="str">
            <v>Yes</v>
          </cell>
        </row>
        <row r="108">
          <cell r="C108">
            <v>0.1</v>
          </cell>
          <cell r="AJ108" t="str">
            <v>Yes</v>
          </cell>
        </row>
        <row r="109">
          <cell r="C109">
            <v>0.2</v>
          </cell>
          <cell r="AJ109" t="str">
            <v>Yes</v>
          </cell>
        </row>
        <row r="110">
          <cell r="C110">
            <v>0.4</v>
          </cell>
          <cell r="AJ110" t="str">
            <v>Yes</v>
          </cell>
        </row>
        <row r="111">
          <cell r="C111">
            <v>0.8</v>
          </cell>
          <cell r="AJ111" t="str">
            <v>Yes</v>
          </cell>
        </row>
        <row r="112">
          <cell r="C112">
            <v>0.1</v>
          </cell>
          <cell r="AJ112" t="str">
            <v>Yes</v>
          </cell>
        </row>
        <row r="113">
          <cell r="C113">
            <v>0.8999999999999999</v>
          </cell>
          <cell r="AJ113" t="str">
            <v>Yes</v>
          </cell>
        </row>
        <row r="114">
          <cell r="C114">
            <v>0.2</v>
          </cell>
          <cell r="AJ114" t="str">
            <v>Yes</v>
          </cell>
        </row>
        <row r="115">
          <cell r="C115">
            <v>0.1</v>
          </cell>
          <cell r="AJ115" t="str">
            <v>Yes</v>
          </cell>
        </row>
        <row r="116">
          <cell r="C116">
            <v>0.1</v>
          </cell>
          <cell r="AJ116" t="str">
            <v>Yes</v>
          </cell>
        </row>
        <row r="117">
          <cell r="C117">
            <v>0.1</v>
          </cell>
          <cell r="AJ117" t="str">
            <v>Yes</v>
          </cell>
        </row>
        <row r="118">
          <cell r="C118">
            <v>0</v>
          </cell>
        </row>
        <row r="119">
          <cell r="C119">
            <v>0.2</v>
          </cell>
          <cell r="AJ119" t="str">
            <v>Yes</v>
          </cell>
        </row>
        <row r="120">
          <cell r="C120">
            <v>0.3</v>
          </cell>
          <cell r="AJ120" t="str">
            <v>Yes</v>
          </cell>
        </row>
        <row r="121">
          <cell r="C121">
            <v>0.1</v>
          </cell>
          <cell r="AJ121" t="str">
            <v>Yes</v>
          </cell>
        </row>
        <row r="122">
          <cell r="C122">
            <v>0.2</v>
          </cell>
          <cell r="AJ122" t="str">
            <v>Yes</v>
          </cell>
        </row>
        <row r="123">
          <cell r="C123">
            <v>0.1</v>
          </cell>
          <cell r="AJ123" t="str">
            <v>Yes</v>
          </cell>
        </row>
        <row r="124">
          <cell r="C124">
            <v>0.2</v>
          </cell>
          <cell r="AJ124" t="str">
            <v>Yes</v>
          </cell>
        </row>
        <row r="125">
          <cell r="C125">
            <v>0</v>
          </cell>
        </row>
        <row r="126">
          <cell r="C126">
            <v>0.1</v>
          </cell>
          <cell r="AJ126" t="str">
            <v>Yes</v>
          </cell>
        </row>
        <row r="127">
          <cell r="C127">
            <v>0.30000000000000004</v>
          </cell>
          <cell r="AJ127" t="str">
            <v>Yes</v>
          </cell>
        </row>
        <row r="128">
          <cell r="C128">
            <v>0.6000000000000001</v>
          </cell>
          <cell r="AJ128" t="str">
            <v>Yes</v>
          </cell>
        </row>
        <row r="129">
          <cell r="C129">
            <v>0.1</v>
          </cell>
          <cell r="AJ129" t="str">
            <v>Yes</v>
          </cell>
        </row>
        <row r="130">
          <cell r="C130">
            <v>0.2</v>
          </cell>
          <cell r="AJ130" t="str">
            <v>Yes</v>
          </cell>
        </row>
        <row r="131">
          <cell r="C131">
            <v>0.1</v>
          </cell>
          <cell r="AJ131" t="str">
            <v>Yes</v>
          </cell>
        </row>
        <row r="132">
          <cell r="C132">
            <v>0.5</v>
          </cell>
          <cell r="AJ132" t="str">
            <v>Yes</v>
          </cell>
        </row>
        <row r="133">
          <cell r="C133">
            <v>0</v>
          </cell>
        </row>
        <row r="134">
          <cell r="C134">
            <v>3.4000000000000004</v>
          </cell>
          <cell r="AJ134" t="str">
            <v>Yes</v>
          </cell>
        </row>
        <row r="135">
          <cell r="C135">
            <v>8.5</v>
          </cell>
          <cell r="AJ135" t="str">
            <v>Yes</v>
          </cell>
        </row>
        <row r="136">
          <cell r="C136">
            <v>0</v>
          </cell>
        </row>
        <row r="137">
          <cell r="C137">
            <v>3.2</v>
          </cell>
          <cell r="AJ137" t="str">
            <v>Yes</v>
          </cell>
        </row>
        <row r="138">
          <cell r="C138">
            <v>0.2</v>
          </cell>
          <cell r="AJ138" t="str">
            <v>Yes</v>
          </cell>
        </row>
        <row r="139">
          <cell r="C139">
            <v>0.7</v>
          </cell>
          <cell r="AJ139" t="str">
            <v>Yes</v>
          </cell>
        </row>
        <row r="140">
          <cell r="C140">
            <v>0.2</v>
          </cell>
          <cell r="AJ140" t="str">
            <v>Yes</v>
          </cell>
        </row>
        <row r="141">
          <cell r="C141">
            <v>2.4000000000000004</v>
          </cell>
          <cell r="AJ141" t="str">
            <v>Yes</v>
          </cell>
        </row>
        <row r="142">
          <cell r="C142">
            <v>-0.2</v>
          </cell>
          <cell r="AJ142" t="str">
            <v>Yes</v>
          </cell>
        </row>
        <row r="143">
          <cell r="C143">
            <v>0.2</v>
          </cell>
          <cell r="AJ143" t="str">
            <v>Yes</v>
          </cell>
        </row>
        <row r="144">
          <cell r="C144">
            <v>0.5</v>
          </cell>
          <cell r="AJ144" t="str">
            <v>Yes</v>
          </cell>
        </row>
        <row r="145">
          <cell r="C145">
            <v>2.1</v>
          </cell>
          <cell r="AJ145" t="str">
            <v>Yes</v>
          </cell>
        </row>
        <row r="146">
          <cell r="C146">
            <v>0.1</v>
          </cell>
          <cell r="AJ146" t="str">
            <v>Yes</v>
          </cell>
        </row>
        <row r="147">
          <cell r="C147">
            <v>4.8</v>
          </cell>
          <cell r="AJ147" t="str">
            <v>Yes</v>
          </cell>
        </row>
        <row r="148">
          <cell r="C148">
            <v>3.9999999999999996</v>
          </cell>
          <cell r="AJ148" t="str">
            <v>Yes</v>
          </cell>
        </row>
        <row r="149">
          <cell r="C149">
            <v>2.2000000000000006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B21" sqref="B21"/>
    </sheetView>
  </sheetViews>
  <sheetFormatPr defaultColWidth="8.8515625" defaultRowHeight="12.75"/>
  <cols>
    <col min="1" max="1" width="44.00390625" style="1914" customWidth="1"/>
    <col min="2" max="8" width="13.8515625" style="1914" customWidth="1"/>
    <col min="9" max="16384" width="8.8515625" style="1914" customWidth="1"/>
  </cols>
  <sheetData>
    <row r="1" spans="1:7" s="1913" customFormat="1" ht="12.75">
      <c r="A1" s="10" t="s">
        <v>99</v>
      </c>
      <c r="G1" s="382" t="s">
        <v>407</v>
      </c>
    </row>
    <row r="3" spans="1:6" ht="12.75" customHeight="1">
      <c r="A3" s="299" t="s">
        <v>817</v>
      </c>
      <c r="B3" s="1934" t="s">
        <v>890</v>
      </c>
      <c r="C3" s="1934"/>
      <c r="D3" s="1934"/>
      <c r="E3" s="1934"/>
      <c r="F3" s="1935"/>
    </row>
    <row r="4" spans="1:6" ht="12.75">
      <c r="A4" s="303"/>
      <c r="B4" s="1912" t="s">
        <v>298</v>
      </c>
      <c r="C4" s="1334" t="s">
        <v>950</v>
      </c>
      <c r="D4" s="1912" t="s">
        <v>297</v>
      </c>
      <c r="E4" s="1912" t="s">
        <v>303</v>
      </c>
      <c r="F4" s="306" t="s">
        <v>100</v>
      </c>
    </row>
    <row r="5" spans="1:6" ht="12.75">
      <c r="A5" s="1335" t="s">
        <v>819</v>
      </c>
      <c r="B5" s="1915" t="e">
        <f>'WPD - Final Allocation'!J47</f>
        <v>#DIV/0!</v>
      </c>
      <c r="C5" s="1916" t="e">
        <f>'WPD - Final Allocation'!I47</f>
        <v>#DIV/0!</v>
      </c>
      <c r="D5" s="1916" t="e">
        <f>'WPD - Final Allocation'!H47</f>
        <v>#DIV/0!</v>
      </c>
      <c r="E5" s="1916" t="e">
        <f>'WPD - Final Allocation'!F47</f>
        <v>#DIV/0!</v>
      </c>
      <c r="F5" s="1336"/>
    </row>
    <row r="6" spans="1:6" ht="12.75">
      <c r="A6" s="1335" t="s">
        <v>101</v>
      </c>
      <c r="B6" s="1917" t="e">
        <f>'WPD - Final Allocation'!J46</f>
        <v>#DIV/0!</v>
      </c>
      <c r="C6" s="1918" t="e">
        <f>'WPD - Final Allocation'!I46</f>
        <v>#DIV/0!</v>
      </c>
      <c r="D6" s="1918" t="e">
        <f>'WPD - Final Allocation'!H46</f>
        <v>#DIV/0!</v>
      </c>
      <c r="E6" s="1918" t="e">
        <f>'WPD - Final Allocation'!F46</f>
        <v>#DIV/0!</v>
      </c>
      <c r="F6" s="1337"/>
    </row>
    <row r="7" spans="1:6" ht="12.75">
      <c r="A7" s="1338" t="s">
        <v>889</v>
      </c>
      <c r="B7" s="1919" t="e">
        <f>'WPD - Final Allocation'!J45</f>
        <v>#DIV/0!</v>
      </c>
      <c r="C7" s="1920" t="e">
        <f>'WPD - Final Allocation'!I45</f>
        <v>#DIV/0!</v>
      </c>
      <c r="D7" s="1920" t="e">
        <f>'WPD - Final Allocation'!H45</f>
        <v>#DIV/0!</v>
      </c>
      <c r="E7" s="1920" t="e">
        <f>'WPD - Final Allocation'!F45</f>
        <v>#DIV/0!</v>
      </c>
      <c r="F7" s="1339"/>
    </row>
    <row r="8" spans="1:6" ht="12.75">
      <c r="A8" s="304" t="s">
        <v>783</v>
      </c>
      <c r="B8" s="340" t="e">
        <f>'WPD - Final Allocation'!O50</f>
        <v>#DIV/0!</v>
      </c>
      <c r="C8" s="341" t="e">
        <f>'WPD - Final Allocation'!N50</f>
        <v>#DIV/0!</v>
      </c>
      <c r="D8" s="341" t="e">
        <f>'WPD - Final Allocation'!M50</f>
        <v>#DIV/0!</v>
      </c>
      <c r="E8" s="341" t="e">
        <f>'WPD - Final Allocation'!L50</f>
        <v>#DIV/0!</v>
      </c>
      <c r="F8" s="342"/>
    </row>
    <row r="9" spans="1:6" ht="38.25">
      <c r="A9" s="305" t="s">
        <v>852</v>
      </c>
      <c r="B9" s="339" t="e">
        <f>'WPD - Final Allocation'!P82</f>
        <v>#DIV/0!</v>
      </c>
      <c r="C9" s="343" t="e">
        <f>'WPD - Final Allocation'!O82</f>
        <v>#DIV/0!</v>
      </c>
      <c r="D9" s="343" t="e">
        <f>'WPD - Final Allocation'!N82</f>
        <v>#DIV/0!</v>
      </c>
      <c r="E9" s="343" t="e">
        <f>'WPD - Final Allocation'!M82</f>
        <v>#DIV/0!</v>
      </c>
      <c r="F9" s="344" t="e">
        <f>'WPD - Final Allocation'!Q82</f>
        <v>#DIV/0!</v>
      </c>
    </row>
    <row r="10" spans="1:6" ht="12.75">
      <c r="A10" s="305" t="s">
        <v>780</v>
      </c>
      <c r="B10" s="366" t="e">
        <f>'Calc - WPD Opex Allocation'!AB48</f>
        <v>#DIV/0!</v>
      </c>
      <c r="C10" s="367" t="e">
        <f>'Calc - WPD Opex Allocation'!AA48</f>
        <v>#DIV/0!</v>
      </c>
      <c r="D10" s="367" t="e">
        <f>'Calc - WPD Opex Allocation'!Z48</f>
        <v>#DIV/0!</v>
      </c>
      <c r="E10" s="367" t="e">
        <f>'Calc - WPD Opex Allocation'!Y48</f>
        <v>#DIV/0!</v>
      </c>
      <c r="F10" s="368" t="s">
        <v>152</v>
      </c>
    </row>
    <row r="12" spans="2:8" ht="12" customHeight="1">
      <c r="B12" s="1912" t="s">
        <v>298</v>
      </c>
      <c r="C12" s="1912" t="s">
        <v>849</v>
      </c>
      <c r="D12" s="1912" t="s">
        <v>297</v>
      </c>
      <c r="E12" s="1912" t="s">
        <v>307</v>
      </c>
      <c r="F12" s="1912" t="s">
        <v>303</v>
      </c>
      <c r="G12" s="1912" t="s">
        <v>308</v>
      </c>
      <c r="H12" s="1912" t="s">
        <v>301</v>
      </c>
    </row>
    <row r="13" spans="1:8" ht="12.75">
      <c r="A13" s="1340" t="s">
        <v>439</v>
      </c>
      <c r="B13" s="339" t="e">
        <f aca="true" t="shared" si="0" ref="B13:D14">B9</f>
        <v>#DIV/0!</v>
      </c>
      <c r="C13" s="339" t="e">
        <f t="shared" si="0"/>
        <v>#DIV/0!</v>
      </c>
      <c r="D13" s="339" t="e">
        <f t="shared" si="0"/>
        <v>#DIV/0!</v>
      </c>
      <c r="E13" s="339" t="e">
        <f>E9*'Calc-MEAV'!$N28</f>
        <v>#DIV/0!</v>
      </c>
      <c r="F13" s="339" t="e">
        <f>E9*'Calc-MEAV'!$N29</f>
        <v>#DIV/0!</v>
      </c>
      <c r="G13" s="339" t="e">
        <f>E9*'Calc-MEAV'!$N30</f>
        <v>#DIV/0!</v>
      </c>
      <c r="H13" s="339" t="e">
        <f>E9*'Calc-MEAV'!$N31</f>
        <v>#DIV/0!</v>
      </c>
    </row>
    <row r="14" spans="1:8" ht="12.75">
      <c r="A14" s="1340" t="s">
        <v>780</v>
      </c>
      <c r="B14" s="339" t="e">
        <f t="shared" si="0"/>
        <v>#DIV/0!</v>
      </c>
      <c r="C14" s="339" t="e">
        <f t="shared" si="0"/>
        <v>#DIV/0!</v>
      </c>
      <c r="D14" s="339" t="e">
        <f t="shared" si="0"/>
        <v>#DIV/0!</v>
      </c>
      <c r="E14" s="339" t="e">
        <f>E10</f>
        <v>#DIV/0!</v>
      </c>
      <c r="F14" s="339" t="e">
        <f>E10</f>
        <v>#DIV/0!</v>
      </c>
      <c r="G14" s="339" t="e">
        <f>E10</f>
        <v>#DIV/0!</v>
      </c>
      <c r="H14" s="339" t="e">
        <f>E10</f>
        <v>#DIV/0!</v>
      </c>
    </row>
    <row r="16" spans="1:8" ht="12.75">
      <c r="A16" s="378"/>
      <c r="B16" s="1912" t="s">
        <v>298</v>
      </c>
      <c r="C16" s="1912" t="s">
        <v>297</v>
      </c>
      <c r="D16" s="1912" t="s">
        <v>681</v>
      </c>
      <c r="E16" s="1912" t="s">
        <v>301</v>
      </c>
      <c r="G16" s="378"/>
      <c r="H16" s="378"/>
    </row>
    <row r="17" spans="1:8" ht="12.75">
      <c r="A17" s="378" t="s">
        <v>440</v>
      </c>
      <c r="B17" s="339" t="e">
        <v>#VALUE!</v>
      </c>
      <c r="C17" s="339" t="e">
        <v>#VALUE!</v>
      </c>
      <c r="D17" s="339" t="e">
        <v>#VALUE!</v>
      </c>
      <c r="E17" s="339" t="e">
        <v>#VALUE!</v>
      </c>
      <c r="G17" s="378"/>
      <c r="H17" s="378"/>
    </row>
    <row r="19" spans="1:2" ht="12.75">
      <c r="A19" s="378" t="s">
        <v>937</v>
      </c>
      <c r="B19" s="1912" t="s">
        <v>938</v>
      </c>
    </row>
    <row r="20" ht="12.75">
      <c r="B20" s="378" t="b">
        <v>1</v>
      </c>
    </row>
    <row r="21" ht="12.75">
      <c r="A21" s="378" t="s">
        <v>441</v>
      </c>
    </row>
    <row r="23" spans="1:13" ht="12.75">
      <c r="A23"/>
      <c r="B23" s="1936" t="s">
        <v>200</v>
      </c>
      <c r="C23" s="1936"/>
      <c r="D23" s="1936"/>
      <c r="E23" s="1936"/>
      <c r="F23" s="1936" t="s">
        <v>26</v>
      </c>
      <c r="G23" s="1936"/>
      <c r="H23" s="1936"/>
      <c r="I23" s="1936"/>
      <c r="J23" s="1936" t="s">
        <v>27</v>
      </c>
      <c r="K23" s="1936"/>
      <c r="L23" s="1936"/>
      <c r="M23" s="1936"/>
    </row>
    <row r="24" spans="1:13" ht="63.75">
      <c r="A24" s="1333" t="s">
        <v>23</v>
      </c>
      <c r="B24" s="1333" t="s">
        <v>939</v>
      </c>
      <c r="C24" s="1333" t="s">
        <v>940</v>
      </c>
      <c r="D24" s="1333" t="s">
        <v>941</v>
      </c>
      <c r="E24" s="1333" t="s">
        <v>24</v>
      </c>
      <c r="F24" s="1333" t="s">
        <v>307</v>
      </c>
      <c r="G24" s="1333" t="s">
        <v>303</v>
      </c>
      <c r="H24" s="1333" t="s">
        <v>308</v>
      </c>
      <c r="I24" s="1333" t="s">
        <v>301</v>
      </c>
      <c r="J24" s="1333" t="s">
        <v>307</v>
      </c>
      <c r="K24" s="1333" t="s">
        <v>303</v>
      </c>
      <c r="L24" s="1333" t="s">
        <v>308</v>
      </c>
      <c r="M24" s="1333" t="s">
        <v>301</v>
      </c>
    </row>
    <row r="25" spans="1:13" ht="12.75">
      <c r="A25" s="1933" t="s">
        <v>25</v>
      </c>
      <c r="B25" s="1921" t="e">
        <f>IF((SUM(B$13:H$13)-SUMPRODUCT(F25:I25,E$13:H$13))/(1-SUMPRODUCT(J25:M25,E$13:H$13))&gt;1,1,(SUM(B$13:H$13)-SUMPRODUCT(F25:I25,E$13:H$13))/(1-SUMPRODUCT(J25:M25,E$13:H$13)))</f>
        <v>#DIV/0!</v>
      </c>
      <c r="C25" s="1921" t="e">
        <f>IF((SUM(C$13:H$13)-SUMPRODUCT(F25:I25,E$13:H$13))/(1-B$13-SUMPRODUCT(J25:M25,E$13:H$13))&gt;1,1,(SUM(C$13:H$13)-SUMPRODUCT(F25:I25,E$13:H$13))/(1-B$13-SUMPRODUCT(J25:M25,E$13:H$13)))</f>
        <v>#DIV/0!</v>
      </c>
      <c r="D25" s="1921" t="e">
        <f>IF((SUM(D$13:H$13)-SUMPRODUCT(F25:I25,E$13:H$13))/(1-SUM(B$13:C$13)-SUMPRODUCT(J25:M25,E$13:H$13))&gt;1,1,(SUM(D$13:H$13)-SUMPRODUCT(F25:I25,E$13:H$13))/(1-SUM(B$13:C$13)-SUMPRODUCT(J25:M25,E$13:H$13)))</f>
        <v>#DIV/0!</v>
      </c>
      <c r="E25" s="1921" t="e">
        <f>IF((SUM(E$13:H$13)-SUMPRODUCT(F25:I25,E$13:H$13))/(1-SUM(B$13:D$13)-SUMPRODUCT(J25:M25,E$13:H$13))&gt;1,1,(SUM(E$13:H$13)-SUMPRODUCT(F25:I25,E$13:H$13))/(1-SUM(B$13:D$13)-SUMPRODUCT(J25:M25,E$13:H$13)))</f>
        <v>#DIV/0!</v>
      </c>
      <c r="F25" s="1922">
        <v>0</v>
      </c>
      <c r="G25" s="1922">
        <v>0</v>
      </c>
      <c r="H25" s="1922">
        <v>0</v>
      </c>
      <c r="I25" s="1922">
        <v>0</v>
      </c>
      <c r="J25" s="1923">
        <v>0</v>
      </c>
      <c r="K25" s="1923">
        <v>0</v>
      </c>
      <c r="L25" s="1923">
        <v>0</v>
      </c>
      <c r="M25" s="1923">
        <v>0</v>
      </c>
    </row>
    <row r="26" spans="1:13" ht="12" customHeight="1">
      <c r="A26" s="1933" t="s">
        <v>6</v>
      </c>
      <c r="B26" s="1921" t="e">
        <f>IF((SUM(B$13:H$13)-SUMPRODUCT(F26:I26,E$13:H$13))/(1-SUMPRODUCT(J26:M26,E$13:H$13))&gt;1,1,(SUM(B$13:H$13)-SUMPRODUCT(F26:I26,E$13:H$13))/(1-SUMPRODUCT(J26:M26,E$13:H$13)))</f>
        <v>#DIV/0!</v>
      </c>
      <c r="C26" s="1921" t="e">
        <f>IF((SUM(C$13:H$13)-SUMPRODUCT(F26:I26,E$13:H$13))/(1-B$13-SUMPRODUCT(J26:M26,E$13:H$13))&gt;1,1,(SUM(C$13:H$13)-SUMPRODUCT(F26:I26,E$13:H$13))/(1-B$13-SUMPRODUCT(J26:M26,E$13:H$13)))</f>
        <v>#DIV/0!</v>
      </c>
      <c r="D26" s="1921" t="e">
        <f>IF((SUM(D$13:H$13)-SUMPRODUCT(F26:I26,E$13:H$13))/(1-SUM(B$13:C$13)-SUMPRODUCT(J26:M26,E$13:H$13))&gt;1,1,(SUM(D$13:H$13)-SUMPRODUCT(F26:I26,E$13:H$13))/(1-SUM(B$13:C$13)-SUMPRODUCT(J26:M26,E$13:H$13)))</f>
        <v>#DIV/0!</v>
      </c>
      <c r="E26" s="1921" t="e">
        <f>IF((SUM(E$13:H$13)-SUMPRODUCT(F26:I26,E$13:H$13))/(1-SUM(B$13:D$13)-SUMPRODUCT(J26:M26,E$13:H$13))&gt;1,1,(SUM(E$13:H$13)-SUMPRODUCT(F26:I26,E$13:H$13))/(1-SUM(B$13:D$13)-SUMPRODUCT(J26:M26,E$13:H$13)))</f>
        <v>#DIV/0!</v>
      </c>
      <c r="F26" s="1922">
        <v>0</v>
      </c>
      <c r="G26" s="1922">
        <v>0</v>
      </c>
      <c r="H26" s="1922">
        <v>0</v>
      </c>
      <c r="I26" s="1922" t="e">
        <f>IF($B$20,$E$17*$H$14,1)</f>
        <v>#VALUE!</v>
      </c>
      <c r="J26" s="1923">
        <v>0</v>
      </c>
      <c r="K26" s="1923">
        <v>0</v>
      </c>
      <c r="L26" s="1923">
        <v>0</v>
      </c>
      <c r="M26" s="1923">
        <v>0</v>
      </c>
    </row>
    <row r="27" spans="1:13" ht="12.75">
      <c r="A27" s="1933" t="s">
        <v>7</v>
      </c>
      <c r="B27" s="1921" t="e">
        <f>IF((SUM(B$13:H$13)-SUMPRODUCT(F27:I27,E$13:H$13))/(1-SUMPRODUCT(J27:M27,E$13:H$13))&gt;1,1,(SUM(B$13:H$13)-SUMPRODUCT(F27:I27,E$13:H$13))/(1-SUMPRODUCT(J27:M27,E$13:H$13)))</f>
        <v>#DIV/0!</v>
      </c>
      <c r="C27" s="1921" t="e">
        <f>IF((SUM(C$13:H$13)-SUMPRODUCT(F27:I27,E$13:H$13))/(1-B$13-SUMPRODUCT(J27:M27,E$13:H$13))&gt;1,1,(SUM(C$13:H$13)-SUMPRODUCT(F27:I27,E$13:H$13))/(1-B$13-SUMPRODUCT(J27:M27,E$13:H$13)))</f>
        <v>#DIV/0!</v>
      </c>
      <c r="D27" s="1921" t="e">
        <f>IF((SUM(D$13:H$13)-SUMPRODUCT(F27:I27,E$13:H$13))/(1-SUM(B$13:C$13)-SUMPRODUCT(J27:M27,E$13:H$13))&gt;1,1,(SUM(D$13:H$13)-SUMPRODUCT(F27:I27,E$13:H$13))/(1-SUM(B$13:C$13)-SUMPRODUCT(J27:M27,E$13:H$13)))</f>
        <v>#DIV/0!</v>
      </c>
      <c r="E27" s="1921" t="e">
        <f>IF((SUM(E$13:H$13)-SUMPRODUCT(F27:I27,E$13:H$13))/(1-SUM(B$13:D$13)-SUMPRODUCT(J27:M27,E$13:H$13))&gt;1,1,(SUM(E$13:H$13)-SUMPRODUCT(F27:I27,E$13:H$13))/(1-SUM(B$13:D$13)-SUMPRODUCT(J27:M27,E$13:H$13)))</f>
        <v>#DIV/0!</v>
      </c>
      <c r="F27" s="1922">
        <v>0</v>
      </c>
      <c r="G27" s="1922">
        <v>0</v>
      </c>
      <c r="H27" s="1922">
        <v>1</v>
      </c>
      <c r="I27" s="1922">
        <v>1</v>
      </c>
      <c r="J27" s="1923">
        <v>0</v>
      </c>
      <c r="K27" s="1923">
        <v>0</v>
      </c>
      <c r="L27" s="1923">
        <v>0</v>
      </c>
      <c r="M27" s="1923">
        <v>0</v>
      </c>
    </row>
    <row r="28" spans="1:13" ht="12.75">
      <c r="A28" s="1933" t="s">
        <v>8</v>
      </c>
      <c r="B28" s="1921" t="e">
        <f>IF((SUM(B$13:H$13)-SUMPRODUCT(F28:I28,E$13:H$13))/(1-SUMPRODUCT(J28:M28,E$13:H$13))&gt;1,1,(SUM(B$13:H$13)-SUMPRODUCT(F28:I28,E$13:H$13))/(1-SUMPRODUCT(J28:M28,E$13:H$13)))</f>
        <v>#DIV/0!</v>
      </c>
      <c r="C28" s="1921" t="e">
        <f>IF((SUM(C$13:H$13)-SUMPRODUCT(F28:I28,E$13:H$13))/(1-B$13-SUMPRODUCT(J28:M28,E$13:H$13))&gt;1,1,(SUM(C$13:H$13)-SUMPRODUCT(F28:I28,E$13:H$13))/(1-B$13-SUMPRODUCT(J28:M28,E$13:H$13)))</f>
        <v>#DIV/0!</v>
      </c>
      <c r="D28" s="1921" t="e">
        <f>IF((SUM(D$13:H$13)-SUMPRODUCT(F28:I28,E$13:H$13))/(1-SUM(B$13:C$13)-SUMPRODUCT(J28:M28,E$13:H$13))&gt;1,1,(SUM(D$13:H$13)-SUMPRODUCT(F28:I28,E$13:H$13))/(1-SUM(B$13:C$13)-SUMPRODUCT(J28:M28,E$13:H$13)))</f>
        <v>#DIV/0!</v>
      </c>
      <c r="E28" s="1921" t="e">
        <f>IF((SUM(E$13:H$13)-SUMPRODUCT(F28:I28,E$13:H$13))/(1-SUM(B$13:D$13)-SUMPRODUCT(J28:M28,E$13:H$13))&gt;1,1,(SUM(E$13:H$13)-SUMPRODUCT(F28:I28,E$13:H$13))/(1-SUM(B$13:D$13)-SUMPRODUCT(J28:M28,E$13:H$13)))</f>
        <v>#DIV/0!</v>
      </c>
      <c r="F28" s="1922">
        <v>0</v>
      </c>
      <c r="G28" s="1922" t="e">
        <f>IF($B$20,$D$17*$F$14,1)</f>
        <v>#VALUE!</v>
      </c>
      <c r="H28" s="1922">
        <v>1</v>
      </c>
      <c r="I28" s="1922">
        <v>1</v>
      </c>
      <c r="J28" s="1923">
        <v>0</v>
      </c>
      <c r="K28" s="1923">
        <v>0</v>
      </c>
      <c r="L28" s="1923">
        <v>0</v>
      </c>
      <c r="M28" s="1923">
        <v>0</v>
      </c>
    </row>
    <row r="29" spans="1:13" ht="12.75">
      <c r="A29" s="1933" t="s">
        <v>9</v>
      </c>
      <c r="B29" s="1921" t="e">
        <f>IF((SUM(B$13:H$13)-SUMPRODUCT(F29:I29,E$13:H$13))/(1-SUMPRODUCT(J29:M29,E$13:H$13))&gt;1,1,(SUM(B$13:H$13)-SUMPRODUCT(F29:I29,E$13:H$13))/(1-SUMPRODUCT(J29:M29,E$13:H$13)))</f>
        <v>#DIV/0!</v>
      </c>
      <c r="C29" s="1921" t="e">
        <f>IF((SUM(C$13:H$13)-SUMPRODUCT(F29:I29,E$13:H$13))/(1-B$13-SUMPRODUCT(J29:M29,E$13:H$13))&gt;1,1,(SUM(C$13:H$13)-SUMPRODUCT(F29:I29,E$13:H$13))/(1-B$13-SUMPRODUCT(J29:M29,E$13:H$13)))</f>
        <v>#DIV/0!</v>
      </c>
      <c r="D29" s="1921" t="e">
        <f>IF((SUM(D$13:H$13)-SUMPRODUCT(F29:I29,E$13:H$13))/(1-SUM(B$13:C$13)-SUMPRODUCT(J29:M29,E$13:H$13))&gt;1,1,(SUM(D$13:H$13)-SUMPRODUCT(F29:I29,E$13:H$13))/(1-SUM(B$13:C$13)-SUMPRODUCT(J29:M29,E$13:H$13)))</f>
        <v>#DIV/0!</v>
      </c>
      <c r="E29" s="1921" t="e">
        <f>IF((SUM(E$13:H$13)-SUMPRODUCT(F29:I29,E$13:H$13))/(1-SUM(B$13:D$13)-SUMPRODUCT(J29:M29,E$13:H$13))&gt;1,1,(SUM(E$13:H$13)-SUMPRODUCT(F29:I29,E$13:H$13))/(1-SUM(B$13:D$13)-SUMPRODUCT(J29:M29,E$13:H$13)))</f>
        <v>#DIV/0!</v>
      </c>
      <c r="F29" s="1922">
        <v>1</v>
      </c>
      <c r="G29" s="1922">
        <v>1</v>
      </c>
      <c r="H29" s="1922">
        <v>1</v>
      </c>
      <c r="I29" s="1922">
        <v>1</v>
      </c>
      <c r="J29" s="1923">
        <v>0</v>
      </c>
      <c r="K29" s="1923">
        <v>0</v>
      </c>
      <c r="L29" s="1923">
        <v>0</v>
      </c>
      <c r="M29" s="1923">
        <v>0</v>
      </c>
    </row>
    <row r="30" spans="1:13" ht="12.75">
      <c r="A30" s="1333" t="s">
        <v>28</v>
      </c>
      <c r="B30" s="1921"/>
      <c r="C30" s="1921"/>
      <c r="D30" s="1921"/>
      <c r="E30" s="1921"/>
      <c r="F30" s="1922"/>
      <c r="G30" s="1922"/>
      <c r="H30" s="1922"/>
      <c r="I30" s="1922"/>
      <c r="J30" s="1923"/>
      <c r="K30" s="1923"/>
      <c r="L30" s="1923"/>
      <c r="M30" s="1923"/>
    </row>
    <row r="31" spans="1:13" ht="12.75">
      <c r="A31" s="1333" t="s">
        <v>28</v>
      </c>
      <c r="B31" s="1921"/>
      <c r="C31" s="1921"/>
      <c r="D31" s="1921"/>
      <c r="E31" s="1921"/>
      <c r="F31" s="1922"/>
      <c r="G31" s="1922"/>
      <c r="H31" s="1922"/>
      <c r="I31" s="1922"/>
      <c r="J31" s="1923"/>
      <c r="K31" s="1923"/>
      <c r="L31" s="1923"/>
      <c r="M31" s="1923"/>
    </row>
    <row r="32" spans="1:13" ht="12.75">
      <c r="A32" s="1333" t="s">
        <v>28</v>
      </c>
      <c r="B32" s="1921"/>
      <c r="C32" s="1921"/>
      <c r="D32" s="1921"/>
      <c r="E32" s="1921"/>
      <c r="F32" s="1922"/>
      <c r="G32" s="1922"/>
      <c r="H32" s="1922"/>
      <c r="I32" s="1922"/>
      <c r="J32" s="1923"/>
      <c r="K32" s="1923"/>
      <c r="L32" s="1923"/>
      <c r="M32" s="1923"/>
    </row>
    <row r="33" spans="1:13" ht="12.75">
      <c r="A33" s="1333" t="s">
        <v>28</v>
      </c>
      <c r="B33" s="1921"/>
      <c r="C33" s="1921"/>
      <c r="D33" s="1921"/>
      <c r="E33" s="1921"/>
      <c r="F33" s="1922"/>
      <c r="G33" s="1922"/>
      <c r="H33" s="1922"/>
      <c r="I33" s="1922"/>
      <c r="J33" s="1923"/>
      <c r="K33" s="1923"/>
      <c r="L33" s="1923"/>
      <c r="M33" s="1923"/>
    </row>
    <row r="34" spans="1:13" ht="12.75">
      <c r="A34" s="1333" t="s">
        <v>28</v>
      </c>
      <c r="B34" s="1921"/>
      <c r="C34" s="1921"/>
      <c r="D34" s="1921"/>
      <c r="E34" s="1921"/>
      <c r="F34" s="1922"/>
      <c r="G34" s="1922"/>
      <c r="H34" s="1922"/>
      <c r="I34" s="1922"/>
      <c r="J34" s="1923"/>
      <c r="K34" s="1923"/>
      <c r="L34" s="1923"/>
      <c r="M34" s="1923"/>
    </row>
    <row r="35" spans="1:13" ht="12.75">
      <c r="A35" s="1333" t="s">
        <v>28</v>
      </c>
      <c r="B35" s="1921"/>
      <c r="C35" s="1921"/>
      <c r="D35" s="1921"/>
      <c r="E35" s="1921"/>
      <c r="F35" s="1922"/>
      <c r="G35" s="1922"/>
      <c r="H35" s="1922"/>
      <c r="I35" s="1922"/>
      <c r="J35" s="1923"/>
      <c r="K35" s="1923"/>
      <c r="L35" s="1923"/>
      <c r="M35" s="1923"/>
    </row>
    <row r="36" spans="1:13" ht="12.75">
      <c r="A36" s="1333" t="s">
        <v>28</v>
      </c>
      <c r="B36" s="1921"/>
      <c r="C36" s="1921"/>
      <c r="D36" s="1921"/>
      <c r="E36" s="1921"/>
      <c r="F36" s="1922"/>
      <c r="G36" s="1922"/>
      <c r="H36" s="1922"/>
      <c r="I36" s="1922"/>
      <c r="J36" s="1923"/>
      <c r="K36" s="1923"/>
      <c r="L36" s="1923"/>
      <c r="M36" s="1923"/>
    </row>
    <row r="37" spans="1:13" ht="12.75">
      <c r="A37" s="1333" t="s">
        <v>28</v>
      </c>
      <c r="B37" s="1921"/>
      <c r="C37" s="1921"/>
      <c r="D37" s="1921"/>
      <c r="E37" s="1921"/>
      <c r="F37" s="1922"/>
      <c r="G37" s="1922"/>
      <c r="H37" s="1922"/>
      <c r="I37" s="1922"/>
      <c r="J37" s="1923"/>
      <c r="K37" s="1923"/>
      <c r="L37" s="1923"/>
      <c r="M37" s="1923"/>
    </row>
    <row r="38" spans="1:13" ht="12.75">
      <c r="A38" s="1333" t="s">
        <v>28</v>
      </c>
      <c r="B38" s="1921"/>
      <c r="C38" s="1921"/>
      <c r="D38" s="1921"/>
      <c r="E38" s="1921"/>
      <c r="F38" s="1922"/>
      <c r="G38" s="1922"/>
      <c r="H38" s="1922"/>
      <c r="I38" s="1922"/>
      <c r="J38" s="1923"/>
      <c r="K38" s="1923"/>
      <c r="L38" s="1923"/>
      <c r="M38" s="1923"/>
    </row>
    <row r="39" spans="1:13" ht="12.75">
      <c r="A39" s="1333" t="s">
        <v>28</v>
      </c>
      <c r="B39" s="1921"/>
      <c r="C39" s="1921"/>
      <c r="D39" s="1921"/>
      <c r="E39" s="1921"/>
      <c r="F39" s="1922"/>
      <c r="G39" s="1922"/>
      <c r="H39" s="1922"/>
      <c r="I39" s="1922"/>
      <c r="J39" s="1923"/>
      <c r="K39" s="1923"/>
      <c r="L39" s="1923"/>
      <c r="M39" s="1923"/>
    </row>
    <row r="40" spans="1:13" ht="12.75">
      <c r="A40" s="1333" t="s">
        <v>28</v>
      </c>
      <c r="B40" s="1921"/>
      <c r="C40" s="1921"/>
      <c r="D40" s="1921"/>
      <c r="E40" s="1921"/>
      <c r="F40" s="1922"/>
      <c r="G40" s="1922"/>
      <c r="H40" s="1922"/>
      <c r="I40" s="1922"/>
      <c r="J40" s="1923"/>
      <c r="K40" s="1923"/>
      <c r="L40" s="1923"/>
      <c r="M40" s="1923"/>
    </row>
  </sheetData>
  <sheetProtection/>
  <mergeCells count="4">
    <mergeCell ref="B3:F3"/>
    <mergeCell ref="B23:E23"/>
    <mergeCell ref="F23:I23"/>
    <mergeCell ref="J23:M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H16" sqref="H16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78" t="s">
        <v>65</v>
      </c>
      <c r="B1" s="378"/>
      <c r="F1" t="s">
        <v>66</v>
      </c>
      <c r="G1" s="382" t="s">
        <v>407</v>
      </c>
      <c r="I1" t="s">
        <v>66</v>
      </c>
      <c r="K1" t="s">
        <v>66</v>
      </c>
      <c r="L1" t="s">
        <v>66</v>
      </c>
      <c r="N1" t="s">
        <v>66</v>
      </c>
      <c r="P1" t="s">
        <v>66</v>
      </c>
      <c r="Q1" t="s">
        <v>66</v>
      </c>
      <c r="S1" t="s">
        <v>66</v>
      </c>
      <c r="U1" t="s">
        <v>66</v>
      </c>
      <c r="V1" t="s">
        <v>66</v>
      </c>
      <c r="X1" t="s">
        <v>66</v>
      </c>
      <c r="Z1" t="s">
        <v>66</v>
      </c>
      <c r="AA1" t="s">
        <v>66</v>
      </c>
      <c r="AC1" t="s">
        <v>66</v>
      </c>
      <c r="AE1" t="s">
        <v>66</v>
      </c>
    </row>
    <row r="2" spans="1:2" ht="12.75">
      <c r="A2" s="378"/>
      <c r="B2" s="378"/>
    </row>
    <row r="3" spans="1:2" ht="12.75">
      <c r="A3" s="378" t="s">
        <v>72</v>
      </c>
      <c r="B3" s="378"/>
    </row>
    <row r="4" spans="1:2" ht="12.75">
      <c r="A4" s="378"/>
      <c r="B4" s="378"/>
    </row>
    <row r="5" spans="1:2" ht="12.75">
      <c r="A5" s="378"/>
      <c r="B5" s="378" t="s">
        <v>73</v>
      </c>
    </row>
    <row r="6" ht="13.5" thickBot="1"/>
    <row r="7" spans="2:31" ht="13.5" thickBot="1">
      <c r="B7" s="410"/>
      <c r="C7" s="411"/>
      <c r="D7" s="411"/>
      <c r="E7" s="411"/>
      <c r="F7" s="412"/>
      <c r="G7" s="1991" t="s">
        <v>478</v>
      </c>
      <c r="H7" s="1991"/>
      <c r="I7" s="1991"/>
      <c r="J7" s="1991"/>
      <c r="K7" s="1992"/>
      <c r="L7" s="1991" t="s">
        <v>479</v>
      </c>
      <c r="M7" s="1991"/>
      <c r="N7" s="1991"/>
      <c r="O7" s="1991"/>
      <c r="P7" s="1992"/>
      <c r="Q7" s="1993" t="s">
        <v>475</v>
      </c>
      <c r="R7" s="1991"/>
      <c r="S7" s="1991"/>
      <c r="T7" s="1991"/>
      <c r="U7" s="1992"/>
      <c r="V7" s="1993" t="s">
        <v>480</v>
      </c>
      <c r="W7" s="1991"/>
      <c r="X7" s="1991"/>
      <c r="Y7" s="1991"/>
      <c r="Z7" s="1992"/>
      <c r="AA7" s="1993" t="s">
        <v>481</v>
      </c>
      <c r="AB7" s="1991"/>
      <c r="AC7" s="1991"/>
      <c r="AD7" s="1991"/>
      <c r="AE7" s="1992"/>
    </row>
    <row r="8" spans="2:31" ht="38.25">
      <c r="B8" s="413"/>
      <c r="C8" s="414"/>
      <c r="D8" s="414"/>
      <c r="E8" s="414" t="s">
        <v>145</v>
      </c>
      <c r="F8" s="415" t="s">
        <v>74</v>
      </c>
      <c r="G8" s="1990" t="s">
        <v>68</v>
      </c>
      <c r="H8" s="1990"/>
      <c r="I8" s="1994" t="s">
        <v>83</v>
      </c>
      <c r="J8" s="1990"/>
      <c r="K8" s="416" t="s">
        <v>81</v>
      </c>
      <c r="L8" s="1990" t="s">
        <v>68</v>
      </c>
      <c r="M8" s="1990"/>
      <c r="N8" s="1994" t="s">
        <v>83</v>
      </c>
      <c r="O8" s="1995"/>
      <c r="P8" s="417" t="s">
        <v>81</v>
      </c>
      <c r="Q8" s="1990" t="s">
        <v>68</v>
      </c>
      <c r="R8" s="1990"/>
      <c r="S8" s="1994" t="s">
        <v>83</v>
      </c>
      <c r="T8" s="1990"/>
      <c r="U8" s="416" t="s">
        <v>81</v>
      </c>
      <c r="V8" s="1990" t="s">
        <v>68</v>
      </c>
      <c r="W8" s="1990"/>
      <c r="X8" s="1994" t="s">
        <v>83</v>
      </c>
      <c r="Y8" s="1995"/>
      <c r="Z8" s="417" t="s">
        <v>81</v>
      </c>
      <c r="AA8" s="1990" t="s">
        <v>68</v>
      </c>
      <c r="AB8" s="1990"/>
      <c r="AC8" s="1994" t="s">
        <v>83</v>
      </c>
      <c r="AD8" s="1995"/>
      <c r="AE8" s="417" t="s">
        <v>865</v>
      </c>
    </row>
    <row r="9" spans="2:31" ht="13.5" thickBot="1">
      <c r="B9" s="418"/>
      <c r="C9" s="419"/>
      <c r="D9" s="419"/>
      <c r="E9" s="419"/>
      <c r="F9" s="420"/>
      <c r="G9" s="421" t="s">
        <v>866</v>
      </c>
      <c r="H9" s="422" t="s">
        <v>867</v>
      </c>
      <c r="I9" s="423" t="s">
        <v>866</v>
      </c>
      <c r="J9" s="424" t="s">
        <v>867</v>
      </c>
      <c r="K9" s="425" t="s">
        <v>478</v>
      </c>
      <c r="L9" s="421" t="s">
        <v>866</v>
      </c>
      <c r="M9" s="422" t="s">
        <v>867</v>
      </c>
      <c r="N9" s="423" t="s">
        <v>866</v>
      </c>
      <c r="O9" s="426" t="s">
        <v>867</v>
      </c>
      <c r="P9" s="427" t="s">
        <v>479</v>
      </c>
      <c r="Q9" s="421" t="s">
        <v>866</v>
      </c>
      <c r="R9" s="422" t="s">
        <v>867</v>
      </c>
      <c r="S9" s="423" t="s">
        <v>866</v>
      </c>
      <c r="T9" s="424" t="s">
        <v>867</v>
      </c>
      <c r="U9" s="425" t="s">
        <v>475</v>
      </c>
      <c r="V9" s="421" t="s">
        <v>866</v>
      </c>
      <c r="W9" s="422" t="s">
        <v>867</v>
      </c>
      <c r="X9" s="423" t="s">
        <v>866</v>
      </c>
      <c r="Y9" s="426" t="s">
        <v>867</v>
      </c>
      <c r="Z9" s="427" t="s">
        <v>480</v>
      </c>
      <c r="AA9" s="421" t="s">
        <v>866</v>
      </c>
      <c r="AB9" s="422" t="s">
        <v>867</v>
      </c>
      <c r="AC9" s="423" t="s">
        <v>866</v>
      </c>
      <c r="AD9" s="426" t="s">
        <v>867</v>
      </c>
      <c r="AE9" s="427" t="s">
        <v>481</v>
      </c>
    </row>
    <row r="10" spans="2:31" ht="12.75">
      <c r="B10" s="428"/>
      <c r="C10" s="429" t="s">
        <v>802</v>
      </c>
      <c r="D10" s="429"/>
      <c r="E10" s="430"/>
      <c r="F10" s="431"/>
      <c r="G10" s="432"/>
      <c r="H10" s="433"/>
      <c r="I10" s="432"/>
      <c r="J10" s="434"/>
      <c r="K10" s="431"/>
      <c r="L10" s="432"/>
      <c r="M10" s="433"/>
      <c r="N10" s="432"/>
      <c r="O10" s="434"/>
      <c r="P10" s="431"/>
      <c r="Q10" s="432"/>
      <c r="R10" s="433"/>
      <c r="S10" s="432"/>
      <c r="T10" s="434"/>
      <c r="U10" s="431"/>
      <c r="V10" s="432"/>
      <c r="W10" s="433"/>
      <c r="X10" s="432"/>
      <c r="Y10" s="433"/>
      <c r="Z10" s="431"/>
      <c r="AA10" s="432"/>
      <c r="AB10" s="433"/>
      <c r="AC10" s="432"/>
      <c r="AD10" s="433"/>
      <c r="AE10" s="431"/>
    </row>
    <row r="11" spans="2:31" ht="12.75">
      <c r="B11" s="428"/>
      <c r="C11" s="430"/>
      <c r="D11" s="435" t="s">
        <v>868</v>
      </c>
      <c r="E11" s="430"/>
      <c r="F11" s="436"/>
      <c r="G11" s="437"/>
      <c r="H11" s="438"/>
      <c r="I11" s="437"/>
      <c r="J11" s="439"/>
      <c r="K11" s="436"/>
      <c r="L11" s="437"/>
      <c r="M11" s="438"/>
      <c r="N11" s="437"/>
      <c r="O11" s="439"/>
      <c r="P11" s="436"/>
      <c r="Q11" s="437"/>
      <c r="R11" s="438"/>
      <c r="S11" s="437"/>
      <c r="T11" s="439"/>
      <c r="U11" s="440"/>
      <c r="V11" s="437"/>
      <c r="W11" s="438"/>
      <c r="X11" s="437"/>
      <c r="Y11" s="438"/>
      <c r="Z11" s="436"/>
      <c r="AA11" s="437"/>
      <c r="AB11" s="438"/>
      <c r="AC11" s="437"/>
      <c r="AD11" s="438"/>
      <c r="AE11" s="436"/>
    </row>
    <row r="12" spans="2:31" ht="12.75">
      <c r="B12" s="441"/>
      <c r="C12" s="430"/>
      <c r="D12" s="430"/>
      <c r="E12" s="430" t="s">
        <v>803</v>
      </c>
      <c r="F12" s="442"/>
      <c r="G12" s="443"/>
      <c r="H12" s="444"/>
      <c r="I12" s="443"/>
      <c r="J12" s="444"/>
      <c r="K12" s="442"/>
      <c r="L12" s="443"/>
      <c r="M12" s="444"/>
      <c r="N12" s="443"/>
      <c r="O12" s="444"/>
      <c r="P12" s="442"/>
      <c r="Q12" s="443"/>
      <c r="R12" s="444"/>
      <c r="S12" s="443"/>
      <c r="T12" s="444"/>
      <c r="U12" s="445"/>
      <c r="V12" s="443"/>
      <c r="W12" s="444"/>
      <c r="X12" s="443"/>
      <c r="Y12" s="444"/>
      <c r="Z12" s="442"/>
      <c r="AA12" s="443"/>
      <c r="AB12" s="444"/>
      <c r="AC12" s="443"/>
      <c r="AD12" s="444"/>
      <c r="AE12" s="442"/>
    </row>
    <row r="13" spans="2:31" ht="12.75">
      <c r="B13" s="441"/>
      <c r="C13" s="430"/>
      <c r="D13" s="430"/>
      <c r="E13" s="430" t="s">
        <v>804</v>
      </c>
      <c r="F13" s="442"/>
      <c r="G13" s="443"/>
      <c r="H13" s="444"/>
      <c r="I13" s="443"/>
      <c r="J13" s="446"/>
      <c r="K13" s="442"/>
      <c r="L13" s="443"/>
      <c r="M13" s="444"/>
      <c r="N13" s="443"/>
      <c r="O13" s="446"/>
      <c r="P13" s="442"/>
      <c r="Q13" s="443"/>
      <c r="R13" s="444"/>
      <c r="S13" s="443"/>
      <c r="T13" s="446"/>
      <c r="U13" s="445"/>
      <c r="V13" s="443"/>
      <c r="W13" s="444"/>
      <c r="X13" s="443"/>
      <c r="Y13" s="444"/>
      <c r="Z13" s="442"/>
      <c r="AA13" s="443"/>
      <c r="AB13" s="444"/>
      <c r="AC13" s="443"/>
      <c r="AD13" s="444"/>
      <c r="AE13" s="442"/>
    </row>
    <row r="14" spans="2:31" ht="12.75">
      <c r="B14" s="441"/>
      <c r="C14" s="430"/>
      <c r="D14" s="430"/>
      <c r="E14" s="430"/>
      <c r="F14" s="447"/>
      <c r="G14" s="448"/>
      <c r="H14" s="449"/>
      <c r="I14" s="448"/>
      <c r="J14" s="450"/>
      <c r="K14" s="447"/>
      <c r="L14" s="448"/>
      <c r="M14" s="449"/>
      <c r="N14" s="448"/>
      <c r="O14" s="450"/>
      <c r="P14" s="447"/>
      <c r="Q14" s="448"/>
      <c r="R14" s="449"/>
      <c r="S14" s="448"/>
      <c r="T14" s="450"/>
      <c r="U14" s="451"/>
      <c r="V14" s="448"/>
      <c r="W14" s="449"/>
      <c r="X14" s="448"/>
      <c r="Y14" s="449"/>
      <c r="Z14" s="447"/>
      <c r="AA14" s="448"/>
      <c r="AB14" s="449"/>
      <c r="AC14" s="448"/>
      <c r="AD14" s="449"/>
      <c r="AE14" s="447"/>
    </row>
    <row r="15" spans="2:31" ht="12.75">
      <c r="B15" s="441"/>
      <c r="C15" s="430"/>
      <c r="D15" s="435" t="s">
        <v>628</v>
      </c>
      <c r="E15" s="430"/>
      <c r="F15" s="447"/>
      <c r="G15" s="448"/>
      <c r="H15" s="449"/>
      <c r="I15" s="448"/>
      <c r="J15" s="450"/>
      <c r="K15" s="447"/>
      <c r="L15" s="448"/>
      <c r="M15" s="449"/>
      <c r="N15" s="448"/>
      <c r="O15" s="450"/>
      <c r="P15" s="447"/>
      <c r="Q15" s="448"/>
      <c r="R15" s="449"/>
      <c r="S15" s="448"/>
      <c r="T15" s="450"/>
      <c r="U15" s="451"/>
      <c r="V15" s="448"/>
      <c r="W15" s="449"/>
      <c r="X15" s="448"/>
      <c r="Y15" s="449"/>
      <c r="Z15" s="447"/>
      <c r="AA15" s="448"/>
      <c r="AB15" s="449"/>
      <c r="AC15" s="448"/>
      <c r="AD15" s="449"/>
      <c r="AE15" s="447"/>
    </row>
    <row r="16" spans="2:31" ht="12.75">
      <c r="B16" s="441"/>
      <c r="C16" s="430"/>
      <c r="D16" s="430"/>
      <c r="E16" s="430" t="s">
        <v>629</v>
      </c>
      <c r="F16" s="442"/>
      <c r="G16" s="443"/>
      <c r="H16" s="444"/>
      <c r="I16" s="443"/>
      <c r="J16" s="446"/>
      <c r="K16" s="442"/>
      <c r="L16" s="443"/>
      <c r="M16" s="444"/>
      <c r="N16" s="443"/>
      <c r="O16" s="446"/>
      <c r="P16" s="442"/>
      <c r="Q16" s="443"/>
      <c r="R16" s="444"/>
      <c r="S16" s="443"/>
      <c r="T16" s="446"/>
      <c r="U16" s="445"/>
      <c r="V16" s="443"/>
      <c r="W16" s="444"/>
      <c r="X16" s="443"/>
      <c r="Y16" s="444"/>
      <c r="Z16" s="442"/>
      <c r="AA16" s="443"/>
      <c r="AB16" s="444"/>
      <c r="AC16" s="443"/>
      <c r="AD16" s="444"/>
      <c r="AE16" s="442"/>
    </row>
    <row r="17" spans="2:31" ht="12.75">
      <c r="B17" s="441"/>
      <c r="C17" s="430"/>
      <c r="D17" s="430"/>
      <c r="E17" s="430"/>
      <c r="F17" s="447"/>
      <c r="G17" s="448"/>
      <c r="H17" s="449"/>
      <c r="I17" s="448"/>
      <c r="J17" s="450"/>
      <c r="K17" s="447"/>
      <c r="L17" s="448"/>
      <c r="M17" s="449"/>
      <c r="N17" s="448"/>
      <c r="O17" s="450"/>
      <c r="P17" s="447"/>
      <c r="Q17" s="448"/>
      <c r="R17" s="449"/>
      <c r="S17" s="448"/>
      <c r="T17" s="450"/>
      <c r="U17" s="451"/>
      <c r="V17" s="448"/>
      <c r="W17" s="449"/>
      <c r="X17" s="448"/>
      <c r="Y17" s="449"/>
      <c r="Z17" s="447"/>
      <c r="AA17" s="448"/>
      <c r="AB17" s="449"/>
      <c r="AC17" s="448"/>
      <c r="AD17" s="449"/>
      <c r="AE17" s="447"/>
    </row>
    <row r="18" spans="2:31" ht="12.75">
      <c r="B18" s="441"/>
      <c r="C18" s="430"/>
      <c r="D18" s="435" t="s">
        <v>680</v>
      </c>
      <c r="E18" s="430"/>
      <c r="F18" s="447"/>
      <c r="G18" s="448"/>
      <c r="H18" s="449"/>
      <c r="I18" s="448"/>
      <c r="J18" s="450"/>
      <c r="K18" s="447"/>
      <c r="L18" s="448"/>
      <c r="M18" s="449"/>
      <c r="N18" s="448"/>
      <c r="O18" s="450"/>
      <c r="P18" s="447"/>
      <c r="Q18" s="448"/>
      <c r="R18" s="449"/>
      <c r="S18" s="448"/>
      <c r="T18" s="450"/>
      <c r="U18" s="451"/>
      <c r="V18" s="448"/>
      <c r="W18" s="449"/>
      <c r="X18" s="448"/>
      <c r="Y18" s="449"/>
      <c r="Z18" s="447"/>
      <c r="AA18" s="448"/>
      <c r="AB18" s="449"/>
      <c r="AC18" s="448"/>
      <c r="AD18" s="449"/>
      <c r="AE18" s="447"/>
    </row>
    <row r="19" spans="2:31" ht="12.75">
      <c r="B19" s="441"/>
      <c r="C19" s="430"/>
      <c r="D19" s="435"/>
      <c r="E19" s="430" t="s">
        <v>527</v>
      </c>
      <c r="F19" s="442"/>
      <c r="G19" s="443"/>
      <c r="H19" s="444"/>
      <c r="I19" s="443"/>
      <c r="J19" s="446"/>
      <c r="K19" s="442"/>
      <c r="L19" s="443"/>
      <c r="M19" s="444"/>
      <c r="N19" s="443"/>
      <c r="O19" s="446"/>
      <c r="P19" s="442"/>
      <c r="Q19" s="443"/>
      <c r="R19" s="444"/>
      <c r="S19" s="443"/>
      <c r="T19" s="446"/>
      <c r="U19" s="445"/>
      <c r="V19" s="443"/>
      <c r="W19" s="444"/>
      <c r="X19" s="443"/>
      <c r="Y19" s="444"/>
      <c r="Z19" s="442"/>
      <c r="AA19" s="443"/>
      <c r="AB19" s="444"/>
      <c r="AC19" s="443"/>
      <c r="AD19" s="444"/>
      <c r="AE19" s="442"/>
    </row>
    <row r="20" spans="2:31" ht="12.75">
      <c r="B20" s="441"/>
      <c r="C20" s="430"/>
      <c r="D20" s="435"/>
      <c r="E20" s="430" t="s">
        <v>812</v>
      </c>
      <c r="F20" s="442"/>
      <c r="G20" s="443"/>
      <c r="H20" s="444"/>
      <c r="I20" s="443"/>
      <c r="J20" s="446"/>
      <c r="K20" s="442"/>
      <c r="L20" s="443"/>
      <c r="M20" s="444"/>
      <c r="N20" s="443"/>
      <c r="O20" s="446"/>
      <c r="P20" s="442"/>
      <c r="Q20" s="443"/>
      <c r="R20" s="444"/>
      <c r="S20" s="443"/>
      <c r="T20" s="446"/>
      <c r="U20" s="445"/>
      <c r="V20" s="443"/>
      <c r="W20" s="444"/>
      <c r="X20" s="443"/>
      <c r="Y20" s="444"/>
      <c r="Z20" s="442"/>
      <c r="AA20" s="443"/>
      <c r="AB20" s="444"/>
      <c r="AC20" s="443"/>
      <c r="AD20" s="444"/>
      <c r="AE20" s="442"/>
    </row>
    <row r="21" spans="2:31" ht="12.75">
      <c r="B21" s="441"/>
      <c r="C21" s="430"/>
      <c r="D21" s="435"/>
      <c r="E21" s="430" t="s">
        <v>813</v>
      </c>
      <c r="F21" s="442"/>
      <c r="G21" s="443"/>
      <c r="H21" s="444"/>
      <c r="I21" s="443"/>
      <c r="J21" s="446"/>
      <c r="K21" s="442"/>
      <c r="L21" s="443"/>
      <c r="M21" s="444"/>
      <c r="N21" s="443"/>
      <c r="O21" s="446"/>
      <c r="P21" s="442"/>
      <c r="Q21" s="443"/>
      <c r="R21" s="444"/>
      <c r="S21" s="443"/>
      <c r="T21" s="446"/>
      <c r="U21" s="445"/>
      <c r="V21" s="443"/>
      <c r="W21" s="444"/>
      <c r="X21" s="443"/>
      <c r="Y21" s="444"/>
      <c r="Z21" s="442"/>
      <c r="AA21" s="443"/>
      <c r="AB21" s="444"/>
      <c r="AC21" s="443"/>
      <c r="AD21" s="444"/>
      <c r="AE21" s="442"/>
    </row>
    <row r="22" spans="2:31" ht="12.75">
      <c r="B22" s="441"/>
      <c r="C22" s="430"/>
      <c r="D22" s="435"/>
      <c r="E22" s="430" t="s">
        <v>814</v>
      </c>
      <c r="F22" s="442"/>
      <c r="G22" s="443"/>
      <c r="H22" s="444"/>
      <c r="I22" s="443"/>
      <c r="J22" s="446"/>
      <c r="K22" s="442"/>
      <c r="L22" s="443"/>
      <c r="M22" s="444"/>
      <c r="N22" s="443"/>
      <c r="O22" s="446"/>
      <c r="P22" s="442"/>
      <c r="Q22" s="443"/>
      <c r="R22" s="444"/>
      <c r="S22" s="443"/>
      <c r="T22" s="446"/>
      <c r="U22" s="445"/>
      <c r="V22" s="443"/>
      <c r="W22" s="444"/>
      <c r="X22" s="443"/>
      <c r="Y22" s="444"/>
      <c r="Z22" s="442"/>
      <c r="AA22" s="443"/>
      <c r="AB22" s="444"/>
      <c r="AC22" s="443"/>
      <c r="AD22" s="444"/>
      <c r="AE22" s="442"/>
    </row>
    <row r="23" spans="2:31" ht="12.75">
      <c r="B23" s="441"/>
      <c r="C23" s="430"/>
      <c r="D23" s="430"/>
      <c r="E23" s="430"/>
      <c r="F23" s="447"/>
      <c r="G23" s="448"/>
      <c r="H23" s="449"/>
      <c r="I23" s="448"/>
      <c r="J23" s="450"/>
      <c r="K23" s="447"/>
      <c r="L23" s="448"/>
      <c r="M23" s="449"/>
      <c r="N23" s="448"/>
      <c r="O23" s="450"/>
      <c r="P23" s="447"/>
      <c r="Q23" s="448"/>
      <c r="R23" s="449"/>
      <c r="S23" s="448"/>
      <c r="T23" s="450"/>
      <c r="U23" s="451"/>
      <c r="V23" s="448"/>
      <c r="W23" s="449"/>
      <c r="X23" s="448"/>
      <c r="Y23" s="449"/>
      <c r="Z23" s="447"/>
      <c r="AA23" s="448"/>
      <c r="AB23" s="449"/>
      <c r="AC23" s="448"/>
      <c r="AD23" s="449"/>
      <c r="AE23" s="447"/>
    </row>
    <row r="24" spans="2:31" ht="12.75">
      <c r="B24" s="441"/>
      <c r="C24" s="430"/>
      <c r="D24" s="435" t="s">
        <v>141</v>
      </c>
      <c r="E24" s="430"/>
      <c r="F24" s="447"/>
      <c r="G24" s="448"/>
      <c r="H24" s="449"/>
      <c r="I24" s="448"/>
      <c r="J24" s="450"/>
      <c r="K24" s="447"/>
      <c r="L24" s="448"/>
      <c r="M24" s="449"/>
      <c r="N24" s="448"/>
      <c r="O24" s="450"/>
      <c r="P24" s="447"/>
      <c r="Q24" s="448"/>
      <c r="R24" s="449"/>
      <c r="S24" s="448"/>
      <c r="T24" s="450"/>
      <c r="U24" s="451"/>
      <c r="V24" s="448"/>
      <c r="W24" s="449"/>
      <c r="X24" s="448"/>
      <c r="Y24" s="449"/>
      <c r="Z24" s="447"/>
      <c r="AA24" s="448"/>
      <c r="AB24" s="449"/>
      <c r="AC24" s="448"/>
      <c r="AD24" s="449"/>
      <c r="AE24" s="447"/>
    </row>
    <row r="25" spans="2:31" ht="12.75">
      <c r="B25" s="441"/>
      <c r="C25" s="430"/>
      <c r="D25" s="435"/>
      <c r="E25" s="430" t="s">
        <v>142</v>
      </c>
      <c r="F25" s="442"/>
      <c r="G25" s="443"/>
      <c r="H25" s="444"/>
      <c r="I25" s="443"/>
      <c r="J25" s="446"/>
      <c r="K25" s="442"/>
      <c r="L25" s="443"/>
      <c r="M25" s="444"/>
      <c r="N25" s="443"/>
      <c r="O25" s="446"/>
      <c r="P25" s="442"/>
      <c r="Q25" s="443"/>
      <c r="R25" s="444"/>
      <c r="S25" s="443"/>
      <c r="T25" s="446"/>
      <c r="U25" s="445"/>
      <c r="V25" s="443"/>
      <c r="W25" s="444"/>
      <c r="X25" s="443"/>
      <c r="Y25" s="444"/>
      <c r="Z25" s="442"/>
      <c r="AA25" s="443"/>
      <c r="AB25" s="444"/>
      <c r="AC25" s="443"/>
      <c r="AD25" s="444"/>
      <c r="AE25" s="442"/>
    </row>
    <row r="26" spans="2:31" ht="12.75">
      <c r="B26" s="441"/>
      <c r="C26" s="430"/>
      <c r="D26" s="435"/>
      <c r="E26" s="430" t="s">
        <v>143</v>
      </c>
      <c r="F26" s="442"/>
      <c r="G26" s="443"/>
      <c r="H26" s="444"/>
      <c r="I26" s="443"/>
      <c r="J26" s="446"/>
      <c r="K26" s="442"/>
      <c r="L26" s="443"/>
      <c r="M26" s="444"/>
      <c r="N26" s="443"/>
      <c r="O26" s="446"/>
      <c r="P26" s="442"/>
      <c r="Q26" s="443"/>
      <c r="R26" s="444"/>
      <c r="S26" s="443"/>
      <c r="T26" s="446"/>
      <c r="U26" s="445"/>
      <c r="V26" s="443"/>
      <c r="W26" s="444"/>
      <c r="X26" s="443"/>
      <c r="Y26" s="444"/>
      <c r="Z26" s="442"/>
      <c r="AA26" s="443"/>
      <c r="AB26" s="444"/>
      <c r="AC26" s="443"/>
      <c r="AD26" s="444"/>
      <c r="AE26" s="442"/>
    </row>
    <row r="27" spans="2:31" ht="12.75">
      <c r="B27" s="441"/>
      <c r="C27" s="430"/>
      <c r="D27" s="435"/>
      <c r="E27" s="430" t="s">
        <v>647</v>
      </c>
      <c r="F27" s="442"/>
      <c r="G27" s="443"/>
      <c r="H27" s="444"/>
      <c r="I27" s="443"/>
      <c r="J27" s="446"/>
      <c r="K27" s="442"/>
      <c r="L27" s="443"/>
      <c r="M27" s="444"/>
      <c r="N27" s="443"/>
      <c r="O27" s="446"/>
      <c r="P27" s="442"/>
      <c r="Q27" s="443"/>
      <c r="R27" s="444"/>
      <c r="S27" s="443"/>
      <c r="T27" s="446"/>
      <c r="U27" s="445"/>
      <c r="V27" s="443"/>
      <c r="W27" s="444"/>
      <c r="X27" s="443"/>
      <c r="Y27" s="444"/>
      <c r="Z27" s="442"/>
      <c r="AA27" s="443"/>
      <c r="AB27" s="444"/>
      <c r="AC27" s="443"/>
      <c r="AD27" s="444"/>
      <c r="AE27" s="442"/>
    </row>
    <row r="28" spans="2:31" ht="12.75">
      <c r="B28" s="441"/>
      <c r="C28" s="430"/>
      <c r="D28" s="435"/>
      <c r="E28" s="430" t="s">
        <v>648</v>
      </c>
      <c r="F28" s="442"/>
      <c r="G28" s="443"/>
      <c r="H28" s="444"/>
      <c r="I28" s="443"/>
      <c r="J28" s="446"/>
      <c r="K28" s="442"/>
      <c r="L28" s="443"/>
      <c r="M28" s="444"/>
      <c r="N28" s="443"/>
      <c r="O28" s="446"/>
      <c r="P28" s="442"/>
      <c r="Q28" s="443"/>
      <c r="R28" s="444"/>
      <c r="S28" s="443"/>
      <c r="T28" s="446"/>
      <c r="U28" s="445"/>
      <c r="V28" s="443"/>
      <c r="W28" s="444"/>
      <c r="X28" s="443"/>
      <c r="Y28" s="444"/>
      <c r="Z28" s="442"/>
      <c r="AA28" s="443"/>
      <c r="AB28" s="444"/>
      <c r="AC28" s="443"/>
      <c r="AD28" s="444"/>
      <c r="AE28" s="442"/>
    </row>
    <row r="29" spans="2:31" ht="12.75">
      <c r="B29" s="441"/>
      <c r="C29" s="430"/>
      <c r="D29" s="435"/>
      <c r="E29" s="430" t="s">
        <v>635</v>
      </c>
      <c r="F29" s="442"/>
      <c r="G29" s="443"/>
      <c r="H29" s="444"/>
      <c r="I29" s="443"/>
      <c r="J29" s="446"/>
      <c r="K29" s="442"/>
      <c r="L29" s="443"/>
      <c r="M29" s="444"/>
      <c r="N29" s="443"/>
      <c r="O29" s="446"/>
      <c r="P29" s="442"/>
      <c r="Q29" s="443"/>
      <c r="R29" s="444"/>
      <c r="S29" s="443"/>
      <c r="T29" s="446"/>
      <c r="U29" s="445"/>
      <c r="V29" s="443"/>
      <c r="W29" s="444"/>
      <c r="X29" s="443"/>
      <c r="Y29" s="444"/>
      <c r="Z29" s="442"/>
      <c r="AA29" s="443"/>
      <c r="AB29" s="444"/>
      <c r="AC29" s="443"/>
      <c r="AD29" s="444"/>
      <c r="AE29" s="442"/>
    </row>
    <row r="30" spans="2:31" ht="12.75">
      <c r="B30" s="441"/>
      <c r="C30" s="430"/>
      <c r="D30" s="435"/>
      <c r="E30" s="430" t="s">
        <v>636</v>
      </c>
      <c r="F30" s="442"/>
      <c r="G30" s="443"/>
      <c r="H30" s="444"/>
      <c r="I30" s="443"/>
      <c r="J30" s="446"/>
      <c r="K30" s="442"/>
      <c r="L30" s="443"/>
      <c r="M30" s="444"/>
      <c r="N30" s="443"/>
      <c r="O30" s="446"/>
      <c r="P30" s="442"/>
      <c r="Q30" s="443"/>
      <c r="R30" s="444"/>
      <c r="S30" s="443"/>
      <c r="T30" s="446"/>
      <c r="U30" s="445"/>
      <c r="V30" s="443"/>
      <c r="W30" s="444"/>
      <c r="X30" s="443"/>
      <c r="Y30" s="444"/>
      <c r="Z30" s="442"/>
      <c r="AA30" s="443"/>
      <c r="AB30" s="444"/>
      <c r="AC30" s="443"/>
      <c r="AD30" s="444"/>
      <c r="AE30" s="442"/>
    </row>
    <row r="31" spans="2:31" ht="13.5" thickBot="1">
      <c r="B31" s="418"/>
      <c r="C31" s="419"/>
      <c r="D31" s="419"/>
      <c r="E31" s="419"/>
      <c r="F31" s="452"/>
      <c r="G31" s="453"/>
      <c r="H31" s="454"/>
      <c r="I31" s="453"/>
      <c r="J31" s="455"/>
      <c r="K31" s="456"/>
      <c r="L31" s="453"/>
      <c r="M31" s="454"/>
      <c r="N31" s="453"/>
      <c r="O31" s="455"/>
      <c r="P31" s="456"/>
      <c r="Q31" s="453"/>
      <c r="R31" s="454"/>
      <c r="S31" s="453"/>
      <c r="T31" s="455"/>
      <c r="U31" s="457"/>
      <c r="V31" s="453"/>
      <c r="W31" s="454"/>
      <c r="X31" s="453"/>
      <c r="Y31" s="454"/>
      <c r="Z31" s="456"/>
      <c r="AA31" s="453"/>
      <c r="AB31" s="454"/>
      <c r="AC31" s="453"/>
      <c r="AD31" s="454"/>
      <c r="AE31" s="456"/>
    </row>
    <row r="32" spans="2:31" ht="12.75">
      <c r="B32" s="458"/>
      <c r="C32" s="459" t="s">
        <v>637</v>
      </c>
      <c r="D32" s="459"/>
      <c r="E32" s="460"/>
      <c r="F32" s="447"/>
      <c r="G32" s="448"/>
      <c r="H32" s="449"/>
      <c r="I32" s="448"/>
      <c r="J32" s="450"/>
      <c r="K32" s="447"/>
      <c r="L32" s="448"/>
      <c r="M32" s="449"/>
      <c r="N32" s="448"/>
      <c r="O32" s="450"/>
      <c r="P32" s="447"/>
      <c r="Q32" s="448"/>
      <c r="R32" s="449"/>
      <c r="S32" s="448"/>
      <c r="T32" s="450"/>
      <c r="U32" s="451"/>
      <c r="V32" s="448"/>
      <c r="W32" s="449"/>
      <c r="X32" s="448"/>
      <c r="Y32" s="449"/>
      <c r="Z32" s="447"/>
      <c r="AA32" s="448"/>
      <c r="AB32" s="449"/>
      <c r="AC32" s="448"/>
      <c r="AD32" s="449"/>
      <c r="AE32" s="447"/>
    </row>
    <row r="33" spans="2:31" ht="12.75">
      <c r="B33" s="441"/>
      <c r="C33" s="430"/>
      <c r="D33" s="435" t="s">
        <v>868</v>
      </c>
      <c r="E33" s="430"/>
      <c r="F33" s="447"/>
      <c r="G33" s="448"/>
      <c r="H33" s="449"/>
      <c r="I33" s="448"/>
      <c r="J33" s="450"/>
      <c r="K33" s="447"/>
      <c r="L33" s="448"/>
      <c r="M33" s="449"/>
      <c r="N33" s="448"/>
      <c r="O33" s="450"/>
      <c r="P33" s="447"/>
      <c r="Q33" s="448"/>
      <c r="R33" s="449"/>
      <c r="S33" s="448"/>
      <c r="T33" s="450"/>
      <c r="U33" s="451"/>
      <c r="V33" s="448"/>
      <c r="W33" s="449"/>
      <c r="X33" s="448"/>
      <c r="Y33" s="449"/>
      <c r="Z33" s="447"/>
      <c r="AA33" s="448"/>
      <c r="AB33" s="449"/>
      <c r="AC33" s="448"/>
      <c r="AD33" s="449"/>
      <c r="AE33" s="447"/>
    </row>
    <row r="34" spans="2:31" ht="12.75">
      <c r="B34" s="441"/>
      <c r="C34" s="430"/>
      <c r="D34" s="435"/>
      <c r="E34" s="430" t="s">
        <v>638</v>
      </c>
      <c r="F34" s="442"/>
      <c r="G34" s="443"/>
      <c r="H34" s="444"/>
      <c r="I34" s="443"/>
      <c r="J34" s="446"/>
      <c r="K34" s="442"/>
      <c r="L34" s="443"/>
      <c r="M34" s="444"/>
      <c r="N34" s="443"/>
      <c r="O34" s="446"/>
      <c r="P34" s="442"/>
      <c r="Q34" s="443"/>
      <c r="R34" s="444"/>
      <c r="S34" s="443"/>
      <c r="T34" s="446"/>
      <c r="U34" s="445"/>
      <c r="V34" s="443"/>
      <c r="W34" s="444"/>
      <c r="X34" s="443"/>
      <c r="Y34" s="444"/>
      <c r="Z34" s="442"/>
      <c r="AA34" s="443"/>
      <c r="AB34" s="444"/>
      <c r="AC34" s="443"/>
      <c r="AD34" s="444"/>
      <c r="AE34" s="442"/>
    </row>
    <row r="35" spans="2:31" ht="12.75">
      <c r="B35" s="441"/>
      <c r="C35" s="430"/>
      <c r="D35" s="435"/>
      <c r="E35" s="430" t="s">
        <v>639</v>
      </c>
      <c r="F35" s="442"/>
      <c r="G35" s="443"/>
      <c r="H35" s="444"/>
      <c r="I35" s="443"/>
      <c r="J35" s="446"/>
      <c r="K35" s="442"/>
      <c r="L35" s="443"/>
      <c r="M35" s="444"/>
      <c r="N35" s="443"/>
      <c r="O35" s="446"/>
      <c r="P35" s="442"/>
      <c r="Q35" s="443"/>
      <c r="R35" s="444"/>
      <c r="S35" s="443"/>
      <c r="T35" s="446"/>
      <c r="U35" s="445"/>
      <c r="V35" s="443"/>
      <c r="W35" s="444"/>
      <c r="X35" s="443"/>
      <c r="Y35" s="444"/>
      <c r="Z35" s="442"/>
      <c r="AA35" s="443"/>
      <c r="AB35" s="444"/>
      <c r="AC35" s="443"/>
      <c r="AD35" s="444"/>
      <c r="AE35" s="442"/>
    </row>
    <row r="36" spans="2:31" ht="12.75">
      <c r="B36" s="441"/>
      <c r="C36" s="430"/>
      <c r="D36" s="430"/>
      <c r="E36" s="430" t="s">
        <v>640</v>
      </c>
      <c r="F36" s="442"/>
      <c r="G36" s="443"/>
      <c r="H36" s="444"/>
      <c r="I36" s="443"/>
      <c r="J36" s="446"/>
      <c r="K36" s="442"/>
      <c r="L36" s="443"/>
      <c r="M36" s="444"/>
      <c r="N36" s="443"/>
      <c r="O36" s="446"/>
      <c r="P36" s="442"/>
      <c r="Q36" s="443"/>
      <c r="R36" s="444"/>
      <c r="S36" s="443"/>
      <c r="T36" s="446"/>
      <c r="U36" s="445"/>
      <c r="V36" s="443"/>
      <c r="W36" s="444"/>
      <c r="X36" s="443"/>
      <c r="Y36" s="444"/>
      <c r="Z36" s="442"/>
      <c r="AA36" s="443"/>
      <c r="AB36" s="444"/>
      <c r="AC36" s="443"/>
      <c r="AD36" s="444"/>
      <c r="AE36" s="442"/>
    </row>
    <row r="37" spans="2:31" ht="12.75">
      <c r="B37" s="441"/>
      <c r="C37" s="430"/>
      <c r="D37" s="430"/>
      <c r="E37" s="430" t="s">
        <v>160</v>
      </c>
      <c r="F37" s="442"/>
      <c r="G37" s="443"/>
      <c r="H37" s="444"/>
      <c r="I37" s="443"/>
      <c r="J37" s="446"/>
      <c r="K37" s="442"/>
      <c r="L37" s="443"/>
      <c r="M37" s="444"/>
      <c r="N37" s="443"/>
      <c r="O37" s="446"/>
      <c r="P37" s="442"/>
      <c r="Q37" s="443"/>
      <c r="R37" s="444"/>
      <c r="S37" s="443"/>
      <c r="T37" s="446"/>
      <c r="U37" s="445"/>
      <c r="V37" s="443"/>
      <c r="W37" s="444"/>
      <c r="X37" s="443"/>
      <c r="Y37" s="444"/>
      <c r="Z37" s="442"/>
      <c r="AA37" s="443"/>
      <c r="AB37" s="444"/>
      <c r="AC37" s="443"/>
      <c r="AD37" s="444"/>
      <c r="AE37" s="442"/>
    </row>
    <row r="38" spans="2:31" ht="12.75">
      <c r="B38" s="441"/>
      <c r="C38" s="430"/>
      <c r="D38" s="430"/>
      <c r="E38" s="430"/>
      <c r="F38" s="447"/>
      <c r="G38" s="448"/>
      <c r="H38" s="449"/>
      <c r="I38" s="448"/>
      <c r="J38" s="450"/>
      <c r="K38" s="447"/>
      <c r="L38" s="448"/>
      <c r="M38" s="449"/>
      <c r="N38" s="448"/>
      <c r="O38" s="450"/>
      <c r="P38" s="447"/>
      <c r="Q38" s="448"/>
      <c r="R38" s="449"/>
      <c r="S38" s="448"/>
      <c r="T38" s="450"/>
      <c r="U38" s="451"/>
      <c r="V38" s="448"/>
      <c r="W38" s="449"/>
      <c r="X38" s="448"/>
      <c r="Y38" s="449"/>
      <c r="Z38" s="447"/>
      <c r="AA38" s="448"/>
      <c r="AB38" s="449"/>
      <c r="AC38" s="448"/>
      <c r="AD38" s="449"/>
      <c r="AE38" s="447"/>
    </row>
    <row r="39" spans="2:31" ht="12.75">
      <c r="B39" s="441"/>
      <c r="C39" s="430"/>
      <c r="D39" s="435" t="s">
        <v>628</v>
      </c>
      <c r="E39" s="430"/>
      <c r="F39" s="447"/>
      <c r="G39" s="448"/>
      <c r="H39" s="449"/>
      <c r="I39" s="448"/>
      <c r="J39" s="450"/>
      <c r="K39" s="447"/>
      <c r="L39" s="448"/>
      <c r="M39" s="449"/>
      <c r="N39" s="448"/>
      <c r="O39" s="450"/>
      <c r="P39" s="447"/>
      <c r="Q39" s="448"/>
      <c r="R39" s="449"/>
      <c r="S39" s="448"/>
      <c r="T39" s="450"/>
      <c r="U39" s="451"/>
      <c r="V39" s="448"/>
      <c r="W39" s="449"/>
      <c r="X39" s="448"/>
      <c r="Y39" s="449"/>
      <c r="Z39" s="447"/>
      <c r="AA39" s="448"/>
      <c r="AB39" s="449"/>
      <c r="AC39" s="448"/>
      <c r="AD39" s="449"/>
      <c r="AE39" s="447"/>
    </row>
    <row r="40" spans="2:31" ht="12.75">
      <c r="B40" s="441"/>
      <c r="C40" s="430"/>
      <c r="D40" s="460"/>
      <c r="E40" s="430" t="s">
        <v>523</v>
      </c>
      <c r="F40" s="442"/>
      <c r="G40" s="443"/>
      <c r="H40" s="444"/>
      <c r="I40" s="443"/>
      <c r="J40" s="446"/>
      <c r="K40" s="442"/>
      <c r="L40" s="443"/>
      <c r="M40" s="444"/>
      <c r="N40" s="443"/>
      <c r="O40" s="446"/>
      <c r="P40" s="442"/>
      <c r="Q40" s="443"/>
      <c r="R40" s="444"/>
      <c r="S40" s="443"/>
      <c r="T40" s="446"/>
      <c r="U40" s="445"/>
      <c r="V40" s="443"/>
      <c r="W40" s="444"/>
      <c r="X40" s="443"/>
      <c r="Y40" s="444"/>
      <c r="Z40" s="442"/>
      <c r="AA40" s="443"/>
      <c r="AB40" s="444"/>
      <c r="AC40" s="443"/>
      <c r="AD40" s="444"/>
      <c r="AE40" s="442"/>
    </row>
    <row r="41" spans="2:31" ht="12.75">
      <c r="B41" s="441"/>
      <c r="C41" s="430"/>
      <c r="D41" s="435"/>
      <c r="E41" s="430" t="s">
        <v>524</v>
      </c>
      <c r="F41" s="442"/>
      <c r="G41" s="443"/>
      <c r="H41" s="444"/>
      <c r="I41" s="443"/>
      <c r="J41" s="446"/>
      <c r="K41" s="442"/>
      <c r="L41" s="443"/>
      <c r="M41" s="444"/>
      <c r="N41" s="443"/>
      <c r="O41" s="446"/>
      <c r="P41" s="442"/>
      <c r="Q41" s="443"/>
      <c r="R41" s="444"/>
      <c r="S41" s="443"/>
      <c r="T41" s="446"/>
      <c r="U41" s="445"/>
      <c r="V41" s="443"/>
      <c r="W41" s="444"/>
      <c r="X41" s="443"/>
      <c r="Y41" s="444"/>
      <c r="Z41" s="442"/>
      <c r="AA41" s="443"/>
      <c r="AB41" s="444"/>
      <c r="AC41" s="443"/>
      <c r="AD41" s="444"/>
      <c r="AE41" s="442"/>
    </row>
    <row r="42" spans="2:31" ht="12.75">
      <c r="B42" s="441"/>
      <c r="C42" s="430"/>
      <c r="D42" s="430"/>
      <c r="E42" s="430"/>
      <c r="F42" s="447"/>
      <c r="G42" s="448"/>
      <c r="H42" s="449"/>
      <c r="I42" s="448"/>
      <c r="J42" s="450"/>
      <c r="K42" s="447"/>
      <c r="L42" s="448"/>
      <c r="M42" s="449"/>
      <c r="N42" s="448"/>
      <c r="O42" s="450"/>
      <c r="P42" s="447"/>
      <c r="Q42" s="448"/>
      <c r="R42" s="449"/>
      <c r="S42" s="448"/>
      <c r="T42" s="450"/>
      <c r="U42" s="451"/>
      <c r="V42" s="448"/>
      <c r="W42" s="449"/>
      <c r="X42" s="448"/>
      <c r="Y42" s="449"/>
      <c r="Z42" s="447"/>
      <c r="AA42" s="448"/>
      <c r="AB42" s="449"/>
      <c r="AC42" s="448"/>
      <c r="AD42" s="449"/>
      <c r="AE42" s="447"/>
    </row>
    <row r="43" spans="2:31" ht="12.75">
      <c r="B43" s="441"/>
      <c r="C43" s="430"/>
      <c r="D43" s="435" t="s">
        <v>658</v>
      </c>
      <c r="E43" s="430"/>
      <c r="F43" s="447"/>
      <c r="G43" s="448"/>
      <c r="H43" s="449"/>
      <c r="I43" s="448"/>
      <c r="J43" s="450"/>
      <c r="K43" s="447"/>
      <c r="L43" s="448"/>
      <c r="M43" s="449"/>
      <c r="N43" s="448"/>
      <c r="O43" s="450"/>
      <c r="P43" s="447"/>
      <c r="Q43" s="448"/>
      <c r="R43" s="449"/>
      <c r="S43" s="448"/>
      <c r="T43" s="450"/>
      <c r="U43" s="451"/>
      <c r="V43" s="448"/>
      <c r="W43" s="449"/>
      <c r="X43" s="448"/>
      <c r="Y43" s="449"/>
      <c r="Z43" s="447"/>
      <c r="AA43" s="448"/>
      <c r="AB43" s="449"/>
      <c r="AC43" s="448"/>
      <c r="AD43" s="449"/>
      <c r="AE43" s="447"/>
    </row>
    <row r="44" spans="2:31" ht="12.75">
      <c r="B44" s="441"/>
      <c r="C44" s="430"/>
      <c r="D44" s="435"/>
      <c r="E44" s="430" t="s">
        <v>659</v>
      </c>
      <c r="F44" s="442"/>
      <c r="G44" s="443"/>
      <c r="H44" s="444"/>
      <c r="I44" s="443"/>
      <c r="J44" s="446"/>
      <c r="K44" s="442"/>
      <c r="L44" s="443"/>
      <c r="M44" s="444"/>
      <c r="N44" s="443"/>
      <c r="O44" s="446"/>
      <c r="P44" s="442"/>
      <c r="Q44" s="443"/>
      <c r="R44" s="444"/>
      <c r="S44" s="443"/>
      <c r="T44" s="446"/>
      <c r="U44" s="445"/>
      <c r="V44" s="443"/>
      <c r="W44" s="444"/>
      <c r="X44" s="443"/>
      <c r="Y44" s="444"/>
      <c r="Z44" s="442"/>
      <c r="AA44" s="443"/>
      <c r="AB44" s="444"/>
      <c r="AC44" s="443"/>
      <c r="AD44" s="444"/>
      <c r="AE44" s="442"/>
    </row>
    <row r="45" spans="2:31" ht="12.75">
      <c r="B45" s="441"/>
      <c r="C45" s="430"/>
      <c r="D45" s="435"/>
      <c r="E45" s="430" t="s">
        <v>660</v>
      </c>
      <c r="F45" s="442"/>
      <c r="G45" s="443"/>
      <c r="H45" s="444"/>
      <c r="I45" s="443"/>
      <c r="J45" s="446"/>
      <c r="K45" s="442"/>
      <c r="L45" s="443"/>
      <c r="M45" s="444"/>
      <c r="N45" s="443"/>
      <c r="O45" s="446"/>
      <c r="P45" s="442"/>
      <c r="Q45" s="443"/>
      <c r="R45" s="444"/>
      <c r="S45" s="443"/>
      <c r="T45" s="446"/>
      <c r="U45" s="445"/>
      <c r="V45" s="443"/>
      <c r="W45" s="444"/>
      <c r="X45" s="443"/>
      <c r="Y45" s="444"/>
      <c r="Z45" s="442"/>
      <c r="AA45" s="443"/>
      <c r="AB45" s="444"/>
      <c r="AC45" s="443"/>
      <c r="AD45" s="444"/>
      <c r="AE45" s="442"/>
    </row>
    <row r="46" spans="2:31" ht="12.75">
      <c r="B46" s="441"/>
      <c r="C46" s="430"/>
      <c r="D46" s="435"/>
      <c r="E46" s="430"/>
      <c r="F46" s="447"/>
      <c r="G46" s="448"/>
      <c r="H46" s="449"/>
      <c r="I46" s="448"/>
      <c r="J46" s="450"/>
      <c r="K46" s="447"/>
      <c r="L46" s="448"/>
      <c r="M46" s="449"/>
      <c r="N46" s="448"/>
      <c r="O46" s="450"/>
      <c r="P46" s="447"/>
      <c r="Q46" s="448"/>
      <c r="R46" s="449"/>
      <c r="S46" s="448"/>
      <c r="T46" s="450"/>
      <c r="U46" s="451"/>
      <c r="V46" s="448"/>
      <c r="W46" s="449"/>
      <c r="X46" s="448"/>
      <c r="Y46" s="449"/>
      <c r="Z46" s="447"/>
      <c r="AA46" s="448"/>
      <c r="AB46" s="449"/>
      <c r="AC46" s="448"/>
      <c r="AD46" s="449"/>
      <c r="AE46" s="447"/>
    </row>
    <row r="47" spans="2:31" ht="12.75">
      <c r="B47" s="441"/>
      <c r="C47" s="430"/>
      <c r="D47" s="435" t="s">
        <v>514</v>
      </c>
      <c r="E47" s="430"/>
      <c r="F47" s="447"/>
      <c r="G47" s="448"/>
      <c r="H47" s="449"/>
      <c r="I47" s="448"/>
      <c r="J47" s="450"/>
      <c r="K47" s="447"/>
      <c r="L47" s="448"/>
      <c r="M47" s="449"/>
      <c r="N47" s="448"/>
      <c r="O47" s="450"/>
      <c r="P47" s="447"/>
      <c r="Q47" s="448"/>
      <c r="R47" s="449"/>
      <c r="S47" s="448"/>
      <c r="T47" s="450"/>
      <c r="U47" s="451"/>
      <c r="V47" s="448"/>
      <c r="W47" s="449"/>
      <c r="X47" s="448"/>
      <c r="Y47" s="449"/>
      <c r="Z47" s="447"/>
      <c r="AA47" s="448"/>
      <c r="AB47" s="449"/>
      <c r="AC47" s="448"/>
      <c r="AD47" s="449"/>
      <c r="AE47" s="447"/>
    </row>
    <row r="48" spans="2:31" ht="12.75">
      <c r="B48" s="441"/>
      <c r="C48" s="430"/>
      <c r="D48" s="435"/>
      <c r="E48" s="430" t="s">
        <v>515</v>
      </c>
      <c r="F48" s="442"/>
      <c r="G48" s="443"/>
      <c r="H48" s="444"/>
      <c r="I48" s="443"/>
      <c r="J48" s="446"/>
      <c r="K48" s="442"/>
      <c r="L48" s="443"/>
      <c r="M48" s="444"/>
      <c r="N48" s="443"/>
      <c r="O48" s="446"/>
      <c r="P48" s="442"/>
      <c r="Q48" s="443"/>
      <c r="R48" s="444"/>
      <c r="S48" s="443"/>
      <c r="T48" s="446"/>
      <c r="U48" s="445"/>
      <c r="V48" s="443"/>
      <c r="W48" s="444"/>
      <c r="X48" s="443"/>
      <c r="Y48" s="444"/>
      <c r="Z48" s="442"/>
      <c r="AA48" s="443"/>
      <c r="AB48" s="444"/>
      <c r="AC48" s="443"/>
      <c r="AD48" s="444"/>
      <c r="AE48" s="442"/>
    </row>
    <row r="49" spans="2:31" ht="12.75">
      <c r="B49" s="441"/>
      <c r="C49" s="430"/>
      <c r="D49" s="435"/>
      <c r="E49" s="430"/>
      <c r="F49" s="447"/>
      <c r="G49" s="448"/>
      <c r="H49" s="449"/>
      <c r="I49" s="448"/>
      <c r="J49" s="450"/>
      <c r="K49" s="447"/>
      <c r="L49" s="448"/>
      <c r="M49" s="449"/>
      <c r="N49" s="448"/>
      <c r="O49" s="450"/>
      <c r="P49" s="447"/>
      <c r="Q49" s="448"/>
      <c r="R49" s="449"/>
      <c r="S49" s="448"/>
      <c r="T49" s="450"/>
      <c r="U49" s="451"/>
      <c r="V49" s="448"/>
      <c r="W49" s="449"/>
      <c r="X49" s="448"/>
      <c r="Y49" s="449"/>
      <c r="Z49" s="447"/>
      <c r="AA49" s="448"/>
      <c r="AB49" s="449"/>
      <c r="AC49" s="448"/>
      <c r="AD49" s="449"/>
      <c r="AE49" s="447"/>
    </row>
    <row r="50" spans="2:31" ht="12.75">
      <c r="B50" s="441"/>
      <c r="C50" s="430"/>
      <c r="D50" s="435" t="s">
        <v>141</v>
      </c>
      <c r="E50" s="430"/>
      <c r="F50" s="447"/>
      <c r="G50" s="448"/>
      <c r="H50" s="449"/>
      <c r="I50" s="448"/>
      <c r="J50" s="450"/>
      <c r="K50" s="447"/>
      <c r="L50" s="448"/>
      <c r="M50" s="449"/>
      <c r="N50" s="448"/>
      <c r="O50" s="450"/>
      <c r="P50" s="447"/>
      <c r="Q50" s="448"/>
      <c r="R50" s="449"/>
      <c r="S50" s="448"/>
      <c r="T50" s="450"/>
      <c r="U50" s="451"/>
      <c r="V50" s="448"/>
      <c r="W50" s="449"/>
      <c r="X50" s="448"/>
      <c r="Y50" s="449"/>
      <c r="Z50" s="447"/>
      <c r="AA50" s="448"/>
      <c r="AB50" s="449"/>
      <c r="AC50" s="448"/>
      <c r="AD50" s="449"/>
      <c r="AE50" s="447"/>
    </row>
    <row r="51" spans="2:31" ht="12.75">
      <c r="B51" s="441"/>
      <c r="C51" s="430"/>
      <c r="D51" s="435"/>
      <c r="E51" s="430" t="s">
        <v>516</v>
      </c>
      <c r="F51" s="442"/>
      <c r="G51" s="443"/>
      <c r="H51" s="444"/>
      <c r="I51" s="443"/>
      <c r="J51" s="446"/>
      <c r="K51" s="442"/>
      <c r="L51" s="443"/>
      <c r="M51" s="444"/>
      <c r="N51" s="443"/>
      <c r="O51" s="446"/>
      <c r="P51" s="442"/>
      <c r="Q51" s="443"/>
      <c r="R51" s="444"/>
      <c r="S51" s="443"/>
      <c r="T51" s="446"/>
      <c r="U51" s="445"/>
      <c r="V51" s="443"/>
      <c r="W51" s="444"/>
      <c r="X51" s="443"/>
      <c r="Y51" s="444"/>
      <c r="Z51" s="442"/>
      <c r="AA51" s="443"/>
      <c r="AB51" s="444"/>
      <c r="AC51" s="443"/>
      <c r="AD51" s="444"/>
      <c r="AE51" s="442"/>
    </row>
    <row r="52" spans="2:31" ht="12.75">
      <c r="B52" s="441"/>
      <c r="C52" s="430"/>
      <c r="D52" s="435"/>
      <c r="E52" s="430" t="s">
        <v>374</v>
      </c>
      <c r="F52" s="442"/>
      <c r="G52" s="443"/>
      <c r="H52" s="444"/>
      <c r="I52" s="443"/>
      <c r="J52" s="446"/>
      <c r="K52" s="442"/>
      <c r="L52" s="443"/>
      <c r="M52" s="444"/>
      <c r="N52" s="443"/>
      <c r="O52" s="446"/>
      <c r="P52" s="442"/>
      <c r="Q52" s="443"/>
      <c r="R52" s="444"/>
      <c r="S52" s="443"/>
      <c r="T52" s="446"/>
      <c r="U52" s="445"/>
      <c r="V52" s="443"/>
      <c r="W52" s="444"/>
      <c r="X52" s="443"/>
      <c r="Y52" s="444"/>
      <c r="Z52" s="442"/>
      <c r="AA52" s="443"/>
      <c r="AB52" s="444"/>
      <c r="AC52" s="443"/>
      <c r="AD52" s="444"/>
      <c r="AE52" s="442"/>
    </row>
    <row r="53" spans="2:31" ht="12.75">
      <c r="B53" s="441"/>
      <c r="C53" s="430"/>
      <c r="D53" s="435"/>
      <c r="E53" s="430" t="s">
        <v>375</v>
      </c>
      <c r="F53" s="442"/>
      <c r="G53" s="443"/>
      <c r="H53" s="444"/>
      <c r="I53" s="443"/>
      <c r="J53" s="446"/>
      <c r="K53" s="442"/>
      <c r="L53" s="443"/>
      <c r="M53" s="444"/>
      <c r="N53" s="443"/>
      <c r="O53" s="446"/>
      <c r="P53" s="442"/>
      <c r="Q53" s="443"/>
      <c r="R53" s="444"/>
      <c r="S53" s="443"/>
      <c r="T53" s="446"/>
      <c r="U53" s="445"/>
      <c r="V53" s="443"/>
      <c r="W53" s="444"/>
      <c r="X53" s="443"/>
      <c r="Y53" s="444"/>
      <c r="Z53" s="442"/>
      <c r="AA53" s="443"/>
      <c r="AB53" s="444"/>
      <c r="AC53" s="443"/>
      <c r="AD53" s="444"/>
      <c r="AE53" s="442"/>
    </row>
    <row r="54" spans="2:31" ht="12.75">
      <c r="B54" s="441"/>
      <c r="C54" s="430"/>
      <c r="D54" s="435"/>
      <c r="E54" s="430" t="s">
        <v>518</v>
      </c>
      <c r="F54" s="442"/>
      <c r="G54" s="443"/>
      <c r="H54" s="444"/>
      <c r="I54" s="443"/>
      <c r="J54" s="446"/>
      <c r="K54" s="442"/>
      <c r="L54" s="443"/>
      <c r="M54" s="444"/>
      <c r="N54" s="443"/>
      <c r="O54" s="446"/>
      <c r="P54" s="442"/>
      <c r="Q54" s="443"/>
      <c r="R54" s="444"/>
      <c r="S54" s="443"/>
      <c r="T54" s="446"/>
      <c r="U54" s="445"/>
      <c r="V54" s="443"/>
      <c r="W54" s="444"/>
      <c r="X54" s="443"/>
      <c r="Y54" s="444"/>
      <c r="Z54" s="442"/>
      <c r="AA54" s="443"/>
      <c r="AB54" s="444"/>
      <c r="AC54" s="443"/>
      <c r="AD54" s="444"/>
      <c r="AE54" s="442"/>
    </row>
    <row r="55" spans="2:31" ht="12.75">
      <c r="B55" s="441"/>
      <c r="C55" s="430"/>
      <c r="D55" s="435"/>
      <c r="E55" s="430" t="s">
        <v>536</v>
      </c>
      <c r="F55" s="442"/>
      <c r="G55" s="443"/>
      <c r="H55" s="444"/>
      <c r="I55" s="443"/>
      <c r="J55" s="446"/>
      <c r="K55" s="442"/>
      <c r="L55" s="443"/>
      <c r="M55" s="444"/>
      <c r="N55" s="443"/>
      <c r="O55" s="446"/>
      <c r="P55" s="442"/>
      <c r="Q55" s="443"/>
      <c r="R55" s="444"/>
      <c r="S55" s="443"/>
      <c r="T55" s="446"/>
      <c r="U55" s="445"/>
      <c r="V55" s="443"/>
      <c r="W55" s="444"/>
      <c r="X55" s="443"/>
      <c r="Y55" s="444"/>
      <c r="Z55" s="442"/>
      <c r="AA55" s="443"/>
      <c r="AB55" s="444"/>
      <c r="AC55" s="443"/>
      <c r="AD55" s="444"/>
      <c r="AE55" s="442"/>
    </row>
    <row r="56" spans="2:31" ht="12.75">
      <c r="B56" s="441"/>
      <c r="C56" s="430"/>
      <c r="D56" s="435"/>
      <c r="E56" s="430" t="s">
        <v>537</v>
      </c>
      <c r="F56" s="442"/>
      <c r="G56" s="443"/>
      <c r="H56" s="444"/>
      <c r="I56" s="443"/>
      <c r="J56" s="446"/>
      <c r="K56" s="442"/>
      <c r="L56" s="443"/>
      <c r="M56" s="444"/>
      <c r="N56" s="443"/>
      <c r="O56" s="446"/>
      <c r="P56" s="442"/>
      <c r="Q56" s="443"/>
      <c r="R56" s="444"/>
      <c r="S56" s="443"/>
      <c r="T56" s="446"/>
      <c r="U56" s="445"/>
      <c r="V56" s="443"/>
      <c r="W56" s="444"/>
      <c r="X56" s="443"/>
      <c r="Y56" s="444"/>
      <c r="Z56" s="442"/>
      <c r="AA56" s="443"/>
      <c r="AB56" s="444"/>
      <c r="AC56" s="443"/>
      <c r="AD56" s="444"/>
      <c r="AE56" s="442"/>
    </row>
    <row r="57" spans="2:31" ht="12.75">
      <c r="B57" s="441"/>
      <c r="C57" s="430"/>
      <c r="D57" s="435"/>
      <c r="E57" s="430" t="s">
        <v>525</v>
      </c>
      <c r="F57" s="442"/>
      <c r="G57" s="443"/>
      <c r="H57" s="444"/>
      <c r="I57" s="443"/>
      <c r="J57" s="446"/>
      <c r="K57" s="442"/>
      <c r="L57" s="443"/>
      <c r="M57" s="444"/>
      <c r="N57" s="443"/>
      <c r="O57" s="446"/>
      <c r="P57" s="442"/>
      <c r="Q57" s="443"/>
      <c r="R57" s="444"/>
      <c r="S57" s="443"/>
      <c r="T57" s="446"/>
      <c r="U57" s="445"/>
      <c r="V57" s="443"/>
      <c r="W57" s="444"/>
      <c r="X57" s="443"/>
      <c r="Y57" s="444"/>
      <c r="Z57" s="442"/>
      <c r="AA57" s="443"/>
      <c r="AB57" s="444"/>
      <c r="AC57" s="443"/>
      <c r="AD57" s="444"/>
      <c r="AE57" s="442"/>
    </row>
    <row r="58" spans="2:31" ht="12.75">
      <c r="B58" s="441"/>
      <c r="C58" s="430"/>
      <c r="D58" s="430"/>
      <c r="E58" s="430" t="s">
        <v>36</v>
      </c>
      <c r="F58" s="442"/>
      <c r="G58" s="443"/>
      <c r="H58" s="444"/>
      <c r="I58" s="443"/>
      <c r="J58" s="446"/>
      <c r="K58" s="442"/>
      <c r="L58" s="443"/>
      <c r="M58" s="444"/>
      <c r="N58" s="443"/>
      <c r="O58" s="446"/>
      <c r="P58" s="442"/>
      <c r="Q58" s="443"/>
      <c r="R58" s="444"/>
      <c r="S58" s="443"/>
      <c r="T58" s="446"/>
      <c r="U58" s="445"/>
      <c r="V58" s="443"/>
      <c r="W58" s="444"/>
      <c r="X58" s="443"/>
      <c r="Y58" s="444"/>
      <c r="Z58" s="442"/>
      <c r="AA58" s="443"/>
      <c r="AB58" s="444"/>
      <c r="AC58" s="443"/>
      <c r="AD58" s="444"/>
      <c r="AE58" s="442"/>
    </row>
    <row r="59" spans="2:31" ht="12.75">
      <c r="B59" s="441"/>
      <c r="C59" s="430"/>
      <c r="D59" s="430"/>
      <c r="E59" s="430" t="s">
        <v>170</v>
      </c>
      <c r="F59" s="442"/>
      <c r="G59" s="443"/>
      <c r="H59" s="444"/>
      <c r="I59" s="443"/>
      <c r="J59" s="446"/>
      <c r="K59" s="442"/>
      <c r="L59" s="443"/>
      <c r="M59" s="444"/>
      <c r="N59" s="443"/>
      <c r="O59" s="446"/>
      <c r="P59" s="442"/>
      <c r="Q59" s="443"/>
      <c r="R59" s="444"/>
      <c r="S59" s="443"/>
      <c r="T59" s="446"/>
      <c r="U59" s="445"/>
      <c r="V59" s="443"/>
      <c r="W59" s="444"/>
      <c r="X59" s="443"/>
      <c r="Y59" s="444"/>
      <c r="Z59" s="442"/>
      <c r="AA59" s="443"/>
      <c r="AB59" s="444"/>
      <c r="AC59" s="443"/>
      <c r="AD59" s="444"/>
      <c r="AE59" s="442"/>
    </row>
    <row r="60" spans="2:31" ht="12.75">
      <c r="B60" s="441"/>
      <c r="C60" s="430"/>
      <c r="D60" s="435"/>
      <c r="E60" s="430" t="s">
        <v>171</v>
      </c>
      <c r="F60" s="442"/>
      <c r="G60" s="443"/>
      <c r="H60" s="444"/>
      <c r="I60" s="443"/>
      <c r="J60" s="446"/>
      <c r="K60" s="442"/>
      <c r="L60" s="443"/>
      <c r="M60" s="444"/>
      <c r="N60" s="443"/>
      <c r="O60" s="446"/>
      <c r="P60" s="442"/>
      <c r="Q60" s="443"/>
      <c r="R60" s="444"/>
      <c r="S60" s="443"/>
      <c r="T60" s="446"/>
      <c r="U60" s="445"/>
      <c r="V60" s="443"/>
      <c r="W60" s="444"/>
      <c r="X60" s="443"/>
      <c r="Y60" s="444"/>
      <c r="Z60" s="442"/>
      <c r="AA60" s="443"/>
      <c r="AB60" s="444"/>
      <c r="AC60" s="443"/>
      <c r="AD60" s="444"/>
      <c r="AE60" s="442"/>
    </row>
    <row r="61" spans="2:31" ht="12.75">
      <c r="B61" s="441"/>
      <c r="C61" s="430"/>
      <c r="D61" s="435"/>
      <c r="E61" s="430" t="s">
        <v>172</v>
      </c>
      <c r="F61" s="442"/>
      <c r="G61" s="443"/>
      <c r="H61" s="444"/>
      <c r="I61" s="443"/>
      <c r="J61" s="446"/>
      <c r="K61" s="442"/>
      <c r="L61" s="443"/>
      <c r="M61" s="444"/>
      <c r="N61" s="443"/>
      <c r="O61" s="446"/>
      <c r="P61" s="442"/>
      <c r="Q61" s="443"/>
      <c r="R61" s="444"/>
      <c r="S61" s="443"/>
      <c r="T61" s="446"/>
      <c r="U61" s="445"/>
      <c r="V61" s="443"/>
      <c r="W61" s="444"/>
      <c r="X61" s="443"/>
      <c r="Y61" s="444"/>
      <c r="Z61" s="442"/>
      <c r="AA61" s="443"/>
      <c r="AB61" s="444"/>
      <c r="AC61" s="443"/>
      <c r="AD61" s="444"/>
      <c r="AE61" s="442"/>
    </row>
    <row r="62" spans="2:31" ht="12.75">
      <c r="B62" s="441"/>
      <c r="C62" s="430"/>
      <c r="D62" s="435"/>
      <c r="E62" s="430" t="s">
        <v>175</v>
      </c>
      <c r="F62" s="442"/>
      <c r="G62" s="443"/>
      <c r="H62" s="444"/>
      <c r="I62" s="443"/>
      <c r="J62" s="446"/>
      <c r="K62" s="442"/>
      <c r="L62" s="443"/>
      <c r="M62" s="444"/>
      <c r="N62" s="443"/>
      <c r="O62" s="446"/>
      <c r="P62" s="442"/>
      <c r="Q62" s="443"/>
      <c r="R62" s="444"/>
      <c r="S62" s="443"/>
      <c r="T62" s="446"/>
      <c r="U62" s="445"/>
      <c r="V62" s="443"/>
      <c r="W62" s="444"/>
      <c r="X62" s="443"/>
      <c r="Y62" s="444"/>
      <c r="Z62" s="442"/>
      <c r="AA62" s="443"/>
      <c r="AB62" s="444"/>
      <c r="AC62" s="443"/>
      <c r="AD62" s="444"/>
      <c r="AE62" s="442"/>
    </row>
    <row r="63" spans="2:31" ht="12.75">
      <c r="B63" s="441"/>
      <c r="C63" s="430"/>
      <c r="D63" s="435"/>
      <c r="E63" s="430" t="s">
        <v>41</v>
      </c>
      <c r="F63" s="442"/>
      <c r="G63" s="443"/>
      <c r="H63" s="444"/>
      <c r="I63" s="443"/>
      <c r="J63" s="446"/>
      <c r="K63" s="442"/>
      <c r="L63" s="443"/>
      <c r="M63" s="444"/>
      <c r="N63" s="443"/>
      <c r="O63" s="446"/>
      <c r="P63" s="442"/>
      <c r="Q63" s="443"/>
      <c r="R63" s="444"/>
      <c r="S63" s="443"/>
      <c r="T63" s="446"/>
      <c r="U63" s="445"/>
      <c r="V63" s="443"/>
      <c r="W63" s="444"/>
      <c r="X63" s="443"/>
      <c r="Y63" s="444"/>
      <c r="Z63" s="442"/>
      <c r="AA63" s="443"/>
      <c r="AB63" s="444"/>
      <c r="AC63" s="443"/>
      <c r="AD63" s="444"/>
      <c r="AE63" s="442"/>
    </row>
    <row r="64" spans="2:31" ht="12.75">
      <c r="B64" s="441"/>
      <c r="C64" s="430"/>
      <c r="D64" s="435"/>
      <c r="E64" s="430" t="s">
        <v>180</v>
      </c>
      <c r="F64" s="442"/>
      <c r="G64" s="443"/>
      <c r="H64" s="444"/>
      <c r="I64" s="443"/>
      <c r="J64" s="446"/>
      <c r="K64" s="442"/>
      <c r="L64" s="443"/>
      <c r="M64" s="444"/>
      <c r="N64" s="443"/>
      <c r="O64" s="446"/>
      <c r="P64" s="442"/>
      <c r="Q64" s="443"/>
      <c r="R64" s="444"/>
      <c r="S64" s="443"/>
      <c r="T64" s="446"/>
      <c r="U64" s="445"/>
      <c r="V64" s="443"/>
      <c r="W64" s="444"/>
      <c r="X64" s="443"/>
      <c r="Y64" s="444"/>
      <c r="Z64" s="442"/>
      <c r="AA64" s="443"/>
      <c r="AB64" s="444"/>
      <c r="AC64" s="443"/>
      <c r="AD64" s="444"/>
      <c r="AE64" s="442"/>
    </row>
    <row r="65" spans="2:31" ht="12.75">
      <c r="B65" s="441"/>
      <c r="C65" s="430"/>
      <c r="D65" s="435"/>
      <c r="E65" s="430"/>
      <c r="F65" s="447"/>
      <c r="G65" s="448"/>
      <c r="H65" s="449"/>
      <c r="I65" s="448"/>
      <c r="J65" s="450"/>
      <c r="K65" s="447"/>
      <c r="L65" s="448"/>
      <c r="M65" s="449"/>
      <c r="N65" s="448"/>
      <c r="O65" s="450"/>
      <c r="P65" s="447"/>
      <c r="Q65" s="448"/>
      <c r="R65" s="449"/>
      <c r="S65" s="448"/>
      <c r="T65" s="450"/>
      <c r="U65" s="451"/>
      <c r="V65" s="448"/>
      <c r="W65" s="449"/>
      <c r="X65" s="448"/>
      <c r="Y65" s="449"/>
      <c r="Z65" s="447"/>
      <c r="AA65" s="448"/>
      <c r="AB65" s="449"/>
      <c r="AC65" s="448"/>
      <c r="AD65" s="449"/>
      <c r="AE65" s="447"/>
    </row>
    <row r="66" spans="2:31" ht="12.75">
      <c r="B66" s="441"/>
      <c r="C66" s="430"/>
      <c r="D66" s="435" t="s">
        <v>181</v>
      </c>
      <c r="E66" s="430"/>
      <c r="F66" s="447"/>
      <c r="G66" s="448"/>
      <c r="H66" s="449"/>
      <c r="I66" s="448"/>
      <c r="J66" s="450"/>
      <c r="K66" s="447"/>
      <c r="L66" s="448"/>
      <c r="M66" s="449"/>
      <c r="N66" s="448"/>
      <c r="O66" s="450"/>
      <c r="P66" s="447"/>
      <c r="Q66" s="448"/>
      <c r="R66" s="449"/>
      <c r="S66" s="448"/>
      <c r="T66" s="450"/>
      <c r="U66" s="451"/>
      <c r="V66" s="448"/>
      <c r="W66" s="449"/>
      <c r="X66" s="448"/>
      <c r="Y66" s="449"/>
      <c r="Z66" s="447"/>
      <c r="AA66" s="448"/>
      <c r="AB66" s="449"/>
      <c r="AC66" s="448"/>
      <c r="AD66" s="449"/>
      <c r="AE66" s="447"/>
    </row>
    <row r="67" spans="2:31" ht="12.75">
      <c r="B67" s="441"/>
      <c r="C67" s="430"/>
      <c r="D67" s="435"/>
      <c r="E67" s="430" t="s">
        <v>182</v>
      </c>
      <c r="F67" s="442"/>
      <c r="G67" s="443"/>
      <c r="H67" s="444"/>
      <c r="I67" s="443"/>
      <c r="J67" s="446"/>
      <c r="K67" s="442"/>
      <c r="L67" s="443"/>
      <c r="M67" s="444"/>
      <c r="N67" s="443"/>
      <c r="O67" s="446"/>
      <c r="P67" s="442"/>
      <c r="Q67" s="443"/>
      <c r="R67" s="444"/>
      <c r="S67" s="443"/>
      <c r="T67" s="446"/>
      <c r="U67" s="445"/>
      <c r="V67" s="443"/>
      <c r="W67" s="444"/>
      <c r="X67" s="443"/>
      <c r="Y67" s="444"/>
      <c r="Z67" s="442"/>
      <c r="AA67" s="443"/>
      <c r="AB67" s="444"/>
      <c r="AC67" s="443"/>
      <c r="AD67" s="444"/>
      <c r="AE67" s="442"/>
    </row>
    <row r="68" spans="2:31" ht="12.75">
      <c r="B68" s="441"/>
      <c r="C68" s="430"/>
      <c r="D68" s="435"/>
      <c r="E68" s="430" t="s">
        <v>183</v>
      </c>
      <c r="F68" s="442"/>
      <c r="G68" s="443"/>
      <c r="H68" s="444"/>
      <c r="I68" s="443"/>
      <c r="J68" s="446"/>
      <c r="K68" s="442"/>
      <c r="L68" s="443"/>
      <c r="M68" s="444"/>
      <c r="N68" s="443"/>
      <c r="O68" s="446"/>
      <c r="P68" s="442"/>
      <c r="Q68" s="443"/>
      <c r="R68" s="444"/>
      <c r="S68" s="443"/>
      <c r="T68" s="446"/>
      <c r="U68" s="445"/>
      <c r="V68" s="443"/>
      <c r="W68" s="444"/>
      <c r="X68" s="443"/>
      <c r="Y68" s="444"/>
      <c r="Z68" s="442"/>
      <c r="AA68" s="443"/>
      <c r="AB68" s="444"/>
      <c r="AC68" s="443"/>
      <c r="AD68" s="444"/>
      <c r="AE68" s="442"/>
    </row>
    <row r="69" spans="2:31" ht="12.75">
      <c r="B69" s="441"/>
      <c r="C69" s="430"/>
      <c r="D69" s="435"/>
      <c r="E69" s="430" t="s">
        <v>184</v>
      </c>
      <c r="F69" s="442"/>
      <c r="G69" s="443"/>
      <c r="H69" s="444"/>
      <c r="I69" s="443"/>
      <c r="J69" s="446"/>
      <c r="K69" s="442"/>
      <c r="L69" s="443"/>
      <c r="M69" s="444"/>
      <c r="N69" s="443"/>
      <c r="O69" s="446"/>
      <c r="P69" s="442"/>
      <c r="Q69" s="443"/>
      <c r="R69" s="444"/>
      <c r="S69" s="443"/>
      <c r="T69" s="446"/>
      <c r="U69" s="445"/>
      <c r="V69" s="443"/>
      <c r="W69" s="444"/>
      <c r="X69" s="443"/>
      <c r="Y69" s="444"/>
      <c r="Z69" s="442"/>
      <c r="AA69" s="443"/>
      <c r="AB69" s="444"/>
      <c r="AC69" s="443"/>
      <c r="AD69" s="444"/>
      <c r="AE69" s="442"/>
    </row>
    <row r="70" spans="2:31" ht="12.75">
      <c r="B70" s="441"/>
      <c r="C70" s="430"/>
      <c r="D70" s="435"/>
      <c r="E70" s="430" t="s">
        <v>185</v>
      </c>
      <c r="F70" s="442"/>
      <c r="G70" s="443"/>
      <c r="H70" s="444"/>
      <c r="I70" s="443"/>
      <c r="J70" s="446"/>
      <c r="K70" s="442"/>
      <c r="L70" s="443"/>
      <c r="M70" s="444"/>
      <c r="N70" s="443"/>
      <c r="O70" s="446"/>
      <c r="P70" s="442"/>
      <c r="Q70" s="443"/>
      <c r="R70" s="444"/>
      <c r="S70" s="443"/>
      <c r="T70" s="446"/>
      <c r="U70" s="445"/>
      <c r="V70" s="443"/>
      <c r="W70" s="444"/>
      <c r="X70" s="443"/>
      <c r="Y70" s="444"/>
      <c r="Z70" s="442"/>
      <c r="AA70" s="443"/>
      <c r="AB70" s="444"/>
      <c r="AC70" s="443"/>
      <c r="AD70" s="444"/>
      <c r="AE70" s="442"/>
    </row>
    <row r="71" spans="2:31" ht="13.5" thickBot="1">
      <c r="B71" s="418"/>
      <c r="C71" s="419"/>
      <c r="D71" s="419"/>
      <c r="E71" s="419"/>
      <c r="F71" s="452"/>
      <c r="G71" s="453"/>
      <c r="H71" s="454"/>
      <c r="I71" s="453"/>
      <c r="J71" s="455"/>
      <c r="K71" s="456"/>
      <c r="L71" s="453"/>
      <c r="M71" s="454"/>
      <c r="N71" s="453"/>
      <c r="O71" s="455"/>
      <c r="P71" s="456"/>
      <c r="Q71" s="453"/>
      <c r="R71" s="454"/>
      <c r="S71" s="453"/>
      <c r="T71" s="455"/>
      <c r="U71" s="457"/>
      <c r="V71" s="453"/>
      <c r="W71" s="454"/>
      <c r="X71" s="453"/>
      <c r="Y71" s="454"/>
      <c r="Z71" s="456"/>
      <c r="AA71" s="453"/>
      <c r="AB71" s="454"/>
      <c r="AC71" s="453"/>
      <c r="AD71" s="454"/>
      <c r="AE71" s="456"/>
    </row>
    <row r="72" spans="2:31" ht="12.75">
      <c r="B72" s="458"/>
      <c r="C72" s="459" t="s">
        <v>198</v>
      </c>
      <c r="D72" s="459"/>
      <c r="E72" s="460"/>
      <c r="F72" s="461"/>
      <c r="G72" s="462"/>
      <c r="H72" s="463"/>
      <c r="I72" s="462"/>
      <c r="J72" s="464"/>
      <c r="K72" s="461"/>
      <c r="L72" s="462"/>
      <c r="M72" s="463"/>
      <c r="N72" s="462"/>
      <c r="O72" s="464"/>
      <c r="P72" s="461"/>
      <c r="Q72" s="462"/>
      <c r="R72" s="463"/>
      <c r="S72" s="462"/>
      <c r="T72" s="464"/>
      <c r="U72" s="465"/>
      <c r="V72" s="462"/>
      <c r="W72" s="463"/>
      <c r="X72" s="462"/>
      <c r="Y72" s="463"/>
      <c r="Z72" s="461"/>
      <c r="AA72" s="462"/>
      <c r="AB72" s="463"/>
      <c r="AC72" s="462"/>
      <c r="AD72" s="463"/>
      <c r="AE72" s="461"/>
    </row>
    <row r="73" spans="2:31" ht="12.75">
      <c r="B73" s="441"/>
      <c r="C73" s="430"/>
      <c r="D73" s="435" t="s">
        <v>868</v>
      </c>
      <c r="E73" s="430"/>
      <c r="F73" s="447"/>
      <c r="G73" s="448"/>
      <c r="H73" s="449"/>
      <c r="I73" s="448"/>
      <c r="J73" s="450"/>
      <c r="K73" s="447"/>
      <c r="L73" s="448"/>
      <c r="M73" s="449"/>
      <c r="N73" s="448"/>
      <c r="O73" s="450"/>
      <c r="P73" s="447"/>
      <c r="Q73" s="448"/>
      <c r="R73" s="449"/>
      <c r="S73" s="448"/>
      <c r="T73" s="450"/>
      <c r="U73" s="451"/>
      <c r="V73" s="448"/>
      <c r="W73" s="449"/>
      <c r="X73" s="448"/>
      <c r="Y73" s="449"/>
      <c r="Z73" s="447"/>
      <c r="AA73" s="448"/>
      <c r="AB73" s="449"/>
      <c r="AC73" s="448"/>
      <c r="AD73" s="449"/>
      <c r="AE73" s="447"/>
    </row>
    <row r="74" spans="2:31" ht="12.75">
      <c r="B74" s="441"/>
      <c r="C74" s="430"/>
      <c r="D74" s="430"/>
      <c r="E74" s="430" t="s">
        <v>199</v>
      </c>
      <c r="F74" s="442"/>
      <c r="G74" s="443"/>
      <c r="H74" s="444"/>
      <c r="I74" s="443"/>
      <c r="J74" s="446"/>
      <c r="K74" s="442"/>
      <c r="L74" s="443"/>
      <c r="M74" s="444"/>
      <c r="N74" s="443"/>
      <c r="O74" s="446"/>
      <c r="P74" s="442"/>
      <c r="Q74" s="443"/>
      <c r="R74" s="444"/>
      <c r="S74" s="443"/>
      <c r="T74" s="446"/>
      <c r="U74" s="445"/>
      <c r="V74" s="443"/>
      <c r="W74" s="444"/>
      <c r="X74" s="443"/>
      <c r="Y74" s="444"/>
      <c r="Z74" s="442"/>
      <c r="AA74" s="443"/>
      <c r="AB74" s="444"/>
      <c r="AC74" s="443"/>
      <c r="AD74" s="444"/>
      <c r="AE74" s="442"/>
    </row>
    <row r="75" spans="2:31" ht="12.75">
      <c r="B75" s="441"/>
      <c r="C75" s="430"/>
      <c r="D75" s="435"/>
      <c r="E75" s="430" t="s">
        <v>737</v>
      </c>
      <c r="F75" s="442"/>
      <c r="G75" s="443"/>
      <c r="H75" s="444"/>
      <c r="I75" s="443"/>
      <c r="J75" s="446"/>
      <c r="K75" s="442"/>
      <c r="L75" s="443"/>
      <c r="M75" s="444"/>
      <c r="N75" s="443"/>
      <c r="O75" s="446"/>
      <c r="P75" s="442"/>
      <c r="Q75" s="443"/>
      <c r="R75" s="444"/>
      <c r="S75" s="443"/>
      <c r="T75" s="446"/>
      <c r="U75" s="445"/>
      <c r="V75" s="443"/>
      <c r="W75" s="444"/>
      <c r="X75" s="443"/>
      <c r="Y75" s="444"/>
      <c r="Z75" s="442"/>
      <c r="AA75" s="443"/>
      <c r="AB75" s="444"/>
      <c r="AC75" s="443"/>
      <c r="AD75" s="444"/>
      <c r="AE75" s="442"/>
    </row>
    <row r="76" spans="2:31" ht="12.75">
      <c r="B76" s="441"/>
      <c r="C76" s="430"/>
      <c r="D76" s="435"/>
      <c r="E76" s="430" t="s">
        <v>738</v>
      </c>
      <c r="F76" s="442"/>
      <c r="G76" s="443"/>
      <c r="H76" s="444"/>
      <c r="I76" s="443"/>
      <c r="J76" s="446"/>
      <c r="K76" s="442"/>
      <c r="L76" s="443"/>
      <c r="M76" s="444"/>
      <c r="N76" s="443"/>
      <c r="O76" s="446"/>
      <c r="P76" s="442"/>
      <c r="Q76" s="443"/>
      <c r="R76" s="444"/>
      <c r="S76" s="443"/>
      <c r="T76" s="446"/>
      <c r="U76" s="445"/>
      <c r="V76" s="443"/>
      <c r="W76" s="444"/>
      <c r="X76" s="443"/>
      <c r="Y76" s="444"/>
      <c r="Z76" s="442"/>
      <c r="AA76" s="443"/>
      <c r="AB76" s="444"/>
      <c r="AC76" s="443"/>
      <c r="AD76" s="444"/>
      <c r="AE76" s="442"/>
    </row>
    <row r="77" spans="2:31" ht="12.75">
      <c r="B77" s="441"/>
      <c r="C77" s="430"/>
      <c r="D77" s="435"/>
      <c r="E77" s="430" t="s">
        <v>739</v>
      </c>
      <c r="F77" s="442"/>
      <c r="G77" s="443"/>
      <c r="H77" s="444"/>
      <c r="I77" s="443"/>
      <c r="J77" s="446"/>
      <c r="K77" s="442"/>
      <c r="L77" s="443"/>
      <c r="M77" s="444"/>
      <c r="N77" s="443"/>
      <c r="O77" s="446"/>
      <c r="P77" s="442"/>
      <c r="Q77" s="443"/>
      <c r="R77" s="444"/>
      <c r="S77" s="443"/>
      <c r="T77" s="446"/>
      <c r="U77" s="445"/>
      <c r="V77" s="443"/>
      <c r="W77" s="444"/>
      <c r="X77" s="443"/>
      <c r="Y77" s="444"/>
      <c r="Z77" s="442"/>
      <c r="AA77" s="443"/>
      <c r="AB77" s="444"/>
      <c r="AC77" s="443"/>
      <c r="AD77" s="444"/>
      <c r="AE77" s="442"/>
    </row>
    <row r="78" spans="2:31" ht="12.75">
      <c r="B78" s="441"/>
      <c r="C78" s="430"/>
      <c r="D78" s="435"/>
      <c r="E78" s="430"/>
      <c r="F78" s="447"/>
      <c r="G78" s="448"/>
      <c r="H78" s="449"/>
      <c r="I78" s="448"/>
      <c r="J78" s="450"/>
      <c r="K78" s="447"/>
      <c r="L78" s="448"/>
      <c r="M78" s="449"/>
      <c r="N78" s="448"/>
      <c r="O78" s="450"/>
      <c r="P78" s="447"/>
      <c r="Q78" s="448"/>
      <c r="R78" s="449"/>
      <c r="S78" s="448"/>
      <c r="T78" s="450"/>
      <c r="U78" s="451"/>
      <c r="V78" s="448"/>
      <c r="W78" s="449"/>
      <c r="X78" s="448"/>
      <c r="Y78" s="449"/>
      <c r="Z78" s="447"/>
      <c r="AA78" s="448"/>
      <c r="AB78" s="449"/>
      <c r="AC78" s="448"/>
      <c r="AD78" s="449"/>
      <c r="AE78" s="447"/>
    </row>
    <row r="79" spans="2:31" ht="12.75">
      <c r="B79" s="441"/>
      <c r="C79" s="430"/>
      <c r="D79" s="435" t="s">
        <v>628</v>
      </c>
      <c r="E79" s="430"/>
      <c r="F79" s="447"/>
      <c r="G79" s="448"/>
      <c r="H79" s="449"/>
      <c r="I79" s="448"/>
      <c r="J79" s="450"/>
      <c r="K79" s="447"/>
      <c r="L79" s="448"/>
      <c r="M79" s="449"/>
      <c r="N79" s="448"/>
      <c r="O79" s="450"/>
      <c r="P79" s="447"/>
      <c r="Q79" s="448"/>
      <c r="R79" s="449"/>
      <c r="S79" s="448"/>
      <c r="T79" s="450"/>
      <c r="U79" s="451"/>
      <c r="V79" s="448"/>
      <c r="W79" s="449"/>
      <c r="X79" s="448"/>
      <c r="Y79" s="449"/>
      <c r="Z79" s="447"/>
      <c r="AA79" s="448"/>
      <c r="AB79" s="449"/>
      <c r="AC79" s="448"/>
      <c r="AD79" s="449"/>
      <c r="AE79" s="447"/>
    </row>
    <row r="80" spans="2:31" ht="12.75">
      <c r="B80" s="441"/>
      <c r="C80" s="430"/>
      <c r="D80" s="430"/>
      <c r="E80" s="430" t="s">
        <v>740</v>
      </c>
      <c r="F80" s="442"/>
      <c r="G80" s="443"/>
      <c r="H80" s="444"/>
      <c r="I80" s="443"/>
      <c r="J80" s="446"/>
      <c r="K80" s="442"/>
      <c r="L80" s="443"/>
      <c r="M80" s="444"/>
      <c r="N80" s="443"/>
      <c r="O80" s="446"/>
      <c r="P80" s="442"/>
      <c r="Q80" s="443"/>
      <c r="R80" s="444"/>
      <c r="S80" s="443"/>
      <c r="T80" s="446"/>
      <c r="U80" s="445"/>
      <c r="V80" s="443"/>
      <c r="W80" s="444"/>
      <c r="X80" s="443"/>
      <c r="Y80" s="444"/>
      <c r="Z80" s="442"/>
      <c r="AA80" s="443"/>
      <c r="AB80" s="444"/>
      <c r="AC80" s="443"/>
      <c r="AD80" s="444"/>
      <c r="AE80" s="442"/>
    </row>
    <row r="81" spans="2:31" ht="12.75">
      <c r="B81" s="441"/>
      <c r="C81" s="430"/>
      <c r="D81" s="430"/>
      <c r="E81" s="430" t="s">
        <v>741</v>
      </c>
      <c r="F81" s="442"/>
      <c r="G81" s="443"/>
      <c r="H81" s="444"/>
      <c r="I81" s="443"/>
      <c r="J81" s="446"/>
      <c r="K81" s="442"/>
      <c r="L81" s="443"/>
      <c r="M81" s="444"/>
      <c r="N81" s="443"/>
      <c r="O81" s="446"/>
      <c r="P81" s="442"/>
      <c r="Q81" s="443"/>
      <c r="R81" s="444"/>
      <c r="S81" s="443"/>
      <c r="T81" s="446"/>
      <c r="U81" s="445"/>
      <c r="V81" s="443"/>
      <c r="W81" s="444"/>
      <c r="X81" s="443"/>
      <c r="Y81" s="444"/>
      <c r="Z81" s="442"/>
      <c r="AA81" s="443"/>
      <c r="AB81" s="444"/>
      <c r="AC81" s="443"/>
      <c r="AD81" s="444"/>
      <c r="AE81" s="442"/>
    </row>
    <row r="82" spans="2:31" ht="12.75">
      <c r="B82" s="441"/>
      <c r="C82" s="430"/>
      <c r="D82" s="435"/>
      <c r="E82" s="430" t="s">
        <v>742</v>
      </c>
      <c r="F82" s="442"/>
      <c r="G82" s="443"/>
      <c r="H82" s="444"/>
      <c r="I82" s="443"/>
      <c r="J82" s="446"/>
      <c r="K82" s="442"/>
      <c r="L82" s="443"/>
      <c r="M82" s="444"/>
      <c r="N82" s="443"/>
      <c r="O82" s="446"/>
      <c r="P82" s="442"/>
      <c r="Q82" s="443"/>
      <c r="R82" s="444"/>
      <c r="S82" s="443"/>
      <c r="T82" s="446"/>
      <c r="U82" s="445"/>
      <c r="V82" s="443"/>
      <c r="W82" s="444"/>
      <c r="X82" s="443"/>
      <c r="Y82" s="444"/>
      <c r="Z82" s="442"/>
      <c r="AA82" s="443"/>
      <c r="AB82" s="444"/>
      <c r="AC82" s="443"/>
      <c r="AD82" s="444"/>
      <c r="AE82" s="442"/>
    </row>
    <row r="83" spans="2:31" ht="12.75">
      <c r="B83" s="441"/>
      <c r="C83" s="430"/>
      <c r="D83" s="435"/>
      <c r="E83" s="430" t="s">
        <v>743</v>
      </c>
      <c r="F83" s="442"/>
      <c r="G83" s="443"/>
      <c r="H83" s="444"/>
      <c r="I83" s="443"/>
      <c r="J83" s="446"/>
      <c r="K83" s="442"/>
      <c r="L83" s="443"/>
      <c r="M83" s="444"/>
      <c r="N83" s="443"/>
      <c r="O83" s="446"/>
      <c r="P83" s="442"/>
      <c r="Q83" s="443"/>
      <c r="R83" s="444"/>
      <c r="S83" s="443"/>
      <c r="T83" s="446"/>
      <c r="U83" s="445"/>
      <c r="V83" s="443"/>
      <c r="W83" s="444"/>
      <c r="X83" s="443"/>
      <c r="Y83" s="444"/>
      <c r="Z83" s="442"/>
      <c r="AA83" s="443"/>
      <c r="AB83" s="444"/>
      <c r="AC83" s="443"/>
      <c r="AD83" s="444"/>
      <c r="AE83" s="442"/>
    </row>
    <row r="84" spans="2:31" ht="12.75">
      <c r="B84" s="441"/>
      <c r="C84" s="430"/>
      <c r="D84" s="430"/>
      <c r="E84" s="430"/>
      <c r="F84" s="447"/>
      <c r="G84" s="448"/>
      <c r="H84" s="449"/>
      <c r="I84" s="448"/>
      <c r="J84" s="450"/>
      <c r="K84" s="447"/>
      <c r="L84" s="448"/>
      <c r="M84" s="449"/>
      <c r="N84" s="448"/>
      <c r="O84" s="450"/>
      <c r="P84" s="447"/>
      <c r="Q84" s="448"/>
      <c r="R84" s="449"/>
      <c r="S84" s="448"/>
      <c r="T84" s="450"/>
      <c r="U84" s="451"/>
      <c r="V84" s="448"/>
      <c r="W84" s="449"/>
      <c r="X84" s="448"/>
      <c r="Y84" s="449"/>
      <c r="Z84" s="447"/>
      <c r="AA84" s="448"/>
      <c r="AB84" s="449"/>
      <c r="AC84" s="448"/>
      <c r="AD84" s="449"/>
      <c r="AE84" s="447"/>
    </row>
    <row r="85" spans="2:31" ht="12.75">
      <c r="B85" s="428"/>
      <c r="C85" s="430"/>
      <c r="D85" s="435" t="s">
        <v>658</v>
      </c>
      <c r="E85" s="430"/>
      <c r="F85" s="447"/>
      <c r="G85" s="448"/>
      <c r="H85" s="449"/>
      <c r="I85" s="448"/>
      <c r="J85" s="450"/>
      <c r="K85" s="447"/>
      <c r="L85" s="448"/>
      <c r="M85" s="449"/>
      <c r="N85" s="448"/>
      <c r="O85" s="450"/>
      <c r="P85" s="447"/>
      <c r="Q85" s="448"/>
      <c r="R85" s="449"/>
      <c r="S85" s="448"/>
      <c r="T85" s="450"/>
      <c r="U85" s="451"/>
      <c r="V85" s="448"/>
      <c r="W85" s="449"/>
      <c r="X85" s="448"/>
      <c r="Y85" s="449"/>
      <c r="Z85" s="447"/>
      <c r="AA85" s="448"/>
      <c r="AB85" s="449"/>
      <c r="AC85" s="448"/>
      <c r="AD85" s="449"/>
      <c r="AE85" s="447"/>
    </row>
    <row r="86" spans="2:31" ht="12.75">
      <c r="B86" s="428"/>
      <c r="C86" s="430"/>
      <c r="D86" s="435"/>
      <c r="E86" s="430" t="s">
        <v>19</v>
      </c>
      <c r="F86" s="442"/>
      <c r="G86" s="443"/>
      <c r="H86" s="444"/>
      <c r="I86" s="443"/>
      <c r="J86" s="446"/>
      <c r="K86" s="442"/>
      <c r="L86" s="443"/>
      <c r="M86" s="444"/>
      <c r="N86" s="443"/>
      <c r="O86" s="446"/>
      <c r="P86" s="442"/>
      <c r="Q86" s="443"/>
      <c r="R86" s="444"/>
      <c r="S86" s="443"/>
      <c r="T86" s="446"/>
      <c r="U86" s="445"/>
      <c r="V86" s="443"/>
      <c r="W86" s="444"/>
      <c r="X86" s="443"/>
      <c r="Y86" s="444"/>
      <c r="Z86" s="442"/>
      <c r="AA86" s="443"/>
      <c r="AB86" s="444"/>
      <c r="AC86" s="443"/>
      <c r="AD86" s="444"/>
      <c r="AE86" s="442"/>
    </row>
    <row r="87" spans="2:31" ht="12.75">
      <c r="B87" s="428"/>
      <c r="C87" s="430"/>
      <c r="D87" s="435"/>
      <c r="E87" s="430" t="s">
        <v>20</v>
      </c>
      <c r="F87" s="442"/>
      <c r="G87" s="443"/>
      <c r="H87" s="444"/>
      <c r="I87" s="443"/>
      <c r="J87" s="446"/>
      <c r="K87" s="442"/>
      <c r="L87" s="443"/>
      <c r="M87" s="444"/>
      <c r="N87" s="443"/>
      <c r="O87" s="446"/>
      <c r="P87" s="442"/>
      <c r="Q87" s="443"/>
      <c r="R87" s="444"/>
      <c r="S87" s="443"/>
      <c r="T87" s="446"/>
      <c r="U87" s="445"/>
      <c r="V87" s="443"/>
      <c r="W87" s="444"/>
      <c r="X87" s="443"/>
      <c r="Y87" s="444"/>
      <c r="Z87" s="442"/>
      <c r="AA87" s="443"/>
      <c r="AB87" s="444"/>
      <c r="AC87" s="443"/>
      <c r="AD87" s="444"/>
      <c r="AE87" s="442"/>
    </row>
    <row r="88" spans="2:31" ht="12.75">
      <c r="B88" s="428"/>
      <c r="C88" s="430"/>
      <c r="D88" s="435"/>
      <c r="E88" s="430" t="s">
        <v>869</v>
      </c>
      <c r="F88" s="442"/>
      <c r="G88" s="443"/>
      <c r="H88" s="444"/>
      <c r="I88" s="443"/>
      <c r="J88" s="446"/>
      <c r="K88" s="442"/>
      <c r="L88" s="443"/>
      <c r="M88" s="444"/>
      <c r="N88" s="443"/>
      <c r="O88" s="446"/>
      <c r="P88" s="442"/>
      <c r="Q88" s="443"/>
      <c r="R88" s="444"/>
      <c r="S88" s="443"/>
      <c r="T88" s="446"/>
      <c r="U88" s="445"/>
      <c r="V88" s="443"/>
      <c r="W88" s="444"/>
      <c r="X88" s="443"/>
      <c r="Y88" s="444"/>
      <c r="Z88" s="442"/>
      <c r="AA88" s="443"/>
      <c r="AB88" s="444"/>
      <c r="AC88" s="443"/>
      <c r="AD88" s="444"/>
      <c r="AE88" s="442"/>
    </row>
    <row r="89" spans="2:31" ht="12.75">
      <c r="B89" s="428"/>
      <c r="C89" s="430"/>
      <c r="D89" s="435"/>
      <c r="E89" s="430" t="s">
        <v>862</v>
      </c>
      <c r="F89" s="442"/>
      <c r="G89" s="443"/>
      <c r="H89" s="444"/>
      <c r="I89" s="443"/>
      <c r="J89" s="446"/>
      <c r="K89" s="442"/>
      <c r="L89" s="443"/>
      <c r="M89" s="444"/>
      <c r="N89" s="443"/>
      <c r="O89" s="446"/>
      <c r="P89" s="442"/>
      <c r="Q89" s="443"/>
      <c r="R89" s="444"/>
      <c r="S89" s="443"/>
      <c r="T89" s="446"/>
      <c r="U89" s="445"/>
      <c r="V89" s="443"/>
      <c r="W89" s="444"/>
      <c r="X89" s="443"/>
      <c r="Y89" s="444"/>
      <c r="Z89" s="442"/>
      <c r="AA89" s="443"/>
      <c r="AB89" s="444"/>
      <c r="AC89" s="443"/>
      <c r="AD89" s="444"/>
      <c r="AE89" s="442"/>
    </row>
    <row r="90" spans="2:31" ht="12.75">
      <c r="B90" s="428"/>
      <c r="C90" s="430"/>
      <c r="D90" s="435"/>
      <c r="E90" s="430" t="s">
        <v>876</v>
      </c>
      <c r="F90" s="442"/>
      <c r="G90" s="443"/>
      <c r="H90" s="444"/>
      <c r="I90" s="443"/>
      <c r="J90" s="446"/>
      <c r="K90" s="442"/>
      <c r="L90" s="443"/>
      <c r="M90" s="444"/>
      <c r="N90" s="443"/>
      <c r="O90" s="446"/>
      <c r="P90" s="442"/>
      <c r="Q90" s="443"/>
      <c r="R90" s="444"/>
      <c r="S90" s="443"/>
      <c r="T90" s="446"/>
      <c r="U90" s="445"/>
      <c r="V90" s="443"/>
      <c r="W90" s="444"/>
      <c r="X90" s="443"/>
      <c r="Y90" s="444"/>
      <c r="Z90" s="442"/>
      <c r="AA90" s="443"/>
      <c r="AB90" s="444"/>
      <c r="AC90" s="443"/>
      <c r="AD90" s="444"/>
      <c r="AE90" s="442"/>
    </row>
    <row r="91" spans="2:31" ht="12.75">
      <c r="B91" s="428"/>
      <c r="C91" s="430"/>
      <c r="D91" s="435"/>
      <c r="E91" s="430" t="s">
        <v>877</v>
      </c>
      <c r="F91" s="442"/>
      <c r="G91" s="443"/>
      <c r="H91" s="444"/>
      <c r="I91" s="443"/>
      <c r="J91" s="446"/>
      <c r="K91" s="442"/>
      <c r="L91" s="443"/>
      <c r="M91" s="444"/>
      <c r="N91" s="443"/>
      <c r="O91" s="446"/>
      <c r="P91" s="442"/>
      <c r="Q91" s="443"/>
      <c r="R91" s="444"/>
      <c r="S91" s="443"/>
      <c r="T91" s="446"/>
      <c r="U91" s="445"/>
      <c r="V91" s="443"/>
      <c r="W91" s="444"/>
      <c r="X91" s="443"/>
      <c r="Y91" s="444"/>
      <c r="Z91" s="442"/>
      <c r="AA91" s="443"/>
      <c r="AB91" s="444"/>
      <c r="AC91" s="443"/>
      <c r="AD91" s="444"/>
      <c r="AE91" s="442"/>
    </row>
    <row r="92" spans="2:31" ht="12.75">
      <c r="B92" s="428"/>
      <c r="C92" s="430"/>
      <c r="D92" s="430"/>
      <c r="E92" s="430"/>
      <c r="F92" s="447"/>
      <c r="G92" s="448"/>
      <c r="H92" s="449"/>
      <c r="I92" s="448"/>
      <c r="J92" s="450"/>
      <c r="K92" s="447"/>
      <c r="L92" s="448"/>
      <c r="M92" s="449"/>
      <c r="N92" s="448"/>
      <c r="O92" s="450"/>
      <c r="P92" s="447"/>
      <c r="Q92" s="448"/>
      <c r="R92" s="449"/>
      <c r="S92" s="448"/>
      <c r="T92" s="450"/>
      <c r="U92" s="451"/>
      <c r="V92" s="448"/>
      <c r="W92" s="449"/>
      <c r="X92" s="448"/>
      <c r="Y92" s="449"/>
      <c r="Z92" s="447"/>
      <c r="AA92" s="448"/>
      <c r="AB92" s="449"/>
      <c r="AC92" s="448"/>
      <c r="AD92" s="449"/>
      <c r="AE92" s="447"/>
    </row>
    <row r="93" spans="2:31" ht="12.75">
      <c r="B93" s="428"/>
      <c r="C93" s="430"/>
      <c r="D93" s="435" t="s">
        <v>514</v>
      </c>
      <c r="E93" s="430"/>
      <c r="F93" s="447"/>
      <c r="G93" s="448"/>
      <c r="H93" s="449"/>
      <c r="I93" s="448"/>
      <c r="J93" s="450"/>
      <c r="K93" s="447"/>
      <c r="L93" s="448"/>
      <c r="M93" s="449"/>
      <c r="N93" s="448"/>
      <c r="O93" s="450"/>
      <c r="P93" s="447"/>
      <c r="Q93" s="448"/>
      <c r="R93" s="449"/>
      <c r="S93" s="448"/>
      <c r="T93" s="450"/>
      <c r="U93" s="451"/>
      <c r="V93" s="448"/>
      <c r="W93" s="449"/>
      <c r="X93" s="448"/>
      <c r="Y93" s="449"/>
      <c r="Z93" s="447"/>
      <c r="AA93" s="448"/>
      <c r="AB93" s="449"/>
      <c r="AC93" s="448"/>
      <c r="AD93" s="449"/>
      <c r="AE93" s="447"/>
    </row>
    <row r="94" spans="2:31" ht="12.75">
      <c r="B94" s="428"/>
      <c r="C94" s="430"/>
      <c r="D94" s="430"/>
      <c r="E94" s="430" t="s">
        <v>829</v>
      </c>
      <c r="F94" s="442"/>
      <c r="G94" s="443"/>
      <c r="H94" s="444"/>
      <c r="I94" s="443"/>
      <c r="J94" s="446"/>
      <c r="K94" s="442"/>
      <c r="L94" s="443"/>
      <c r="M94" s="444"/>
      <c r="N94" s="443"/>
      <c r="O94" s="446"/>
      <c r="P94" s="442"/>
      <c r="Q94" s="443"/>
      <c r="R94" s="444"/>
      <c r="S94" s="443"/>
      <c r="T94" s="446"/>
      <c r="U94" s="445"/>
      <c r="V94" s="443"/>
      <c r="W94" s="444"/>
      <c r="X94" s="443"/>
      <c r="Y94" s="444"/>
      <c r="Z94" s="442"/>
      <c r="AA94" s="443"/>
      <c r="AB94" s="444"/>
      <c r="AC94" s="443"/>
      <c r="AD94" s="444"/>
      <c r="AE94" s="442"/>
    </row>
    <row r="95" spans="2:31" ht="12.75">
      <c r="B95" s="428"/>
      <c r="C95" s="430"/>
      <c r="D95" s="435"/>
      <c r="E95" s="430"/>
      <c r="F95" s="447"/>
      <c r="G95" s="448"/>
      <c r="H95" s="449"/>
      <c r="I95" s="448"/>
      <c r="J95" s="450"/>
      <c r="K95" s="447"/>
      <c r="L95" s="448"/>
      <c r="M95" s="449"/>
      <c r="N95" s="448"/>
      <c r="O95" s="450"/>
      <c r="P95" s="447"/>
      <c r="Q95" s="448"/>
      <c r="R95" s="449"/>
      <c r="S95" s="448"/>
      <c r="T95" s="450"/>
      <c r="U95" s="451"/>
      <c r="V95" s="448"/>
      <c r="W95" s="449"/>
      <c r="X95" s="448"/>
      <c r="Y95" s="449"/>
      <c r="Z95" s="447"/>
      <c r="AA95" s="448"/>
      <c r="AB95" s="449"/>
      <c r="AC95" s="448"/>
      <c r="AD95" s="449"/>
      <c r="AE95" s="447"/>
    </row>
    <row r="96" spans="2:31" ht="12.75">
      <c r="B96" s="428"/>
      <c r="C96" s="430"/>
      <c r="D96" s="435" t="s">
        <v>141</v>
      </c>
      <c r="E96" s="430"/>
      <c r="F96" s="447"/>
      <c r="G96" s="448"/>
      <c r="H96" s="449"/>
      <c r="I96" s="448"/>
      <c r="J96" s="450"/>
      <c r="K96" s="447"/>
      <c r="L96" s="448"/>
      <c r="M96" s="449"/>
      <c r="N96" s="448"/>
      <c r="O96" s="450"/>
      <c r="P96" s="447"/>
      <c r="Q96" s="448"/>
      <c r="R96" s="449"/>
      <c r="S96" s="448"/>
      <c r="T96" s="450"/>
      <c r="U96" s="451"/>
      <c r="V96" s="448"/>
      <c r="W96" s="449"/>
      <c r="X96" s="448"/>
      <c r="Y96" s="449"/>
      <c r="Z96" s="447"/>
      <c r="AA96" s="448"/>
      <c r="AB96" s="449"/>
      <c r="AC96" s="448"/>
      <c r="AD96" s="449"/>
      <c r="AE96" s="447"/>
    </row>
    <row r="97" spans="2:31" ht="12.75">
      <c r="B97" s="428"/>
      <c r="C97" s="430"/>
      <c r="D97" s="435"/>
      <c r="E97" s="460" t="s">
        <v>830</v>
      </c>
      <c r="F97" s="442"/>
      <c r="G97" s="443"/>
      <c r="H97" s="444"/>
      <c r="I97" s="443"/>
      <c r="J97" s="446"/>
      <c r="K97" s="442"/>
      <c r="L97" s="443"/>
      <c r="M97" s="444"/>
      <c r="N97" s="443"/>
      <c r="O97" s="446"/>
      <c r="P97" s="442"/>
      <c r="Q97" s="443"/>
      <c r="R97" s="444"/>
      <c r="S97" s="443"/>
      <c r="T97" s="446"/>
      <c r="U97" s="445"/>
      <c r="V97" s="443"/>
      <c r="W97" s="444"/>
      <c r="X97" s="443"/>
      <c r="Y97" s="444"/>
      <c r="Z97" s="442"/>
      <c r="AA97" s="443"/>
      <c r="AB97" s="444"/>
      <c r="AC97" s="443"/>
      <c r="AD97" s="444"/>
      <c r="AE97" s="442"/>
    </row>
    <row r="98" spans="2:31" ht="12.75">
      <c r="B98" s="428"/>
      <c r="C98" s="430"/>
      <c r="D98" s="435"/>
      <c r="E98" s="460" t="s">
        <v>831</v>
      </c>
      <c r="F98" s="442"/>
      <c r="G98" s="443"/>
      <c r="H98" s="444"/>
      <c r="I98" s="443"/>
      <c r="J98" s="446"/>
      <c r="K98" s="442"/>
      <c r="L98" s="443"/>
      <c r="M98" s="444"/>
      <c r="N98" s="443"/>
      <c r="O98" s="446"/>
      <c r="P98" s="442"/>
      <c r="Q98" s="443"/>
      <c r="R98" s="444"/>
      <c r="S98" s="443"/>
      <c r="T98" s="446"/>
      <c r="U98" s="445"/>
      <c r="V98" s="443"/>
      <c r="W98" s="444"/>
      <c r="X98" s="443"/>
      <c r="Y98" s="444"/>
      <c r="Z98" s="442"/>
      <c r="AA98" s="443"/>
      <c r="AB98" s="444"/>
      <c r="AC98" s="443"/>
      <c r="AD98" s="444"/>
      <c r="AE98" s="442"/>
    </row>
    <row r="99" spans="2:31" ht="12.75">
      <c r="B99" s="428"/>
      <c r="C99" s="430"/>
      <c r="D99" s="435"/>
      <c r="E99" s="460" t="s">
        <v>832</v>
      </c>
      <c r="F99" s="442"/>
      <c r="G99" s="443"/>
      <c r="H99" s="444"/>
      <c r="I99" s="443"/>
      <c r="J99" s="446"/>
      <c r="K99" s="442"/>
      <c r="L99" s="443"/>
      <c r="M99" s="444"/>
      <c r="N99" s="443"/>
      <c r="O99" s="446"/>
      <c r="P99" s="442"/>
      <c r="Q99" s="443"/>
      <c r="R99" s="444"/>
      <c r="S99" s="443"/>
      <c r="T99" s="446"/>
      <c r="U99" s="445"/>
      <c r="V99" s="443"/>
      <c r="W99" s="444"/>
      <c r="X99" s="443"/>
      <c r="Y99" s="444"/>
      <c r="Z99" s="442"/>
      <c r="AA99" s="443"/>
      <c r="AB99" s="444"/>
      <c r="AC99" s="443"/>
      <c r="AD99" s="444"/>
      <c r="AE99" s="442"/>
    </row>
    <row r="100" spans="2:31" ht="12.75">
      <c r="B100" s="428"/>
      <c r="C100" s="430"/>
      <c r="D100" s="435"/>
      <c r="E100" s="460" t="s">
        <v>833</v>
      </c>
      <c r="F100" s="442"/>
      <c r="G100" s="443"/>
      <c r="H100" s="444"/>
      <c r="I100" s="443"/>
      <c r="J100" s="446"/>
      <c r="K100" s="442"/>
      <c r="L100" s="443"/>
      <c r="M100" s="444"/>
      <c r="N100" s="443"/>
      <c r="O100" s="446"/>
      <c r="P100" s="442"/>
      <c r="Q100" s="443"/>
      <c r="R100" s="444"/>
      <c r="S100" s="443"/>
      <c r="T100" s="446"/>
      <c r="U100" s="445"/>
      <c r="V100" s="443"/>
      <c r="W100" s="444"/>
      <c r="X100" s="443"/>
      <c r="Y100" s="444"/>
      <c r="Z100" s="442"/>
      <c r="AA100" s="443"/>
      <c r="AB100" s="444"/>
      <c r="AC100" s="443"/>
      <c r="AD100" s="444"/>
      <c r="AE100" s="442"/>
    </row>
    <row r="101" spans="2:31" ht="12.75">
      <c r="B101" s="428"/>
      <c r="C101" s="430"/>
      <c r="D101" s="435"/>
      <c r="E101" s="460" t="s">
        <v>834</v>
      </c>
      <c r="F101" s="442"/>
      <c r="G101" s="443"/>
      <c r="H101" s="444"/>
      <c r="I101" s="443"/>
      <c r="J101" s="446"/>
      <c r="K101" s="442"/>
      <c r="L101" s="443"/>
      <c r="M101" s="444"/>
      <c r="N101" s="443"/>
      <c r="O101" s="446"/>
      <c r="P101" s="442"/>
      <c r="Q101" s="443"/>
      <c r="R101" s="444"/>
      <c r="S101" s="443"/>
      <c r="T101" s="446"/>
      <c r="U101" s="445"/>
      <c r="V101" s="443"/>
      <c r="W101" s="444"/>
      <c r="X101" s="443"/>
      <c r="Y101" s="444"/>
      <c r="Z101" s="442"/>
      <c r="AA101" s="443"/>
      <c r="AB101" s="444"/>
      <c r="AC101" s="443"/>
      <c r="AD101" s="444"/>
      <c r="AE101" s="442"/>
    </row>
    <row r="102" spans="2:31" ht="12.75">
      <c r="B102" s="428"/>
      <c r="C102" s="430"/>
      <c r="D102" s="435"/>
      <c r="E102" s="460" t="s">
        <v>835</v>
      </c>
      <c r="F102" s="442"/>
      <c r="G102" s="443"/>
      <c r="H102" s="444"/>
      <c r="I102" s="443"/>
      <c r="J102" s="446"/>
      <c r="K102" s="442"/>
      <c r="L102" s="443"/>
      <c r="M102" s="444"/>
      <c r="N102" s="443"/>
      <c r="O102" s="446"/>
      <c r="P102" s="442"/>
      <c r="Q102" s="443"/>
      <c r="R102" s="444"/>
      <c r="S102" s="443"/>
      <c r="T102" s="446"/>
      <c r="U102" s="445"/>
      <c r="V102" s="443"/>
      <c r="W102" s="444"/>
      <c r="X102" s="443"/>
      <c r="Y102" s="444"/>
      <c r="Z102" s="442"/>
      <c r="AA102" s="443"/>
      <c r="AB102" s="444"/>
      <c r="AC102" s="443"/>
      <c r="AD102" s="444"/>
      <c r="AE102" s="442"/>
    </row>
    <row r="103" spans="2:31" ht="12.75">
      <c r="B103" s="428"/>
      <c r="C103" s="430"/>
      <c r="D103" s="435"/>
      <c r="E103" s="460" t="s">
        <v>836</v>
      </c>
      <c r="F103" s="442"/>
      <c r="G103" s="443"/>
      <c r="H103" s="444"/>
      <c r="I103" s="443"/>
      <c r="J103" s="446"/>
      <c r="K103" s="442"/>
      <c r="L103" s="443"/>
      <c r="M103" s="444"/>
      <c r="N103" s="443"/>
      <c r="O103" s="446"/>
      <c r="P103" s="442"/>
      <c r="Q103" s="443"/>
      <c r="R103" s="444"/>
      <c r="S103" s="443"/>
      <c r="T103" s="446"/>
      <c r="U103" s="445"/>
      <c r="V103" s="443"/>
      <c r="W103" s="444"/>
      <c r="X103" s="443"/>
      <c r="Y103" s="444"/>
      <c r="Z103" s="442"/>
      <c r="AA103" s="443"/>
      <c r="AB103" s="444"/>
      <c r="AC103" s="443"/>
      <c r="AD103" s="444"/>
      <c r="AE103" s="442"/>
    </row>
    <row r="104" spans="2:31" ht="12.75">
      <c r="B104" s="428"/>
      <c r="C104" s="430"/>
      <c r="D104" s="435"/>
      <c r="E104" s="460" t="s">
        <v>837</v>
      </c>
      <c r="F104" s="442"/>
      <c r="G104" s="443"/>
      <c r="H104" s="444"/>
      <c r="I104" s="443"/>
      <c r="J104" s="446"/>
      <c r="K104" s="442"/>
      <c r="L104" s="443"/>
      <c r="M104" s="444"/>
      <c r="N104" s="443"/>
      <c r="O104" s="446"/>
      <c r="P104" s="442"/>
      <c r="Q104" s="443"/>
      <c r="R104" s="444"/>
      <c r="S104" s="443"/>
      <c r="T104" s="446"/>
      <c r="U104" s="445"/>
      <c r="V104" s="443"/>
      <c r="W104" s="444"/>
      <c r="X104" s="443"/>
      <c r="Y104" s="444"/>
      <c r="Z104" s="442"/>
      <c r="AA104" s="443"/>
      <c r="AB104" s="444"/>
      <c r="AC104" s="443"/>
      <c r="AD104" s="444"/>
      <c r="AE104" s="442"/>
    </row>
    <row r="105" spans="2:31" ht="12.75">
      <c r="B105" s="428"/>
      <c r="C105" s="430"/>
      <c r="D105" s="435"/>
      <c r="E105" s="430"/>
      <c r="F105" s="447"/>
      <c r="G105" s="448"/>
      <c r="H105" s="449"/>
      <c r="I105" s="448"/>
      <c r="J105" s="450"/>
      <c r="K105" s="447"/>
      <c r="L105" s="448"/>
      <c r="M105" s="449"/>
      <c r="N105" s="448"/>
      <c r="O105" s="450"/>
      <c r="P105" s="447"/>
      <c r="Q105" s="448"/>
      <c r="R105" s="449"/>
      <c r="S105" s="448"/>
      <c r="T105" s="450"/>
      <c r="U105" s="451"/>
      <c r="V105" s="448"/>
      <c r="W105" s="449"/>
      <c r="X105" s="448"/>
      <c r="Y105" s="449"/>
      <c r="Z105" s="447"/>
      <c r="AA105" s="448"/>
      <c r="AB105" s="449"/>
      <c r="AC105" s="448"/>
      <c r="AD105" s="449"/>
      <c r="AE105" s="447"/>
    </row>
    <row r="106" spans="2:31" ht="12.75">
      <c r="B106" s="428"/>
      <c r="C106" s="430"/>
      <c r="D106" s="435" t="s">
        <v>181</v>
      </c>
      <c r="E106" s="430"/>
      <c r="F106" s="447"/>
      <c r="G106" s="448"/>
      <c r="H106" s="449"/>
      <c r="I106" s="448"/>
      <c r="J106" s="450"/>
      <c r="K106" s="447"/>
      <c r="L106" s="448"/>
      <c r="M106" s="449"/>
      <c r="N106" s="448"/>
      <c r="O106" s="450"/>
      <c r="P106" s="447"/>
      <c r="Q106" s="448"/>
      <c r="R106" s="449"/>
      <c r="S106" s="448"/>
      <c r="T106" s="450"/>
      <c r="U106" s="451"/>
      <c r="V106" s="448"/>
      <c r="W106" s="449"/>
      <c r="X106" s="448"/>
      <c r="Y106" s="449"/>
      <c r="Z106" s="447"/>
      <c r="AA106" s="448"/>
      <c r="AB106" s="449"/>
      <c r="AC106" s="448"/>
      <c r="AD106" s="449"/>
      <c r="AE106" s="447"/>
    </row>
    <row r="107" spans="2:31" ht="12.75">
      <c r="B107" s="428"/>
      <c r="C107" s="430"/>
      <c r="D107" s="430"/>
      <c r="E107" s="460" t="s">
        <v>838</v>
      </c>
      <c r="F107" s="442"/>
      <c r="G107" s="443"/>
      <c r="H107" s="444"/>
      <c r="I107" s="443"/>
      <c r="J107" s="446"/>
      <c r="K107" s="442"/>
      <c r="L107" s="443"/>
      <c r="M107" s="444"/>
      <c r="N107" s="443"/>
      <c r="O107" s="446"/>
      <c r="P107" s="442"/>
      <c r="Q107" s="443"/>
      <c r="R107" s="444"/>
      <c r="S107" s="443"/>
      <c r="T107" s="446"/>
      <c r="U107" s="445"/>
      <c r="V107" s="443"/>
      <c r="W107" s="444"/>
      <c r="X107" s="443"/>
      <c r="Y107" s="444"/>
      <c r="Z107" s="442"/>
      <c r="AA107" s="443"/>
      <c r="AB107" s="444"/>
      <c r="AC107" s="443"/>
      <c r="AD107" s="444"/>
      <c r="AE107" s="442"/>
    </row>
    <row r="108" spans="2:31" ht="12.75">
      <c r="B108" s="428"/>
      <c r="C108" s="430"/>
      <c r="D108" s="430"/>
      <c r="E108" s="460" t="s">
        <v>839</v>
      </c>
      <c r="F108" s="442"/>
      <c r="G108" s="443"/>
      <c r="H108" s="444"/>
      <c r="I108" s="443"/>
      <c r="J108" s="446"/>
      <c r="K108" s="442"/>
      <c r="L108" s="443"/>
      <c r="M108" s="444"/>
      <c r="N108" s="443"/>
      <c r="O108" s="446"/>
      <c r="P108" s="442"/>
      <c r="Q108" s="443"/>
      <c r="R108" s="444"/>
      <c r="S108" s="443"/>
      <c r="T108" s="446"/>
      <c r="U108" s="445"/>
      <c r="V108" s="443"/>
      <c r="W108" s="444"/>
      <c r="X108" s="443"/>
      <c r="Y108" s="444"/>
      <c r="Z108" s="442"/>
      <c r="AA108" s="443"/>
      <c r="AB108" s="444"/>
      <c r="AC108" s="443"/>
      <c r="AD108" s="444"/>
      <c r="AE108" s="442"/>
    </row>
    <row r="109" spans="2:31" ht="12.75">
      <c r="B109" s="428"/>
      <c r="C109" s="430"/>
      <c r="D109" s="430"/>
      <c r="E109" s="430" t="s">
        <v>840</v>
      </c>
      <c r="F109" s="442"/>
      <c r="G109" s="443"/>
      <c r="H109" s="444"/>
      <c r="I109" s="443"/>
      <c r="J109" s="446"/>
      <c r="K109" s="442"/>
      <c r="L109" s="443"/>
      <c r="M109" s="444"/>
      <c r="N109" s="443"/>
      <c r="O109" s="446"/>
      <c r="P109" s="442"/>
      <c r="Q109" s="443"/>
      <c r="R109" s="444"/>
      <c r="S109" s="443"/>
      <c r="T109" s="446"/>
      <c r="U109" s="445"/>
      <c r="V109" s="443"/>
      <c r="W109" s="444"/>
      <c r="X109" s="443"/>
      <c r="Y109" s="444"/>
      <c r="Z109" s="442"/>
      <c r="AA109" s="443"/>
      <c r="AB109" s="444"/>
      <c r="AC109" s="443"/>
      <c r="AD109" s="444"/>
      <c r="AE109" s="442"/>
    </row>
    <row r="110" spans="2:31" ht="12.75">
      <c r="B110" s="428"/>
      <c r="C110" s="430"/>
      <c r="D110" s="430"/>
      <c r="E110" s="460" t="s">
        <v>765</v>
      </c>
      <c r="F110" s="442"/>
      <c r="G110" s="443"/>
      <c r="H110" s="444"/>
      <c r="I110" s="443"/>
      <c r="J110" s="446"/>
      <c r="K110" s="442"/>
      <c r="L110" s="443"/>
      <c r="M110" s="444"/>
      <c r="N110" s="443"/>
      <c r="O110" s="446"/>
      <c r="P110" s="442"/>
      <c r="Q110" s="443"/>
      <c r="R110" s="444"/>
      <c r="S110" s="443"/>
      <c r="T110" s="446"/>
      <c r="U110" s="445"/>
      <c r="V110" s="443"/>
      <c r="W110" s="444"/>
      <c r="X110" s="443"/>
      <c r="Y110" s="444"/>
      <c r="Z110" s="442"/>
      <c r="AA110" s="443"/>
      <c r="AB110" s="444"/>
      <c r="AC110" s="443"/>
      <c r="AD110" s="444"/>
      <c r="AE110" s="442"/>
    </row>
    <row r="111" spans="2:31" ht="12.75">
      <c r="B111" s="428"/>
      <c r="C111" s="430"/>
      <c r="D111" s="435"/>
      <c r="E111" s="430" t="s">
        <v>87</v>
      </c>
      <c r="F111" s="442"/>
      <c r="G111" s="443"/>
      <c r="H111" s="444"/>
      <c r="I111" s="443"/>
      <c r="J111" s="446"/>
      <c r="K111" s="442"/>
      <c r="L111" s="443"/>
      <c r="M111" s="444"/>
      <c r="N111" s="443"/>
      <c r="O111" s="446"/>
      <c r="P111" s="442"/>
      <c r="Q111" s="443"/>
      <c r="R111" s="444"/>
      <c r="S111" s="443"/>
      <c r="T111" s="446"/>
      <c r="U111" s="445"/>
      <c r="V111" s="443"/>
      <c r="W111" s="444"/>
      <c r="X111" s="443"/>
      <c r="Y111" s="444"/>
      <c r="Z111" s="442"/>
      <c r="AA111" s="443"/>
      <c r="AB111" s="444"/>
      <c r="AC111" s="443"/>
      <c r="AD111" s="444"/>
      <c r="AE111" s="442"/>
    </row>
    <row r="112" spans="2:31" ht="13.5" thickBot="1">
      <c r="B112" s="418"/>
      <c r="C112" s="419"/>
      <c r="D112" s="419"/>
      <c r="E112" s="419"/>
      <c r="F112" s="452"/>
      <c r="G112" s="453"/>
      <c r="H112" s="454"/>
      <c r="I112" s="453"/>
      <c r="J112" s="455"/>
      <c r="K112" s="456"/>
      <c r="L112" s="453"/>
      <c r="M112" s="454"/>
      <c r="N112" s="453"/>
      <c r="O112" s="455"/>
      <c r="P112" s="456"/>
      <c r="Q112" s="453"/>
      <c r="R112" s="454"/>
      <c r="S112" s="453"/>
      <c r="T112" s="455"/>
      <c r="U112" s="457"/>
      <c r="V112" s="453"/>
      <c r="W112" s="454"/>
      <c r="X112" s="453"/>
      <c r="Y112" s="454"/>
      <c r="Z112" s="456"/>
      <c r="AA112" s="453"/>
      <c r="AB112" s="454"/>
      <c r="AC112" s="453"/>
      <c r="AD112" s="454"/>
      <c r="AE112" s="456"/>
    </row>
    <row r="113" spans="2:31" ht="12.75">
      <c r="B113" s="458"/>
      <c r="C113" s="459" t="s">
        <v>88</v>
      </c>
      <c r="D113" s="459"/>
      <c r="E113" s="460"/>
      <c r="F113" s="447"/>
      <c r="G113" s="448"/>
      <c r="H113" s="449"/>
      <c r="I113" s="448"/>
      <c r="J113" s="450"/>
      <c r="K113" s="447"/>
      <c r="L113" s="448"/>
      <c r="M113" s="449"/>
      <c r="N113" s="448"/>
      <c r="O113" s="450"/>
      <c r="P113" s="447"/>
      <c r="Q113" s="448"/>
      <c r="R113" s="449"/>
      <c r="S113" s="448"/>
      <c r="T113" s="450"/>
      <c r="U113" s="451"/>
      <c r="V113" s="448"/>
      <c r="W113" s="449"/>
      <c r="X113" s="448"/>
      <c r="Y113" s="449"/>
      <c r="Z113" s="447"/>
      <c r="AA113" s="448"/>
      <c r="AB113" s="449"/>
      <c r="AC113" s="448"/>
      <c r="AD113" s="449"/>
      <c r="AE113" s="447"/>
    </row>
    <row r="114" spans="2:31" ht="12.75">
      <c r="B114" s="428"/>
      <c r="C114" s="430"/>
      <c r="D114" s="435" t="s">
        <v>868</v>
      </c>
      <c r="E114" s="430"/>
      <c r="F114" s="447"/>
      <c r="G114" s="448"/>
      <c r="H114" s="449"/>
      <c r="I114" s="448"/>
      <c r="J114" s="450"/>
      <c r="K114" s="447"/>
      <c r="L114" s="448"/>
      <c r="M114" s="449"/>
      <c r="N114" s="448"/>
      <c r="O114" s="450"/>
      <c r="P114" s="447"/>
      <c r="Q114" s="448"/>
      <c r="R114" s="449"/>
      <c r="S114" s="448"/>
      <c r="T114" s="450"/>
      <c r="U114" s="451"/>
      <c r="V114" s="448"/>
      <c r="W114" s="449"/>
      <c r="X114" s="448"/>
      <c r="Y114" s="449"/>
      <c r="Z114" s="447"/>
      <c r="AA114" s="448"/>
      <c r="AB114" s="449"/>
      <c r="AC114" s="448"/>
      <c r="AD114" s="449"/>
      <c r="AE114" s="447"/>
    </row>
    <row r="115" spans="2:31" ht="12.75">
      <c r="B115" s="428"/>
      <c r="C115" s="430"/>
      <c r="D115" s="435"/>
      <c r="E115" s="430" t="s">
        <v>89</v>
      </c>
      <c r="F115" s="442"/>
      <c r="G115" s="443"/>
      <c r="H115" s="444"/>
      <c r="I115" s="443"/>
      <c r="J115" s="446"/>
      <c r="K115" s="442"/>
      <c r="L115" s="443"/>
      <c r="M115" s="444"/>
      <c r="N115" s="443"/>
      <c r="O115" s="446"/>
      <c r="P115" s="442"/>
      <c r="Q115" s="443"/>
      <c r="R115" s="444"/>
      <c r="S115" s="443"/>
      <c r="T115" s="446"/>
      <c r="U115" s="445"/>
      <c r="V115" s="443"/>
      <c r="W115" s="444"/>
      <c r="X115" s="443"/>
      <c r="Y115" s="444"/>
      <c r="Z115" s="442"/>
      <c r="AA115" s="443"/>
      <c r="AB115" s="444"/>
      <c r="AC115" s="443"/>
      <c r="AD115" s="444"/>
      <c r="AE115" s="442"/>
    </row>
    <row r="116" spans="2:31" ht="12.75">
      <c r="B116" s="428"/>
      <c r="C116" s="430"/>
      <c r="D116" s="435"/>
      <c r="E116" s="430" t="s">
        <v>90</v>
      </c>
      <c r="F116" s="442"/>
      <c r="G116" s="443"/>
      <c r="H116" s="444"/>
      <c r="I116" s="443"/>
      <c r="J116" s="446"/>
      <c r="K116" s="442"/>
      <c r="L116" s="443"/>
      <c r="M116" s="444"/>
      <c r="N116" s="443"/>
      <c r="O116" s="446"/>
      <c r="P116" s="442"/>
      <c r="Q116" s="443"/>
      <c r="R116" s="444"/>
      <c r="S116" s="443"/>
      <c r="T116" s="446"/>
      <c r="U116" s="445"/>
      <c r="V116" s="443"/>
      <c r="W116" s="444"/>
      <c r="X116" s="443"/>
      <c r="Y116" s="444"/>
      <c r="Z116" s="442"/>
      <c r="AA116" s="443"/>
      <c r="AB116" s="444"/>
      <c r="AC116" s="443"/>
      <c r="AD116" s="444"/>
      <c r="AE116" s="442"/>
    </row>
    <row r="117" spans="2:31" ht="12.75">
      <c r="B117" s="428"/>
      <c r="C117" s="430"/>
      <c r="D117" s="435"/>
      <c r="E117" s="460"/>
      <c r="F117" s="447"/>
      <c r="G117" s="448"/>
      <c r="H117" s="449"/>
      <c r="I117" s="448"/>
      <c r="J117" s="450"/>
      <c r="K117" s="447"/>
      <c r="L117" s="448"/>
      <c r="M117" s="449"/>
      <c r="N117" s="448"/>
      <c r="O117" s="450"/>
      <c r="P117" s="447"/>
      <c r="Q117" s="448"/>
      <c r="R117" s="449"/>
      <c r="S117" s="448"/>
      <c r="T117" s="450"/>
      <c r="U117" s="451"/>
      <c r="V117" s="448"/>
      <c r="W117" s="449"/>
      <c r="X117" s="448"/>
      <c r="Y117" s="449"/>
      <c r="Z117" s="447"/>
      <c r="AA117" s="448"/>
      <c r="AB117" s="449"/>
      <c r="AC117" s="448"/>
      <c r="AD117" s="449"/>
      <c r="AE117" s="447"/>
    </row>
    <row r="118" spans="2:31" ht="12.75">
      <c r="B118" s="428"/>
      <c r="C118" s="430"/>
      <c r="D118" s="435" t="s">
        <v>628</v>
      </c>
      <c r="E118" s="430"/>
      <c r="F118" s="447"/>
      <c r="G118" s="448"/>
      <c r="H118" s="449"/>
      <c r="I118" s="448"/>
      <c r="J118" s="450"/>
      <c r="K118" s="447"/>
      <c r="L118" s="448"/>
      <c r="M118" s="449"/>
      <c r="N118" s="448"/>
      <c r="O118" s="450"/>
      <c r="P118" s="447"/>
      <c r="Q118" s="448"/>
      <c r="R118" s="449"/>
      <c r="S118" s="448"/>
      <c r="T118" s="450"/>
      <c r="U118" s="451"/>
      <c r="V118" s="448"/>
      <c r="W118" s="449"/>
      <c r="X118" s="448"/>
      <c r="Y118" s="449"/>
      <c r="Z118" s="447"/>
      <c r="AA118" s="448"/>
      <c r="AB118" s="449"/>
      <c r="AC118" s="448"/>
      <c r="AD118" s="449"/>
      <c r="AE118" s="447"/>
    </row>
    <row r="119" spans="2:31" ht="12.75">
      <c r="B119" s="428"/>
      <c r="C119" s="430"/>
      <c r="D119" s="435"/>
      <c r="E119" s="430" t="s">
        <v>91</v>
      </c>
      <c r="F119" s="442"/>
      <c r="G119" s="443"/>
      <c r="H119" s="444"/>
      <c r="I119" s="443"/>
      <c r="J119" s="446"/>
      <c r="K119" s="442"/>
      <c r="L119" s="443"/>
      <c r="M119" s="444"/>
      <c r="N119" s="443"/>
      <c r="O119" s="446"/>
      <c r="P119" s="442"/>
      <c r="Q119" s="443"/>
      <c r="R119" s="444"/>
      <c r="S119" s="443"/>
      <c r="T119" s="446"/>
      <c r="U119" s="445"/>
      <c r="V119" s="443"/>
      <c r="W119" s="444"/>
      <c r="X119" s="443"/>
      <c r="Y119" s="444"/>
      <c r="Z119" s="442"/>
      <c r="AA119" s="443"/>
      <c r="AB119" s="444"/>
      <c r="AC119" s="443"/>
      <c r="AD119" s="444"/>
      <c r="AE119" s="442"/>
    </row>
    <row r="120" spans="2:31" ht="12.75">
      <c r="B120" s="428"/>
      <c r="C120" s="430"/>
      <c r="D120" s="435"/>
      <c r="E120" s="430" t="s">
        <v>92</v>
      </c>
      <c r="F120" s="442"/>
      <c r="G120" s="443"/>
      <c r="H120" s="444"/>
      <c r="I120" s="443"/>
      <c r="J120" s="446"/>
      <c r="K120" s="442"/>
      <c r="L120" s="443"/>
      <c r="M120" s="444"/>
      <c r="N120" s="443"/>
      <c r="O120" s="446"/>
      <c r="P120" s="442"/>
      <c r="Q120" s="443"/>
      <c r="R120" s="444"/>
      <c r="S120" s="443"/>
      <c r="T120" s="446"/>
      <c r="U120" s="445"/>
      <c r="V120" s="443"/>
      <c r="W120" s="444"/>
      <c r="X120" s="443"/>
      <c r="Y120" s="444"/>
      <c r="Z120" s="442"/>
      <c r="AA120" s="443"/>
      <c r="AB120" s="444"/>
      <c r="AC120" s="443"/>
      <c r="AD120" s="444"/>
      <c r="AE120" s="442"/>
    </row>
    <row r="121" spans="2:31" ht="12.75">
      <c r="B121" s="428"/>
      <c r="C121" s="430"/>
      <c r="D121" s="435"/>
      <c r="E121" s="460" t="s">
        <v>777</v>
      </c>
      <c r="F121" s="442"/>
      <c r="G121" s="443"/>
      <c r="H121" s="444"/>
      <c r="I121" s="443"/>
      <c r="J121" s="446"/>
      <c r="K121" s="442"/>
      <c r="L121" s="443"/>
      <c r="M121" s="444"/>
      <c r="N121" s="443"/>
      <c r="O121" s="446"/>
      <c r="P121" s="442"/>
      <c r="Q121" s="443"/>
      <c r="R121" s="444"/>
      <c r="S121" s="443"/>
      <c r="T121" s="446"/>
      <c r="U121" s="445"/>
      <c r="V121" s="443"/>
      <c r="W121" s="444"/>
      <c r="X121" s="443"/>
      <c r="Y121" s="444"/>
      <c r="Z121" s="442"/>
      <c r="AA121" s="443"/>
      <c r="AB121" s="444"/>
      <c r="AC121" s="443"/>
      <c r="AD121" s="444"/>
      <c r="AE121" s="442"/>
    </row>
    <row r="122" spans="2:31" ht="12.75">
      <c r="B122" s="428"/>
      <c r="C122" s="430"/>
      <c r="D122" s="430"/>
      <c r="E122" s="430"/>
      <c r="F122" s="447"/>
      <c r="G122" s="448"/>
      <c r="H122" s="449"/>
      <c r="I122" s="448"/>
      <c r="J122" s="450"/>
      <c r="K122" s="447"/>
      <c r="L122" s="448"/>
      <c r="M122" s="449"/>
      <c r="N122" s="448"/>
      <c r="O122" s="450"/>
      <c r="P122" s="447"/>
      <c r="Q122" s="448"/>
      <c r="R122" s="449"/>
      <c r="S122" s="448"/>
      <c r="T122" s="450"/>
      <c r="U122" s="451"/>
      <c r="V122" s="448"/>
      <c r="W122" s="449"/>
      <c r="X122" s="448"/>
      <c r="Y122" s="449"/>
      <c r="Z122" s="447"/>
      <c r="AA122" s="448"/>
      <c r="AB122" s="449"/>
      <c r="AC122" s="448"/>
      <c r="AD122" s="449"/>
      <c r="AE122" s="447"/>
    </row>
    <row r="123" spans="2:31" ht="12.75">
      <c r="B123" s="428"/>
      <c r="C123" s="430"/>
      <c r="D123" s="435" t="s">
        <v>658</v>
      </c>
      <c r="E123" s="430"/>
      <c r="F123" s="447"/>
      <c r="G123" s="448"/>
      <c r="H123" s="449"/>
      <c r="I123" s="448"/>
      <c r="J123" s="450"/>
      <c r="K123" s="447"/>
      <c r="L123" s="448"/>
      <c r="M123" s="449"/>
      <c r="N123" s="448"/>
      <c r="O123" s="450"/>
      <c r="P123" s="447"/>
      <c r="Q123" s="448"/>
      <c r="R123" s="449"/>
      <c r="S123" s="448"/>
      <c r="T123" s="450"/>
      <c r="U123" s="451"/>
      <c r="V123" s="448"/>
      <c r="W123" s="449"/>
      <c r="X123" s="448"/>
      <c r="Y123" s="449"/>
      <c r="Z123" s="447"/>
      <c r="AA123" s="448"/>
      <c r="AB123" s="449"/>
      <c r="AC123" s="448"/>
      <c r="AD123" s="449"/>
      <c r="AE123" s="447"/>
    </row>
    <row r="124" spans="2:31" ht="12.75">
      <c r="B124" s="428"/>
      <c r="C124" s="430"/>
      <c r="D124" s="430"/>
      <c r="E124" s="430" t="s">
        <v>595</v>
      </c>
      <c r="F124" s="442"/>
      <c r="G124" s="443"/>
      <c r="H124" s="444"/>
      <c r="I124" s="443"/>
      <c r="J124" s="446"/>
      <c r="K124" s="442"/>
      <c r="L124" s="443"/>
      <c r="M124" s="444"/>
      <c r="N124" s="443"/>
      <c r="O124" s="446"/>
      <c r="P124" s="442"/>
      <c r="Q124" s="443"/>
      <c r="R124" s="444"/>
      <c r="S124" s="443"/>
      <c r="T124" s="446"/>
      <c r="U124" s="445"/>
      <c r="V124" s="443"/>
      <c r="W124" s="444"/>
      <c r="X124" s="443"/>
      <c r="Y124" s="444"/>
      <c r="Z124" s="442"/>
      <c r="AA124" s="443"/>
      <c r="AB124" s="444"/>
      <c r="AC124" s="443"/>
      <c r="AD124" s="444"/>
      <c r="AE124" s="442"/>
    </row>
    <row r="125" spans="2:31" ht="12.75">
      <c r="B125" s="428"/>
      <c r="C125" s="430"/>
      <c r="D125" s="430"/>
      <c r="E125" s="430" t="s">
        <v>594</v>
      </c>
      <c r="F125" s="442"/>
      <c r="G125" s="443"/>
      <c r="H125" s="444"/>
      <c r="I125" s="443"/>
      <c r="J125" s="446"/>
      <c r="K125" s="442"/>
      <c r="L125" s="443"/>
      <c r="M125" s="444"/>
      <c r="N125" s="443"/>
      <c r="O125" s="446"/>
      <c r="P125" s="442"/>
      <c r="Q125" s="443"/>
      <c r="R125" s="444"/>
      <c r="S125" s="443"/>
      <c r="T125" s="446"/>
      <c r="U125" s="445"/>
      <c r="V125" s="443"/>
      <c r="W125" s="444"/>
      <c r="X125" s="443"/>
      <c r="Y125" s="444"/>
      <c r="Z125" s="442"/>
      <c r="AA125" s="443"/>
      <c r="AB125" s="444"/>
      <c r="AC125" s="443"/>
      <c r="AD125" s="444"/>
      <c r="AE125" s="442"/>
    </row>
    <row r="126" spans="2:31" ht="12.75">
      <c r="B126" s="428"/>
      <c r="C126" s="430"/>
      <c r="D126" s="430"/>
      <c r="E126" s="430" t="s">
        <v>53</v>
      </c>
      <c r="F126" s="442"/>
      <c r="G126" s="443"/>
      <c r="H126" s="444"/>
      <c r="I126" s="443"/>
      <c r="J126" s="446"/>
      <c r="K126" s="442"/>
      <c r="L126" s="443"/>
      <c r="M126" s="444"/>
      <c r="N126" s="443"/>
      <c r="O126" s="446"/>
      <c r="P126" s="442"/>
      <c r="Q126" s="443"/>
      <c r="R126" s="444"/>
      <c r="S126" s="443"/>
      <c r="T126" s="446"/>
      <c r="U126" s="445"/>
      <c r="V126" s="443"/>
      <c r="W126" s="444"/>
      <c r="X126" s="443"/>
      <c r="Y126" s="444"/>
      <c r="Z126" s="442"/>
      <c r="AA126" s="443"/>
      <c r="AB126" s="444"/>
      <c r="AC126" s="443"/>
      <c r="AD126" s="444"/>
      <c r="AE126" s="442"/>
    </row>
    <row r="127" spans="2:31" ht="12.75">
      <c r="B127" s="428"/>
      <c r="C127" s="430"/>
      <c r="D127" s="430"/>
      <c r="E127" s="430"/>
      <c r="F127" s="447"/>
      <c r="G127" s="448"/>
      <c r="H127" s="449"/>
      <c r="I127" s="448"/>
      <c r="J127" s="450"/>
      <c r="K127" s="447"/>
      <c r="L127" s="448"/>
      <c r="M127" s="449"/>
      <c r="N127" s="448"/>
      <c r="O127" s="450"/>
      <c r="P127" s="447"/>
      <c r="Q127" s="448"/>
      <c r="R127" s="449"/>
      <c r="S127" s="448"/>
      <c r="T127" s="450"/>
      <c r="U127" s="451"/>
      <c r="V127" s="448"/>
      <c r="W127" s="449"/>
      <c r="X127" s="448"/>
      <c r="Y127" s="449"/>
      <c r="Z127" s="447"/>
      <c r="AA127" s="448"/>
      <c r="AB127" s="449"/>
      <c r="AC127" s="448"/>
      <c r="AD127" s="449"/>
      <c r="AE127" s="447"/>
    </row>
    <row r="128" spans="2:31" ht="12.75">
      <c r="B128" s="428"/>
      <c r="C128" s="430"/>
      <c r="D128" s="435" t="s">
        <v>514</v>
      </c>
      <c r="E128" s="430"/>
      <c r="F128" s="447"/>
      <c r="G128" s="448"/>
      <c r="H128" s="449"/>
      <c r="I128" s="448"/>
      <c r="J128" s="450"/>
      <c r="K128" s="447"/>
      <c r="L128" s="448"/>
      <c r="M128" s="449"/>
      <c r="N128" s="448"/>
      <c r="O128" s="450"/>
      <c r="P128" s="447"/>
      <c r="Q128" s="448"/>
      <c r="R128" s="449"/>
      <c r="S128" s="448"/>
      <c r="T128" s="450"/>
      <c r="U128" s="451"/>
      <c r="V128" s="448"/>
      <c r="W128" s="449"/>
      <c r="X128" s="448"/>
      <c r="Y128" s="449"/>
      <c r="Z128" s="447"/>
      <c r="AA128" s="448"/>
      <c r="AB128" s="449"/>
      <c r="AC128" s="448"/>
      <c r="AD128" s="449"/>
      <c r="AE128" s="447"/>
    </row>
    <row r="129" spans="2:31" ht="12.75">
      <c r="B129" s="428"/>
      <c r="C129" s="430"/>
      <c r="D129" s="430"/>
      <c r="E129" s="460" t="s">
        <v>54</v>
      </c>
      <c r="F129" s="442"/>
      <c r="G129" s="443"/>
      <c r="H129" s="444"/>
      <c r="I129" s="443"/>
      <c r="J129" s="446"/>
      <c r="K129" s="442"/>
      <c r="L129" s="443"/>
      <c r="M129" s="444"/>
      <c r="N129" s="443"/>
      <c r="O129" s="446"/>
      <c r="P129" s="442"/>
      <c r="Q129" s="443"/>
      <c r="R129" s="444"/>
      <c r="S129" s="443"/>
      <c r="T129" s="446"/>
      <c r="U129" s="445"/>
      <c r="V129" s="443"/>
      <c r="W129" s="444"/>
      <c r="X129" s="443"/>
      <c r="Y129" s="444"/>
      <c r="Z129" s="442"/>
      <c r="AA129" s="443"/>
      <c r="AB129" s="444"/>
      <c r="AC129" s="443"/>
      <c r="AD129" s="444"/>
      <c r="AE129" s="442"/>
    </row>
    <row r="130" spans="2:31" ht="12.75">
      <c r="B130" s="428"/>
      <c r="C130" s="430"/>
      <c r="D130" s="430"/>
      <c r="E130" s="430"/>
      <c r="F130" s="447"/>
      <c r="G130" s="448"/>
      <c r="H130" s="449"/>
      <c r="I130" s="448"/>
      <c r="J130" s="450"/>
      <c r="K130" s="447"/>
      <c r="L130" s="448"/>
      <c r="M130" s="449"/>
      <c r="N130" s="448"/>
      <c r="O130" s="450"/>
      <c r="P130" s="447"/>
      <c r="Q130" s="448"/>
      <c r="R130" s="449"/>
      <c r="S130" s="448"/>
      <c r="T130" s="450"/>
      <c r="U130" s="451"/>
      <c r="V130" s="448"/>
      <c r="W130" s="449"/>
      <c r="X130" s="448"/>
      <c r="Y130" s="449"/>
      <c r="Z130" s="447"/>
      <c r="AA130" s="448"/>
      <c r="AB130" s="449"/>
      <c r="AC130" s="448"/>
      <c r="AD130" s="449"/>
      <c r="AE130" s="447"/>
    </row>
    <row r="131" spans="2:31" ht="12.75">
      <c r="B131" s="428"/>
      <c r="C131" s="430"/>
      <c r="D131" s="435" t="s">
        <v>141</v>
      </c>
      <c r="E131" s="430"/>
      <c r="F131" s="447"/>
      <c r="G131" s="448"/>
      <c r="H131" s="449"/>
      <c r="I131" s="448"/>
      <c r="J131" s="450"/>
      <c r="K131" s="447"/>
      <c r="L131" s="448"/>
      <c r="M131" s="449"/>
      <c r="N131" s="448"/>
      <c r="O131" s="450"/>
      <c r="P131" s="447"/>
      <c r="Q131" s="448"/>
      <c r="R131" s="449"/>
      <c r="S131" s="448"/>
      <c r="T131" s="450"/>
      <c r="U131" s="451"/>
      <c r="V131" s="448"/>
      <c r="W131" s="449"/>
      <c r="X131" s="448"/>
      <c r="Y131" s="449"/>
      <c r="Z131" s="447"/>
      <c r="AA131" s="448"/>
      <c r="AB131" s="449"/>
      <c r="AC131" s="448"/>
      <c r="AD131" s="449"/>
      <c r="AE131" s="447"/>
    </row>
    <row r="132" spans="2:31" ht="12.75">
      <c r="B132" s="428"/>
      <c r="C132" s="430"/>
      <c r="D132" s="430"/>
      <c r="E132" s="430" t="s">
        <v>55</v>
      </c>
      <c r="F132" s="442"/>
      <c r="G132" s="443"/>
      <c r="H132" s="444"/>
      <c r="I132" s="443"/>
      <c r="J132" s="446"/>
      <c r="K132" s="442"/>
      <c r="L132" s="443"/>
      <c r="M132" s="444"/>
      <c r="N132" s="443"/>
      <c r="O132" s="446"/>
      <c r="P132" s="442"/>
      <c r="Q132" s="443"/>
      <c r="R132" s="444"/>
      <c r="S132" s="443"/>
      <c r="T132" s="446"/>
      <c r="U132" s="445"/>
      <c r="V132" s="443"/>
      <c r="W132" s="444"/>
      <c r="X132" s="443"/>
      <c r="Y132" s="444"/>
      <c r="Z132" s="442"/>
      <c r="AA132" s="443"/>
      <c r="AB132" s="444"/>
      <c r="AC132" s="443"/>
      <c r="AD132" s="444"/>
      <c r="AE132" s="442"/>
    </row>
    <row r="133" spans="2:31" ht="12.75">
      <c r="B133" s="428"/>
      <c r="C133" s="430"/>
      <c r="D133" s="430"/>
      <c r="E133" s="430" t="s">
        <v>56</v>
      </c>
      <c r="F133" s="442"/>
      <c r="G133" s="443"/>
      <c r="H133" s="444"/>
      <c r="I133" s="443"/>
      <c r="J133" s="446"/>
      <c r="K133" s="442"/>
      <c r="L133" s="443"/>
      <c r="M133" s="444"/>
      <c r="N133" s="443"/>
      <c r="O133" s="446"/>
      <c r="P133" s="442"/>
      <c r="Q133" s="443"/>
      <c r="R133" s="444"/>
      <c r="S133" s="443"/>
      <c r="T133" s="446"/>
      <c r="U133" s="445"/>
      <c r="V133" s="443"/>
      <c r="W133" s="444"/>
      <c r="X133" s="443"/>
      <c r="Y133" s="444"/>
      <c r="Z133" s="442"/>
      <c r="AA133" s="443"/>
      <c r="AB133" s="444"/>
      <c r="AC133" s="443"/>
      <c r="AD133" s="444"/>
      <c r="AE133" s="442"/>
    </row>
    <row r="134" spans="2:31" ht="12.75">
      <c r="B134" s="428"/>
      <c r="C134" s="430"/>
      <c r="D134" s="430"/>
      <c r="E134" s="430"/>
      <c r="F134" s="447"/>
      <c r="G134" s="448"/>
      <c r="H134" s="449"/>
      <c r="I134" s="448"/>
      <c r="J134" s="450"/>
      <c r="K134" s="447"/>
      <c r="L134" s="448"/>
      <c r="M134" s="449"/>
      <c r="N134" s="448"/>
      <c r="O134" s="450"/>
      <c r="P134" s="447"/>
      <c r="Q134" s="448"/>
      <c r="R134" s="449"/>
      <c r="S134" s="448"/>
      <c r="T134" s="450"/>
      <c r="U134" s="451"/>
      <c r="V134" s="448"/>
      <c r="W134" s="449"/>
      <c r="X134" s="448"/>
      <c r="Y134" s="449"/>
      <c r="Z134" s="447"/>
      <c r="AA134" s="448"/>
      <c r="AB134" s="449"/>
      <c r="AC134" s="448"/>
      <c r="AD134" s="449"/>
      <c r="AE134" s="447"/>
    </row>
    <row r="135" spans="2:31" ht="12.75">
      <c r="B135" s="428"/>
      <c r="C135" s="430"/>
      <c r="D135" s="435" t="s">
        <v>181</v>
      </c>
      <c r="E135" s="430"/>
      <c r="F135" s="447"/>
      <c r="G135" s="448"/>
      <c r="H135" s="449"/>
      <c r="I135" s="448"/>
      <c r="J135" s="450"/>
      <c r="K135" s="447"/>
      <c r="L135" s="448"/>
      <c r="M135" s="449"/>
      <c r="N135" s="448"/>
      <c r="O135" s="450"/>
      <c r="P135" s="447"/>
      <c r="Q135" s="448"/>
      <c r="R135" s="449"/>
      <c r="S135" s="448"/>
      <c r="T135" s="450"/>
      <c r="U135" s="451"/>
      <c r="V135" s="448"/>
      <c r="W135" s="449"/>
      <c r="X135" s="448"/>
      <c r="Y135" s="449"/>
      <c r="Z135" s="447"/>
      <c r="AA135" s="448"/>
      <c r="AB135" s="449"/>
      <c r="AC135" s="448"/>
      <c r="AD135" s="449"/>
      <c r="AE135" s="447"/>
    </row>
    <row r="136" spans="2:31" ht="12.75">
      <c r="B136" s="428"/>
      <c r="C136" s="430"/>
      <c r="D136" s="430"/>
      <c r="E136" s="460" t="s">
        <v>57</v>
      </c>
      <c r="F136" s="442"/>
      <c r="G136" s="443"/>
      <c r="H136" s="444"/>
      <c r="I136" s="443"/>
      <c r="J136" s="446"/>
      <c r="K136" s="442"/>
      <c r="L136" s="443"/>
      <c r="M136" s="444"/>
      <c r="N136" s="443"/>
      <c r="O136" s="446"/>
      <c r="P136" s="442"/>
      <c r="Q136" s="443"/>
      <c r="R136" s="444"/>
      <c r="S136" s="443"/>
      <c r="T136" s="446"/>
      <c r="U136" s="445"/>
      <c r="V136" s="443"/>
      <c r="W136" s="444"/>
      <c r="X136" s="443"/>
      <c r="Y136" s="444"/>
      <c r="Z136" s="442"/>
      <c r="AA136" s="443"/>
      <c r="AB136" s="444"/>
      <c r="AC136" s="443"/>
      <c r="AD136" s="444"/>
      <c r="AE136" s="442"/>
    </row>
    <row r="137" spans="2:31" ht="12.75">
      <c r="B137" s="428"/>
      <c r="C137" s="430"/>
      <c r="D137" s="430"/>
      <c r="E137" s="460" t="s">
        <v>58</v>
      </c>
      <c r="F137" s="442"/>
      <c r="G137" s="443"/>
      <c r="H137" s="444"/>
      <c r="I137" s="443"/>
      <c r="J137" s="446"/>
      <c r="K137" s="442"/>
      <c r="L137" s="443"/>
      <c r="M137" s="444"/>
      <c r="N137" s="443"/>
      <c r="O137" s="446"/>
      <c r="P137" s="442"/>
      <c r="Q137" s="443"/>
      <c r="R137" s="444"/>
      <c r="S137" s="443"/>
      <c r="T137" s="446"/>
      <c r="U137" s="445"/>
      <c r="V137" s="443"/>
      <c r="W137" s="444"/>
      <c r="X137" s="443"/>
      <c r="Y137" s="444"/>
      <c r="Z137" s="442"/>
      <c r="AA137" s="443"/>
      <c r="AB137" s="444"/>
      <c r="AC137" s="443"/>
      <c r="AD137" s="444"/>
      <c r="AE137" s="442"/>
    </row>
    <row r="138" spans="2:31" ht="13.5" thickBot="1">
      <c r="B138" s="418"/>
      <c r="C138" s="419"/>
      <c r="D138" s="419"/>
      <c r="E138" s="419"/>
      <c r="F138" s="452"/>
      <c r="G138" s="453"/>
      <c r="H138" s="454"/>
      <c r="I138" s="453"/>
      <c r="J138" s="455"/>
      <c r="K138" s="456"/>
      <c r="L138" s="453"/>
      <c r="M138" s="454"/>
      <c r="N138" s="453"/>
      <c r="O138" s="455"/>
      <c r="P138" s="456"/>
      <c r="Q138" s="453"/>
      <c r="R138" s="454"/>
      <c r="S138" s="453"/>
      <c r="T138" s="455"/>
      <c r="U138" s="457"/>
      <c r="V138" s="453"/>
      <c r="W138" s="454"/>
      <c r="X138" s="453"/>
      <c r="Y138" s="454"/>
      <c r="Z138" s="456"/>
      <c r="AA138" s="453"/>
      <c r="AB138" s="454"/>
      <c r="AC138" s="453"/>
      <c r="AD138" s="454"/>
      <c r="AE138" s="456"/>
    </row>
    <row r="139" spans="2:31" ht="12.75">
      <c r="B139" s="458"/>
      <c r="C139" s="459" t="s">
        <v>747</v>
      </c>
      <c r="D139" s="459"/>
      <c r="E139" s="460"/>
      <c r="F139" s="447"/>
      <c r="G139" s="448"/>
      <c r="H139" s="449"/>
      <c r="I139" s="448"/>
      <c r="J139" s="450"/>
      <c r="K139" s="447"/>
      <c r="L139" s="448"/>
      <c r="M139" s="449"/>
      <c r="N139" s="448"/>
      <c r="O139" s="450"/>
      <c r="P139" s="447"/>
      <c r="Q139" s="448"/>
      <c r="R139" s="449"/>
      <c r="S139" s="448"/>
      <c r="T139" s="450"/>
      <c r="U139" s="451"/>
      <c r="V139" s="448"/>
      <c r="W139" s="449"/>
      <c r="X139" s="448"/>
      <c r="Y139" s="449"/>
      <c r="Z139" s="447"/>
      <c r="AA139" s="448"/>
      <c r="AB139" s="449"/>
      <c r="AC139" s="448"/>
      <c r="AD139" s="449"/>
      <c r="AE139" s="447"/>
    </row>
    <row r="140" spans="2:31" ht="12.75">
      <c r="B140" s="428"/>
      <c r="C140" s="430"/>
      <c r="D140" s="435" t="s">
        <v>748</v>
      </c>
      <c r="E140" s="430"/>
      <c r="F140" s="447"/>
      <c r="G140" s="448"/>
      <c r="H140" s="449"/>
      <c r="I140" s="448"/>
      <c r="J140" s="450"/>
      <c r="K140" s="447"/>
      <c r="L140" s="448"/>
      <c r="M140" s="449"/>
      <c r="N140" s="448"/>
      <c r="O140" s="450"/>
      <c r="P140" s="447"/>
      <c r="Q140" s="448"/>
      <c r="R140" s="449"/>
      <c r="S140" s="448"/>
      <c r="T140" s="450"/>
      <c r="U140" s="451"/>
      <c r="V140" s="448"/>
      <c r="W140" s="449"/>
      <c r="X140" s="448"/>
      <c r="Y140" s="449"/>
      <c r="Z140" s="447"/>
      <c r="AA140" s="448"/>
      <c r="AB140" s="449"/>
      <c r="AC140" s="448"/>
      <c r="AD140" s="449"/>
      <c r="AE140" s="447"/>
    </row>
    <row r="141" spans="2:31" ht="12.75">
      <c r="B141" s="428"/>
      <c r="C141" s="430"/>
      <c r="D141" s="430"/>
      <c r="E141" s="460" t="s">
        <v>749</v>
      </c>
      <c r="F141" s="442"/>
      <c r="G141" s="443"/>
      <c r="H141" s="444"/>
      <c r="I141" s="443"/>
      <c r="J141" s="446"/>
      <c r="K141" s="442"/>
      <c r="L141" s="443"/>
      <c r="M141" s="444"/>
      <c r="N141" s="443"/>
      <c r="O141" s="446"/>
      <c r="P141" s="442"/>
      <c r="Q141" s="443"/>
      <c r="R141" s="444"/>
      <c r="S141" s="443"/>
      <c r="T141" s="446"/>
      <c r="U141" s="445"/>
      <c r="V141" s="443"/>
      <c r="W141" s="444"/>
      <c r="X141" s="443"/>
      <c r="Y141" s="444"/>
      <c r="Z141" s="442"/>
      <c r="AA141" s="443"/>
      <c r="AB141" s="444"/>
      <c r="AC141" s="443"/>
      <c r="AD141" s="444"/>
      <c r="AE141" s="442"/>
    </row>
    <row r="142" spans="2:31" ht="12.75">
      <c r="B142" s="428"/>
      <c r="C142" s="430"/>
      <c r="D142" s="430"/>
      <c r="E142" s="460" t="s">
        <v>558</v>
      </c>
      <c r="F142" s="442"/>
      <c r="G142" s="443"/>
      <c r="H142" s="444"/>
      <c r="I142" s="443"/>
      <c r="J142" s="446"/>
      <c r="K142" s="442"/>
      <c r="L142" s="443"/>
      <c r="M142" s="444"/>
      <c r="N142" s="443"/>
      <c r="O142" s="446"/>
      <c r="P142" s="442"/>
      <c r="Q142" s="443"/>
      <c r="R142" s="444"/>
      <c r="S142" s="443"/>
      <c r="T142" s="446"/>
      <c r="U142" s="445"/>
      <c r="V142" s="443"/>
      <c r="W142" s="444"/>
      <c r="X142" s="443"/>
      <c r="Y142" s="444"/>
      <c r="Z142" s="442"/>
      <c r="AA142" s="443"/>
      <c r="AB142" s="444"/>
      <c r="AC142" s="443"/>
      <c r="AD142" s="444"/>
      <c r="AE142" s="442"/>
    </row>
    <row r="143" spans="2:31" ht="12.75">
      <c r="B143" s="428"/>
      <c r="C143" s="460"/>
      <c r="D143" s="435"/>
      <c r="E143" s="430"/>
      <c r="F143" s="447"/>
      <c r="G143" s="448"/>
      <c r="H143" s="449"/>
      <c r="I143" s="448"/>
      <c r="J143" s="450"/>
      <c r="K143" s="447"/>
      <c r="L143" s="448"/>
      <c r="M143" s="449"/>
      <c r="N143" s="448"/>
      <c r="O143" s="450"/>
      <c r="P143" s="447"/>
      <c r="Q143" s="448"/>
      <c r="R143" s="449"/>
      <c r="S143" s="448"/>
      <c r="T143" s="450"/>
      <c r="U143" s="451"/>
      <c r="V143" s="448"/>
      <c r="W143" s="449"/>
      <c r="X143" s="448"/>
      <c r="Y143" s="449"/>
      <c r="Z143" s="447"/>
      <c r="AA143" s="448"/>
      <c r="AB143" s="449"/>
      <c r="AC143" s="448"/>
      <c r="AD143" s="449"/>
      <c r="AE143" s="447"/>
    </row>
    <row r="144" spans="2:31" ht="12.75">
      <c r="B144" s="428"/>
      <c r="C144" s="430"/>
      <c r="D144" s="435" t="s">
        <v>559</v>
      </c>
      <c r="E144" s="430"/>
      <c r="F144" s="447"/>
      <c r="G144" s="448"/>
      <c r="H144" s="449"/>
      <c r="I144" s="448"/>
      <c r="J144" s="450"/>
      <c r="K144" s="447"/>
      <c r="L144" s="448"/>
      <c r="M144" s="449"/>
      <c r="N144" s="448"/>
      <c r="O144" s="450"/>
      <c r="P144" s="447"/>
      <c r="Q144" s="448"/>
      <c r="R144" s="449"/>
      <c r="S144" s="448"/>
      <c r="T144" s="450"/>
      <c r="U144" s="451"/>
      <c r="V144" s="448"/>
      <c r="W144" s="449"/>
      <c r="X144" s="448"/>
      <c r="Y144" s="449"/>
      <c r="Z144" s="447"/>
      <c r="AA144" s="448"/>
      <c r="AB144" s="449"/>
      <c r="AC144" s="448"/>
      <c r="AD144" s="449"/>
      <c r="AE144" s="447"/>
    </row>
    <row r="145" spans="2:31" ht="12.75">
      <c r="B145" s="428"/>
      <c r="C145" s="430"/>
      <c r="D145" s="430"/>
      <c r="E145" s="460" t="s">
        <v>751</v>
      </c>
      <c r="F145" s="442"/>
      <c r="G145" s="443"/>
      <c r="H145" s="444"/>
      <c r="I145" s="443"/>
      <c r="J145" s="446"/>
      <c r="K145" s="442"/>
      <c r="L145" s="443"/>
      <c r="M145" s="444"/>
      <c r="N145" s="443"/>
      <c r="O145" s="446"/>
      <c r="P145" s="442"/>
      <c r="Q145" s="443"/>
      <c r="R145" s="444"/>
      <c r="S145" s="443"/>
      <c r="T145" s="446"/>
      <c r="U145" s="445"/>
      <c r="V145" s="443"/>
      <c r="W145" s="444"/>
      <c r="X145" s="443"/>
      <c r="Y145" s="444"/>
      <c r="Z145" s="442"/>
      <c r="AA145" s="443"/>
      <c r="AB145" s="444"/>
      <c r="AC145" s="443"/>
      <c r="AD145" s="444"/>
      <c r="AE145" s="442"/>
    </row>
    <row r="146" spans="2:31" ht="12.75">
      <c r="B146" s="428"/>
      <c r="C146" s="430"/>
      <c r="D146" s="430"/>
      <c r="E146" s="460" t="s">
        <v>752</v>
      </c>
      <c r="F146" s="442"/>
      <c r="G146" s="443"/>
      <c r="H146" s="444"/>
      <c r="I146" s="443"/>
      <c r="J146" s="446"/>
      <c r="K146" s="442"/>
      <c r="L146" s="443"/>
      <c r="M146" s="444"/>
      <c r="N146" s="443"/>
      <c r="O146" s="446"/>
      <c r="P146" s="442"/>
      <c r="Q146" s="443"/>
      <c r="R146" s="444"/>
      <c r="S146" s="443"/>
      <c r="T146" s="446"/>
      <c r="U146" s="445"/>
      <c r="V146" s="443"/>
      <c r="W146" s="444"/>
      <c r="X146" s="443"/>
      <c r="Y146" s="444"/>
      <c r="Z146" s="442"/>
      <c r="AA146" s="443"/>
      <c r="AB146" s="444"/>
      <c r="AC146" s="443"/>
      <c r="AD146" s="444"/>
      <c r="AE146" s="442"/>
    </row>
    <row r="147" spans="2:31" ht="13.5" thickBot="1">
      <c r="B147" s="418"/>
      <c r="C147" s="419"/>
      <c r="D147" s="419"/>
      <c r="E147" s="419"/>
      <c r="F147" s="452"/>
      <c r="G147" s="453"/>
      <c r="H147" s="454"/>
      <c r="I147" s="453"/>
      <c r="J147" s="455"/>
      <c r="K147" s="456"/>
      <c r="L147" s="453"/>
      <c r="M147" s="454"/>
      <c r="N147" s="453"/>
      <c r="O147" s="455"/>
      <c r="P147" s="456"/>
      <c r="Q147" s="453"/>
      <c r="R147" s="454"/>
      <c r="S147" s="453"/>
      <c r="T147" s="455"/>
      <c r="U147" s="466"/>
      <c r="V147" s="453"/>
      <c r="W147" s="454"/>
      <c r="X147" s="453"/>
      <c r="Y147" s="454"/>
      <c r="Z147" s="456"/>
      <c r="AA147" s="453"/>
      <c r="AB147" s="454"/>
      <c r="AC147" s="453"/>
      <c r="AD147" s="454"/>
      <c r="AE147" s="456"/>
    </row>
  </sheetData>
  <sheetProtection/>
  <mergeCells count="15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21">
      <selection activeCell="J152" sqref="J152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78" t="s">
        <v>65</v>
      </c>
      <c r="F1" s="382" t="s">
        <v>407</v>
      </c>
    </row>
    <row r="3" ht="12.75">
      <c r="A3" s="378" t="s">
        <v>512</v>
      </c>
    </row>
    <row r="6" spans="1:20" ht="12.75">
      <c r="A6" s="388"/>
      <c r="B6" s="485" t="s">
        <v>513</v>
      </c>
      <c r="C6" s="486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92"/>
      <c r="S6" s="388"/>
      <c r="T6" s="388"/>
    </row>
    <row r="7" spans="1:20" ht="13.5" thickBot="1">
      <c r="A7" s="388"/>
      <c r="B7" s="388"/>
      <c r="C7" s="486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92"/>
      <c r="S7" s="388"/>
      <c r="T7" s="388"/>
    </row>
    <row r="8" spans="1:20" ht="12.75">
      <c r="A8" s="388"/>
      <c r="B8" s="487"/>
      <c r="C8" s="488"/>
      <c r="D8" s="489" t="s">
        <v>567</v>
      </c>
      <c r="E8" s="490"/>
      <c r="F8" s="490"/>
      <c r="G8" s="490"/>
      <c r="H8" s="491"/>
      <c r="I8" s="490" t="s">
        <v>568</v>
      </c>
      <c r="J8" s="492"/>
      <c r="K8" s="492"/>
      <c r="L8" s="492"/>
      <c r="M8" s="491"/>
      <c r="N8" s="388"/>
      <c r="O8" s="493" t="s">
        <v>567</v>
      </c>
      <c r="P8" s="494"/>
      <c r="Q8" s="495"/>
      <c r="R8" s="392"/>
      <c r="S8" s="493" t="s">
        <v>568</v>
      </c>
      <c r="T8" s="495"/>
    </row>
    <row r="9" spans="1:20" ht="25.5">
      <c r="A9" s="388"/>
      <c r="B9" s="496"/>
      <c r="C9" s="497" t="s">
        <v>477</v>
      </c>
      <c r="D9" s="498" t="s">
        <v>478</v>
      </c>
      <c r="E9" s="499" t="s">
        <v>479</v>
      </c>
      <c r="F9" s="499" t="s">
        <v>475</v>
      </c>
      <c r="G9" s="499" t="s">
        <v>480</v>
      </c>
      <c r="H9" s="500" t="s">
        <v>481</v>
      </c>
      <c r="I9" s="501" t="s">
        <v>569</v>
      </c>
      <c r="J9" s="499" t="s">
        <v>435</v>
      </c>
      <c r="K9" s="499" t="s">
        <v>436</v>
      </c>
      <c r="L9" s="499" t="s">
        <v>437</v>
      </c>
      <c r="M9" s="500" t="s">
        <v>438</v>
      </c>
      <c r="N9" s="388"/>
      <c r="O9" s="502" t="s">
        <v>424</v>
      </c>
      <c r="P9" s="503" t="s">
        <v>425</v>
      </c>
      <c r="Q9" s="504" t="s">
        <v>304</v>
      </c>
      <c r="R9" s="392"/>
      <c r="S9" s="502" t="s">
        <v>425</v>
      </c>
      <c r="T9" s="504" t="s">
        <v>426</v>
      </c>
    </row>
    <row r="10" spans="1:20" ht="12.75">
      <c r="A10" s="388"/>
      <c r="B10" s="505" t="s">
        <v>509</v>
      </c>
      <c r="C10" s="506" t="s">
        <v>466</v>
      </c>
      <c r="D10" s="384"/>
      <c r="E10" s="385"/>
      <c r="F10" s="385"/>
      <c r="G10" s="385"/>
      <c r="H10" s="386"/>
      <c r="I10" s="385"/>
      <c r="J10" s="387"/>
      <c r="K10" s="387"/>
      <c r="L10" s="387"/>
      <c r="M10" s="386"/>
      <c r="N10" s="388"/>
      <c r="O10" s="389"/>
      <c r="P10" s="390"/>
      <c r="Q10" s="391"/>
      <c r="R10" s="392"/>
      <c r="S10" s="389"/>
      <c r="T10" s="393"/>
    </row>
    <row r="11" spans="1:20" ht="12.75">
      <c r="A11" s="388"/>
      <c r="B11" s="505" t="s">
        <v>510</v>
      </c>
      <c r="C11" s="506" t="s">
        <v>466</v>
      </c>
      <c r="D11" s="394"/>
      <c r="E11" s="395"/>
      <c r="F11" s="395"/>
      <c r="G11" s="395"/>
      <c r="H11" s="396"/>
      <c r="I11" s="395"/>
      <c r="J11" s="397"/>
      <c r="K11" s="397"/>
      <c r="L11" s="397"/>
      <c r="M11" s="396"/>
      <c r="N11" s="388"/>
      <c r="O11" s="389"/>
      <c r="P11" s="390"/>
      <c r="Q11" s="391"/>
      <c r="R11" s="392"/>
      <c r="S11" s="389"/>
      <c r="T11" s="393"/>
    </row>
    <row r="12" spans="1:20" ht="12.75">
      <c r="A12" s="388"/>
      <c r="B12" s="505" t="s">
        <v>42</v>
      </c>
      <c r="C12" s="506" t="s">
        <v>466</v>
      </c>
      <c r="D12" s="398"/>
      <c r="E12" s="399"/>
      <c r="F12" s="399"/>
      <c r="G12" s="399"/>
      <c r="H12" s="400"/>
      <c r="I12" s="401"/>
      <c r="J12" s="399"/>
      <c r="K12" s="399"/>
      <c r="L12" s="399"/>
      <c r="M12" s="400"/>
      <c r="N12" s="388"/>
      <c r="O12" s="389"/>
      <c r="P12" s="390"/>
      <c r="Q12" s="391"/>
      <c r="R12" s="392"/>
      <c r="S12" s="389"/>
      <c r="T12" s="393"/>
    </row>
    <row r="13" spans="1:20" ht="12.75">
      <c r="A13" s="388"/>
      <c r="B13" s="505" t="s">
        <v>273</v>
      </c>
      <c r="C13" s="506" t="s">
        <v>466</v>
      </c>
      <c r="D13" s="394"/>
      <c r="E13" s="395"/>
      <c r="F13" s="395"/>
      <c r="G13" s="395"/>
      <c r="H13" s="396"/>
      <c r="I13" s="395"/>
      <c r="J13" s="397"/>
      <c r="K13" s="397"/>
      <c r="L13" s="397"/>
      <c r="M13" s="396"/>
      <c r="N13" s="388"/>
      <c r="O13" s="389"/>
      <c r="P13" s="390"/>
      <c r="Q13" s="391"/>
      <c r="R13" s="392"/>
      <c r="S13" s="389"/>
      <c r="T13" s="393"/>
    </row>
    <row r="14" spans="1:20" ht="13.5" thickBot="1">
      <c r="A14" s="388"/>
      <c r="B14" s="507" t="s">
        <v>872</v>
      </c>
      <c r="C14" s="508" t="s">
        <v>466</v>
      </c>
      <c r="D14" s="402"/>
      <c r="E14" s="403"/>
      <c r="F14" s="403"/>
      <c r="G14" s="403"/>
      <c r="H14" s="404"/>
      <c r="I14" s="405"/>
      <c r="J14" s="403"/>
      <c r="K14" s="403"/>
      <c r="L14" s="403"/>
      <c r="M14" s="404"/>
      <c r="N14" s="388"/>
      <c r="O14" s="406"/>
      <c r="P14" s="407"/>
      <c r="Q14" s="408"/>
      <c r="R14" s="392"/>
      <c r="S14" s="406"/>
      <c r="T14" s="409"/>
    </row>
    <row r="15" spans="1:20" ht="12.75">
      <c r="A15" s="388"/>
      <c r="B15" s="388"/>
      <c r="C15" s="4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92"/>
      <c r="S15" s="388"/>
      <c r="T15" s="388"/>
    </row>
    <row r="16" spans="1:20" ht="12.75">
      <c r="A16" s="388"/>
      <c r="B16" s="485" t="s">
        <v>873</v>
      </c>
      <c r="C16" s="486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388"/>
      <c r="P16" s="388"/>
      <c r="Q16" s="388"/>
      <c r="R16" s="392"/>
      <c r="S16" s="509"/>
      <c r="T16" s="509"/>
    </row>
    <row r="17" spans="1:20" ht="13.5" thickBot="1">
      <c r="A17" s="388"/>
      <c r="B17" s="485"/>
      <c r="C17" s="486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392"/>
      <c r="O17" s="392"/>
      <c r="P17" s="392"/>
      <c r="Q17" s="392"/>
      <c r="R17" s="392"/>
      <c r="S17" s="392"/>
      <c r="T17" s="392"/>
    </row>
    <row r="18" spans="1:20" ht="12.75">
      <c r="A18" s="388"/>
      <c r="B18" s="487"/>
      <c r="C18" s="488"/>
      <c r="D18" s="489" t="s">
        <v>567</v>
      </c>
      <c r="E18" s="490"/>
      <c r="F18" s="490"/>
      <c r="G18" s="490"/>
      <c r="H18" s="491"/>
      <c r="I18" s="490" t="s">
        <v>568</v>
      </c>
      <c r="J18" s="492"/>
      <c r="K18" s="492"/>
      <c r="L18" s="492"/>
      <c r="M18" s="491"/>
      <c r="N18" s="392"/>
      <c r="O18" s="392"/>
      <c r="P18" s="392"/>
      <c r="Q18" s="392"/>
      <c r="R18" s="392"/>
      <c r="S18" s="392"/>
      <c r="T18" s="392"/>
    </row>
    <row r="19" spans="1:20" ht="12.75">
      <c r="A19" s="388"/>
      <c r="B19" s="496"/>
      <c r="C19" s="497" t="s">
        <v>477</v>
      </c>
      <c r="D19" s="498" t="s">
        <v>478</v>
      </c>
      <c r="E19" s="499" t="s">
        <v>479</v>
      </c>
      <c r="F19" s="499" t="s">
        <v>475</v>
      </c>
      <c r="G19" s="499" t="s">
        <v>480</v>
      </c>
      <c r="H19" s="500" t="s">
        <v>481</v>
      </c>
      <c r="I19" s="501" t="s">
        <v>569</v>
      </c>
      <c r="J19" s="499" t="s">
        <v>435</v>
      </c>
      <c r="K19" s="499" t="s">
        <v>436</v>
      </c>
      <c r="L19" s="499" t="s">
        <v>437</v>
      </c>
      <c r="M19" s="500" t="s">
        <v>438</v>
      </c>
      <c r="N19" s="392"/>
      <c r="O19" s="392"/>
      <c r="P19" s="392"/>
      <c r="Q19" s="392"/>
      <c r="R19" s="392"/>
      <c r="S19" s="392"/>
      <c r="T19" s="392"/>
    </row>
    <row r="20" spans="1:20" ht="12.75">
      <c r="A20" s="388"/>
      <c r="B20" s="510"/>
      <c r="C20" s="511"/>
      <c r="D20" s="512"/>
      <c r="E20" s="513"/>
      <c r="F20" s="513"/>
      <c r="G20" s="513"/>
      <c r="H20" s="514"/>
      <c r="I20" s="513"/>
      <c r="J20" s="513"/>
      <c r="K20" s="513"/>
      <c r="L20" s="513"/>
      <c r="M20" s="514"/>
      <c r="N20" s="392"/>
      <c r="O20" s="392"/>
      <c r="P20" s="392"/>
      <c r="Q20" s="392"/>
      <c r="R20" s="392"/>
      <c r="S20" s="392"/>
      <c r="T20" s="392"/>
    </row>
    <row r="21" spans="1:20" ht="25.5">
      <c r="A21" s="388"/>
      <c r="B21" s="515" t="s">
        <v>874</v>
      </c>
      <c r="C21" s="506" t="s">
        <v>302</v>
      </c>
      <c r="D21" s="516"/>
      <c r="E21" s="395"/>
      <c r="F21" s="395"/>
      <c r="G21" s="395"/>
      <c r="H21" s="396"/>
      <c r="I21" s="395"/>
      <c r="J21" s="397"/>
      <c r="K21" s="397"/>
      <c r="L21" s="397"/>
      <c r="M21" s="396"/>
      <c r="N21" s="392"/>
      <c r="O21" s="392"/>
      <c r="P21" s="392"/>
      <c r="Q21" s="392"/>
      <c r="R21" s="392"/>
      <c r="S21" s="392"/>
      <c r="T21" s="392"/>
    </row>
    <row r="22" spans="1:20" ht="25.5">
      <c r="A22" s="388"/>
      <c r="B22" s="515" t="s">
        <v>84</v>
      </c>
      <c r="C22" s="506" t="s">
        <v>302</v>
      </c>
      <c r="D22" s="394"/>
      <c r="E22" s="395"/>
      <c r="F22" s="395"/>
      <c r="G22" s="395"/>
      <c r="H22" s="396"/>
      <c r="I22" s="395"/>
      <c r="J22" s="397"/>
      <c r="K22" s="397"/>
      <c r="L22" s="397"/>
      <c r="M22" s="396"/>
      <c r="N22" s="392"/>
      <c r="O22" s="392"/>
      <c r="P22" s="392"/>
      <c r="Q22" s="392"/>
      <c r="R22" s="392"/>
      <c r="S22" s="392"/>
      <c r="T22" s="392"/>
    </row>
    <row r="23" spans="1:20" ht="38.25">
      <c r="A23" s="388"/>
      <c r="B23" s="517" t="s">
        <v>754</v>
      </c>
      <c r="C23" s="506" t="s">
        <v>302</v>
      </c>
      <c r="D23" s="467"/>
      <c r="E23" s="468"/>
      <c r="F23" s="468"/>
      <c r="G23" s="468"/>
      <c r="H23" s="469"/>
      <c r="I23" s="468"/>
      <c r="J23" s="470"/>
      <c r="K23" s="470"/>
      <c r="L23" s="470"/>
      <c r="M23" s="469"/>
      <c r="N23" s="392"/>
      <c r="O23" s="392"/>
      <c r="P23" s="392"/>
      <c r="Q23" s="392"/>
      <c r="R23" s="392"/>
      <c r="S23" s="392"/>
      <c r="T23" s="392"/>
    </row>
    <row r="24" spans="1:20" ht="38.25">
      <c r="A24" s="388"/>
      <c r="B24" s="517" t="s">
        <v>757</v>
      </c>
      <c r="C24" s="506" t="s">
        <v>302</v>
      </c>
      <c r="D24" s="467"/>
      <c r="E24" s="468"/>
      <c r="F24" s="468"/>
      <c r="G24" s="468"/>
      <c r="H24" s="469"/>
      <c r="I24" s="468"/>
      <c r="J24" s="470"/>
      <c r="K24" s="470"/>
      <c r="L24" s="470"/>
      <c r="M24" s="469"/>
      <c r="N24" s="392"/>
      <c r="O24" s="392"/>
      <c r="P24" s="392"/>
      <c r="Q24" s="392"/>
      <c r="R24" s="392"/>
      <c r="S24" s="392"/>
      <c r="T24" s="392"/>
    </row>
    <row r="25" spans="1:20" ht="51">
      <c r="A25" s="388"/>
      <c r="B25" s="517" t="s">
        <v>760</v>
      </c>
      <c r="C25" s="506" t="s">
        <v>302</v>
      </c>
      <c r="D25" s="467"/>
      <c r="E25" s="468"/>
      <c r="F25" s="468"/>
      <c r="G25" s="468"/>
      <c r="H25" s="469"/>
      <c r="I25" s="468"/>
      <c r="J25" s="470"/>
      <c r="K25" s="470"/>
      <c r="L25" s="470"/>
      <c r="M25" s="469"/>
      <c r="N25" s="392"/>
      <c r="O25" s="392"/>
      <c r="P25" s="392"/>
      <c r="Q25" s="392"/>
      <c r="R25" s="392"/>
      <c r="S25" s="392"/>
      <c r="T25" s="392"/>
    </row>
    <row r="26" spans="1:20" ht="12.75">
      <c r="A26" s="388"/>
      <c r="B26" s="518"/>
      <c r="C26" s="519"/>
      <c r="D26" s="520"/>
      <c r="E26" s="521"/>
      <c r="F26" s="521"/>
      <c r="G26" s="521"/>
      <c r="H26" s="522"/>
      <c r="I26" s="521"/>
      <c r="J26" s="521"/>
      <c r="K26" s="521"/>
      <c r="L26" s="521"/>
      <c r="M26" s="522"/>
      <c r="N26" s="392"/>
      <c r="O26" s="392"/>
      <c r="P26" s="392"/>
      <c r="Q26" s="392"/>
      <c r="R26" s="392"/>
      <c r="S26" s="392"/>
      <c r="T26" s="392"/>
    </row>
    <row r="27" spans="1:20" ht="25.5">
      <c r="A27" s="388"/>
      <c r="B27" s="515" t="s">
        <v>878</v>
      </c>
      <c r="C27" s="506" t="s">
        <v>497</v>
      </c>
      <c r="D27" s="516"/>
      <c r="E27" s="395"/>
      <c r="F27" s="395"/>
      <c r="G27" s="395"/>
      <c r="H27" s="396"/>
      <c r="I27" s="395"/>
      <c r="J27" s="397"/>
      <c r="K27" s="397"/>
      <c r="L27" s="397"/>
      <c r="M27" s="396"/>
      <c r="N27" s="392"/>
      <c r="O27" s="392"/>
      <c r="P27" s="392"/>
      <c r="Q27" s="392"/>
      <c r="R27" s="392"/>
      <c r="S27" s="392"/>
      <c r="T27" s="392"/>
    </row>
    <row r="28" spans="1:20" ht="25.5">
      <c r="A28" s="388"/>
      <c r="B28" s="523" t="s">
        <v>875</v>
      </c>
      <c r="C28" s="506" t="s">
        <v>497</v>
      </c>
      <c r="D28" s="394"/>
      <c r="E28" s="395"/>
      <c r="F28" s="395"/>
      <c r="G28" s="395"/>
      <c r="H28" s="396"/>
      <c r="I28" s="395"/>
      <c r="J28" s="397"/>
      <c r="K28" s="397"/>
      <c r="L28" s="397"/>
      <c r="M28" s="396"/>
      <c r="N28" s="392"/>
      <c r="O28" s="392"/>
      <c r="P28" s="392"/>
      <c r="Q28" s="392"/>
      <c r="R28" s="392"/>
      <c r="S28" s="392"/>
      <c r="T28" s="392"/>
    </row>
    <row r="29" spans="1:20" ht="12.75">
      <c r="A29" s="388"/>
      <c r="B29" s="524" t="s">
        <v>191</v>
      </c>
      <c r="C29" s="506" t="s">
        <v>497</v>
      </c>
      <c r="D29" s="467"/>
      <c r="E29" s="468"/>
      <c r="F29" s="468"/>
      <c r="G29" s="468"/>
      <c r="H29" s="469"/>
      <c r="I29" s="468"/>
      <c r="J29" s="470"/>
      <c r="K29" s="470"/>
      <c r="L29" s="470"/>
      <c r="M29" s="469"/>
      <c r="N29" s="392"/>
      <c r="O29" s="392"/>
      <c r="P29" s="392"/>
      <c r="Q29" s="392"/>
      <c r="R29" s="392"/>
      <c r="S29" s="392"/>
      <c r="T29" s="392"/>
    </row>
    <row r="30" spans="1:20" ht="12.75">
      <c r="A30" s="388"/>
      <c r="B30" s="524" t="s">
        <v>192</v>
      </c>
      <c r="C30" s="506" t="s">
        <v>497</v>
      </c>
      <c r="D30" s="467"/>
      <c r="E30" s="468"/>
      <c r="F30" s="468"/>
      <c r="G30" s="468"/>
      <c r="H30" s="469"/>
      <c r="I30" s="468"/>
      <c r="J30" s="470"/>
      <c r="K30" s="470"/>
      <c r="L30" s="470"/>
      <c r="M30" s="469"/>
      <c r="N30" s="392"/>
      <c r="O30" s="392"/>
      <c r="P30" s="392"/>
      <c r="Q30" s="392"/>
      <c r="R30" s="392"/>
      <c r="S30" s="392"/>
      <c r="T30" s="392"/>
    </row>
    <row r="31" spans="1:20" ht="12.75">
      <c r="A31" s="388"/>
      <c r="B31" s="524" t="s">
        <v>193</v>
      </c>
      <c r="C31" s="506" t="s">
        <v>497</v>
      </c>
      <c r="D31" s="467"/>
      <c r="E31" s="468"/>
      <c r="F31" s="468"/>
      <c r="G31" s="468"/>
      <c r="H31" s="469"/>
      <c r="I31" s="468"/>
      <c r="J31" s="470"/>
      <c r="K31" s="470"/>
      <c r="L31" s="470"/>
      <c r="M31" s="469"/>
      <c r="N31" s="392"/>
      <c r="O31" s="392"/>
      <c r="P31" s="392"/>
      <c r="Q31" s="392"/>
      <c r="R31" s="392"/>
      <c r="S31" s="392"/>
      <c r="T31" s="392"/>
    </row>
    <row r="32" spans="1:20" ht="12.75">
      <c r="A32" s="388"/>
      <c r="B32" s="524" t="s">
        <v>761</v>
      </c>
      <c r="C32" s="506" t="s">
        <v>497</v>
      </c>
      <c r="D32" s="467"/>
      <c r="E32" s="468"/>
      <c r="F32" s="468"/>
      <c r="G32" s="468"/>
      <c r="H32" s="469"/>
      <c r="I32" s="468"/>
      <c r="J32" s="470"/>
      <c r="K32" s="470"/>
      <c r="L32" s="470"/>
      <c r="M32" s="469"/>
      <c r="N32" s="392"/>
      <c r="O32" s="392"/>
      <c r="P32" s="392"/>
      <c r="Q32" s="392"/>
      <c r="R32" s="392"/>
      <c r="S32" s="392"/>
      <c r="T32" s="392"/>
    </row>
    <row r="33" spans="1:20" ht="12.75">
      <c r="A33" s="388"/>
      <c r="B33" s="524" t="s">
        <v>762</v>
      </c>
      <c r="C33" s="506" t="s">
        <v>497</v>
      </c>
      <c r="D33" s="467"/>
      <c r="E33" s="468"/>
      <c r="F33" s="468"/>
      <c r="G33" s="468"/>
      <c r="H33" s="469"/>
      <c r="I33" s="468"/>
      <c r="J33" s="470"/>
      <c r="K33" s="470"/>
      <c r="L33" s="470"/>
      <c r="M33" s="469"/>
      <c r="N33" s="392"/>
      <c r="O33" s="392"/>
      <c r="P33" s="392"/>
      <c r="Q33" s="392"/>
      <c r="R33" s="392"/>
      <c r="S33" s="392"/>
      <c r="T33" s="392"/>
    </row>
    <row r="34" spans="1:20" ht="12.75">
      <c r="A34" s="388"/>
      <c r="B34" s="524" t="s">
        <v>763</v>
      </c>
      <c r="C34" s="506" t="s">
        <v>497</v>
      </c>
      <c r="D34" s="467"/>
      <c r="E34" s="468"/>
      <c r="F34" s="468"/>
      <c r="G34" s="468"/>
      <c r="H34" s="469"/>
      <c r="I34" s="468"/>
      <c r="J34" s="470"/>
      <c r="K34" s="470"/>
      <c r="L34" s="470"/>
      <c r="M34" s="469"/>
      <c r="N34" s="392"/>
      <c r="O34" s="392"/>
      <c r="P34" s="392"/>
      <c r="Q34" s="392"/>
      <c r="R34" s="392"/>
      <c r="S34" s="392"/>
      <c r="T34" s="392"/>
    </row>
    <row r="35" spans="1:20" ht="12.75">
      <c r="A35" s="388"/>
      <c r="B35" s="518"/>
      <c r="C35" s="519"/>
      <c r="D35" s="525"/>
      <c r="E35" s="526"/>
      <c r="F35" s="526"/>
      <c r="G35" s="526"/>
      <c r="H35" s="527"/>
      <c r="I35" s="526"/>
      <c r="J35" s="526"/>
      <c r="K35" s="526"/>
      <c r="L35" s="526"/>
      <c r="M35" s="527"/>
      <c r="N35" s="392"/>
      <c r="O35" s="392"/>
      <c r="P35" s="392"/>
      <c r="Q35" s="392"/>
      <c r="R35" s="392"/>
      <c r="S35" s="392"/>
      <c r="T35" s="392"/>
    </row>
    <row r="36" spans="1:20" ht="25.5">
      <c r="A36" s="388"/>
      <c r="B36" s="515" t="s">
        <v>878</v>
      </c>
      <c r="C36" s="506"/>
      <c r="D36" s="528"/>
      <c r="E36" s="529"/>
      <c r="F36" s="529"/>
      <c r="G36" s="529"/>
      <c r="H36" s="530"/>
      <c r="I36" s="529"/>
      <c r="J36" s="529"/>
      <c r="K36" s="529"/>
      <c r="L36" s="529"/>
      <c r="M36" s="530"/>
      <c r="N36" s="392"/>
      <c r="O36" s="392"/>
      <c r="P36" s="392"/>
      <c r="Q36" s="392"/>
      <c r="R36" s="392"/>
      <c r="S36" s="392"/>
      <c r="T36" s="392"/>
    </row>
    <row r="37" spans="1:20" ht="12.75">
      <c r="A37" s="388"/>
      <c r="B37" s="517" t="s">
        <v>298</v>
      </c>
      <c r="C37" s="506" t="s">
        <v>497</v>
      </c>
      <c r="D37" s="467"/>
      <c r="E37" s="468"/>
      <c r="F37" s="468"/>
      <c r="G37" s="468"/>
      <c r="H37" s="469"/>
      <c r="I37" s="468"/>
      <c r="J37" s="470"/>
      <c r="K37" s="470"/>
      <c r="L37" s="470"/>
      <c r="M37" s="469"/>
      <c r="N37" s="392"/>
      <c r="O37" s="392"/>
      <c r="P37" s="392"/>
      <c r="Q37" s="392"/>
      <c r="R37" s="392"/>
      <c r="S37" s="392"/>
      <c r="T37" s="392"/>
    </row>
    <row r="38" spans="1:20" ht="12.75">
      <c r="A38" s="388"/>
      <c r="B38" s="517" t="s">
        <v>297</v>
      </c>
      <c r="C38" s="506" t="s">
        <v>497</v>
      </c>
      <c r="D38" s="467"/>
      <c r="E38" s="468"/>
      <c r="F38" s="468"/>
      <c r="G38" s="468"/>
      <c r="H38" s="469"/>
      <c r="I38" s="468"/>
      <c r="J38" s="470"/>
      <c r="K38" s="470"/>
      <c r="L38" s="470"/>
      <c r="M38" s="469"/>
      <c r="N38" s="392"/>
      <c r="O38" s="392"/>
      <c r="P38" s="392"/>
      <c r="Q38" s="392"/>
      <c r="R38" s="392"/>
      <c r="S38" s="392"/>
      <c r="T38" s="392"/>
    </row>
    <row r="39" spans="1:20" ht="12.75">
      <c r="A39" s="388"/>
      <c r="B39" s="517" t="s">
        <v>764</v>
      </c>
      <c r="C39" s="506" t="s">
        <v>497</v>
      </c>
      <c r="D39" s="467"/>
      <c r="E39" s="468"/>
      <c r="F39" s="468"/>
      <c r="G39" s="468"/>
      <c r="H39" s="469"/>
      <c r="I39" s="468"/>
      <c r="J39" s="470"/>
      <c r="K39" s="470"/>
      <c r="L39" s="470"/>
      <c r="M39" s="469"/>
      <c r="N39" s="392"/>
      <c r="O39" s="392"/>
      <c r="P39" s="392"/>
      <c r="Q39" s="392"/>
      <c r="R39" s="392"/>
      <c r="S39" s="392"/>
      <c r="T39" s="392"/>
    </row>
    <row r="40" spans="1:20" ht="12.75">
      <c r="A40" s="388"/>
      <c r="B40" s="515" t="s">
        <v>758</v>
      </c>
      <c r="C40" s="506" t="s">
        <v>497</v>
      </c>
      <c r="D40" s="398"/>
      <c r="E40" s="401"/>
      <c r="F40" s="401"/>
      <c r="G40" s="401"/>
      <c r="H40" s="400"/>
      <c r="I40" s="401"/>
      <c r="J40" s="399"/>
      <c r="K40" s="399"/>
      <c r="L40" s="399"/>
      <c r="M40" s="400"/>
      <c r="N40" s="392"/>
      <c r="O40" s="392"/>
      <c r="P40" s="392"/>
      <c r="Q40" s="392"/>
      <c r="R40" s="392"/>
      <c r="S40" s="392"/>
      <c r="T40" s="392"/>
    </row>
    <row r="41" spans="1:20" ht="12.75">
      <c r="A41" s="388"/>
      <c r="B41" s="523"/>
      <c r="C41" s="506"/>
      <c r="D41" s="520"/>
      <c r="E41" s="521"/>
      <c r="F41" s="521"/>
      <c r="G41" s="521"/>
      <c r="H41" s="522"/>
      <c r="I41" s="521"/>
      <c r="J41" s="521"/>
      <c r="K41" s="521"/>
      <c r="L41" s="521"/>
      <c r="M41" s="522"/>
      <c r="N41" s="392"/>
      <c r="O41" s="392"/>
      <c r="P41" s="392"/>
      <c r="Q41" s="392"/>
      <c r="R41" s="392"/>
      <c r="S41" s="392"/>
      <c r="T41" s="392"/>
    </row>
    <row r="42" spans="1:20" ht="51">
      <c r="A42" s="388"/>
      <c r="B42" s="523" t="s">
        <v>591</v>
      </c>
      <c r="C42" s="506"/>
      <c r="D42" s="528"/>
      <c r="E42" s="529"/>
      <c r="F42" s="529"/>
      <c r="G42" s="529"/>
      <c r="H42" s="530"/>
      <c r="I42" s="529"/>
      <c r="J42" s="529"/>
      <c r="K42" s="529"/>
      <c r="L42" s="529"/>
      <c r="M42" s="530"/>
      <c r="N42" s="392"/>
      <c r="O42" s="392"/>
      <c r="P42" s="392"/>
      <c r="Q42" s="392"/>
      <c r="R42" s="392"/>
      <c r="S42" s="392"/>
      <c r="T42" s="392"/>
    </row>
    <row r="43" spans="1:20" ht="12.75">
      <c r="A43" s="388"/>
      <c r="B43" s="517" t="s">
        <v>298</v>
      </c>
      <c r="C43" s="506" t="s">
        <v>592</v>
      </c>
      <c r="D43" s="467"/>
      <c r="E43" s="468"/>
      <c r="F43" s="468"/>
      <c r="G43" s="468"/>
      <c r="H43" s="469"/>
      <c r="I43" s="468"/>
      <c r="J43" s="470"/>
      <c r="K43" s="470"/>
      <c r="L43" s="470"/>
      <c r="M43" s="469"/>
      <c r="N43" s="392"/>
      <c r="O43" s="392"/>
      <c r="P43" s="392"/>
      <c r="Q43" s="392"/>
      <c r="R43" s="392"/>
      <c r="S43" s="392"/>
      <c r="T43" s="392"/>
    </row>
    <row r="44" spans="1:20" ht="12.75">
      <c r="A44" s="388"/>
      <c r="B44" s="517" t="s">
        <v>297</v>
      </c>
      <c r="C44" s="506" t="s">
        <v>592</v>
      </c>
      <c r="D44" s="467"/>
      <c r="E44" s="468"/>
      <c r="F44" s="468"/>
      <c r="G44" s="468"/>
      <c r="H44" s="469"/>
      <c r="I44" s="468"/>
      <c r="J44" s="470"/>
      <c r="K44" s="470"/>
      <c r="L44" s="470"/>
      <c r="M44" s="469"/>
      <c r="N44" s="392"/>
      <c r="O44" s="392"/>
      <c r="P44" s="392"/>
      <c r="Q44" s="392"/>
      <c r="R44" s="392"/>
      <c r="S44" s="392"/>
      <c r="T44" s="392"/>
    </row>
    <row r="45" spans="1:20" ht="12.75">
      <c r="A45" s="388"/>
      <c r="B45" s="517" t="s">
        <v>764</v>
      </c>
      <c r="C45" s="506" t="s">
        <v>592</v>
      </c>
      <c r="D45" s="467"/>
      <c r="E45" s="468"/>
      <c r="F45" s="468"/>
      <c r="G45" s="468"/>
      <c r="H45" s="469"/>
      <c r="I45" s="468"/>
      <c r="J45" s="470"/>
      <c r="K45" s="470"/>
      <c r="L45" s="470"/>
      <c r="M45" s="469"/>
      <c r="N45" s="392"/>
      <c r="O45" s="392"/>
      <c r="P45" s="392"/>
      <c r="Q45" s="392"/>
      <c r="R45" s="392"/>
      <c r="S45" s="392"/>
      <c r="T45" s="392"/>
    </row>
    <row r="46" spans="1:20" ht="39" thickBot="1">
      <c r="A46" s="388"/>
      <c r="B46" s="531" t="s">
        <v>593</v>
      </c>
      <c r="C46" s="508" t="s">
        <v>592</v>
      </c>
      <c r="D46" s="402"/>
      <c r="E46" s="405"/>
      <c r="F46" s="405"/>
      <c r="G46" s="405"/>
      <c r="H46" s="404"/>
      <c r="I46" s="405"/>
      <c r="J46" s="403"/>
      <c r="K46" s="403"/>
      <c r="L46" s="403"/>
      <c r="M46" s="404"/>
      <c r="N46" s="478"/>
      <c r="O46" s="392"/>
      <c r="P46" s="392"/>
      <c r="Q46" s="392"/>
      <c r="R46" s="392"/>
      <c r="S46" s="392"/>
      <c r="T46" s="392"/>
    </row>
    <row r="47" spans="1:20" ht="12.75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</row>
    <row r="48" spans="1:20" ht="12.75">
      <c r="A48" s="388"/>
      <c r="B48" s="388"/>
      <c r="C48" s="486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392"/>
      <c r="O48" s="392"/>
      <c r="P48" s="392"/>
      <c r="Q48" s="392"/>
      <c r="R48" s="392"/>
      <c r="S48" s="392"/>
      <c r="T48" s="392"/>
    </row>
    <row r="49" spans="1:20" ht="12.75">
      <c r="A49" s="388"/>
      <c r="B49" s="485" t="s">
        <v>778</v>
      </c>
      <c r="C49" s="486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392"/>
      <c r="O49" s="392"/>
      <c r="P49" s="392"/>
      <c r="Q49" s="392"/>
      <c r="R49" s="392"/>
      <c r="S49" s="392"/>
      <c r="T49" s="392"/>
    </row>
    <row r="50" spans="1:20" ht="13.5" thickBot="1">
      <c r="A50" s="388"/>
      <c r="B50" s="485"/>
      <c r="C50" s="486"/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392"/>
      <c r="O50" s="392"/>
      <c r="P50" s="392"/>
      <c r="Q50" s="392"/>
      <c r="R50" s="392"/>
      <c r="S50" s="392"/>
      <c r="T50" s="392"/>
    </row>
    <row r="51" spans="1:20" ht="12.75">
      <c r="A51" s="388"/>
      <c r="B51" s="487"/>
      <c r="C51" s="532"/>
      <c r="D51" s="489" t="s">
        <v>567</v>
      </c>
      <c r="E51" s="490"/>
      <c r="F51" s="490"/>
      <c r="G51" s="490"/>
      <c r="H51" s="491"/>
      <c r="I51" s="490" t="s">
        <v>568</v>
      </c>
      <c r="J51" s="492"/>
      <c r="K51" s="492"/>
      <c r="L51" s="492"/>
      <c r="M51" s="491"/>
      <c r="N51" s="392"/>
      <c r="O51" s="392"/>
      <c r="P51" s="392"/>
      <c r="Q51" s="392"/>
      <c r="R51" s="392"/>
      <c r="S51" s="392"/>
      <c r="T51" s="392"/>
    </row>
    <row r="52" spans="1:20" ht="12.75">
      <c r="A52" s="388"/>
      <c r="B52" s="496"/>
      <c r="C52" s="533" t="s">
        <v>477</v>
      </c>
      <c r="D52" s="498" t="s">
        <v>478</v>
      </c>
      <c r="E52" s="499" t="s">
        <v>479</v>
      </c>
      <c r="F52" s="499" t="s">
        <v>475</v>
      </c>
      <c r="G52" s="499" t="s">
        <v>480</v>
      </c>
      <c r="H52" s="500" t="s">
        <v>481</v>
      </c>
      <c r="I52" s="501" t="s">
        <v>569</v>
      </c>
      <c r="J52" s="499" t="s">
        <v>435</v>
      </c>
      <c r="K52" s="499" t="s">
        <v>436</v>
      </c>
      <c r="L52" s="499" t="s">
        <v>437</v>
      </c>
      <c r="M52" s="500" t="s">
        <v>438</v>
      </c>
      <c r="N52" s="392"/>
      <c r="O52" s="392"/>
      <c r="P52" s="392"/>
      <c r="Q52" s="392"/>
      <c r="R52" s="392"/>
      <c r="S52" s="392"/>
      <c r="T52" s="392"/>
    </row>
    <row r="53" spans="1:20" ht="12.75">
      <c r="A53" s="388"/>
      <c r="B53" s="534" t="s">
        <v>779</v>
      </c>
      <c r="C53" s="535"/>
      <c r="D53" s="536"/>
      <c r="E53" s="537"/>
      <c r="F53" s="537"/>
      <c r="G53" s="537"/>
      <c r="H53" s="538"/>
      <c r="I53" s="521"/>
      <c r="J53" s="521"/>
      <c r="K53" s="521"/>
      <c r="L53" s="521"/>
      <c r="M53" s="522"/>
      <c r="N53" s="539"/>
      <c r="O53" s="392"/>
      <c r="P53" s="392"/>
      <c r="Q53" s="392"/>
      <c r="R53" s="392"/>
      <c r="S53" s="392"/>
      <c r="T53" s="392"/>
    </row>
    <row r="54" spans="1:20" ht="12.75">
      <c r="A54" s="388"/>
      <c r="B54" s="510" t="s">
        <v>188</v>
      </c>
      <c r="C54" s="540"/>
      <c r="D54" s="541"/>
      <c r="E54" s="542"/>
      <c r="F54" s="542"/>
      <c r="G54" s="542"/>
      <c r="H54" s="543"/>
      <c r="I54" s="526"/>
      <c r="J54" s="526"/>
      <c r="K54" s="526"/>
      <c r="L54" s="526"/>
      <c r="M54" s="527"/>
      <c r="N54" s="539"/>
      <c r="O54" s="392"/>
      <c r="P54" s="392"/>
      <c r="Q54" s="392"/>
      <c r="R54" s="392"/>
      <c r="S54" s="392"/>
      <c r="T54" s="392"/>
    </row>
    <row r="55" spans="1:20" ht="12.75">
      <c r="A55" s="388"/>
      <c r="B55" s="544" t="s">
        <v>189</v>
      </c>
      <c r="C55" s="540" t="s">
        <v>190</v>
      </c>
      <c r="D55" s="545"/>
      <c r="E55" s="546"/>
      <c r="F55" s="546"/>
      <c r="G55" s="546"/>
      <c r="H55" s="547"/>
      <c r="I55" s="546"/>
      <c r="J55" s="548"/>
      <c r="K55" s="548"/>
      <c r="L55" s="548"/>
      <c r="M55" s="547"/>
      <c r="N55" s="392"/>
      <c r="O55" s="392"/>
      <c r="P55" s="392"/>
      <c r="Q55" s="392"/>
      <c r="R55" s="392"/>
      <c r="S55" s="392"/>
      <c r="T55" s="392"/>
    </row>
    <row r="56" spans="1:20" ht="12.75">
      <c r="A56" s="388"/>
      <c r="B56" s="544" t="s">
        <v>854</v>
      </c>
      <c r="C56" s="540" t="s">
        <v>190</v>
      </c>
      <c r="D56" s="545"/>
      <c r="E56" s="546"/>
      <c r="F56" s="546"/>
      <c r="G56" s="546"/>
      <c r="H56" s="547"/>
      <c r="I56" s="546"/>
      <c r="J56" s="548"/>
      <c r="K56" s="548"/>
      <c r="L56" s="548"/>
      <c r="M56" s="547"/>
      <c r="N56" s="392"/>
      <c r="O56" s="392"/>
      <c r="P56" s="392"/>
      <c r="Q56" s="392"/>
      <c r="R56" s="392"/>
      <c r="S56" s="392"/>
      <c r="T56" s="392"/>
    </row>
    <row r="57" spans="1:20" ht="12.75">
      <c r="A57" s="388"/>
      <c r="B57" s="544" t="s">
        <v>553</v>
      </c>
      <c r="C57" s="540" t="s">
        <v>190</v>
      </c>
      <c r="D57" s="545"/>
      <c r="E57" s="546"/>
      <c r="F57" s="546"/>
      <c r="G57" s="546"/>
      <c r="H57" s="547"/>
      <c r="I57" s="546"/>
      <c r="J57" s="548"/>
      <c r="K57" s="548"/>
      <c r="L57" s="548"/>
      <c r="M57" s="547"/>
      <c r="N57" s="392"/>
      <c r="O57" s="392"/>
      <c r="P57" s="392"/>
      <c r="Q57" s="392"/>
      <c r="R57" s="392"/>
      <c r="S57" s="392"/>
      <c r="T57" s="392"/>
    </row>
    <row r="58" spans="1:20" ht="12.75">
      <c r="A58" s="388"/>
      <c r="B58" s="510" t="s">
        <v>62</v>
      </c>
      <c r="C58" s="540"/>
      <c r="D58" s="549"/>
      <c r="E58" s="550"/>
      <c r="F58" s="550"/>
      <c r="G58" s="550"/>
      <c r="H58" s="551"/>
      <c r="I58" s="552"/>
      <c r="J58" s="552"/>
      <c r="K58" s="552"/>
      <c r="L58" s="552"/>
      <c r="M58" s="553"/>
      <c r="N58" s="539"/>
      <c r="O58" s="392"/>
      <c r="P58" s="392"/>
      <c r="Q58" s="392"/>
      <c r="R58" s="392"/>
      <c r="S58" s="392"/>
      <c r="T58" s="392"/>
    </row>
    <row r="59" spans="1:20" ht="12.75">
      <c r="A59" s="388"/>
      <c r="B59" s="544" t="s">
        <v>189</v>
      </c>
      <c r="C59" s="540" t="s">
        <v>190</v>
      </c>
      <c r="D59" s="545"/>
      <c r="E59" s="546"/>
      <c r="F59" s="546"/>
      <c r="G59" s="546"/>
      <c r="H59" s="547"/>
      <c r="I59" s="546"/>
      <c r="J59" s="548"/>
      <c r="K59" s="548"/>
      <c r="L59" s="548"/>
      <c r="M59" s="547"/>
      <c r="N59" s="392"/>
      <c r="O59" s="392"/>
      <c r="P59" s="392"/>
      <c r="Q59" s="392"/>
      <c r="R59" s="392"/>
      <c r="S59" s="392"/>
      <c r="T59" s="392"/>
    </row>
    <row r="60" spans="1:20" ht="12.75">
      <c r="A60" s="388"/>
      <c r="B60" s="544" t="s">
        <v>854</v>
      </c>
      <c r="C60" s="540" t="s">
        <v>190</v>
      </c>
      <c r="D60" s="545"/>
      <c r="E60" s="546"/>
      <c r="F60" s="546"/>
      <c r="G60" s="546"/>
      <c r="H60" s="547"/>
      <c r="I60" s="546"/>
      <c r="J60" s="548"/>
      <c r="K60" s="548"/>
      <c r="L60" s="548"/>
      <c r="M60" s="547"/>
      <c r="N60" s="392"/>
      <c r="O60" s="392"/>
      <c r="P60" s="392"/>
      <c r="Q60" s="392"/>
      <c r="R60" s="392"/>
      <c r="S60" s="392"/>
      <c r="T60" s="392"/>
    </row>
    <row r="61" spans="1:20" ht="12.75">
      <c r="A61" s="388"/>
      <c r="B61" s="544" t="s">
        <v>553</v>
      </c>
      <c r="C61" s="540" t="s">
        <v>190</v>
      </c>
      <c r="D61" s="545"/>
      <c r="E61" s="546"/>
      <c r="F61" s="546"/>
      <c r="G61" s="546"/>
      <c r="H61" s="547"/>
      <c r="I61" s="546"/>
      <c r="J61" s="548"/>
      <c r="K61" s="548"/>
      <c r="L61" s="548"/>
      <c r="M61" s="547"/>
      <c r="N61" s="392"/>
      <c r="O61" s="392"/>
      <c r="P61" s="392"/>
      <c r="Q61" s="392"/>
      <c r="R61" s="392"/>
      <c r="S61" s="392"/>
      <c r="T61" s="392"/>
    </row>
    <row r="62" spans="1:20" ht="12.75">
      <c r="A62" s="388"/>
      <c r="B62" s="510" t="s">
        <v>552</v>
      </c>
      <c r="C62" s="540"/>
      <c r="D62" s="549"/>
      <c r="E62" s="550"/>
      <c r="F62" s="550"/>
      <c r="G62" s="550"/>
      <c r="H62" s="551"/>
      <c r="I62" s="552"/>
      <c r="J62" s="552"/>
      <c r="K62" s="552"/>
      <c r="L62" s="552"/>
      <c r="M62" s="553"/>
      <c r="N62" s="539"/>
      <c r="O62" s="392"/>
      <c r="P62" s="392"/>
      <c r="Q62" s="392"/>
      <c r="R62" s="392"/>
      <c r="S62" s="392"/>
      <c r="T62" s="392"/>
    </row>
    <row r="63" spans="1:20" ht="12.75">
      <c r="A63" s="388"/>
      <c r="B63" s="544" t="s">
        <v>189</v>
      </c>
      <c r="C63" s="540" t="s">
        <v>190</v>
      </c>
      <c r="D63" s="545"/>
      <c r="E63" s="546"/>
      <c r="F63" s="546"/>
      <c r="G63" s="546"/>
      <c r="H63" s="547"/>
      <c r="I63" s="546"/>
      <c r="J63" s="548"/>
      <c r="K63" s="548"/>
      <c r="L63" s="548"/>
      <c r="M63" s="547"/>
      <c r="N63" s="392"/>
      <c r="O63" s="392"/>
      <c r="P63" s="392"/>
      <c r="Q63" s="392"/>
      <c r="R63" s="392"/>
      <c r="S63" s="392"/>
      <c r="T63" s="392"/>
    </row>
    <row r="64" spans="1:20" ht="12.75">
      <c r="A64" s="388"/>
      <c r="B64" s="544" t="s">
        <v>854</v>
      </c>
      <c r="C64" s="540" t="s">
        <v>190</v>
      </c>
      <c r="D64" s="545"/>
      <c r="E64" s="546"/>
      <c r="F64" s="546"/>
      <c r="G64" s="546"/>
      <c r="H64" s="547"/>
      <c r="I64" s="546"/>
      <c r="J64" s="548"/>
      <c r="K64" s="548"/>
      <c r="L64" s="548"/>
      <c r="M64" s="547"/>
      <c r="N64" s="392"/>
      <c r="O64" s="392"/>
      <c r="P64" s="392"/>
      <c r="Q64" s="392"/>
      <c r="R64" s="392"/>
      <c r="S64" s="392"/>
      <c r="T64" s="392"/>
    </row>
    <row r="65" spans="1:20" ht="12.75">
      <c r="A65" s="388"/>
      <c r="B65" s="544" t="s">
        <v>553</v>
      </c>
      <c r="C65" s="540" t="s">
        <v>190</v>
      </c>
      <c r="D65" s="545"/>
      <c r="E65" s="546"/>
      <c r="F65" s="546"/>
      <c r="G65" s="546"/>
      <c r="H65" s="547"/>
      <c r="I65" s="546"/>
      <c r="J65" s="548"/>
      <c r="K65" s="548"/>
      <c r="L65" s="548"/>
      <c r="M65" s="547"/>
      <c r="N65" s="392"/>
      <c r="O65" s="392"/>
      <c r="P65" s="392"/>
      <c r="Q65" s="392"/>
      <c r="R65" s="392"/>
      <c r="S65" s="392"/>
      <c r="T65" s="392"/>
    </row>
    <row r="66" spans="1:20" ht="12.75">
      <c r="A66" s="388"/>
      <c r="B66" s="510" t="s">
        <v>556</v>
      </c>
      <c r="C66" s="540"/>
      <c r="D66" s="549"/>
      <c r="E66" s="550"/>
      <c r="F66" s="550"/>
      <c r="G66" s="550"/>
      <c r="H66" s="551"/>
      <c r="I66" s="552"/>
      <c r="J66" s="552"/>
      <c r="K66" s="552"/>
      <c r="L66" s="552"/>
      <c r="M66" s="553"/>
      <c r="N66" s="539"/>
      <c r="O66" s="392"/>
      <c r="P66" s="392"/>
      <c r="Q66" s="392"/>
      <c r="R66" s="392"/>
      <c r="S66" s="392"/>
      <c r="T66" s="392"/>
    </row>
    <row r="67" spans="1:20" ht="12.75">
      <c r="A67" s="388"/>
      <c r="B67" s="544" t="s">
        <v>189</v>
      </c>
      <c r="C67" s="540" t="s">
        <v>190</v>
      </c>
      <c r="D67" s="554"/>
      <c r="E67" s="555"/>
      <c r="F67" s="555"/>
      <c r="G67" s="555"/>
      <c r="H67" s="556"/>
      <c r="I67" s="555"/>
      <c r="J67" s="557"/>
      <c r="K67" s="557"/>
      <c r="L67" s="557"/>
      <c r="M67" s="556"/>
      <c r="N67" s="392"/>
      <c r="O67" s="392"/>
      <c r="P67" s="392"/>
      <c r="Q67" s="392"/>
      <c r="R67" s="392"/>
      <c r="S67" s="392"/>
      <c r="T67" s="392"/>
    </row>
    <row r="68" spans="1:20" ht="12.75">
      <c r="A68" s="388"/>
      <c r="B68" s="544" t="s">
        <v>854</v>
      </c>
      <c r="C68" s="540" t="s">
        <v>190</v>
      </c>
      <c r="D68" s="554"/>
      <c r="E68" s="555"/>
      <c r="F68" s="555"/>
      <c r="G68" s="555"/>
      <c r="H68" s="556"/>
      <c r="I68" s="555"/>
      <c r="J68" s="557"/>
      <c r="K68" s="557"/>
      <c r="L68" s="557"/>
      <c r="M68" s="556"/>
      <c r="N68" s="392"/>
      <c r="O68" s="392"/>
      <c r="P68" s="392"/>
      <c r="Q68" s="392"/>
      <c r="R68" s="392"/>
      <c r="S68" s="392"/>
      <c r="T68" s="392"/>
    </row>
    <row r="69" spans="1:20" ht="12.75">
      <c r="A69" s="388"/>
      <c r="B69" s="544" t="s">
        <v>553</v>
      </c>
      <c r="C69" s="540" t="s">
        <v>190</v>
      </c>
      <c r="D69" s="545"/>
      <c r="E69" s="546"/>
      <c r="F69" s="546"/>
      <c r="G69" s="546"/>
      <c r="H69" s="547"/>
      <c r="I69" s="546"/>
      <c r="J69" s="548"/>
      <c r="K69" s="548"/>
      <c r="L69" s="548"/>
      <c r="M69" s="547"/>
      <c r="N69" s="392"/>
      <c r="O69" s="392"/>
      <c r="P69" s="392"/>
      <c r="Q69" s="392"/>
      <c r="R69" s="392"/>
      <c r="S69" s="392"/>
      <c r="T69" s="392"/>
    </row>
    <row r="70" spans="1:20" ht="25.5">
      <c r="A70" s="388"/>
      <c r="B70" s="558" t="s">
        <v>557</v>
      </c>
      <c r="C70" s="540" t="s">
        <v>190</v>
      </c>
      <c r="D70" s="559"/>
      <c r="E70" s="560"/>
      <c r="F70" s="560"/>
      <c r="G70" s="560"/>
      <c r="H70" s="561"/>
      <c r="I70" s="562"/>
      <c r="J70" s="560"/>
      <c r="K70" s="560"/>
      <c r="L70" s="560"/>
      <c r="M70" s="561"/>
      <c r="N70" s="563"/>
      <c r="O70" s="392"/>
      <c r="P70" s="392"/>
      <c r="Q70" s="392"/>
      <c r="R70" s="392"/>
      <c r="S70" s="392"/>
      <c r="T70" s="392"/>
    </row>
    <row r="71" spans="1:20" ht="39" thickBot="1">
      <c r="A71" s="388"/>
      <c r="B71" s="564" t="s">
        <v>63</v>
      </c>
      <c r="C71" s="565" t="s">
        <v>190</v>
      </c>
      <c r="D71" s="566"/>
      <c r="E71" s="567"/>
      <c r="F71" s="567"/>
      <c r="G71" s="567"/>
      <c r="H71" s="568"/>
      <c r="I71" s="569"/>
      <c r="J71" s="567"/>
      <c r="K71" s="567"/>
      <c r="L71" s="567"/>
      <c r="M71" s="568"/>
      <c r="N71" s="563"/>
      <c r="O71" s="392"/>
      <c r="P71" s="392"/>
      <c r="Q71" s="392"/>
      <c r="R71" s="392"/>
      <c r="S71" s="392"/>
      <c r="T71" s="392"/>
    </row>
    <row r="72" spans="1:20" ht="12.75">
      <c r="A72" s="388"/>
      <c r="B72" s="570"/>
      <c r="C72" s="571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</row>
    <row r="73" spans="1:20" ht="12.75">
      <c r="A73" s="388"/>
      <c r="B73" s="572"/>
      <c r="C73" s="573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392"/>
      <c r="O73" s="574"/>
      <c r="P73" s="574"/>
      <c r="Q73" s="574"/>
      <c r="R73" s="392"/>
      <c r="S73" s="574"/>
      <c r="T73" s="574"/>
    </row>
    <row r="74" spans="1:20" ht="12.75">
      <c r="A74" s="388"/>
      <c r="B74" s="485" t="s">
        <v>64</v>
      </c>
      <c r="C74" s="573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392"/>
      <c r="O74" s="574"/>
      <c r="P74" s="574"/>
      <c r="Q74" s="574"/>
      <c r="R74" s="392"/>
      <c r="S74" s="574"/>
      <c r="T74" s="574"/>
    </row>
    <row r="75" spans="1:20" ht="13.5" thickBot="1">
      <c r="A75" s="388"/>
      <c r="B75" s="485"/>
      <c r="C75" s="573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392"/>
      <c r="O75" s="574"/>
      <c r="P75" s="574"/>
      <c r="Q75" s="574"/>
      <c r="R75" s="392"/>
      <c r="S75" s="574"/>
      <c r="T75" s="574"/>
    </row>
    <row r="76" spans="1:20" ht="12.75">
      <c r="A76" s="388"/>
      <c r="B76" s="575"/>
      <c r="C76" s="532"/>
      <c r="D76" s="489" t="s">
        <v>567</v>
      </c>
      <c r="E76" s="490"/>
      <c r="F76" s="490"/>
      <c r="G76" s="490"/>
      <c r="H76" s="491"/>
      <c r="I76" s="490" t="s">
        <v>568</v>
      </c>
      <c r="J76" s="492"/>
      <c r="K76" s="492"/>
      <c r="L76" s="492"/>
      <c r="M76" s="491"/>
      <c r="N76" s="392"/>
      <c r="O76" s="493" t="s">
        <v>567</v>
      </c>
      <c r="P76" s="494"/>
      <c r="Q76" s="495"/>
      <c r="R76" s="392"/>
      <c r="S76" s="493" t="s">
        <v>568</v>
      </c>
      <c r="T76" s="495"/>
    </row>
    <row r="77" spans="1:20" ht="25.5">
      <c r="A77" s="388"/>
      <c r="B77" s="576" t="s">
        <v>64</v>
      </c>
      <c r="C77" s="533" t="s">
        <v>477</v>
      </c>
      <c r="D77" s="498" t="s">
        <v>478</v>
      </c>
      <c r="E77" s="499" t="s">
        <v>479</v>
      </c>
      <c r="F77" s="499" t="s">
        <v>475</v>
      </c>
      <c r="G77" s="499" t="s">
        <v>480</v>
      </c>
      <c r="H77" s="500" t="s">
        <v>481</v>
      </c>
      <c r="I77" s="501" t="s">
        <v>569</v>
      </c>
      <c r="J77" s="499" t="s">
        <v>435</v>
      </c>
      <c r="K77" s="499" t="s">
        <v>436</v>
      </c>
      <c r="L77" s="499" t="s">
        <v>437</v>
      </c>
      <c r="M77" s="500" t="s">
        <v>438</v>
      </c>
      <c r="N77" s="392"/>
      <c r="O77" s="502" t="s">
        <v>424</v>
      </c>
      <c r="P77" s="503" t="s">
        <v>425</v>
      </c>
      <c r="Q77" s="504" t="s">
        <v>304</v>
      </c>
      <c r="R77" s="392"/>
      <c r="S77" s="502" t="s">
        <v>425</v>
      </c>
      <c r="T77" s="504" t="s">
        <v>426</v>
      </c>
    </row>
    <row r="78" spans="1:20" ht="12.75">
      <c r="A78" s="388"/>
      <c r="B78" s="577" t="s">
        <v>573</v>
      </c>
      <c r="C78" s="578"/>
      <c r="D78" s="536"/>
      <c r="E78" s="537"/>
      <c r="F78" s="537"/>
      <c r="G78" s="537"/>
      <c r="H78" s="538"/>
      <c r="I78" s="521"/>
      <c r="J78" s="521"/>
      <c r="K78" s="521"/>
      <c r="L78" s="521"/>
      <c r="M78" s="522"/>
      <c r="N78" s="392"/>
      <c r="O78" s="520"/>
      <c r="P78" s="521"/>
      <c r="Q78" s="522"/>
      <c r="R78" s="392"/>
      <c r="S78" s="520"/>
      <c r="T78" s="522"/>
    </row>
    <row r="79" spans="1:20" ht="12.75">
      <c r="A79" s="388"/>
      <c r="B79" s="579" t="s">
        <v>51</v>
      </c>
      <c r="C79" s="580"/>
      <c r="D79" s="512"/>
      <c r="E79" s="513"/>
      <c r="F79" s="513"/>
      <c r="G79" s="513"/>
      <c r="H79" s="514"/>
      <c r="I79" s="513"/>
      <c r="J79" s="513"/>
      <c r="K79" s="513"/>
      <c r="L79" s="513"/>
      <c r="M79" s="514"/>
      <c r="N79" s="392"/>
      <c r="O79" s="581"/>
      <c r="P79" s="582"/>
      <c r="Q79" s="583"/>
      <c r="R79" s="392"/>
      <c r="S79" s="512"/>
      <c r="T79" s="514"/>
    </row>
    <row r="80" spans="1:20" ht="12.75">
      <c r="A80" s="388"/>
      <c r="B80" s="584" t="s">
        <v>574</v>
      </c>
      <c r="C80" s="540" t="s">
        <v>466</v>
      </c>
      <c r="D80" s="467"/>
      <c r="E80" s="468"/>
      <c r="F80" s="468"/>
      <c r="G80" s="468"/>
      <c r="H80" s="469"/>
      <c r="I80" s="468"/>
      <c r="J80" s="470"/>
      <c r="K80" s="470"/>
      <c r="L80" s="470"/>
      <c r="M80" s="469"/>
      <c r="N80" s="392"/>
      <c r="O80" s="389"/>
      <c r="P80" s="390"/>
      <c r="Q80" s="391"/>
      <c r="R80" s="392"/>
      <c r="S80" s="389"/>
      <c r="T80" s="393"/>
    </row>
    <row r="81" spans="1:20" ht="12.75">
      <c r="A81" s="388"/>
      <c r="B81" s="584" t="s">
        <v>575</v>
      </c>
      <c r="C81" s="540" t="s">
        <v>466</v>
      </c>
      <c r="D81" s="467"/>
      <c r="E81" s="468"/>
      <c r="F81" s="468"/>
      <c r="G81" s="468"/>
      <c r="H81" s="469"/>
      <c r="I81" s="468"/>
      <c r="J81" s="470"/>
      <c r="K81" s="470"/>
      <c r="L81" s="470"/>
      <c r="M81" s="469"/>
      <c r="N81" s="392"/>
      <c r="O81" s="389"/>
      <c r="P81" s="390"/>
      <c r="Q81" s="391"/>
      <c r="R81" s="392"/>
      <c r="S81" s="389"/>
      <c r="T81" s="393"/>
    </row>
    <row r="82" spans="1:20" ht="12.75">
      <c r="A82" s="388"/>
      <c r="B82" s="585" t="s">
        <v>576</v>
      </c>
      <c r="C82" s="540" t="s">
        <v>466</v>
      </c>
      <c r="D82" s="389"/>
      <c r="E82" s="471"/>
      <c r="F82" s="471"/>
      <c r="G82" s="471"/>
      <c r="H82" s="391"/>
      <c r="I82" s="471"/>
      <c r="J82" s="390"/>
      <c r="K82" s="390"/>
      <c r="L82" s="390"/>
      <c r="M82" s="391"/>
      <c r="N82" s="392"/>
      <c r="O82" s="389"/>
      <c r="P82" s="390"/>
      <c r="Q82" s="391"/>
      <c r="R82" s="392"/>
      <c r="S82" s="389"/>
      <c r="T82" s="393"/>
    </row>
    <row r="83" spans="1:20" ht="12.75">
      <c r="A83" s="388"/>
      <c r="B83" s="579" t="s">
        <v>52</v>
      </c>
      <c r="C83" s="586"/>
      <c r="D83" s="472"/>
      <c r="E83" s="473"/>
      <c r="F83" s="473"/>
      <c r="G83" s="473"/>
      <c r="H83" s="474"/>
      <c r="I83" s="473"/>
      <c r="J83" s="473"/>
      <c r="K83" s="473"/>
      <c r="L83" s="473"/>
      <c r="M83" s="474"/>
      <c r="N83" s="392"/>
      <c r="O83" s="475"/>
      <c r="P83" s="473"/>
      <c r="Q83" s="474"/>
      <c r="R83" s="392"/>
      <c r="S83" s="472"/>
      <c r="T83" s="474"/>
    </row>
    <row r="84" spans="1:20" ht="12.75">
      <c r="A84" s="388"/>
      <c r="B84" s="584" t="s">
        <v>574</v>
      </c>
      <c r="C84" s="540" t="s">
        <v>466</v>
      </c>
      <c r="D84" s="467"/>
      <c r="E84" s="468"/>
      <c r="F84" s="468"/>
      <c r="G84" s="468"/>
      <c r="H84" s="469"/>
      <c r="I84" s="468"/>
      <c r="J84" s="470"/>
      <c r="K84" s="470"/>
      <c r="L84" s="470"/>
      <c r="M84" s="469"/>
      <c r="N84" s="392"/>
      <c r="O84" s="389"/>
      <c r="P84" s="390"/>
      <c r="Q84" s="391"/>
      <c r="R84" s="392"/>
      <c r="S84" s="389"/>
      <c r="T84" s="393"/>
    </row>
    <row r="85" spans="1:20" ht="12.75">
      <c r="A85" s="388"/>
      <c r="B85" s="584" t="s">
        <v>575</v>
      </c>
      <c r="C85" s="540" t="s">
        <v>466</v>
      </c>
      <c r="D85" s="467"/>
      <c r="E85" s="468"/>
      <c r="F85" s="468"/>
      <c r="G85" s="468"/>
      <c r="H85" s="469"/>
      <c r="I85" s="468"/>
      <c r="J85" s="470"/>
      <c r="K85" s="470"/>
      <c r="L85" s="470"/>
      <c r="M85" s="469"/>
      <c r="N85" s="392"/>
      <c r="O85" s="389"/>
      <c r="P85" s="390"/>
      <c r="Q85" s="391"/>
      <c r="R85" s="392"/>
      <c r="S85" s="389"/>
      <c r="T85" s="393"/>
    </row>
    <row r="86" spans="1:20" ht="12.75">
      <c r="A86" s="388"/>
      <c r="B86" s="585" t="s">
        <v>577</v>
      </c>
      <c r="C86" s="540" t="s">
        <v>466</v>
      </c>
      <c r="D86" s="389"/>
      <c r="E86" s="471"/>
      <c r="F86" s="471"/>
      <c r="G86" s="471"/>
      <c r="H86" s="391"/>
      <c r="I86" s="471"/>
      <c r="J86" s="390"/>
      <c r="K86" s="390"/>
      <c r="L86" s="390"/>
      <c r="M86" s="391"/>
      <c r="N86" s="392"/>
      <c r="O86" s="389"/>
      <c r="P86" s="390"/>
      <c r="Q86" s="391"/>
      <c r="R86" s="392"/>
      <c r="S86" s="389"/>
      <c r="T86" s="393"/>
    </row>
    <row r="87" spans="1:20" ht="12.75">
      <c r="A87" s="388"/>
      <c r="B87" s="579" t="s">
        <v>49</v>
      </c>
      <c r="C87" s="586"/>
      <c r="D87" s="472"/>
      <c r="E87" s="473"/>
      <c r="F87" s="473"/>
      <c r="G87" s="473"/>
      <c r="H87" s="474"/>
      <c r="I87" s="473"/>
      <c r="J87" s="473"/>
      <c r="K87" s="473"/>
      <c r="L87" s="473"/>
      <c r="M87" s="474"/>
      <c r="N87" s="392"/>
      <c r="O87" s="472"/>
      <c r="P87" s="473"/>
      <c r="Q87" s="474"/>
      <c r="R87" s="392"/>
      <c r="S87" s="472"/>
      <c r="T87" s="474"/>
    </row>
    <row r="88" spans="1:20" ht="12.75">
      <c r="A88" s="388"/>
      <c r="B88" s="584" t="s">
        <v>574</v>
      </c>
      <c r="C88" s="540" t="s">
        <v>466</v>
      </c>
      <c r="D88" s="467"/>
      <c r="E88" s="468"/>
      <c r="F88" s="468"/>
      <c r="G88" s="468"/>
      <c r="H88" s="469"/>
      <c r="I88" s="468"/>
      <c r="J88" s="470"/>
      <c r="K88" s="470"/>
      <c r="L88" s="470"/>
      <c r="M88" s="469"/>
      <c r="N88" s="392"/>
      <c r="O88" s="389"/>
      <c r="P88" s="390"/>
      <c r="Q88" s="391"/>
      <c r="R88" s="392"/>
      <c r="S88" s="389"/>
      <c r="T88" s="393"/>
    </row>
    <row r="89" spans="1:20" ht="12.75">
      <c r="A89" s="388"/>
      <c r="B89" s="584" t="s">
        <v>575</v>
      </c>
      <c r="C89" s="540" t="s">
        <v>466</v>
      </c>
      <c r="D89" s="467"/>
      <c r="E89" s="468"/>
      <c r="F89" s="468"/>
      <c r="G89" s="468"/>
      <c r="H89" s="469"/>
      <c r="I89" s="468"/>
      <c r="J89" s="470"/>
      <c r="K89" s="470"/>
      <c r="L89" s="470"/>
      <c r="M89" s="469"/>
      <c r="N89" s="392"/>
      <c r="O89" s="389"/>
      <c r="P89" s="390"/>
      <c r="Q89" s="391"/>
      <c r="R89" s="392"/>
      <c r="S89" s="389"/>
      <c r="T89" s="393"/>
    </row>
    <row r="90" spans="1:20" ht="12.75">
      <c r="A90" s="388"/>
      <c r="B90" s="585" t="s">
        <v>578</v>
      </c>
      <c r="C90" s="540" t="s">
        <v>466</v>
      </c>
      <c r="D90" s="389"/>
      <c r="E90" s="471"/>
      <c r="F90" s="471"/>
      <c r="G90" s="471"/>
      <c r="H90" s="391"/>
      <c r="I90" s="471"/>
      <c r="J90" s="390"/>
      <c r="K90" s="390"/>
      <c r="L90" s="390"/>
      <c r="M90" s="391"/>
      <c r="N90" s="392"/>
      <c r="O90" s="389"/>
      <c r="P90" s="390"/>
      <c r="Q90" s="391"/>
      <c r="R90" s="392"/>
      <c r="S90" s="389"/>
      <c r="T90" s="393"/>
    </row>
    <row r="91" spans="1:20" ht="12.75">
      <c r="A91" s="388"/>
      <c r="B91" s="579" t="s">
        <v>549</v>
      </c>
      <c r="C91" s="586"/>
      <c r="D91" s="472"/>
      <c r="E91" s="473"/>
      <c r="F91" s="473"/>
      <c r="G91" s="473"/>
      <c r="H91" s="474"/>
      <c r="I91" s="473"/>
      <c r="J91" s="473"/>
      <c r="K91" s="473"/>
      <c r="L91" s="473"/>
      <c r="M91" s="474"/>
      <c r="N91" s="392"/>
      <c r="O91" s="472"/>
      <c r="P91" s="473"/>
      <c r="Q91" s="474"/>
      <c r="R91" s="392"/>
      <c r="S91" s="472"/>
      <c r="T91" s="474"/>
    </row>
    <row r="92" spans="1:20" ht="12.75">
      <c r="A92" s="388"/>
      <c r="B92" s="584" t="s">
        <v>574</v>
      </c>
      <c r="C92" s="540" t="s">
        <v>466</v>
      </c>
      <c r="D92" s="467"/>
      <c r="E92" s="468"/>
      <c r="F92" s="468"/>
      <c r="G92" s="468"/>
      <c r="H92" s="469"/>
      <c r="I92" s="468"/>
      <c r="J92" s="470"/>
      <c r="K92" s="470"/>
      <c r="L92" s="470"/>
      <c r="M92" s="469"/>
      <c r="N92" s="392"/>
      <c r="O92" s="389"/>
      <c r="P92" s="390"/>
      <c r="Q92" s="391"/>
      <c r="R92" s="392"/>
      <c r="S92" s="389"/>
      <c r="T92" s="393"/>
    </row>
    <row r="93" spans="1:20" ht="12.75">
      <c r="A93" s="388"/>
      <c r="B93" s="584" t="s">
        <v>575</v>
      </c>
      <c r="C93" s="540" t="s">
        <v>466</v>
      </c>
      <c r="D93" s="467"/>
      <c r="E93" s="468"/>
      <c r="F93" s="468"/>
      <c r="G93" s="468"/>
      <c r="H93" s="469"/>
      <c r="I93" s="468"/>
      <c r="J93" s="470"/>
      <c r="K93" s="470"/>
      <c r="L93" s="470"/>
      <c r="M93" s="469"/>
      <c r="N93" s="392"/>
      <c r="O93" s="389"/>
      <c r="P93" s="390"/>
      <c r="Q93" s="391"/>
      <c r="R93" s="392"/>
      <c r="S93" s="389"/>
      <c r="T93" s="393"/>
    </row>
    <row r="94" spans="1:20" ht="12.75">
      <c r="A94" s="388"/>
      <c r="B94" s="585" t="s">
        <v>586</v>
      </c>
      <c r="C94" s="540" t="s">
        <v>466</v>
      </c>
      <c r="D94" s="389"/>
      <c r="E94" s="471"/>
      <c r="F94" s="471"/>
      <c r="G94" s="471"/>
      <c r="H94" s="391"/>
      <c r="I94" s="471"/>
      <c r="J94" s="390"/>
      <c r="K94" s="390"/>
      <c r="L94" s="390"/>
      <c r="M94" s="391"/>
      <c r="N94" s="392"/>
      <c r="O94" s="389"/>
      <c r="P94" s="390"/>
      <c r="Q94" s="391"/>
      <c r="R94" s="392"/>
      <c r="S94" s="389"/>
      <c r="T94" s="393"/>
    </row>
    <row r="95" spans="1:20" ht="12.75">
      <c r="A95" s="388"/>
      <c r="B95" s="587"/>
      <c r="C95" s="540"/>
      <c r="D95" s="472"/>
      <c r="E95" s="473"/>
      <c r="F95" s="473"/>
      <c r="G95" s="473"/>
      <c r="H95" s="474"/>
      <c r="I95" s="473"/>
      <c r="J95" s="473"/>
      <c r="K95" s="473"/>
      <c r="L95" s="473"/>
      <c r="M95" s="474"/>
      <c r="N95" s="392"/>
      <c r="O95" s="472"/>
      <c r="P95" s="473"/>
      <c r="Q95" s="474"/>
      <c r="R95" s="392"/>
      <c r="S95" s="472"/>
      <c r="T95" s="474"/>
    </row>
    <row r="96" spans="1:20" ht="38.25">
      <c r="A96" s="388"/>
      <c r="B96" s="587" t="s">
        <v>587</v>
      </c>
      <c r="C96" s="540" t="s">
        <v>466</v>
      </c>
      <c r="D96" s="476"/>
      <c r="E96" s="477"/>
      <c r="F96" s="477"/>
      <c r="G96" s="468"/>
      <c r="H96" s="469"/>
      <c r="I96" s="468"/>
      <c r="J96" s="470"/>
      <c r="K96" s="470"/>
      <c r="L96" s="470"/>
      <c r="M96" s="469"/>
      <c r="N96" s="392"/>
      <c r="O96" s="389"/>
      <c r="P96" s="390"/>
      <c r="Q96" s="391"/>
      <c r="R96" s="392"/>
      <c r="S96" s="389"/>
      <c r="T96" s="393"/>
    </row>
    <row r="97" spans="1:20" ht="51">
      <c r="A97" s="388"/>
      <c r="B97" s="587" t="s">
        <v>85</v>
      </c>
      <c r="C97" s="540" t="s">
        <v>466</v>
      </c>
      <c r="D97" s="398"/>
      <c r="E97" s="401"/>
      <c r="F97" s="401"/>
      <c r="G97" s="401"/>
      <c r="H97" s="400"/>
      <c r="I97" s="401"/>
      <c r="J97" s="399"/>
      <c r="K97" s="399"/>
      <c r="L97" s="399"/>
      <c r="M97" s="400"/>
      <c r="N97" s="478"/>
      <c r="O97" s="398"/>
      <c r="P97" s="399"/>
      <c r="Q97" s="400"/>
      <c r="R97" s="478"/>
      <c r="S97" s="398"/>
      <c r="T97" s="479"/>
    </row>
    <row r="98" spans="1:20" ht="12.75">
      <c r="A98" s="388"/>
      <c r="B98" s="587"/>
      <c r="C98" s="540"/>
      <c r="D98" s="472"/>
      <c r="E98" s="473"/>
      <c r="F98" s="473"/>
      <c r="G98" s="473"/>
      <c r="H98" s="474"/>
      <c r="I98" s="473"/>
      <c r="J98" s="473"/>
      <c r="K98" s="473"/>
      <c r="L98" s="473"/>
      <c r="M98" s="474"/>
      <c r="N98" s="392"/>
      <c r="O98" s="472"/>
      <c r="P98" s="473"/>
      <c r="Q98" s="474"/>
      <c r="R98" s="392"/>
      <c r="S98" s="472"/>
      <c r="T98" s="474"/>
    </row>
    <row r="99" spans="1:20" ht="25.5">
      <c r="A99" s="388"/>
      <c r="B99" s="587" t="s">
        <v>137</v>
      </c>
      <c r="C99" s="506" t="s">
        <v>466</v>
      </c>
      <c r="D99" s="476"/>
      <c r="E99" s="477"/>
      <c r="F99" s="477"/>
      <c r="G99" s="468"/>
      <c r="H99" s="469"/>
      <c r="I99" s="468"/>
      <c r="J99" s="470"/>
      <c r="K99" s="470"/>
      <c r="L99" s="470"/>
      <c r="M99" s="469"/>
      <c r="N99" s="392"/>
      <c r="O99" s="389"/>
      <c r="P99" s="390"/>
      <c r="Q99" s="391"/>
      <c r="R99" s="392"/>
      <c r="S99" s="389"/>
      <c r="T99" s="393"/>
    </row>
    <row r="100" spans="1:20" ht="26.25" thickBot="1">
      <c r="A100" s="388"/>
      <c r="B100" s="588" t="s">
        <v>138</v>
      </c>
      <c r="C100" s="565" t="s">
        <v>466</v>
      </c>
      <c r="D100" s="480"/>
      <c r="E100" s="481"/>
      <c r="F100" s="481"/>
      <c r="G100" s="482"/>
      <c r="H100" s="483"/>
      <c r="I100" s="482"/>
      <c r="J100" s="484"/>
      <c r="K100" s="484"/>
      <c r="L100" s="484"/>
      <c r="M100" s="483"/>
      <c r="N100" s="392"/>
      <c r="O100" s="406"/>
      <c r="P100" s="407"/>
      <c r="Q100" s="408"/>
      <c r="R100" s="392"/>
      <c r="S100" s="406"/>
      <c r="T100" s="409"/>
    </row>
    <row r="101" spans="1:20" ht="12.75">
      <c r="A101" s="388"/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</row>
    <row r="102" spans="1:20" ht="12.75">
      <c r="A102" s="388"/>
      <c r="B102" s="388"/>
      <c r="C102" s="486"/>
      <c r="D102" s="509"/>
      <c r="E102" s="509"/>
      <c r="F102" s="509"/>
      <c r="G102" s="509"/>
      <c r="H102" s="509"/>
      <c r="I102" s="509"/>
      <c r="J102" s="509"/>
      <c r="K102" s="509"/>
      <c r="L102" s="509"/>
      <c r="M102" s="509"/>
      <c r="N102" s="392"/>
      <c r="O102" s="509"/>
      <c r="P102" s="509"/>
      <c r="Q102" s="509"/>
      <c r="R102" s="392"/>
      <c r="S102" s="509"/>
      <c r="T102" s="509"/>
    </row>
    <row r="103" spans="1:20" ht="12.75">
      <c r="A103" s="388"/>
      <c r="B103" s="485" t="s">
        <v>415</v>
      </c>
      <c r="C103" s="573"/>
      <c r="D103" s="574"/>
      <c r="E103" s="574"/>
      <c r="F103" s="574"/>
      <c r="G103" s="574"/>
      <c r="H103" s="574"/>
      <c r="I103" s="574"/>
      <c r="J103" s="574"/>
      <c r="K103" s="574"/>
      <c r="L103" s="574"/>
      <c r="M103" s="574"/>
      <c r="N103" s="392"/>
      <c r="O103" s="574"/>
      <c r="P103" s="574"/>
      <c r="Q103" s="574"/>
      <c r="R103" s="392"/>
      <c r="S103" s="574"/>
      <c r="T103" s="574"/>
    </row>
    <row r="104" spans="1:20" ht="13.5" thickBot="1">
      <c r="A104" s="388"/>
      <c r="B104" s="485"/>
      <c r="C104" s="573"/>
      <c r="D104" s="574"/>
      <c r="E104" s="574"/>
      <c r="F104" s="574"/>
      <c r="G104" s="574"/>
      <c r="H104" s="574"/>
      <c r="I104" s="574"/>
      <c r="J104" s="574"/>
      <c r="K104" s="574"/>
      <c r="L104" s="574"/>
      <c r="M104" s="574"/>
      <c r="N104" s="392"/>
      <c r="O104" s="574"/>
      <c r="P104" s="574"/>
      <c r="Q104" s="574"/>
      <c r="R104" s="392"/>
      <c r="S104" s="574"/>
      <c r="T104" s="574"/>
    </row>
    <row r="105" spans="1:20" ht="12.75">
      <c r="A105" s="388"/>
      <c r="B105" s="575"/>
      <c r="C105" s="532"/>
      <c r="D105" s="489" t="s">
        <v>567</v>
      </c>
      <c r="E105" s="490"/>
      <c r="F105" s="490"/>
      <c r="G105" s="490"/>
      <c r="H105" s="491"/>
      <c r="I105" s="490" t="s">
        <v>568</v>
      </c>
      <c r="J105" s="492"/>
      <c r="K105" s="492"/>
      <c r="L105" s="492"/>
      <c r="M105" s="491"/>
      <c r="N105" s="392"/>
      <c r="O105" s="493" t="s">
        <v>567</v>
      </c>
      <c r="P105" s="494"/>
      <c r="Q105" s="495"/>
      <c r="R105" s="392"/>
      <c r="S105" s="493" t="s">
        <v>568</v>
      </c>
      <c r="T105" s="495"/>
    </row>
    <row r="106" spans="1:20" ht="25.5">
      <c r="A106" s="388"/>
      <c r="B106" s="576" t="s">
        <v>415</v>
      </c>
      <c r="C106" s="533" t="s">
        <v>477</v>
      </c>
      <c r="D106" s="498" t="s">
        <v>478</v>
      </c>
      <c r="E106" s="499" t="s">
        <v>479</v>
      </c>
      <c r="F106" s="499" t="s">
        <v>475</v>
      </c>
      <c r="G106" s="499" t="s">
        <v>480</v>
      </c>
      <c r="H106" s="500" t="s">
        <v>481</v>
      </c>
      <c r="I106" s="501" t="s">
        <v>569</v>
      </c>
      <c r="J106" s="499" t="s">
        <v>435</v>
      </c>
      <c r="K106" s="499" t="s">
        <v>436</v>
      </c>
      <c r="L106" s="499" t="s">
        <v>437</v>
      </c>
      <c r="M106" s="500" t="s">
        <v>438</v>
      </c>
      <c r="N106" s="392"/>
      <c r="O106" s="502" t="s">
        <v>424</v>
      </c>
      <c r="P106" s="503" t="s">
        <v>425</v>
      </c>
      <c r="Q106" s="504" t="s">
        <v>304</v>
      </c>
      <c r="R106" s="392"/>
      <c r="S106" s="502" t="s">
        <v>425</v>
      </c>
      <c r="T106" s="504" t="s">
        <v>426</v>
      </c>
    </row>
    <row r="107" spans="1:20" ht="12.75">
      <c r="A107" s="388"/>
      <c r="B107" s="579" t="s">
        <v>416</v>
      </c>
      <c r="C107" s="580"/>
      <c r="D107" s="512"/>
      <c r="E107" s="513"/>
      <c r="F107" s="513"/>
      <c r="G107" s="513"/>
      <c r="H107" s="514"/>
      <c r="I107" s="513"/>
      <c r="J107" s="513"/>
      <c r="K107" s="513"/>
      <c r="L107" s="513"/>
      <c r="M107" s="514"/>
      <c r="N107" s="392"/>
      <c r="O107" s="581"/>
      <c r="P107" s="582"/>
      <c r="Q107" s="583"/>
      <c r="R107" s="392"/>
      <c r="S107" s="512"/>
      <c r="T107" s="514"/>
    </row>
    <row r="108" spans="1:20" ht="12.75">
      <c r="A108" s="388"/>
      <c r="B108" s="584" t="s">
        <v>574</v>
      </c>
      <c r="C108" s="540" t="s">
        <v>466</v>
      </c>
      <c r="D108" s="467"/>
      <c r="E108" s="468"/>
      <c r="F108" s="468"/>
      <c r="G108" s="468"/>
      <c r="H108" s="469"/>
      <c r="I108" s="468"/>
      <c r="J108" s="470"/>
      <c r="K108" s="470"/>
      <c r="L108" s="470"/>
      <c r="M108" s="469"/>
      <c r="N108" s="392"/>
      <c r="O108" s="389"/>
      <c r="P108" s="390"/>
      <c r="Q108" s="391"/>
      <c r="R108" s="392"/>
      <c r="S108" s="389"/>
      <c r="T108" s="393"/>
    </row>
    <row r="109" spans="1:20" ht="12.75">
      <c r="A109" s="388"/>
      <c r="B109" s="584" t="s">
        <v>417</v>
      </c>
      <c r="C109" s="540" t="s">
        <v>466</v>
      </c>
      <c r="D109" s="467"/>
      <c r="E109" s="468"/>
      <c r="F109" s="468"/>
      <c r="G109" s="468"/>
      <c r="H109" s="469"/>
      <c r="I109" s="468"/>
      <c r="J109" s="470"/>
      <c r="K109" s="470"/>
      <c r="L109" s="470"/>
      <c r="M109" s="469"/>
      <c r="N109" s="392"/>
      <c r="O109" s="389"/>
      <c r="P109" s="390"/>
      <c r="Q109" s="391"/>
      <c r="R109" s="392"/>
      <c r="S109" s="389"/>
      <c r="T109" s="393"/>
    </row>
    <row r="110" spans="1:20" ht="12.75">
      <c r="A110" s="388"/>
      <c r="B110" s="585" t="s">
        <v>576</v>
      </c>
      <c r="C110" s="540" t="s">
        <v>466</v>
      </c>
      <c r="D110" s="389"/>
      <c r="E110" s="471"/>
      <c r="F110" s="471"/>
      <c r="G110" s="471"/>
      <c r="H110" s="391"/>
      <c r="I110" s="471"/>
      <c r="J110" s="390"/>
      <c r="K110" s="390"/>
      <c r="L110" s="390"/>
      <c r="M110" s="391"/>
      <c r="N110" s="392"/>
      <c r="O110" s="389"/>
      <c r="P110" s="390"/>
      <c r="Q110" s="391"/>
      <c r="R110" s="392"/>
      <c r="S110" s="389"/>
      <c r="T110" s="393"/>
    </row>
    <row r="111" spans="1:20" ht="12.75">
      <c r="A111" s="388"/>
      <c r="B111" s="579" t="s">
        <v>679</v>
      </c>
      <c r="C111" s="586"/>
      <c r="D111" s="472"/>
      <c r="E111" s="473"/>
      <c r="F111" s="473"/>
      <c r="G111" s="473"/>
      <c r="H111" s="474"/>
      <c r="I111" s="473"/>
      <c r="J111" s="473"/>
      <c r="K111" s="473"/>
      <c r="L111" s="473"/>
      <c r="M111" s="474"/>
      <c r="N111" s="392"/>
      <c r="O111" s="475"/>
      <c r="P111" s="473"/>
      <c r="Q111" s="474"/>
      <c r="R111" s="392"/>
      <c r="S111" s="472"/>
      <c r="T111" s="474"/>
    </row>
    <row r="112" spans="1:20" ht="12.75">
      <c r="A112" s="388"/>
      <c r="B112" s="584" t="s">
        <v>574</v>
      </c>
      <c r="C112" s="540" t="s">
        <v>466</v>
      </c>
      <c r="D112" s="467"/>
      <c r="E112" s="468"/>
      <c r="F112" s="468"/>
      <c r="G112" s="468"/>
      <c r="H112" s="469"/>
      <c r="I112" s="468"/>
      <c r="J112" s="470"/>
      <c r="K112" s="470"/>
      <c r="L112" s="470"/>
      <c r="M112" s="469"/>
      <c r="N112" s="392"/>
      <c r="O112" s="389"/>
      <c r="P112" s="390"/>
      <c r="Q112" s="391"/>
      <c r="R112" s="392"/>
      <c r="S112" s="389"/>
      <c r="T112" s="393"/>
    </row>
    <row r="113" spans="1:20" ht="12.75">
      <c r="A113" s="388"/>
      <c r="B113" s="584" t="s">
        <v>417</v>
      </c>
      <c r="C113" s="540" t="s">
        <v>466</v>
      </c>
      <c r="D113" s="467"/>
      <c r="E113" s="468"/>
      <c r="F113" s="468"/>
      <c r="G113" s="468"/>
      <c r="H113" s="469"/>
      <c r="I113" s="468"/>
      <c r="J113" s="470"/>
      <c r="K113" s="470"/>
      <c r="L113" s="470"/>
      <c r="M113" s="469"/>
      <c r="N113" s="392"/>
      <c r="O113" s="389"/>
      <c r="P113" s="390"/>
      <c r="Q113" s="391"/>
      <c r="R113" s="392"/>
      <c r="S113" s="389"/>
      <c r="T113" s="393"/>
    </row>
    <row r="114" spans="1:20" ht="12.75">
      <c r="A114" s="388"/>
      <c r="B114" s="585" t="s">
        <v>577</v>
      </c>
      <c r="C114" s="540" t="s">
        <v>466</v>
      </c>
      <c r="D114" s="389"/>
      <c r="E114" s="471"/>
      <c r="F114" s="471"/>
      <c r="G114" s="471"/>
      <c r="H114" s="391"/>
      <c r="I114" s="471"/>
      <c r="J114" s="390"/>
      <c r="K114" s="390"/>
      <c r="L114" s="390"/>
      <c r="M114" s="391"/>
      <c r="N114" s="392"/>
      <c r="O114" s="389"/>
      <c r="P114" s="390"/>
      <c r="Q114" s="391"/>
      <c r="R114" s="392"/>
      <c r="S114" s="389"/>
      <c r="T114" s="393"/>
    </row>
    <row r="115" spans="1:20" ht="12.75">
      <c r="A115" s="388"/>
      <c r="B115" s="579" t="s">
        <v>600</v>
      </c>
      <c r="C115" s="586"/>
      <c r="D115" s="472"/>
      <c r="E115" s="473"/>
      <c r="F115" s="473"/>
      <c r="G115" s="473"/>
      <c r="H115" s="474"/>
      <c r="I115" s="473"/>
      <c r="J115" s="473"/>
      <c r="K115" s="473"/>
      <c r="L115" s="473"/>
      <c r="M115" s="474"/>
      <c r="N115" s="392"/>
      <c r="O115" s="472"/>
      <c r="P115" s="473"/>
      <c r="Q115" s="474"/>
      <c r="R115" s="392"/>
      <c r="S115" s="472"/>
      <c r="T115" s="474"/>
    </row>
    <row r="116" spans="1:20" ht="12.75">
      <c r="A116" s="388"/>
      <c r="B116" s="584" t="s">
        <v>574</v>
      </c>
      <c r="C116" s="540" t="s">
        <v>466</v>
      </c>
      <c r="D116" s="467"/>
      <c r="E116" s="468"/>
      <c r="F116" s="468"/>
      <c r="G116" s="468"/>
      <c r="H116" s="469"/>
      <c r="I116" s="468"/>
      <c r="J116" s="470"/>
      <c r="K116" s="470"/>
      <c r="L116" s="470"/>
      <c r="M116" s="469"/>
      <c r="N116" s="392"/>
      <c r="O116" s="389"/>
      <c r="P116" s="390"/>
      <c r="Q116" s="391"/>
      <c r="R116" s="392"/>
      <c r="S116" s="389"/>
      <c r="T116" s="393"/>
    </row>
    <row r="117" spans="1:20" ht="12.75">
      <c r="A117" s="388"/>
      <c r="B117" s="584" t="s">
        <v>417</v>
      </c>
      <c r="C117" s="540" t="s">
        <v>466</v>
      </c>
      <c r="D117" s="467"/>
      <c r="E117" s="468"/>
      <c r="F117" s="468"/>
      <c r="G117" s="468"/>
      <c r="H117" s="469"/>
      <c r="I117" s="468"/>
      <c r="J117" s="470"/>
      <c r="K117" s="470"/>
      <c r="L117" s="470"/>
      <c r="M117" s="469"/>
      <c r="N117" s="392"/>
      <c r="O117" s="389"/>
      <c r="P117" s="390"/>
      <c r="Q117" s="391"/>
      <c r="R117" s="392"/>
      <c r="S117" s="389"/>
      <c r="T117" s="393"/>
    </row>
    <row r="118" spans="1:20" ht="12.75">
      <c r="A118" s="388"/>
      <c r="B118" s="585" t="s">
        <v>578</v>
      </c>
      <c r="C118" s="540" t="s">
        <v>466</v>
      </c>
      <c r="D118" s="389"/>
      <c r="E118" s="471"/>
      <c r="F118" s="471"/>
      <c r="G118" s="471"/>
      <c r="H118" s="391"/>
      <c r="I118" s="471"/>
      <c r="J118" s="390"/>
      <c r="K118" s="390"/>
      <c r="L118" s="390"/>
      <c r="M118" s="391"/>
      <c r="N118" s="392"/>
      <c r="O118" s="389"/>
      <c r="P118" s="390"/>
      <c r="Q118" s="391"/>
      <c r="R118" s="392"/>
      <c r="S118" s="389"/>
      <c r="T118" s="393"/>
    </row>
    <row r="119" spans="1:20" ht="12.75">
      <c r="A119" s="388"/>
      <c r="B119" s="579" t="s">
        <v>102</v>
      </c>
      <c r="C119" s="586"/>
      <c r="D119" s="472"/>
      <c r="E119" s="473"/>
      <c r="F119" s="473"/>
      <c r="G119" s="473"/>
      <c r="H119" s="474"/>
      <c r="I119" s="473"/>
      <c r="J119" s="473"/>
      <c r="K119" s="473"/>
      <c r="L119" s="473"/>
      <c r="M119" s="474"/>
      <c r="N119" s="392"/>
      <c r="O119" s="472"/>
      <c r="P119" s="473"/>
      <c r="Q119" s="474"/>
      <c r="R119" s="392"/>
      <c r="S119" s="472"/>
      <c r="T119" s="474"/>
    </row>
    <row r="120" spans="1:20" ht="12.75">
      <c r="A120" s="388"/>
      <c r="B120" s="584" t="s">
        <v>574</v>
      </c>
      <c r="C120" s="540" t="s">
        <v>466</v>
      </c>
      <c r="D120" s="467"/>
      <c r="E120" s="468"/>
      <c r="F120" s="468"/>
      <c r="G120" s="468"/>
      <c r="H120" s="469"/>
      <c r="I120" s="468"/>
      <c r="J120" s="470"/>
      <c r="K120" s="470"/>
      <c r="L120" s="470"/>
      <c r="M120" s="469"/>
      <c r="N120" s="392"/>
      <c r="O120" s="389"/>
      <c r="P120" s="390"/>
      <c r="Q120" s="391"/>
      <c r="R120" s="392"/>
      <c r="S120" s="389"/>
      <c r="T120" s="393"/>
    </row>
    <row r="121" spans="1:20" ht="12.75">
      <c r="A121" s="388"/>
      <c r="B121" s="584" t="s">
        <v>417</v>
      </c>
      <c r="C121" s="540" t="s">
        <v>466</v>
      </c>
      <c r="D121" s="467"/>
      <c r="E121" s="468"/>
      <c r="F121" s="468"/>
      <c r="G121" s="468"/>
      <c r="H121" s="469"/>
      <c r="I121" s="468"/>
      <c r="J121" s="470"/>
      <c r="K121" s="470"/>
      <c r="L121" s="470"/>
      <c r="M121" s="469"/>
      <c r="N121" s="392"/>
      <c r="O121" s="389"/>
      <c r="P121" s="390"/>
      <c r="Q121" s="391"/>
      <c r="R121" s="392"/>
      <c r="S121" s="389"/>
      <c r="T121" s="393"/>
    </row>
    <row r="122" spans="1:20" ht="12.75">
      <c r="A122" s="388"/>
      <c r="B122" s="585" t="s">
        <v>586</v>
      </c>
      <c r="C122" s="540" t="s">
        <v>466</v>
      </c>
      <c r="D122" s="389"/>
      <c r="E122" s="471"/>
      <c r="F122" s="471"/>
      <c r="G122" s="471"/>
      <c r="H122" s="391"/>
      <c r="I122" s="471"/>
      <c r="J122" s="390"/>
      <c r="K122" s="390"/>
      <c r="L122" s="390"/>
      <c r="M122" s="391"/>
      <c r="N122" s="392"/>
      <c r="O122" s="389"/>
      <c r="P122" s="390"/>
      <c r="Q122" s="391"/>
      <c r="R122" s="392"/>
      <c r="S122" s="389"/>
      <c r="T122" s="393"/>
    </row>
    <row r="123" spans="1:20" ht="12.75">
      <c r="A123" s="388"/>
      <c r="B123" s="587"/>
      <c r="C123" s="540"/>
      <c r="D123" s="472"/>
      <c r="E123" s="473"/>
      <c r="F123" s="473"/>
      <c r="G123" s="473"/>
      <c r="H123" s="474"/>
      <c r="I123" s="473"/>
      <c r="J123" s="473"/>
      <c r="K123" s="473"/>
      <c r="L123" s="473"/>
      <c r="M123" s="474"/>
      <c r="N123" s="392"/>
      <c r="O123" s="472"/>
      <c r="P123" s="473"/>
      <c r="Q123" s="474"/>
      <c r="R123" s="392"/>
      <c r="S123" s="472"/>
      <c r="T123" s="474"/>
    </row>
    <row r="124" spans="1:20" ht="12.75">
      <c r="A124" s="388"/>
      <c r="B124" s="579" t="s">
        <v>790</v>
      </c>
      <c r="C124" s="506" t="s">
        <v>466</v>
      </c>
      <c r="D124" s="401"/>
      <c r="E124" s="401"/>
      <c r="F124" s="401"/>
      <c r="G124" s="401"/>
      <c r="H124" s="400"/>
      <c r="I124" s="401"/>
      <c r="J124" s="399"/>
      <c r="K124" s="399"/>
      <c r="L124" s="399"/>
      <c r="M124" s="400"/>
      <c r="N124" s="478"/>
      <c r="O124" s="398"/>
      <c r="P124" s="399"/>
      <c r="Q124" s="400"/>
      <c r="R124" s="478"/>
      <c r="S124" s="398"/>
      <c r="T124" s="479"/>
    </row>
    <row r="125" spans="1:20" ht="12.75">
      <c r="A125" s="388"/>
      <c r="B125" s="579" t="s">
        <v>791</v>
      </c>
      <c r="C125" s="506" t="s">
        <v>466</v>
      </c>
      <c r="D125" s="467"/>
      <c r="E125" s="468"/>
      <c r="F125" s="468"/>
      <c r="G125" s="468"/>
      <c r="H125" s="469"/>
      <c r="I125" s="468"/>
      <c r="J125" s="470"/>
      <c r="K125" s="470"/>
      <c r="L125" s="470"/>
      <c r="M125" s="469"/>
      <c r="N125" s="478"/>
      <c r="O125" s="398"/>
      <c r="P125" s="399"/>
      <c r="Q125" s="400"/>
      <c r="R125" s="478"/>
      <c r="S125" s="398"/>
      <c r="T125" s="479"/>
    </row>
    <row r="126" spans="1:20" ht="12.75">
      <c r="A126" s="388"/>
      <c r="B126" s="579" t="s">
        <v>792</v>
      </c>
      <c r="C126" s="506" t="s">
        <v>466</v>
      </c>
      <c r="D126" s="398"/>
      <c r="E126" s="401"/>
      <c r="F126" s="401"/>
      <c r="G126" s="401"/>
      <c r="H126" s="400"/>
      <c r="I126" s="401"/>
      <c r="J126" s="399"/>
      <c r="K126" s="399"/>
      <c r="L126" s="399"/>
      <c r="M126" s="400"/>
      <c r="N126" s="478"/>
      <c r="O126" s="398"/>
      <c r="P126" s="399"/>
      <c r="Q126" s="400"/>
      <c r="R126" s="478"/>
      <c r="S126" s="398"/>
      <c r="T126" s="479"/>
    </row>
    <row r="127" spans="1:20" ht="12.75">
      <c r="A127" s="388"/>
      <c r="B127" s="579"/>
      <c r="C127" s="519"/>
      <c r="D127" s="581"/>
      <c r="E127" s="582"/>
      <c r="F127" s="582"/>
      <c r="G127" s="582"/>
      <c r="H127" s="583"/>
      <c r="I127" s="582"/>
      <c r="J127" s="582"/>
      <c r="K127" s="582"/>
      <c r="L127" s="582"/>
      <c r="M127" s="583"/>
      <c r="N127" s="392"/>
      <c r="O127" s="472"/>
      <c r="P127" s="473"/>
      <c r="Q127" s="474"/>
      <c r="R127" s="392"/>
      <c r="S127" s="472"/>
      <c r="T127" s="474"/>
    </row>
    <row r="128" spans="1:20" ht="13.5" thickBot="1">
      <c r="A128" s="388"/>
      <c r="B128" s="589" t="s">
        <v>824</v>
      </c>
      <c r="C128" s="508" t="s">
        <v>466</v>
      </c>
      <c r="D128" s="405"/>
      <c r="E128" s="405"/>
      <c r="F128" s="405"/>
      <c r="G128" s="405"/>
      <c r="H128" s="404"/>
      <c r="I128" s="405"/>
      <c r="J128" s="403"/>
      <c r="K128" s="403"/>
      <c r="L128" s="403"/>
      <c r="M128" s="404"/>
      <c r="N128" s="478"/>
      <c r="O128" s="402"/>
      <c r="P128" s="403"/>
      <c r="Q128" s="404"/>
      <c r="R128" s="478"/>
      <c r="S128" s="402"/>
      <c r="T128" s="590"/>
    </row>
    <row r="129" spans="1:20" ht="12.75">
      <c r="A129" s="388"/>
      <c r="B129" s="388"/>
      <c r="C129" s="486"/>
      <c r="D129" s="509"/>
      <c r="E129" s="509"/>
      <c r="F129" s="509"/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  <c r="Q129" s="509"/>
      <c r="R129" s="509"/>
      <c r="S129" s="509"/>
      <c r="T129" s="509"/>
    </row>
    <row r="130" spans="1:20" ht="13.5" thickBot="1">
      <c r="A130" s="388"/>
      <c r="B130" s="388"/>
      <c r="C130" s="486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</row>
    <row r="131" spans="1:20" ht="12.75">
      <c r="A131" s="388"/>
      <c r="B131" s="575"/>
      <c r="C131" s="488"/>
      <c r="D131" s="489" t="s">
        <v>567</v>
      </c>
      <c r="E131" s="490"/>
      <c r="F131" s="490"/>
      <c r="G131" s="490"/>
      <c r="H131" s="491"/>
      <c r="I131" s="490" t="s">
        <v>568</v>
      </c>
      <c r="J131" s="492"/>
      <c r="K131" s="492"/>
      <c r="L131" s="492"/>
      <c r="M131" s="491"/>
      <c r="N131" s="392"/>
      <c r="O131" s="493" t="s">
        <v>567</v>
      </c>
      <c r="P131" s="494"/>
      <c r="Q131" s="495"/>
      <c r="R131" s="392"/>
      <c r="S131" s="493" t="s">
        <v>568</v>
      </c>
      <c r="T131" s="495"/>
    </row>
    <row r="132" spans="1:20" ht="25.5">
      <c r="A132" s="388"/>
      <c r="B132" s="528"/>
      <c r="C132" s="497" t="s">
        <v>477</v>
      </c>
      <c r="D132" s="498" t="s">
        <v>478</v>
      </c>
      <c r="E132" s="499" t="s">
        <v>479</v>
      </c>
      <c r="F132" s="499" t="s">
        <v>475</v>
      </c>
      <c r="G132" s="499" t="s">
        <v>480</v>
      </c>
      <c r="H132" s="500" t="s">
        <v>481</v>
      </c>
      <c r="I132" s="501" t="s">
        <v>569</v>
      </c>
      <c r="J132" s="499" t="s">
        <v>435</v>
      </c>
      <c r="K132" s="499" t="s">
        <v>436</v>
      </c>
      <c r="L132" s="499" t="s">
        <v>437</v>
      </c>
      <c r="M132" s="500" t="s">
        <v>438</v>
      </c>
      <c r="N132" s="392"/>
      <c r="O132" s="502" t="s">
        <v>424</v>
      </c>
      <c r="P132" s="503" t="s">
        <v>425</v>
      </c>
      <c r="Q132" s="504" t="s">
        <v>304</v>
      </c>
      <c r="R132" s="392"/>
      <c r="S132" s="502" t="s">
        <v>425</v>
      </c>
      <c r="T132" s="504" t="s">
        <v>426</v>
      </c>
    </row>
    <row r="133" spans="1:20" ht="25.5">
      <c r="A133" s="388"/>
      <c r="B133" s="591" t="s">
        <v>825</v>
      </c>
      <c r="C133" s="592" t="s">
        <v>466</v>
      </c>
      <c r="D133" s="384"/>
      <c r="E133" s="385"/>
      <c r="F133" s="385"/>
      <c r="G133" s="385"/>
      <c r="H133" s="386"/>
      <c r="I133" s="385"/>
      <c r="J133" s="387"/>
      <c r="K133" s="387"/>
      <c r="L133" s="387"/>
      <c r="M133" s="386"/>
      <c r="N133" s="509"/>
      <c r="O133" s="593"/>
      <c r="P133" s="594"/>
      <c r="Q133" s="595"/>
      <c r="R133" s="392"/>
      <c r="S133" s="593"/>
      <c r="T133" s="596"/>
    </row>
    <row r="134" spans="1:20" ht="25.5">
      <c r="A134" s="388"/>
      <c r="B134" s="591" t="s">
        <v>902</v>
      </c>
      <c r="C134" s="592" t="s">
        <v>466</v>
      </c>
      <c r="D134" s="394"/>
      <c r="E134" s="395"/>
      <c r="F134" s="395"/>
      <c r="G134" s="395"/>
      <c r="H134" s="396"/>
      <c r="I134" s="395"/>
      <c r="J134" s="397"/>
      <c r="K134" s="397"/>
      <c r="L134" s="397"/>
      <c r="M134" s="396"/>
      <c r="N134" s="509"/>
      <c r="O134" s="389"/>
      <c r="P134" s="390"/>
      <c r="Q134" s="391"/>
      <c r="R134" s="392"/>
      <c r="S134" s="389"/>
      <c r="T134" s="393"/>
    </row>
    <row r="135" spans="1:20" ht="25.5">
      <c r="A135" s="388"/>
      <c r="B135" s="591" t="s">
        <v>163</v>
      </c>
      <c r="C135" s="592" t="s">
        <v>466</v>
      </c>
      <c r="D135" s="394"/>
      <c r="E135" s="395"/>
      <c r="F135" s="395"/>
      <c r="G135" s="395"/>
      <c r="H135" s="396"/>
      <c r="I135" s="395"/>
      <c r="J135" s="397"/>
      <c r="K135" s="397"/>
      <c r="L135" s="397"/>
      <c r="M135" s="396"/>
      <c r="N135" s="509"/>
      <c r="O135" s="389"/>
      <c r="P135" s="390"/>
      <c r="Q135" s="391"/>
      <c r="R135" s="392"/>
      <c r="S135" s="389"/>
      <c r="T135" s="393"/>
    </row>
    <row r="136" spans="1:20" ht="26.25" thickBot="1">
      <c r="A136" s="388"/>
      <c r="B136" s="597" t="s">
        <v>164</v>
      </c>
      <c r="C136" s="598" t="s">
        <v>466</v>
      </c>
      <c r="D136" s="599"/>
      <c r="E136" s="600"/>
      <c r="F136" s="600"/>
      <c r="G136" s="600"/>
      <c r="H136" s="601"/>
      <c r="I136" s="600"/>
      <c r="J136" s="602"/>
      <c r="K136" s="602"/>
      <c r="L136" s="602"/>
      <c r="M136" s="601"/>
      <c r="N136" s="509"/>
      <c r="O136" s="406"/>
      <c r="P136" s="407"/>
      <c r="Q136" s="408"/>
      <c r="R136" s="392"/>
      <c r="S136" s="406"/>
      <c r="T136" s="409"/>
    </row>
    <row r="137" spans="1:20" ht="12.75">
      <c r="A137" s="603"/>
      <c r="B137" s="604"/>
      <c r="C137" s="605"/>
      <c r="D137" s="526"/>
      <c r="E137" s="526"/>
      <c r="F137" s="526"/>
      <c r="G137" s="526"/>
      <c r="H137" s="526"/>
      <c r="I137" s="526"/>
      <c r="J137" s="526"/>
      <c r="K137" s="526"/>
      <c r="L137" s="526"/>
      <c r="M137" s="526"/>
      <c r="N137" s="526"/>
      <c r="O137" s="509"/>
      <c r="P137" s="509"/>
      <c r="Q137" s="509"/>
      <c r="R137" s="509"/>
      <c r="S137" s="509"/>
      <c r="T137" s="509"/>
    </row>
    <row r="138" spans="1:20" ht="12.75">
      <c r="A138" s="388"/>
      <c r="B138" s="388"/>
      <c r="C138" s="486"/>
      <c r="D138" s="509"/>
      <c r="E138" s="509"/>
      <c r="F138" s="509"/>
      <c r="G138" s="509"/>
      <c r="H138" s="509"/>
      <c r="I138" s="509"/>
      <c r="J138" s="509"/>
      <c r="K138" s="509"/>
      <c r="L138" s="509"/>
      <c r="M138" s="509"/>
      <c r="N138" s="509"/>
      <c r="O138" s="509"/>
      <c r="P138" s="509"/>
      <c r="Q138" s="509"/>
      <c r="R138" s="509"/>
      <c r="S138" s="509"/>
      <c r="T138" s="509"/>
    </row>
    <row r="139" spans="1:20" ht="12.75">
      <c r="A139" s="388"/>
      <c r="B139" s="388"/>
      <c r="C139" s="486"/>
      <c r="D139" s="509"/>
      <c r="E139" s="509"/>
      <c r="F139" s="509"/>
      <c r="G139" s="509"/>
      <c r="H139" s="509"/>
      <c r="I139" s="509"/>
      <c r="J139" s="509"/>
      <c r="K139" s="509"/>
      <c r="L139" s="509"/>
      <c r="M139" s="509"/>
      <c r="N139" s="509"/>
      <c r="O139" s="509"/>
      <c r="P139" s="509"/>
      <c r="Q139" s="509"/>
      <c r="R139" s="509"/>
      <c r="S139" s="509"/>
      <c r="T139" s="509"/>
    </row>
    <row r="140" spans="1:20" ht="12.75">
      <c r="A140" s="388"/>
      <c r="B140" s="388"/>
      <c r="C140" s="486"/>
      <c r="D140" s="509"/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  <c r="R140" s="509"/>
      <c r="S140" s="509"/>
      <c r="T140" s="509"/>
    </row>
    <row r="141" spans="1:20" ht="12.75">
      <c r="A141" s="388"/>
      <c r="B141" s="388"/>
      <c r="C141" s="486"/>
      <c r="D141" s="509"/>
      <c r="E141" s="509"/>
      <c r="F141" s="509"/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  <c r="Q141" s="509"/>
      <c r="R141" s="509"/>
      <c r="S141" s="509"/>
      <c r="T141" s="509"/>
    </row>
    <row r="142" spans="1:20" ht="12.75">
      <c r="A142" s="388"/>
      <c r="B142" s="388"/>
      <c r="C142" s="486"/>
      <c r="D142" s="509"/>
      <c r="E142" s="509"/>
      <c r="F142" s="509"/>
      <c r="G142" s="509"/>
      <c r="H142" s="509"/>
      <c r="I142" s="509"/>
      <c r="J142" s="509"/>
      <c r="K142" s="509"/>
      <c r="L142" s="509"/>
      <c r="M142" s="509"/>
      <c r="N142" s="509"/>
      <c r="O142" s="509"/>
      <c r="P142" s="509"/>
      <c r="Q142" s="509"/>
      <c r="R142" s="509"/>
      <c r="S142" s="509"/>
      <c r="T142" s="509"/>
    </row>
    <row r="143" spans="1:20" ht="12.75">
      <c r="A143" s="388"/>
      <c r="B143" s="388"/>
      <c r="C143" s="486"/>
      <c r="D143" s="509"/>
      <c r="E143" s="509"/>
      <c r="F143" s="509"/>
      <c r="G143" s="509"/>
      <c r="H143" s="509"/>
      <c r="I143" s="509"/>
      <c r="J143" s="509"/>
      <c r="K143" s="509"/>
      <c r="L143" s="509"/>
      <c r="M143" s="509"/>
      <c r="N143" s="509"/>
      <c r="O143" s="509"/>
      <c r="P143" s="509"/>
      <c r="Q143" s="509"/>
      <c r="R143" s="509"/>
      <c r="S143" s="509"/>
      <c r="T143" s="509"/>
    </row>
    <row r="144" spans="1:20" ht="12.75">
      <c r="A144" s="388"/>
      <c r="B144" s="388"/>
      <c r="C144" s="486"/>
      <c r="D144" s="509"/>
      <c r="E144" s="509"/>
      <c r="F144" s="509"/>
      <c r="G144" s="509"/>
      <c r="H144" s="509"/>
      <c r="I144" s="509"/>
      <c r="J144" s="509"/>
      <c r="K144" s="509"/>
      <c r="L144" s="509"/>
      <c r="M144" s="509"/>
      <c r="N144" s="509"/>
      <c r="O144" s="509"/>
      <c r="P144" s="509"/>
      <c r="Q144" s="509"/>
      <c r="R144" s="509"/>
      <c r="S144" s="509"/>
      <c r="T144" s="509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8"/>
  <sheetViews>
    <sheetView zoomScale="70" zoomScaleNormal="70" zoomScaleSheetLayoutView="85" workbookViewId="0" topLeftCell="A219">
      <selection activeCell="D266" sqref="D266"/>
    </sheetView>
  </sheetViews>
  <sheetFormatPr defaultColWidth="9.140625" defaultRowHeight="12.75"/>
  <cols>
    <col min="1" max="1" width="3.7109375" style="1685" customWidth="1"/>
    <col min="2" max="2" width="91.421875" style="1685" customWidth="1"/>
    <col min="3" max="3" width="7.421875" style="1686" customWidth="1"/>
    <col min="4" max="8" width="10.00390625" style="1687" customWidth="1"/>
    <col min="9" max="13" width="10.28125" style="1687" customWidth="1"/>
    <col min="14" max="14" width="3.140625" style="1687" customWidth="1"/>
    <col min="15" max="17" width="10.28125" style="1687" customWidth="1"/>
    <col min="18" max="18" width="3.140625" style="1687" customWidth="1"/>
    <col min="19" max="19" width="10.28125" style="1687" customWidth="1"/>
    <col min="20" max="20" width="13.00390625" style="1687" customWidth="1"/>
    <col min="21" max="16384" width="10.28125" style="1685" customWidth="1"/>
  </cols>
  <sheetData>
    <row r="1" spans="1:30" s="1676" customFormat="1" ht="26.25">
      <c r="A1" s="1670" t="s">
        <v>65</v>
      </c>
      <c r="B1" s="1671"/>
      <c r="C1" s="1672"/>
      <c r="D1" s="1673"/>
      <c r="E1" s="1673"/>
      <c r="F1" s="1673"/>
      <c r="G1" s="1673"/>
      <c r="H1" s="1673"/>
      <c r="I1" s="1673"/>
      <c r="J1" s="1674"/>
      <c r="K1" s="1675"/>
      <c r="L1" s="1675"/>
      <c r="M1" s="1674"/>
      <c r="N1" s="1674"/>
      <c r="O1" s="1675"/>
      <c r="P1" s="1674"/>
      <c r="Q1" s="1674"/>
      <c r="R1" s="1674"/>
      <c r="S1" s="1674"/>
      <c r="T1" s="1674"/>
      <c r="Y1" s="1677"/>
      <c r="Z1" s="1677"/>
      <c r="AA1" s="1677"/>
      <c r="AB1" s="1677"/>
      <c r="AC1" s="1677"/>
      <c r="AD1" s="1677"/>
    </row>
    <row r="2" spans="1:30" s="1676" customFormat="1" ht="18">
      <c r="A2" s="1678"/>
      <c r="C2" s="1679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  <c r="Q2" s="1674"/>
      <c r="R2" s="1674"/>
      <c r="S2" s="1674"/>
      <c r="T2" s="1674"/>
      <c r="Y2" s="1677"/>
      <c r="Z2" s="1677"/>
      <c r="AA2" s="1677"/>
      <c r="AB2" s="1677"/>
      <c r="AC2" s="1677"/>
      <c r="AD2" s="1677"/>
    </row>
    <row r="3" spans="1:30" s="1681" customFormat="1" ht="18.75" thickBot="1">
      <c r="A3" s="1680" t="s">
        <v>319</v>
      </c>
      <c r="C3" s="1682"/>
      <c r="D3" s="1683"/>
      <c r="E3" s="1683"/>
      <c r="F3" s="1683"/>
      <c r="G3" s="1683"/>
      <c r="H3" s="1683"/>
      <c r="I3" s="1683"/>
      <c r="J3" s="1683"/>
      <c r="K3" s="1683"/>
      <c r="L3" s="1683"/>
      <c r="M3" s="1683"/>
      <c r="N3" s="1683"/>
      <c r="O3" s="1683"/>
      <c r="P3" s="1683"/>
      <c r="Q3" s="1683"/>
      <c r="R3" s="1683"/>
      <c r="S3" s="1683"/>
      <c r="T3" s="1683"/>
      <c r="Y3" s="1684"/>
      <c r="Z3" s="1684"/>
      <c r="AA3" s="1684"/>
      <c r="AB3" s="1684"/>
      <c r="AC3" s="1684"/>
      <c r="AD3" s="1684"/>
    </row>
    <row r="4" ht="12.75">
      <c r="R4" s="1688"/>
    </row>
    <row r="5" spans="4:20" ht="12.75"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8"/>
      <c r="S5" s="1685"/>
      <c r="T5" s="1685"/>
    </row>
    <row r="6" spans="2:20" ht="12.75">
      <c r="B6" s="1689" t="s">
        <v>320</v>
      </c>
      <c r="D6" s="1685"/>
      <c r="E6" s="1685"/>
      <c r="F6" s="1685"/>
      <c r="G6" s="1685"/>
      <c r="H6" s="1685"/>
      <c r="I6" s="1685"/>
      <c r="J6" s="1685"/>
      <c r="K6" s="1685"/>
      <c r="L6" s="1685"/>
      <c r="M6" s="1685"/>
      <c r="N6" s="1685"/>
      <c r="O6" s="1685"/>
      <c r="P6" s="1685"/>
      <c r="Q6" s="1685"/>
      <c r="R6" s="1688"/>
      <c r="S6" s="1685"/>
      <c r="T6" s="1685"/>
    </row>
    <row r="7" spans="4:20" ht="13.5" thickBot="1"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8"/>
      <c r="S7" s="1685"/>
      <c r="T7" s="1685"/>
    </row>
    <row r="8" spans="2:20" ht="12.75">
      <c r="B8" s="1690"/>
      <c r="C8" s="1691"/>
      <c r="D8" s="1692" t="s">
        <v>567</v>
      </c>
      <c r="E8" s="1693"/>
      <c r="F8" s="1693"/>
      <c r="G8" s="1693"/>
      <c r="H8" s="1694"/>
      <c r="I8" s="1693" t="s">
        <v>568</v>
      </c>
      <c r="J8" s="1695"/>
      <c r="K8" s="1695"/>
      <c r="L8" s="1695"/>
      <c r="M8" s="1694"/>
      <c r="N8" s="1685"/>
      <c r="O8" s="1696" t="s">
        <v>567</v>
      </c>
      <c r="P8" s="1697"/>
      <c r="Q8" s="1698"/>
      <c r="R8" s="1688"/>
      <c r="S8" s="1696" t="s">
        <v>568</v>
      </c>
      <c r="T8" s="1698"/>
    </row>
    <row r="9" spans="2:20" ht="12.75">
      <c r="B9" s="1699"/>
      <c r="C9" s="1700" t="s">
        <v>477</v>
      </c>
      <c r="D9" s="1701" t="s">
        <v>478</v>
      </c>
      <c r="E9" s="1702" t="s">
        <v>479</v>
      </c>
      <c r="F9" s="1702" t="s">
        <v>475</v>
      </c>
      <c r="G9" s="1702" t="s">
        <v>480</v>
      </c>
      <c r="H9" s="1703" t="s">
        <v>481</v>
      </c>
      <c r="I9" s="1704" t="s">
        <v>569</v>
      </c>
      <c r="J9" s="1702" t="s">
        <v>435</v>
      </c>
      <c r="K9" s="1702" t="s">
        <v>436</v>
      </c>
      <c r="L9" s="1702" t="s">
        <v>437</v>
      </c>
      <c r="M9" s="1703" t="s">
        <v>438</v>
      </c>
      <c r="N9" s="1685"/>
      <c r="O9" s="1705" t="s">
        <v>424</v>
      </c>
      <c r="P9" s="1706" t="s">
        <v>425</v>
      </c>
      <c r="Q9" s="1707" t="s">
        <v>304</v>
      </c>
      <c r="R9" s="1688"/>
      <c r="S9" s="1705" t="s">
        <v>425</v>
      </c>
      <c r="T9" s="1707" t="s">
        <v>426</v>
      </c>
    </row>
    <row r="10" spans="2:20" ht="12.75">
      <c r="B10" s="1708" t="s">
        <v>321</v>
      </c>
      <c r="C10" s="1709" t="s">
        <v>466</v>
      </c>
      <c r="D10" s="1710"/>
      <c r="E10" s="1710"/>
      <c r="F10" s="1710"/>
      <c r="G10" s="1710"/>
      <c r="H10" s="1711"/>
      <c r="I10" s="1710"/>
      <c r="J10" s="1712"/>
      <c r="K10" s="1712"/>
      <c r="L10" s="1712"/>
      <c r="M10" s="1711"/>
      <c r="N10" s="1685"/>
      <c r="O10" s="1713">
        <f aca="true" t="shared" si="0" ref="O10:O15">SUM(D10:G10)</f>
        <v>0</v>
      </c>
      <c r="P10" s="1714">
        <f aca="true" t="shared" si="1" ref="P10:P15">SUM(H10)</f>
        <v>0</v>
      </c>
      <c r="Q10" s="1715">
        <f aca="true" t="shared" si="2" ref="Q10:Q15">SUM(D10:H10)</f>
        <v>0</v>
      </c>
      <c r="R10" s="1688"/>
      <c r="S10" s="1713">
        <f aca="true" t="shared" si="3" ref="S10:S15">SUM(I10:M10)</f>
        <v>0</v>
      </c>
      <c r="T10" s="1716" t="str">
        <f aca="true" t="shared" si="4" ref="T10:T15">IF(Q10&lt;&gt;0,(S10-Q10)/Q10,"0")</f>
        <v>0</v>
      </c>
    </row>
    <row r="11" spans="2:20" ht="12.75">
      <c r="B11" s="1708" t="s">
        <v>322</v>
      </c>
      <c r="C11" s="1709" t="s">
        <v>466</v>
      </c>
      <c r="D11" s="1717"/>
      <c r="E11" s="1710"/>
      <c r="F11" s="1710"/>
      <c r="G11" s="1710"/>
      <c r="H11" s="1711"/>
      <c r="I11" s="1710"/>
      <c r="J11" s="1712"/>
      <c r="K11" s="1712"/>
      <c r="L11" s="1712"/>
      <c r="M11" s="1711"/>
      <c r="N11" s="1685"/>
      <c r="O11" s="1713">
        <f t="shared" si="0"/>
        <v>0</v>
      </c>
      <c r="P11" s="1714">
        <f t="shared" si="1"/>
        <v>0</v>
      </c>
      <c r="Q11" s="1715">
        <f t="shared" si="2"/>
        <v>0</v>
      </c>
      <c r="R11" s="1688"/>
      <c r="S11" s="1713">
        <f t="shared" si="3"/>
        <v>0</v>
      </c>
      <c r="T11" s="1716" t="str">
        <f t="shared" si="4"/>
        <v>0</v>
      </c>
    </row>
    <row r="12" spans="2:20" ht="12.75">
      <c r="B12" s="1718" t="s">
        <v>323</v>
      </c>
      <c r="C12" s="1709" t="s">
        <v>466</v>
      </c>
      <c r="D12" s="1717"/>
      <c r="E12" s="1710"/>
      <c r="F12" s="1710"/>
      <c r="G12" s="1710"/>
      <c r="H12" s="1711"/>
      <c r="I12" s="1710"/>
      <c r="J12" s="1712"/>
      <c r="K12" s="1712"/>
      <c r="L12" s="1712"/>
      <c r="M12" s="1711"/>
      <c r="N12" s="1685"/>
      <c r="O12" s="1713">
        <f t="shared" si="0"/>
        <v>0</v>
      </c>
      <c r="P12" s="1714">
        <f t="shared" si="1"/>
        <v>0</v>
      </c>
      <c r="Q12" s="1715">
        <f t="shared" si="2"/>
        <v>0</v>
      </c>
      <c r="R12" s="1688"/>
      <c r="S12" s="1713">
        <f t="shared" si="3"/>
        <v>0</v>
      </c>
      <c r="T12" s="1716" t="str">
        <f t="shared" si="4"/>
        <v>0</v>
      </c>
    </row>
    <row r="13" spans="2:20" ht="12.75">
      <c r="B13" s="1708" t="s">
        <v>324</v>
      </c>
      <c r="C13" s="1709" t="s">
        <v>466</v>
      </c>
      <c r="D13" s="1719"/>
      <c r="E13" s="1720"/>
      <c r="F13" s="1720"/>
      <c r="G13" s="1720"/>
      <c r="H13" s="1721"/>
      <c r="I13" s="1722"/>
      <c r="J13" s="1720"/>
      <c r="K13" s="1720"/>
      <c r="L13" s="1720"/>
      <c r="M13" s="1721"/>
      <c r="N13" s="1685"/>
      <c r="O13" s="1713">
        <f t="shared" si="0"/>
        <v>0</v>
      </c>
      <c r="P13" s="1714">
        <f t="shared" si="1"/>
        <v>0</v>
      </c>
      <c r="Q13" s="1715">
        <f t="shared" si="2"/>
        <v>0</v>
      </c>
      <c r="R13" s="1688"/>
      <c r="S13" s="1713">
        <f t="shared" si="3"/>
        <v>0</v>
      </c>
      <c r="T13" s="1716" t="str">
        <f t="shared" si="4"/>
        <v>0</v>
      </c>
    </row>
    <row r="14" spans="2:20" ht="12.75">
      <c r="B14" s="1708" t="s">
        <v>325</v>
      </c>
      <c r="C14" s="1709" t="s">
        <v>466</v>
      </c>
      <c r="D14" s="1723"/>
      <c r="E14" s="1723"/>
      <c r="F14" s="1723"/>
      <c r="G14" s="1723"/>
      <c r="H14" s="1723"/>
      <c r="I14" s="1723"/>
      <c r="J14" s="1723"/>
      <c r="K14" s="1723"/>
      <c r="L14" s="1723"/>
      <c r="M14" s="1723"/>
      <c r="N14" s="1685"/>
      <c r="O14" s="1713">
        <f t="shared" si="0"/>
        <v>0</v>
      </c>
      <c r="P14" s="1714">
        <f t="shared" si="1"/>
        <v>0</v>
      </c>
      <c r="Q14" s="1715">
        <f t="shared" si="2"/>
        <v>0</v>
      </c>
      <c r="R14" s="1688"/>
      <c r="S14" s="1713">
        <f t="shared" si="3"/>
        <v>0</v>
      </c>
      <c r="T14" s="1716" t="str">
        <f t="shared" si="4"/>
        <v>0</v>
      </c>
    </row>
    <row r="15" spans="2:20" ht="12.75">
      <c r="B15" s="1708" t="s">
        <v>326</v>
      </c>
      <c r="C15" s="1709" t="s">
        <v>466</v>
      </c>
      <c r="D15" s="1724"/>
      <c r="E15" s="1725"/>
      <c r="F15" s="1725"/>
      <c r="G15" s="1725"/>
      <c r="H15" s="1726"/>
      <c r="I15" s="1725"/>
      <c r="J15" s="1727"/>
      <c r="K15" s="1727"/>
      <c r="L15" s="1727"/>
      <c r="M15" s="1726"/>
      <c r="N15" s="1685"/>
      <c r="O15" s="1713">
        <f t="shared" si="0"/>
        <v>0</v>
      </c>
      <c r="P15" s="1714">
        <f t="shared" si="1"/>
        <v>0</v>
      </c>
      <c r="Q15" s="1715">
        <f t="shared" si="2"/>
        <v>0</v>
      </c>
      <c r="R15" s="1688"/>
      <c r="S15" s="1713">
        <f t="shared" si="3"/>
        <v>0</v>
      </c>
      <c r="T15" s="1716" t="str">
        <f t="shared" si="4"/>
        <v>0</v>
      </c>
    </row>
    <row r="16" spans="2:20" ht="13.5" thickBot="1">
      <c r="B16" s="1728" t="s">
        <v>126</v>
      </c>
      <c r="C16" s="1729"/>
      <c r="D16" s="1730" t="str">
        <f aca="true" t="shared" si="5" ref="D16:M16">IF(D13-SUM(D31,D35,D39,D43)=0,"OK","ERROR")</f>
        <v>OK</v>
      </c>
      <c r="E16" s="1731" t="str">
        <f t="shared" si="5"/>
        <v>OK</v>
      </c>
      <c r="F16" s="1731" t="str">
        <f t="shared" si="5"/>
        <v>OK</v>
      </c>
      <c r="G16" s="1731" t="str">
        <f t="shared" si="5"/>
        <v>OK</v>
      </c>
      <c r="H16" s="1732" t="str">
        <f t="shared" si="5"/>
        <v>OK</v>
      </c>
      <c r="I16" s="1731" t="str">
        <f t="shared" si="5"/>
        <v>OK</v>
      </c>
      <c r="J16" s="1733" t="str">
        <f t="shared" si="5"/>
        <v>OK</v>
      </c>
      <c r="K16" s="1733" t="str">
        <f t="shared" si="5"/>
        <v>OK</v>
      </c>
      <c r="L16" s="1733" t="str">
        <f t="shared" si="5"/>
        <v>OK</v>
      </c>
      <c r="M16" s="1732" t="str">
        <f t="shared" si="5"/>
        <v>OK</v>
      </c>
      <c r="N16" s="1685"/>
      <c r="O16" s="1734"/>
      <c r="P16" s="1735"/>
      <c r="Q16" s="1736"/>
      <c r="R16" s="1688"/>
      <c r="S16" s="1734"/>
      <c r="T16" s="1737"/>
    </row>
    <row r="17" spans="4:20" ht="13.5" thickBot="1"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8"/>
      <c r="S17" s="1685"/>
      <c r="T17" s="1685"/>
    </row>
    <row r="18" spans="2:20" ht="12.75">
      <c r="B18" s="1690"/>
      <c r="C18" s="1691"/>
      <c r="D18" s="1692" t="s">
        <v>567</v>
      </c>
      <c r="E18" s="1693"/>
      <c r="F18" s="1693"/>
      <c r="G18" s="1693"/>
      <c r="H18" s="1694"/>
      <c r="I18" s="1693" t="s">
        <v>568</v>
      </c>
      <c r="J18" s="1695"/>
      <c r="K18" s="1695"/>
      <c r="L18" s="1695"/>
      <c r="M18" s="1694"/>
      <c r="N18" s="1685"/>
      <c r="O18" s="1696" t="s">
        <v>567</v>
      </c>
      <c r="P18" s="1697"/>
      <c r="Q18" s="1698"/>
      <c r="R18" s="1688"/>
      <c r="S18" s="1696" t="s">
        <v>568</v>
      </c>
      <c r="T18" s="1698"/>
    </row>
    <row r="19" spans="2:20" ht="12.75">
      <c r="B19" s="1699"/>
      <c r="C19" s="1700" t="s">
        <v>477</v>
      </c>
      <c r="D19" s="1701" t="s">
        <v>478</v>
      </c>
      <c r="E19" s="1702" t="s">
        <v>479</v>
      </c>
      <c r="F19" s="1702" t="s">
        <v>475</v>
      </c>
      <c r="G19" s="1702" t="s">
        <v>480</v>
      </c>
      <c r="H19" s="1703" t="s">
        <v>481</v>
      </c>
      <c r="I19" s="1704" t="s">
        <v>569</v>
      </c>
      <c r="J19" s="1702" t="s">
        <v>435</v>
      </c>
      <c r="K19" s="1702" t="s">
        <v>436</v>
      </c>
      <c r="L19" s="1702" t="s">
        <v>437</v>
      </c>
      <c r="M19" s="1703" t="s">
        <v>438</v>
      </c>
      <c r="N19" s="1685"/>
      <c r="O19" s="1705" t="s">
        <v>424</v>
      </c>
      <c r="P19" s="1706" t="s">
        <v>425</v>
      </c>
      <c r="Q19" s="1707" t="s">
        <v>304</v>
      </c>
      <c r="R19" s="1688"/>
      <c r="S19" s="1705" t="s">
        <v>425</v>
      </c>
      <c r="T19" s="1707" t="s">
        <v>426</v>
      </c>
    </row>
    <row r="20" spans="2:20" ht="12.75">
      <c r="B20" s="1708" t="s">
        <v>327</v>
      </c>
      <c r="C20" s="1709" t="s">
        <v>466</v>
      </c>
      <c r="D20" s="1723"/>
      <c r="E20" s="1738"/>
      <c r="F20" s="1738"/>
      <c r="G20" s="1738"/>
      <c r="H20" s="1739"/>
      <c r="I20" s="1738"/>
      <c r="J20" s="1740"/>
      <c r="K20" s="1740"/>
      <c r="L20" s="1740"/>
      <c r="M20" s="1739"/>
      <c r="N20" s="1685"/>
      <c r="O20" s="1713">
        <f>SUM(D20:G20)</f>
        <v>0</v>
      </c>
      <c r="P20" s="1714">
        <f>SUM(H20)</f>
        <v>0</v>
      </c>
      <c r="Q20" s="1715">
        <f>SUM(D20:H20)</f>
        <v>0</v>
      </c>
      <c r="R20" s="1688"/>
      <c r="S20" s="1713">
        <f>SUM(I20:M20)</f>
        <v>0</v>
      </c>
      <c r="T20" s="1716" t="str">
        <f>IF(Q20&lt;&gt;0,(S20-Q20)/Q20,"0")</f>
        <v>0</v>
      </c>
    </row>
    <row r="21" spans="2:20" ht="12.75">
      <c r="B21" s="1708" t="s">
        <v>328</v>
      </c>
      <c r="C21" s="1709" t="s">
        <v>466</v>
      </c>
      <c r="D21" s="1723"/>
      <c r="E21" s="1738"/>
      <c r="F21" s="1738"/>
      <c r="G21" s="1738"/>
      <c r="H21" s="1739"/>
      <c r="I21" s="1738"/>
      <c r="J21" s="1740"/>
      <c r="K21" s="1740"/>
      <c r="L21" s="1740"/>
      <c r="M21" s="1739"/>
      <c r="N21" s="1685"/>
      <c r="O21" s="1713">
        <f>SUM(D21:G21)</f>
        <v>0</v>
      </c>
      <c r="P21" s="1714">
        <f>SUM(H21)</f>
        <v>0</v>
      </c>
      <c r="Q21" s="1715">
        <f>SUM(D21:H21)</f>
        <v>0</v>
      </c>
      <c r="R21" s="1688"/>
      <c r="S21" s="1713">
        <f>SUM(I21:M21)</f>
        <v>0</v>
      </c>
      <c r="T21" s="1716" t="str">
        <f>IF(Q21&lt;&gt;0,(S21-Q21)/Q21,"0")</f>
        <v>0</v>
      </c>
    </row>
    <row r="22" spans="2:20" ht="13.5" thickBot="1">
      <c r="B22" s="1728" t="s">
        <v>304</v>
      </c>
      <c r="C22" s="1729" t="s">
        <v>466</v>
      </c>
      <c r="D22" s="1741"/>
      <c r="E22" s="1742"/>
      <c r="F22" s="1742"/>
      <c r="G22" s="1742"/>
      <c r="H22" s="1743"/>
      <c r="I22" s="1742"/>
      <c r="J22" s="1744"/>
      <c r="K22" s="1744"/>
      <c r="L22" s="1744"/>
      <c r="M22" s="1743"/>
      <c r="N22" s="1685"/>
      <c r="O22" s="1745">
        <f>SUM(D22:G22)</f>
        <v>0</v>
      </c>
      <c r="P22" s="1746">
        <f>SUM(H22)</f>
        <v>0</v>
      </c>
      <c r="Q22" s="1747">
        <f>SUM(D22:H22)</f>
        <v>0</v>
      </c>
      <c r="R22" s="1688"/>
      <c r="S22" s="1745">
        <f>SUM(I22:M22)</f>
        <v>0</v>
      </c>
      <c r="T22" s="1748" t="str">
        <f>IF(Q22&lt;&gt;0,(S22-Q22)/Q22,"0")</f>
        <v>0</v>
      </c>
    </row>
    <row r="23" spans="4:20" ht="12.75">
      <c r="D23" s="1685"/>
      <c r="E23" s="1685"/>
      <c r="F23" s="1685"/>
      <c r="G23" s="1685"/>
      <c r="H23" s="1685"/>
      <c r="I23" s="1685"/>
      <c r="J23" s="1685"/>
      <c r="K23" s="1685"/>
      <c r="L23" s="1685"/>
      <c r="M23" s="1685"/>
      <c r="N23" s="1685"/>
      <c r="O23" s="1685"/>
      <c r="P23" s="1685"/>
      <c r="Q23" s="1685"/>
      <c r="R23" s="1688"/>
      <c r="S23" s="1685"/>
      <c r="T23" s="1685"/>
    </row>
    <row r="24" spans="2:20" ht="12.75">
      <c r="B24" s="1749" t="s">
        <v>329</v>
      </c>
      <c r="C24" s="1750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688"/>
      <c r="O24" s="1751"/>
      <c r="P24" s="1751"/>
      <c r="Q24" s="1751"/>
      <c r="R24" s="1688"/>
      <c r="S24" s="1751"/>
      <c r="T24" s="1751"/>
    </row>
    <row r="25" spans="2:20" ht="13.5" thickBot="1">
      <c r="B25" s="1749"/>
      <c r="C25" s="1750"/>
      <c r="D25" s="1751"/>
      <c r="E25" s="1751"/>
      <c r="F25" s="1751"/>
      <c r="G25" s="1751"/>
      <c r="H25" s="1751"/>
      <c r="I25" s="1751"/>
      <c r="J25" s="1751"/>
      <c r="K25" s="1751"/>
      <c r="L25" s="1751"/>
      <c r="M25" s="1751"/>
      <c r="N25" s="1688"/>
      <c r="O25" s="1751"/>
      <c r="P25" s="1751"/>
      <c r="Q25" s="1751"/>
      <c r="R25" s="1688"/>
      <c r="S25" s="1751"/>
      <c r="T25" s="1751"/>
    </row>
    <row r="26" spans="2:20" ht="12.75">
      <c r="B26" s="1752"/>
      <c r="C26" s="1753"/>
      <c r="D26" s="1692" t="s">
        <v>567</v>
      </c>
      <c r="E26" s="1693"/>
      <c r="F26" s="1693"/>
      <c r="G26" s="1693"/>
      <c r="H26" s="1694"/>
      <c r="I26" s="1693" t="s">
        <v>568</v>
      </c>
      <c r="J26" s="1695"/>
      <c r="K26" s="1695"/>
      <c r="L26" s="1695"/>
      <c r="M26" s="1694"/>
      <c r="N26" s="1688"/>
      <c r="O26" s="1696" t="s">
        <v>567</v>
      </c>
      <c r="P26" s="1697"/>
      <c r="Q26" s="1698"/>
      <c r="R26" s="1688"/>
      <c r="S26" s="1696" t="s">
        <v>568</v>
      </c>
      <c r="T26" s="1698"/>
    </row>
    <row r="27" spans="2:20" ht="12.75">
      <c r="B27" s="1754" t="s">
        <v>330</v>
      </c>
      <c r="C27" s="1755" t="s">
        <v>477</v>
      </c>
      <c r="D27" s="1701" t="s">
        <v>478</v>
      </c>
      <c r="E27" s="1702" t="s">
        <v>479</v>
      </c>
      <c r="F27" s="1702" t="s">
        <v>475</v>
      </c>
      <c r="G27" s="1702" t="s">
        <v>480</v>
      </c>
      <c r="H27" s="1703" t="s">
        <v>481</v>
      </c>
      <c r="I27" s="1704" t="s">
        <v>569</v>
      </c>
      <c r="J27" s="1702" t="s">
        <v>435</v>
      </c>
      <c r="K27" s="1702" t="s">
        <v>436</v>
      </c>
      <c r="L27" s="1702" t="s">
        <v>437</v>
      </c>
      <c r="M27" s="1703" t="s">
        <v>438</v>
      </c>
      <c r="N27" s="1688"/>
      <c r="O27" s="1705" t="s">
        <v>424</v>
      </c>
      <c r="P27" s="1706" t="s">
        <v>425</v>
      </c>
      <c r="Q27" s="1707" t="s">
        <v>304</v>
      </c>
      <c r="R27" s="1688"/>
      <c r="S27" s="1705" t="s">
        <v>425</v>
      </c>
      <c r="T27" s="1707" t="s">
        <v>426</v>
      </c>
    </row>
    <row r="28" spans="2:20" ht="12.75">
      <c r="B28" s="1756" t="s">
        <v>416</v>
      </c>
      <c r="C28" s="1757"/>
      <c r="D28" s="1758"/>
      <c r="E28" s="1759"/>
      <c r="F28" s="1759"/>
      <c r="G28" s="1759"/>
      <c r="H28" s="1760"/>
      <c r="I28" s="1759"/>
      <c r="J28" s="1759"/>
      <c r="K28" s="1759"/>
      <c r="L28" s="1759"/>
      <c r="M28" s="1760"/>
      <c r="N28" s="1688"/>
      <c r="O28" s="1761"/>
      <c r="P28" s="1762"/>
      <c r="Q28" s="1763"/>
      <c r="R28" s="1688"/>
      <c r="S28" s="1758"/>
      <c r="T28" s="1760"/>
    </row>
    <row r="29" spans="2:20" ht="12.75">
      <c r="B29" s="1764" t="s">
        <v>331</v>
      </c>
      <c r="C29" s="1765" t="s">
        <v>466</v>
      </c>
      <c r="D29" s="1766"/>
      <c r="E29" s="1767"/>
      <c r="F29" s="1767"/>
      <c r="G29" s="1767"/>
      <c r="H29" s="1768"/>
      <c r="I29" s="1769"/>
      <c r="J29" s="1770"/>
      <c r="K29" s="1770"/>
      <c r="L29" s="1770"/>
      <c r="M29" s="1771"/>
      <c r="N29" s="1688"/>
      <c r="O29" s="1734"/>
      <c r="P29" s="1735"/>
      <c r="Q29" s="1736"/>
      <c r="R29" s="1688"/>
      <c r="S29" s="1734"/>
      <c r="T29" s="1737"/>
    </row>
    <row r="30" spans="2:20" ht="12.75">
      <c r="B30" s="1764" t="s">
        <v>332</v>
      </c>
      <c r="C30" s="1765" t="s">
        <v>466</v>
      </c>
      <c r="D30" s="1766"/>
      <c r="E30" s="1767"/>
      <c r="F30" s="1767"/>
      <c r="G30" s="1767"/>
      <c r="H30" s="1768"/>
      <c r="I30" s="1769"/>
      <c r="J30" s="1770"/>
      <c r="K30" s="1770"/>
      <c r="L30" s="1770"/>
      <c r="M30" s="1771"/>
      <c r="N30" s="1688"/>
      <c r="O30" s="1734"/>
      <c r="P30" s="1735"/>
      <c r="Q30" s="1736"/>
      <c r="R30" s="1688"/>
      <c r="S30" s="1734"/>
      <c r="T30" s="1737"/>
    </row>
    <row r="31" spans="2:20" ht="12.75">
      <c r="B31" s="1772" t="s">
        <v>576</v>
      </c>
      <c r="C31" s="1765" t="s">
        <v>466</v>
      </c>
      <c r="D31" s="1713"/>
      <c r="E31" s="1773"/>
      <c r="F31" s="1773"/>
      <c r="G31" s="1773"/>
      <c r="H31" s="1715"/>
      <c r="I31" s="1773"/>
      <c r="J31" s="1714"/>
      <c r="K31" s="1714"/>
      <c r="L31" s="1714"/>
      <c r="M31" s="1715"/>
      <c r="N31" s="1688"/>
      <c r="O31" s="1713">
        <f>SUM(D31:G31)</f>
        <v>0</v>
      </c>
      <c r="P31" s="1714">
        <f>SUM(H31)</f>
        <v>0</v>
      </c>
      <c r="Q31" s="1715">
        <f>SUM(D31:H31)</f>
        <v>0</v>
      </c>
      <c r="R31" s="1688"/>
      <c r="S31" s="1713">
        <f>SUM(I31:M31)</f>
        <v>0</v>
      </c>
      <c r="T31" s="1716" t="str">
        <f>IF(Q31&lt;&gt;0,(S31-Q31)/Q31,"0")</f>
        <v>0</v>
      </c>
    </row>
    <row r="32" spans="2:20" ht="12.75">
      <c r="B32" s="1756" t="s">
        <v>679</v>
      </c>
      <c r="C32" s="1774"/>
      <c r="D32" s="1775"/>
      <c r="E32" s="1776"/>
      <c r="F32" s="1776"/>
      <c r="G32" s="1776"/>
      <c r="H32" s="1777"/>
      <c r="I32" s="1776"/>
      <c r="J32" s="1776"/>
      <c r="K32" s="1776"/>
      <c r="L32" s="1776"/>
      <c r="M32" s="1777"/>
      <c r="N32" s="1688"/>
      <c r="O32" s="1778"/>
      <c r="P32" s="1776"/>
      <c r="Q32" s="1777"/>
      <c r="R32" s="1688"/>
      <c r="S32" s="1775"/>
      <c r="T32" s="1777"/>
    </row>
    <row r="33" spans="2:20" ht="12.75">
      <c r="B33" s="1764" t="s">
        <v>333</v>
      </c>
      <c r="C33" s="1765" t="s">
        <v>466</v>
      </c>
      <c r="D33" s="1766"/>
      <c r="E33" s="1767"/>
      <c r="F33" s="1767"/>
      <c r="G33" s="1767"/>
      <c r="H33" s="1768"/>
      <c r="I33" s="1769"/>
      <c r="J33" s="1770"/>
      <c r="K33" s="1770"/>
      <c r="L33" s="1770"/>
      <c r="M33" s="1771"/>
      <c r="N33" s="1688"/>
      <c r="O33" s="1734"/>
      <c r="P33" s="1735"/>
      <c r="Q33" s="1736"/>
      <c r="R33" s="1688"/>
      <c r="S33" s="1734"/>
      <c r="T33" s="1737"/>
    </row>
    <row r="34" spans="2:20" ht="12.75">
      <c r="B34" s="1764" t="s">
        <v>334</v>
      </c>
      <c r="C34" s="1765" t="s">
        <v>466</v>
      </c>
      <c r="D34" s="1766"/>
      <c r="E34" s="1767"/>
      <c r="F34" s="1767"/>
      <c r="G34" s="1767"/>
      <c r="H34" s="1768"/>
      <c r="I34" s="1769"/>
      <c r="J34" s="1770"/>
      <c r="K34" s="1770"/>
      <c r="L34" s="1770"/>
      <c r="M34" s="1771"/>
      <c r="N34" s="1688"/>
      <c r="O34" s="1734"/>
      <c r="P34" s="1735"/>
      <c r="Q34" s="1736"/>
      <c r="R34" s="1688"/>
      <c r="S34" s="1734"/>
      <c r="T34" s="1737"/>
    </row>
    <row r="35" spans="2:20" ht="12.75">
      <c r="B35" s="1772" t="s">
        <v>577</v>
      </c>
      <c r="C35" s="1765" t="s">
        <v>466</v>
      </c>
      <c r="D35" s="1713"/>
      <c r="E35" s="1773"/>
      <c r="F35" s="1773"/>
      <c r="G35" s="1773"/>
      <c r="H35" s="1715"/>
      <c r="I35" s="1773"/>
      <c r="J35" s="1714"/>
      <c r="K35" s="1714"/>
      <c r="L35" s="1714"/>
      <c r="M35" s="1715"/>
      <c r="N35" s="1688"/>
      <c r="O35" s="1713">
        <f>SUM(D35:G35)</f>
        <v>0</v>
      </c>
      <c r="P35" s="1714">
        <f>SUM(H35)</f>
        <v>0</v>
      </c>
      <c r="Q35" s="1715">
        <f>SUM(D35:H35)</f>
        <v>0</v>
      </c>
      <c r="R35" s="1688"/>
      <c r="S35" s="1713">
        <f>SUM(I35:M35)</f>
        <v>0</v>
      </c>
      <c r="T35" s="1716" t="str">
        <f>IF(Q35&lt;&gt;0,(S35-Q35)/Q35,"0")</f>
        <v>0</v>
      </c>
    </row>
    <row r="36" spans="2:20" ht="12.75">
      <c r="B36" s="1756" t="s">
        <v>600</v>
      </c>
      <c r="C36" s="1774"/>
      <c r="D36" s="1775"/>
      <c r="E36" s="1776"/>
      <c r="F36" s="1776"/>
      <c r="G36" s="1776"/>
      <c r="H36" s="1777"/>
      <c r="I36" s="1776"/>
      <c r="J36" s="1776"/>
      <c r="K36" s="1776"/>
      <c r="L36" s="1776"/>
      <c r="M36" s="1777"/>
      <c r="N36" s="1688"/>
      <c r="O36" s="1775"/>
      <c r="P36" s="1776"/>
      <c r="Q36" s="1777"/>
      <c r="R36" s="1688"/>
      <c r="S36" s="1775"/>
      <c r="T36" s="1777"/>
    </row>
    <row r="37" spans="2:20" ht="12.75">
      <c r="B37" s="1764" t="s">
        <v>335</v>
      </c>
      <c r="C37" s="1765" t="s">
        <v>466</v>
      </c>
      <c r="D37" s="1766"/>
      <c r="E37" s="1767"/>
      <c r="F37" s="1767"/>
      <c r="G37" s="1767"/>
      <c r="H37" s="1768"/>
      <c r="I37" s="1769"/>
      <c r="J37" s="1770"/>
      <c r="K37" s="1770"/>
      <c r="L37" s="1770"/>
      <c r="M37" s="1771"/>
      <c r="N37" s="1688"/>
      <c r="O37" s="1734"/>
      <c r="P37" s="1735"/>
      <c r="Q37" s="1736"/>
      <c r="R37" s="1688"/>
      <c r="S37" s="1734"/>
      <c r="T37" s="1737"/>
    </row>
    <row r="38" spans="2:20" ht="12.75">
      <c r="B38" s="1764" t="s">
        <v>336</v>
      </c>
      <c r="C38" s="1765" t="s">
        <v>466</v>
      </c>
      <c r="D38" s="1766"/>
      <c r="E38" s="1767"/>
      <c r="F38" s="1767"/>
      <c r="G38" s="1767"/>
      <c r="H38" s="1768"/>
      <c r="I38" s="1769"/>
      <c r="J38" s="1770"/>
      <c r="K38" s="1770"/>
      <c r="L38" s="1770"/>
      <c r="M38" s="1771"/>
      <c r="N38" s="1688"/>
      <c r="O38" s="1734"/>
      <c r="P38" s="1735"/>
      <c r="Q38" s="1736"/>
      <c r="R38" s="1688"/>
      <c r="S38" s="1734"/>
      <c r="T38" s="1737"/>
    </row>
    <row r="39" spans="2:20" ht="12.75">
      <c r="B39" s="1772" t="s">
        <v>578</v>
      </c>
      <c r="C39" s="1765" t="s">
        <v>466</v>
      </c>
      <c r="D39" s="1713"/>
      <c r="E39" s="1773"/>
      <c r="F39" s="1773"/>
      <c r="G39" s="1773"/>
      <c r="H39" s="1715"/>
      <c r="I39" s="1773"/>
      <c r="J39" s="1714"/>
      <c r="K39" s="1714"/>
      <c r="L39" s="1714"/>
      <c r="M39" s="1715"/>
      <c r="N39" s="1688"/>
      <c r="O39" s="1713">
        <f>SUM(D39:G39)</f>
        <v>0</v>
      </c>
      <c r="P39" s="1714">
        <f>SUM(H39)</f>
        <v>0</v>
      </c>
      <c r="Q39" s="1715">
        <f>SUM(D39:H39)</f>
        <v>0</v>
      </c>
      <c r="R39" s="1688"/>
      <c r="S39" s="1713">
        <f>SUM(I39:M39)</f>
        <v>0</v>
      </c>
      <c r="T39" s="1716" t="str">
        <f>IF(Q39&lt;&gt;0,(S39-Q39)/Q39,"0")</f>
        <v>0</v>
      </c>
    </row>
    <row r="40" spans="2:20" ht="12.75">
      <c r="B40" s="1756" t="s">
        <v>102</v>
      </c>
      <c r="C40" s="1774"/>
      <c r="D40" s="1775"/>
      <c r="E40" s="1776"/>
      <c r="F40" s="1776"/>
      <c r="G40" s="1776"/>
      <c r="H40" s="1777"/>
      <c r="I40" s="1776"/>
      <c r="J40" s="1776"/>
      <c r="K40" s="1776"/>
      <c r="L40" s="1776"/>
      <c r="M40" s="1777"/>
      <c r="N40" s="1688"/>
      <c r="O40" s="1775"/>
      <c r="P40" s="1776"/>
      <c r="Q40" s="1777"/>
      <c r="R40" s="1688"/>
      <c r="S40" s="1775"/>
      <c r="T40" s="1777"/>
    </row>
    <row r="41" spans="2:20" ht="12.75">
      <c r="B41" s="1764" t="s">
        <v>337</v>
      </c>
      <c r="C41" s="1765" t="s">
        <v>466</v>
      </c>
      <c r="D41" s="1766"/>
      <c r="E41" s="1767"/>
      <c r="F41" s="1767"/>
      <c r="G41" s="1767"/>
      <c r="H41" s="1768"/>
      <c r="I41" s="1769"/>
      <c r="J41" s="1770"/>
      <c r="K41" s="1770"/>
      <c r="L41" s="1770"/>
      <c r="M41" s="1771"/>
      <c r="N41" s="1688"/>
      <c r="O41" s="1734"/>
      <c r="P41" s="1735"/>
      <c r="Q41" s="1736"/>
      <c r="R41" s="1688"/>
      <c r="S41" s="1734"/>
      <c r="T41" s="1737"/>
    </row>
    <row r="42" spans="2:20" ht="12.75">
      <c r="B42" s="1764" t="s">
        <v>338</v>
      </c>
      <c r="C42" s="1765" t="s">
        <v>466</v>
      </c>
      <c r="D42" s="1766"/>
      <c r="E42" s="1767"/>
      <c r="F42" s="1767"/>
      <c r="G42" s="1767"/>
      <c r="H42" s="1768"/>
      <c r="I42" s="1769"/>
      <c r="J42" s="1770"/>
      <c r="K42" s="1770"/>
      <c r="L42" s="1770"/>
      <c r="M42" s="1771"/>
      <c r="N42" s="1688"/>
      <c r="O42" s="1734"/>
      <c r="P42" s="1735"/>
      <c r="Q42" s="1736"/>
      <c r="R42" s="1688"/>
      <c r="S42" s="1734"/>
      <c r="T42" s="1737"/>
    </row>
    <row r="43" spans="2:20" ht="13.5" thickBot="1">
      <c r="B43" s="1779" t="s">
        <v>586</v>
      </c>
      <c r="C43" s="1780" t="s">
        <v>466</v>
      </c>
      <c r="D43" s="1745"/>
      <c r="E43" s="1781"/>
      <c r="F43" s="1781"/>
      <c r="G43" s="1781"/>
      <c r="H43" s="1747"/>
      <c r="I43" s="1781"/>
      <c r="J43" s="1746"/>
      <c r="K43" s="1746"/>
      <c r="L43" s="1746"/>
      <c r="M43" s="1747"/>
      <c r="N43" s="1688"/>
      <c r="O43" s="1713">
        <f>SUM(D43:G43)</f>
        <v>0</v>
      </c>
      <c r="P43" s="1714">
        <f>SUM(H43)</f>
        <v>0</v>
      </c>
      <c r="Q43" s="1715">
        <f>SUM(D43:H43)</f>
        <v>0</v>
      </c>
      <c r="R43" s="1688"/>
      <c r="S43" s="1713">
        <f>SUM(I43:M43)</f>
        <v>0</v>
      </c>
      <c r="T43" s="1716" t="str">
        <f>IF(Q43&lt;&gt;0,(S43-Q43)/Q43,"0")</f>
        <v>0</v>
      </c>
    </row>
    <row r="44" spans="4:20" ht="12.75">
      <c r="D44" s="1685"/>
      <c r="E44" s="1685"/>
      <c r="F44" s="1685"/>
      <c r="G44" s="1685"/>
      <c r="H44" s="1685"/>
      <c r="I44" s="1685"/>
      <c r="J44" s="1685"/>
      <c r="K44" s="1685"/>
      <c r="L44" s="1685"/>
      <c r="M44" s="1685"/>
      <c r="N44" s="1685"/>
      <c r="O44" s="1685"/>
      <c r="P44" s="1685"/>
      <c r="Q44" s="1685"/>
      <c r="R44" s="1688"/>
      <c r="S44" s="1685"/>
      <c r="T44" s="1685"/>
    </row>
    <row r="45" spans="14:20" ht="12.75">
      <c r="N45" s="1688"/>
      <c r="O45" s="1688"/>
      <c r="P45" s="1688"/>
      <c r="Q45" s="1688"/>
      <c r="R45" s="1688"/>
      <c r="S45" s="1688"/>
      <c r="T45" s="1688"/>
    </row>
    <row r="46" spans="2:20" ht="12.75">
      <c r="B46" s="1689" t="s">
        <v>339</v>
      </c>
      <c r="N46" s="1688"/>
      <c r="O46" s="1688"/>
      <c r="P46" s="1688"/>
      <c r="Q46" s="1688"/>
      <c r="R46" s="1688"/>
      <c r="S46" s="1688"/>
      <c r="T46" s="1688"/>
    </row>
    <row r="47" spans="2:20" ht="13.5" thickBot="1">
      <c r="B47" s="1689"/>
      <c r="N47" s="1688"/>
      <c r="O47" s="1688"/>
      <c r="P47" s="1688"/>
      <c r="Q47" s="1688"/>
      <c r="R47" s="1688"/>
      <c r="S47" s="1688"/>
      <c r="T47" s="1688"/>
    </row>
    <row r="48" spans="2:20" ht="12.75">
      <c r="B48" s="1690"/>
      <c r="C48" s="1753"/>
      <c r="D48" s="1692" t="s">
        <v>567</v>
      </c>
      <c r="E48" s="1693"/>
      <c r="F48" s="1693"/>
      <c r="G48" s="1693"/>
      <c r="H48" s="1694"/>
      <c r="I48" s="1692" t="s">
        <v>568</v>
      </c>
      <c r="J48" s="1695"/>
      <c r="K48" s="1695"/>
      <c r="L48" s="1695"/>
      <c r="M48" s="1694"/>
      <c r="N48" s="1688"/>
      <c r="O48" s="1688"/>
      <c r="P48" s="1688"/>
      <c r="Q48" s="1688"/>
      <c r="R48" s="1688"/>
      <c r="S48" s="1688"/>
      <c r="T48" s="1688"/>
    </row>
    <row r="49" spans="2:20" ht="12.75">
      <c r="B49" s="1699"/>
      <c r="C49" s="1755" t="s">
        <v>477</v>
      </c>
      <c r="D49" s="1701" t="s">
        <v>478</v>
      </c>
      <c r="E49" s="1702" t="s">
        <v>479</v>
      </c>
      <c r="F49" s="1702" t="s">
        <v>475</v>
      </c>
      <c r="G49" s="1702" t="s">
        <v>480</v>
      </c>
      <c r="H49" s="1703" t="s">
        <v>481</v>
      </c>
      <c r="I49" s="1701" t="s">
        <v>569</v>
      </c>
      <c r="J49" s="1702" t="s">
        <v>435</v>
      </c>
      <c r="K49" s="1702" t="s">
        <v>436</v>
      </c>
      <c r="L49" s="1702" t="s">
        <v>437</v>
      </c>
      <c r="M49" s="1703" t="s">
        <v>438</v>
      </c>
      <c r="N49" s="1688"/>
      <c r="O49" s="1688"/>
      <c r="P49" s="1688"/>
      <c r="Q49" s="1688"/>
      <c r="R49" s="1688"/>
      <c r="S49" s="1688"/>
      <c r="T49" s="1688"/>
    </row>
    <row r="50" spans="2:20" ht="12.75">
      <c r="B50" s="1782" t="s">
        <v>366</v>
      </c>
      <c r="C50" s="1783"/>
      <c r="D50" s="1784"/>
      <c r="E50" s="1785"/>
      <c r="F50" s="1785"/>
      <c r="G50" s="1785"/>
      <c r="H50" s="1786"/>
      <c r="I50" s="1787"/>
      <c r="J50" s="1788"/>
      <c r="K50" s="1788"/>
      <c r="L50" s="1788"/>
      <c r="M50" s="1789"/>
      <c r="N50" s="1790"/>
      <c r="O50" s="1688"/>
      <c r="P50" s="1688"/>
      <c r="Q50" s="1688"/>
      <c r="R50" s="1688"/>
      <c r="S50" s="1688"/>
      <c r="T50" s="1688"/>
    </row>
    <row r="51" spans="2:20" ht="12.75">
      <c r="B51" s="1791" t="s">
        <v>367</v>
      </c>
      <c r="C51" s="1765"/>
      <c r="D51" s="1792"/>
      <c r="E51" s="1793"/>
      <c r="F51" s="1793"/>
      <c r="G51" s="1793"/>
      <c r="H51" s="1794"/>
      <c r="I51" s="1795"/>
      <c r="J51" s="1796"/>
      <c r="K51" s="1796"/>
      <c r="L51" s="1796"/>
      <c r="M51" s="1797"/>
      <c r="N51" s="1790"/>
      <c r="O51" s="1688"/>
      <c r="P51" s="1688"/>
      <c r="Q51" s="1688"/>
      <c r="R51" s="1688"/>
      <c r="S51" s="1688"/>
      <c r="T51" s="1688"/>
    </row>
    <row r="52" spans="2:20" ht="12.75">
      <c r="B52" s="1798" t="s">
        <v>189</v>
      </c>
      <c r="C52" s="1765" t="s">
        <v>190</v>
      </c>
      <c r="D52" s="1799"/>
      <c r="E52" s="1800"/>
      <c r="F52" s="1800"/>
      <c r="G52" s="1800"/>
      <c r="H52" s="1801"/>
      <c r="I52" s="1799"/>
      <c r="J52" s="1802"/>
      <c r="K52" s="1802"/>
      <c r="L52" s="1802"/>
      <c r="M52" s="1801"/>
      <c r="N52" s="1688"/>
      <c r="O52" s="1688"/>
      <c r="P52" s="1688"/>
      <c r="Q52" s="1688"/>
      <c r="R52" s="1688"/>
      <c r="S52" s="1688"/>
      <c r="T52" s="1688"/>
    </row>
    <row r="53" spans="2:20" ht="12.75">
      <c r="B53" s="1803" t="s">
        <v>365</v>
      </c>
      <c r="C53" s="1765"/>
      <c r="D53" s="1799"/>
      <c r="E53" s="1800"/>
      <c r="F53" s="1800"/>
      <c r="G53" s="1800"/>
      <c r="H53" s="1801"/>
      <c r="I53" s="1799"/>
      <c r="J53" s="1802"/>
      <c r="K53" s="1802"/>
      <c r="L53" s="1802"/>
      <c r="M53" s="1801"/>
      <c r="N53" s="1688"/>
      <c r="O53" s="1688"/>
      <c r="P53" s="1688"/>
      <c r="Q53" s="1688"/>
      <c r="R53" s="1688"/>
      <c r="S53" s="1688"/>
      <c r="T53" s="1688"/>
    </row>
    <row r="54" spans="2:20" ht="12.75">
      <c r="B54" s="1764" t="s">
        <v>682</v>
      </c>
      <c r="C54" s="1765"/>
      <c r="D54" s="1804"/>
      <c r="E54" s="1805"/>
      <c r="F54" s="1805"/>
      <c r="G54" s="1805"/>
      <c r="H54" s="1806"/>
      <c r="I54" s="1799"/>
      <c r="J54" s="1802"/>
      <c r="K54" s="1802"/>
      <c r="L54" s="1802"/>
      <c r="M54" s="1801"/>
      <c r="N54" s="1688"/>
      <c r="O54" s="1688"/>
      <c r="P54" s="1688"/>
      <c r="Q54" s="1688"/>
      <c r="R54" s="1688"/>
      <c r="S54" s="1688"/>
      <c r="T54" s="1688"/>
    </row>
    <row r="55" spans="2:20" ht="12.75">
      <c r="B55" s="1764" t="s">
        <v>683</v>
      </c>
      <c r="C55" s="1765" t="s">
        <v>190</v>
      </c>
      <c r="D55" s="1804"/>
      <c r="E55" s="1805"/>
      <c r="F55" s="1805"/>
      <c r="G55" s="1805"/>
      <c r="H55" s="1806"/>
      <c r="I55" s="1799"/>
      <c r="J55" s="1802"/>
      <c r="K55" s="1802"/>
      <c r="L55" s="1802"/>
      <c r="M55" s="1801"/>
      <c r="N55" s="1688"/>
      <c r="O55" s="1688"/>
      <c r="P55" s="1688"/>
      <c r="Q55" s="1688"/>
      <c r="R55" s="1688"/>
      <c r="S55" s="1688"/>
      <c r="T55" s="1688"/>
    </row>
    <row r="56" spans="2:20" ht="12.75">
      <c r="B56" s="1764" t="s">
        <v>684</v>
      </c>
      <c r="C56" s="1765"/>
      <c r="D56" s="1799"/>
      <c r="E56" s="1802"/>
      <c r="F56" s="1802"/>
      <c r="G56" s="1802"/>
      <c r="H56" s="1801"/>
      <c r="I56" s="1799"/>
      <c r="J56" s="1802"/>
      <c r="K56" s="1802"/>
      <c r="L56" s="1802"/>
      <c r="M56" s="1801"/>
      <c r="N56" s="1688"/>
      <c r="O56" s="1688"/>
      <c r="P56" s="1688"/>
      <c r="Q56" s="1688"/>
      <c r="R56" s="1688"/>
      <c r="S56" s="1688"/>
      <c r="T56" s="1688"/>
    </row>
    <row r="57" spans="2:20" ht="12.75">
      <c r="B57" s="1807" t="s">
        <v>685</v>
      </c>
      <c r="C57" s="1765"/>
      <c r="D57" s="1808"/>
      <c r="E57" s="1809"/>
      <c r="F57" s="1809"/>
      <c r="G57" s="1809"/>
      <c r="H57" s="1810"/>
      <c r="I57" s="1811"/>
      <c r="J57" s="1812"/>
      <c r="K57" s="1812"/>
      <c r="L57" s="1812"/>
      <c r="M57" s="1813"/>
      <c r="N57" s="1790"/>
      <c r="O57" s="1688"/>
      <c r="P57" s="1688"/>
      <c r="Q57" s="1688"/>
      <c r="R57" s="1688"/>
      <c r="S57" s="1688"/>
      <c r="T57" s="1688"/>
    </row>
    <row r="58" spans="2:20" ht="12.75">
      <c r="B58" s="1814" t="s">
        <v>189</v>
      </c>
      <c r="C58" s="1765" t="s">
        <v>190</v>
      </c>
      <c r="D58" s="1799"/>
      <c r="E58" s="1800"/>
      <c r="F58" s="1800"/>
      <c r="G58" s="1800"/>
      <c r="H58" s="1801"/>
      <c r="I58" s="1799"/>
      <c r="J58" s="1802"/>
      <c r="K58" s="1802"/>
      <c r="L58" s="1802"/>
      <c r="M58" s="1801"/>
      <c r="N58" s="1688"/>
      <c r="O58" s="1688"/>
      <c r="P58" s="1688"/>
      <c r="Q58" s="1688"/>
      <c r="R58" s="1688"/>
      <c r="S58" s="1688"/>
      <c r="T58" s="1688"/>
    </row>
    <row r="59" spans="2:20" ht="12.75">
      <c r="B59" s="1815" t="s">
        <v>365</v>
      </c>
      <c r="C59" s="1765"/>
      <c r="D59" s="1799"/>
      <c r="E59" s="1800"/>
      <c r="F59" s="1800"/>
      <c r="G59" s="1800"/>
      <c r="H59" s="1801"/>
      <c r="I59" s="1799"/>
      <c r="J59" s="1802"/>
      <c r="K59" s="1802"/>
      <c r="L59" s="1802"/>
      <c r="M59" s="1801"/>
      <c r="N59" s="1688"/>
      <c r="O59" s="1688"/>
      <c r="P59" s="1688"/>
      <c r="Q59" s="1688"/>
      <c r="R59" s="1688"/>
      <c r="S59" s="1688"/>
      <c r="T59" s="1688"/>
    </row>
    <row r="60" spans="2:20" ht="12.75">
      <c r="B60" s="1764" t="s">
        <v>333</v>
      </c>
      <c r="C60" s="1765"/>
      <c r="D60" s="1816"/>
      <c r="E60" s="1817"/>
      <c r="F60" s="1817"/>
      <c r="G60" s="1817"/>
      <c r="H60" s="1818"/>
      <c r="I60" s="1799"/>
      <c r="J60" s="1802"/>
      <c r="K60" s="1802"/>
      <c r="L60" s="1802"/>
      <c r="M60" s="1801"/>
      <c r="N60" s="1688"/>
      <c r="O60" s="1688"/>
      <c r="P60" s="1688"/>
      <c r="Q60" s="1688"/>
      <c r="R60" s="1688"/>
      <c r="S60" s="1688"/>
      <c r="T60" s="1688"/>
    </row>
    <row r="61" spans="2:20" ht="12.75">
      <c r="B61" s="1764" t="s">
        <v>334</v>
      </c>
      <c r="C61" s="1765" t="s">
        <v>190</v>
      </c>
      <c r="D61" s="1816"/>
      <c r="E61" s="1817"/>
      <c r="F61" s="1817"/>
      <c r="G61" s="1817"/>
      <c r="H61" s="1818"/>
      <c r="I61" s="1799"/>
      <c r="J61" s="1802"/>
      <c r="K61" s="1802"/>
      <c r="L61" s="1802"/>
      <c r="M61" s="1801"/>
      <c r="N61" s="1688"/>
      <c r="O61" s="1688"/>
      <c r="P61" s="1688"/>
      <c r="Q61" s="1688"/>
      <c r="R61" s="1688"/>
      <c r="S61" s="1688"/>
      <c r="T61" s="1688"/>
    </row>
    <row r="62" spans="2:20" ht="12.75">
      <c r="B62" s="1764" t="s">
        <v>686</v>
      </c>
      <c r="C62" s="1765"/>
      <c r="D62" s="1799"/>
      <c r="E62" s="1802"/>
      <c r="F62" s="1802"/>
      <c r="G62" s="1802"/>
      <c r="H62" s="1801"/>
      <c r="I62" s="1799"/>
      <c r="J62" s="1802"/>
      <c r="K62" s="1802"/>
      <c r="L62" s="1802"/>
      <c r="M62" s="1801"/>
      <c r="N62" s="1688"/>
      <c r="O62" s="1688"/>
      <c r="P62" s="1688"/>
      <c r="Q62" s="1688"/>
      <c r="R62" s="1688"/>
      <c r="S62" s="1688"/>
      <c r="T62" s="1688"/>
    </row>
    <row r="63" spans="2:20" ht="12.75">
      <c r="B63" s="1807" t="s">
        <v>687</v>
      </c>
      <c r="C63" s="1765"/>
      <c r="D63" s="1808"/>
      <c r="E63" s="1809"/>
      <c r="F63" s="1809"/>
      <c r="G63" s="1809"/>
      <c r="H63" s="1810"/>
      <c r="I63" s="1819"/>
      <c r="J63" s="1820"/>
      <c r="K63" s="1820"/>
      <c r="L63" s="1820"/>
      <c r="M63" s="1821"/>
      <c r="N63" s="1790"/>
      <c r="O63" s="1688"/>
      <c r="P63" s="1688"/>
      <c r="Q63" s="1688"/>
      <c r="R63" s="1688"/>
      <c r="S63" s="1688"/>
      <c r="T63" s="1688"/>
    </row>
    <row r="64" spans="2:20" ht="12.75">
      <c r="B64" s="1814" t="s">
        <v>189</v>
      </c>
      <c r="C64" s="1765" t="s">
        <v>190</v>
      </c>
      <c r="D64" s="1799"/>
      <c r="E64" s="1800"/>
      <c r="F64" s="1800"/>
      <c r="G64" s="1800"/>
      <c r="H64" s="1801"/>
      <c r="I64" s="1799"/>
      <c r="J64" s="1802"/>
      <c r="K64" s="1802"/>
      <c r="L64" s="1802"/>
      <c r="M64" s="1801"/>
      <c r="N64" s="1688"/>
      <c r="O64" s="1688"/>
      <c r="P64" s="1688"/>
      <c r="Q64" s="1688"/>
      <c r="R64" s="1688"/>
      <c r="S64" s="1688"/>
      <c r="T64" s="1688"/>
    </row>
    <row r="65" spans="2:20" ht="12.75">
      <c r="B65" s="1815" t="s">
        <v>365</v>
      </c>
      <c r="C65" s="1765"/>
      <c r="D65" s="1799"/>
      <c r="E65" s="1800"/>
      <c r="F65" s="1800"/>
      <c r="G65" s="1800"/>
      <c r="H65" s="1801"/>
      <c r="I65" s="1799"/>
      <c r="J65" s="1802"/>
      <c r="K65" s="1802"/>
      <c r="L65" s="1802"/>
      <c r="M65" s="1801"/>
      <c r="N65" s="1688"/>
      <c r="O65" s="1688"/>
      <c r="P65" s="1688"/>
      <c r="Q65" s="1688"/>
      <c r="R65" s="1688"/>
      <c r="S65" s="1688"/>
      <c r="T65" s="1688"/>
    </row>
    <row r="66" spans="2:20" ht="12.75">
      <c r="B66" s="1764" t="s">
        <v>335</v>
      </c>
      <c r="C66" s="1765"/>
      <c r="D66" s="1816"/>
      <c r="E66" s="1817"/>
      <c r="F66" s="1817"/>
      <c r="G66" s="1817"/>
      <c r="H66" s="1818"/>
      <c r="I66" s="1799"/>
      <c r="J66" s="1802"/>
      <c r="K66" s="1802"/>
      <c r="L66" s="1802"/>
      <c r="M66" s="1801"/>
      <c r="N66" s="1688"/>
      <c r="O66" s="1688"/>
      <c r="P66" s="1688"/>
      <c r="Q66" s="1688"/>
      <c r="R66" s="1688"/>
      <c r="S66" s="1688"/>
      <c r="T66" s="1688"/>
    </row>
    <row r="67" spans="2:20" ht="12.75">
      <c r="B67" s="1764" t="s">
        <v>336</v>
      </c>
      <c r="C67" s="1765" t="s">
        <v>190</v>
      </c>
      <c r="D67" s="1816"/>
      <c r="E67" s="1817"/>
      <c r="F67" s="1817"/>
      <c r="G67" s="1817"/>
      <c r="H67" s="1818"/>
      <c r="I67" s="1799"/>
      <c r="J67" s="1802"/>
      <c r="K67" s="1802"/>
      <c r="L67" s="1802"/>
      <c r="M67" s="1801"/>
      <c r="N67" s="1688"/>
      <c r="O67" s="1688"/>
      <c r="P67" s="1688"/>
      <c r="Q67" s="1688"/>
      <c r="R67" s="1688"/>
      <c r="S67" s="1688"/>
      <c r="T67" s="1688"/>
    </row>
    <row r="68" spans="2:20" ht="12.75">
      <c r="B68" s="1764" t="s">
        <v>688</v>
      </c>
      <c r="C68" s="1765"/>
      <c r="D68" s="1799"/>
      <c r="E68" s="1802"/>
      <c r="F68" s="1802"/>
      <c r="G68" s="1802"/>
      <c r="H68" s="1801"/>
      <c r="I68" s="1799"/>
      <c r="J68" s="1802"/>
      <c r="K68" s="1802"/>
      <c r="L68" s="1802"/>
      <c r="M68" s="1801"/>
      <c r="N68" s="1688"/>
      <c r="O68" s="1688"/>
      <c r="P68" s="1688"/>
      <c r="Q68" s="1688"/>
      <c r="R68" s="1688"/>
      <c r="S68" s="1688"/>
      <c r="T68" s="1688"/>
    </row>
    <row r="69" spans="2:20" ht="12.75">
      <c r="B69" s="1807" t="s">
        <v>689</v>
      </c>
      <c r="C69" s="1765"/>
      <c r="D69" s="1808"/>
      <c r="E69" s="1809"/>
      <c r="F69" s="1809"/>
      <c r="G69" s="1809"/>
      <c r="H69" s="1810"/>
      <c r="I69" s="1819"/>
      <c r="J69" s="1820"/>
      <c r="K69" s="1820"/>
      <c r="L69" s="1820"/>
      <c r="M69" s="1821"/>
      <c r="N69" s="1790"/>
      <c r="O69" s="1688"/>
      <c r="P69" s="1688"/>
      <c r="Q69" s="1688"/>
      <c r="R69" s="1688"/>
      <c r="S69" s="1688"/>
      <c r="T69" s="1688"/>
    </row>
    <row r="70" spans="2:20" ht="12.75">
      <c r="B70" s="1814" t="s">
        <v>189</v>
      </c>
      <c r="C70" s="1765" t="s">
        <v>190</v>
      </c>
      <c r="D70" s="1822"/>
      <c r="E70" s="1823"/>
      <c r="F70" s="1823"/>
      <c r="G70" s="1823"/>
      <c r="H70" s="1824"/>
      <c r="I70" s="1822"/>
      <c r="J70" s="1825"/>
      <c r="K70" s="1825"/>
      <c r="L70" s="1825"/>
      <c r="M70" s="1824"/>
      <c r="N70" s="1688"/>
      <c r="O70" s="1688"/>
      <c r="P70" s="1688"/>
      <c r="Q70" s="1688"/>
      <c r="R70" s="1688"/>
      <c r="S70" s="1688"/>
      <c r="T70" s="1688"/>
    </row>
    <row r="71" spans="2:20" ht="12.75">
      <c r="B71" s="1815" t="s">
        <v>365</v>
      </c>
      <c r="C71" s="1765"/>
      <c r="D71" s="1822"/>
      <c r="E71" s="1823"/>
      <c r="F71" s="1823"/>
      <c r="G71" s="1823"/>
      <c r="H71" s="1824"/>
      <c r="I71" s="1822"/>
      <c r="J71" s="1825"/>
      <c r="K71" s="1825"/>
      <c r="L71" s="1825"/>
      <c r="M71" s="1824"/>
      <c r="N71" s="1688"/>
      <c r="O71" s="1688"/>
      <c r="P71" s="1688"/>
      <c r="Q71" s="1688"/>
      <c r="R71" s="1688"/>
      <c r="S71" s="1688"/>
      <c r="T71" s="1688"/>
    </row>
    <row r="72" spans="2:20" ht="12.75">
      <c r="B72" s="1764" t="s">
        <v>337</v>
      </c>
      <c r="C72" s="1765"/>
      <c r="D72" s="1826"/>
      <c r="E72" s="1827"/>
      <c r="F72" s="1827"/>
      <c r="G72" s="1827"/>
      <c r="H72" s="1828"/>
      <c r="I72" s="1822"/>
      <c r="J72" s="1825"/>
      <c r="K72" s="1825"/>
      <c r="L72" s="1825"/>
      <c r="M72" s="1824"/>
      <c r="N72" s="1688"/>
      <c r="O72" s="1688"/>
      <c r="P72" s="1688"/>
      <c r="Q72" s="1688"/>
      <c r="R72" s="1688"/>
      <c r="S72" s="1688"/>
      <c r="T72" s="1688"/>
    </row>
    <row r="73" spans="2:20" ht="12.75">
      <c r="B73" s="1764" t="s">
        <v>338</v>
      </c>
      <c r="C73" s="1765" t="s">
        <v>190</v>
      </c>
      <c r="D73" s="1826"/>
      <c r="E73" s="1827"/>
      <c r="F73" s="1827"/>
      <c r="G73" s="1827"/>
      <c r="H73" s="1828"/>
      <c r="I73" s="1822"/>
      <c r="J73" s="1825"/>
      <c r="K73" s="1825"/>
      <c r="L73" s="1825"/>
      <c r="M73" s="1824"/>
      <c r="N73" s="1688"/>
      <c r="O73" s="1688"/>
      <c r="P73" s="1688"/>
      <c r="Q73" s="1688"/>
      <c r="R73" s="1688"/>
      <c r="S73" s="1688"/>
      <c r="T73" s="1688"/>
    </row>
    <row r="74" spans="2:20" ht="12.75">
      <c r="B74" s="1764" t="s">
        <v>690</v>
      </c>
      <c r="C74" s="1765"/>
      <c r="D74" s="1822"/>
      <c r="E74" s="1823"/>
      <c r="F74" s="1823"/>
      <c r="G74" s="1823"/>
      <c r="H74" s="1824"/>
      <c r="I74" s="1822"/>
      <c r="J74" s="1825"/>
      <c r="K74" s="1825"/>
      <c r="L74" s="1825"/>
      <c r="M74" s="1824"/>
      <c r="N74" s="1688"/>
      <c r="O74" s="1688"/>
      <c r="P74" s="1688"/>
      <c r="Q74" s="1688"/>
      <c r="R74" s="1688"/>
      <c r="S74" s="1688"/>
      <c r="T74" s="1688"/>
    </row>
    <row r="75" spans="2:20" ht="13.5" thickBot="1">
      <c r="B75" s="1829" t="s">
        <v>557</v>
      </c>
      <c r="C75" s="1780" t="s">
        <v>190</v>
      </c>
      <c r="D75" s="1830"/>
      <c r="E75" s="1831"/>
      <c r="F75" s="1831"/>
      <c r="G75" s="1831"/>
      <c r="H75" s="1832"/>
      <c r="I75" s="1830"/>
      <c r="J75" s="1831"/>
      <c r="K75" s="1831"/>
      <c r="L75" s="1831"/>
      <c r="M75" s="1832"/>
      <c r="N75" s="1833"/>
      <c r="O75" s="1688"/>
      <c r="P75" s="1688"/>
      <c r="Q75" s="1688"/>
      <c r="R75" s="1688"/>
      <c r="S75" s="1688"/>
      <c r="T75" s="1688"/>
    </row>
    <row r="76" spans="2:20" ht="12.75">
      <c r="B76" s="1834"/>
      <c r="C76" s="1835"/>
      <c r="D76" s="1688"/>
      <c r="E76" s="1688"/>
      <c r="F76" s="1688"/>
      <c r="G76" s="1688"/>
      <c r="H76" s="1688"/>
      <c r="I76" s="1688"/>
      <c r="J76" s="1688"/>
      <c r="K76" s="1688"/>
      <c r="L76" s="1688"/>
      <c r="M76" s="1688"/>
      <c r="N76" s="1688"/>
      <c r="O76" s="1688"/>
      <c r="P76" s="1688"/>
      <c r="Q76" s="1688"/>
      <c r="R76" s="1688"/>
      <c r="S76" s="1688"/>
      <c r="T76" s="1688"/>
    </row>
    <row r="77" spans="2:20" ht="12.75">
      <c r="B77" s="1689" t="s">
        <v>691</v>
      </c>
      <c r="N77" s="1688"/>
      <c r="O77" s="1688"/>
      <c r="P77" s="1688"/>
      <c r="Q77" s="1688"/>
      <c r="R77" s="1688"/>
      <c r="S77" s="1688"/>
      <c r="T77" s="1688"/>
    </row>
    <row r="78" spans="2:20" ht="13.5" thickBot="1">
      <c r="B78" s="1689"/>
      <c r="N78" s="1688"/>
      <c r="O78" s="1688"/>
      <c r="P78" s="1688"/>
      <c r="Q78" s="1688"/>
      <c r="R78" s="1688"/>
      <c r="S78" s="1688"/>
      <c r="T78" s="1688"/>
    </row>
    <row r="79" spans="1:20" ht="12.75">
      <c r="A79" s="1836"/>
      <c r="B79" s="1690"/>
      <c r="C79" s="1753"/>
      <c r="D79" s="1692" t="s">
        <v>567</v>
      </c>
      <c r="E79" s="1693"/>
      <c r="F79" s="1693"/>
      <c r="G79" s="1693"/>
      <c r="H79" s="1694"/>
      <c r="I79" s="1692" t="s">
        <v>568</v>
      </c>
      <c r="J79" s="1695"/>
      <c r="K79" s="1695"/>
      <c r="L79" s="1694"/>
      <c r="M79" s="1694"/>
      <c r="N79" s="1688"/>
      <c r="O79" s="1688"/>
      <c r="P79" s="1688"/>
      <c r="Q79" s="1688"/>
      <c r="R79" s="1688"/>
      <c r="S79" s="1688"/>
      <c r="T79" s="1688"/>
    </row>
    <row r="80" spans="1:20" ht="12.75">
      <c r="A80" s="1836"/>
      <c r="B80" s="1699"/>
      <c r="C80" s="1755" t="s">
        <v>477</v>
      </c>
      <c r="D80" s="1701" t="s">
        <v>478</v>
      </c>
      <c r="E80" s="1702" t="s">
        <v>479</v>
      </c>
      <c r="F80" s="1702" t="s">
        <v>475</v>
      </c>
      <c r="G80" s="1702" t="s">
        <v>480</v>
      </c>
      <c r="H80" s="1703" t="s">
        <v>481</v>
      </c>
      <c r="I80" s="1701" t="s">
        <v>569</v>
      </c>
      <c r="J80" s="1702" t="s">
        <v>435</v>
      </c>
      <c r="K80" s="1702" t="s">
        <v>436</v>
      </c>
      <c r="L80" s="1706" t="s">
        <v>437</v>
      </c>
      <c r="M80" s="1837" t="s">
        <v>438</v>
      </c>
      <c r="N80" s="1688"/>
      <c r="O80" s="1688"/>
      <c r="P80" s="1688"/>
      <c r="Q80" s="1688"/>
      <c r="R80" s="1688"/>
      <c r="S80" s="1688"/>
      <c r="T80" s="1688"/>
    </row>
    <row r="81" spans="1:20" ht="13.5" thickBot="1">
      <c r="A81" s="1836"/>
      <c r="B81" s="1782" t="s">
        <v>366</v>
      </c>
      <c r="C81" s="1783"/>
      <c r="D81" s="1784"/>
      <c r="E81" s="1785"/>
      <c r="F81" s="1785"/>
      <c r="G81" s="1785"/>
      <c r="H81" s="1786"/>
      <c r="I81" s="1787"/>
      <c r="J81" s="1788"/>
      <c r="K81" s="1788"/>
      <c r="L81" s="1838"/>
      <c r="M81" s="1789"/>
      <c r="N81" s="1790"/>
      <c r="O81" s="1688"/>
      <c r="P81" s="1688"/>
      <c r="Q81" s="1688"/>
      <c r="R81" s="1688"/>
      <c r="S81" s="1688"/>
      <c r="T81" s="1688"/>
    </row>
    <row r="82" spans="1:20" ht="13.5" thickBot="1">
      <c r="A82" s="1836"/>
      <c r="B82" s="1839" t="s">
        <v>367</v>
      </c>
      <c r="C82" s="1840"/>
      <c r="D82" s="1792"/>
      <c r="E82" s="1793"/>
      <c r="F82" s="1793"/>
      <c r="G82" s="1793"/>
      <c r="H82" s="1794"/>
      <c r="I82" s="1795"/>
      <c r="J82" s="1796"/>
      <c r="K82" s="1796"/>
      <c r="L82" s="1841"/>
      <c r="M82" s="1797"/>
      <c r="N82" s="1790"/>
      <c r="O82" s="1688"/>
      <c r="P82" s="1688"/>
      <c r="Q82" s="1688"/>
      <c r="R82" s="1688"/>
      <c r="S82" s="1688"/>
      <c r="T82" s="1688"/>
    </row>
    <row r="83" spans="1:20" ht="12.75">
      <c r="A83" s="1836"/>
      <c r="B83" s="1798" t="s">
        <v>189</v>
      </c>
      <c r="C83" s="1765" t="s">
        <v>190</v>
      </c>
      <c r="D83" s="1842"/>
      <c r="E83" s="1843"/>
      <c r="F83" s="1843"/>
      <c r="G83" s="1843"/>
      <c r="H83" s="1844"/>
      <c r="I83" s="1842"/>
      <c r="J83" s="1845"/>
      <c r="K83" s="1845"/>
      <c r="L83" s="1845"/>
      <c r="M83" s="1846"/>
      <c r="N83" s="1688"/>
      <c r="O83" s="1688"/>
      <c r="P83" s="1688"/>
      <c r="Q83" s="1688"/>
      <c r="R83" s="1688"/>
      <c r="S83" s="1688"/>
      <c r="T83" s="1688"/>
    </row>
    <row r="84" spans="1:20" ht="12.75">
      <c r="A84" s="1836"/>
      <c r="B84" s="1803" t="s">
        <v>365</v>
      </c>
      <c r="C84" s="1765"/>
      <c r="D84" s="1842"/>
      <c r="E84" s="1843"/>
      <c r="F84" s="1843"/>
      <c r="G84" s="1843"/>
      <c r="H84" s="1844"/>
      <c r="I84" s="1842"/>
      <c r="J84" s="1845"/>
      <c r="K84" s="1845"/>
      <c r="L84" s="1845"/>
      <c r="M84" s="1846"/>
      <c r="N84" s="1688"/>
      <c r="O84" s="1688"/>
      <c r="P84" s="1688"/>
      <c r="Q84" s="1688"/>
      <c r="R84" s="1688"/>
      <c r="S84" s="1688"/>
      <c r="T84" s="1688"/>
    </row>
    <row r="85" spans="1:20" ht="12.75">
      <c r="A85" s="1836"/>
      <c r="B85" s="1764" t="s">
        <v>682</v>
      </c>
      <c r="C85" s="1765"/>
      <c r="D85" s="1816"/>
      <c r="E85" s="1817"/>
      <c r="F85" s="1817"/>
      <c r="G85" s="1817"/>
      <c r="H85" s="1818"/>
      <c r="I85" s="1842"/>
      <c r="J85" s="1845"/>
      <c r="K85" s="1845"/>
      <c r="L85" s="1845"/>
      <c r="M85" s="1846"/>
      <c r="N85" s="1688"/>
      <c r="O85" s="1688"/>
      <c r="P85" s="1688"/>
      <c r="Q85" s="1688"/>
      <c r="R85" s="1688"/>
      <c r="S85" s="1688"/>
      <c r="T85" s="1688"/>
    </row>
    <row r="86" spans="1:20" ht="12.75">
      <c r="A86" s="1836"/>
      <c r="B86" s="1764" t="s">
        <v>683</v>
      </c>
      <c r="C86" s="1765" t="s">
        <v>190</v>
      </c>
      <c r="D86" s="1816"/>
      <c r="E86" s="1817"/>
      <c r="F86" s="1817"/>
      <c r="G86" s="1817"/>
      <c r="H86" s="1818"/>
      <c r="I86" s="1842"/>
      <c r="J86" s="1845"/>
      <c r="K86" s="1845"/>
      <c r="L86" s="1845"/>
      <c r="M86" s="1846"/>
      <c r="N86" s="1688"/>
      <c r="O86" s="1688"/>
      <c r="P86" s="1688"/>
      <c r="Q86" s="1688"/>
      <c r="R86" s="1688"/>
      <c r="S86" s="1688"/>
      <c r="T86" s="1688"/>
    </row>
    <row r="87" spans="1:20" ht="12.75">
      <c r="A87" s="1836"/>
      <c r="B87" s="1764" t="s">
        <v>684</v>
      </c>
      <c r="C87" s="1765"/>
      <c r="D87" s="1842"/>
      <c r="E87" s="1845"/>
      <c r="F87" s="1845"/>
      <c r="G87" s="1845"/>
      <c r="H87" s="1844"/>
      <c r="I87" s="1847"/>
      <c r="J87" s="1848"/>
      <c r="K87" s="1848"/>
      <c r="L87" s="1848"/>
      <c r="M87" s="1849"/>
      <c r="N87" s="1688"/>
      <c r="O87" s="1688"/>
      <c r="P87" s="1688"/>
      <c r="Q87" s="1688"/>
      <c r="R87" s="1688"/>
      <c r="S87" s="1688"/>
      <c r="T87" s="1688"/>
    </row>
    <row r="88" spans="1:20" ht="12.75">
      <c r="A88" s="1836"/>
      <c r="B88" s="1807" t="s">
        <v>692</v>
      </c>
      <c r="C88" s="1765"/>
      <c r="D88" s="1808"/>
      <c r="E88" s="1809"/>
      <c r="F88" s="1809"/>
      <c r="G88" s="1809"/>
      <c r="H88" s="1810"/>
      <c r="I88" s="1811"/>
      <c r="J88" s="1812"/>
      <c r="K88" s="1812"/>
      <c r="L88" s="1850"/>
      <c r="M88" s="1813"/>
      <c r="N88" s="1790"/>
      <c r="O88" s="1688"/>
      <c r="P88" s="1688"/>
      <c r="Q88" s="1688"/>
      <c r="R88" s="1688"/>
      <c r="S88" s="1688"/>
      <c r="T88" s="1688"/>
    </row>
    <row r="89" spans="1:20" ht="12.75">
      <c r="A89" s="1836"/>
      <c r="B89" s="1814" t="s">
        <v>189</v>
      </c>
      <c r="C89" s="1765" t="s">
        <v>190</v>
      </c>
      <c r="D89" s="1842"/>
      <c r="E89" s="1843"/>
      <c r="F89" s="1843"/>
      <c r="G89" s="1843"/>
      <c r="H89" s="1844"/>
      <c r="I89" s="1842"/>
      <c r="J89" s="1845"/>
      <c r="K89" s="1845"/>
      <c r="L89" s="1845"/>
      <c r="M89" s="1846"/>
      <c r="N89" s="1688"/>
      <c r="O89" s="1688"/>
      <c r="P89" s="1688"/>
      <c r="Q89" s="1688"/>
      <c r="R89" s="1688"/>
      <c r="S89" s="1688"/>
      <c r="T89" s="1688"/>
    </row>
    <row r="90" spans="1:20" ht="12.75">
      <c r="A90" s="1836"/>
      <c r="B90" s="1815" t="s">
        <v>365</v>
      </c>
      <c r="C90" s="1765"/>
      <c r="D90" s="1842"/>
      <c r="E90" s="1843"/>
      <c r="F90" s="1843"/>
      <c r="G90" s="1843"/>
      <c r="H90" s="1844"/>
      <c r="I90" s="1842"/>
      <c r="J90" s="1845"/>
      <c r="K90" s="1845"/>
      <c r="L90" s="1845"/>
      <c r="M90" s="1846"/>
      <c r="N90" s="1688"/>
      <c r="O90" s="1688"/>
      <c r="P90" s="1688"/>
      <c r="Q90" s="1688"/>
      <c r="R90" s="1688"/>
      <c r="S90" s="1688"/>
      <c r="T90" s="1688"/>
    </row>
    <row r="91" spans="1:20" ht="12.75">
      <c r="A91" s="1836"/>
      <c r="B91" s="1764" t="s">
        <v>333</v>
      </c>
      <c r="C91" s="1765"/>
      <c r="D91" s="1816"/>
      <c r="E91" s="1817"/>
      <c r="F91" s="1817"/>
      <c r="G91" s="1817"/>
      <c r="H91" s="1818"/>
      <c r="I91" s="1842"/>
      <c r="J91" s="1845"/>
      <c r="K91" s="1845"/>
      <c r="L91" s="1845"/>
      <c r="M91" s="1846"/>
      <c r="N91" s="1688"/>
      <c r="O91" s="1688"/>
      <c r="P91" s="1688"/>
      <c r="Q91" s="1688"/>
      <c r="R91" s="1688"/>
      <c r="S91" s="1688"/>
      <c r="T91" s="1688"/>
    </row>
    <row r="92" spans="1:20" ht="12.75">
      <c r="A92" s="1836"/>
      <c r="B92" s="1764" t="s">
        <v>334</v>
      </c>
      <c r="C92" s="1765" t="s">
        <v>190</v>
      </c>
      <c r="D92" s="1816"/>
      <c r="E92" s="1817"/>
      <c r="F92" s="1817"/>
      <c r="G92" s="1817"/>
      <c r="H92" s="1818"/>
      <c r="I92" s="1842"/>
      <c r="J92" s="1845"/>
      <c r="K92" s="1845"/>
      <c r="L92" s="1845"/>
      <c r="M92" s="1846"/>
      <c r="N92" s="1688"/>
      <c r="O92" s="1688"/>
      <c r="P92" s="1688"/>
      <c r="Q92" s="1688"/>
      <c r="R92" s="1688"/>
      <c r="S92" s="1688"/>
      <c r="T92" s="1688"/>
    </row>
    <row r="93" spans="1:20" ht="12.75">
      <c r="A93" s="1836"/>
      <c r="B93" s="1764" t="s">
        <v>686</v>
      </c>
      <c r="C93" s="1765"/>
      <c r="D93" s="1842"/>
      <c r="E93" s="1845"/>
      <c r="F93" s="1845"/>
      <c r="G93" s="1845"/>
      <c r="H93" s="1844"/>
      <c r="I93" s="1847"/>
      <c r="J93" s="1847"/>
      <c r="K93" s="1847"/>
      <c r="L93" s="1847"/>
      <c r="M93" s="1847"/>
      <c r="N93" s="1688"/>
      <c r="O93" s="1688"/>
      <c r="P93" s="1688"/>
      <c r="Q93" s="1688"/>
      <c r="R93" s="1688"/>
      <c r="S93" s="1688"/>
      <c r="T93" s="1688"/>
    </row>
    <row r="94" spans="1:20" ht="12.75">
      <c r="A94" s="1836"/>
      <c r="B94" s="1807" t="s">
        <v>693</v>
      </c>
      <c r="C94" s="1765"/>
      <c r="D94" s="1808"/>
      <c r="E94" s="1809"/>
      <c r="F94" s="1809"/>
      <c r="G94" s="1809"/>
      <c r="H94" s="1810"/>
      <c r="I94" s="1811"/>
      <c r="J94" s="1812"/>
      <c r="K94" s="1812"/>
      <c r="L94" s="1850"/>
      <c r="M94" s="1813"/>
      <c r="N94" s="1790"/>
      <c r="O94" s="1688"/>
      <c r="P94" s="1688"/>
      <c r="Q94" s="1688"/>
      <c r="R94" s="1688"/>
      <c r="S94" s="1688"/>
      <c r="T94" s="1688"/>
    </row>
    <row r="95" spans="1:20" ht="12.75">
      <c r="A95" s="1836"/>
      <c r="B95" s="1814" t="s">
        <v>189</v>
      </c>
      <c r="C95" s="1765" t="s">
        <v>190</v>
      </c>
      <c r="D95" s="1842"/>
      <c r="E95" s="1843"/>
      <c r="F95" s="1843"/>
      <c r="G95" s="1843"/>
      <c r="H95" s="1844"/>
      <c r="I95" s="1842"/>
      <c r="J95" s="1845"/>
      <c r="K95" s="1845"/>
      <c r="L95" s="1845"/>
      <c r="M95" s="1846"/>
      <c r="N95" s="1688"/>
      <c r="O95" s="1688"/>
      <c r="P95" s="1688"/>
      <c r="Q95" s="1688"/>
      <c r="R95" s="1688"/>
      <c r="S95" s="1688"/>
      <c r="T95" s="1688"/>
    </row>
    <row r="96" spans="1:20" ht="12.75">
      <c r="A96" s="1836"/>
      <c r="B96" s="1815" t="s">
        <v>365</v>
      </c>
      <c r="C96" s="1765"/>
      <c r="D96" s="1842"/>
      <c r="E96" s="1843"/>
      <c r="F96" s="1843"/>
      <c r="G96" s="1843"/>
      <c r="H96" s="1844"/>
      <c r="I96" s="1842"/>
      <c r="J96" s="1845"/>
      <c r="K96" s="1845"/>
      <c r="L96" s="1845"/>
      <c r="M96" s="1846"/>
      <c r="N96" s="1688"/>
      <c r="O96" s="1688"/>
      <c r="P96" s="1688"/>
      <c r="Q96" s="1688"/>
      <c r="R96" s="1688"/>
      <c r="S96" s="1688"/>
      <c r="T96" s="1688"/>
    </row>
    <row r="97" spans="1:20" ht="12.75">
      <c r="A97" s="1836"/>
      <c r="B97" s="1764" t="s">
        <v>335</v>
      </c>
      <c r="C97" s="1765"/>
      <c r="D97" s="1804"/>
      <c r="E97" s="1805"/>
      <c r="F97" s="1805"/>
      <c r="G97" s="1805"/>
      <c r="H97" s="1806"/>
      <c r="I97" s="1842"/>
      <c r="J97" s="1845"/>
      <c r="K97" s="1845"/>
      <c r="L97" s="1845"/>
      <c r="M97" s="1846"/>
      <c r="N97" s="1688"/>
      <c r="O97" s="1688"/>
      <c r="P97" s="1688"/>
      <c r="Q97" s="1688"/>
      <c r="R97" s="1688"/>
      <c r="S97" s="1688"/>
      <c r="T97" s="1688"/>
    </row>
    <row r="98" spans="1:20" ht="12.75">
      <c r="A98" s="1836"/>
      <c r="B98" s="1764" t="s">
        <v>336</v>
      </c>
      <c r="C98" s="1765" t="s">
        <v>190</v>
      </c>
      <c r="D98" s="1804"/>
      <c r="E98" s="1805"/>
      <c r="F98" s="1805"/>
      <c r="G98" s="1805"/>
      <c r="H98" s="1806"/>
      <c r="I98" s="1842"/>
      <c r="J98" s="1845"/>
      <c r="K98" s="1845"/>
      <c r="L98" s="1845"/>
      <c r="M98" s="1846"/>
      <c r="N98" s="1688"/>
      <c r="O98" s="1688"/>
      <c r="P98" s="1688"/>
      <c r="Q98" s="1688"/>
      <c r="R98" s="1688"/>
      <c r="S98" s="1688"/>
      <c r="T98" s="1688"/>
    </row>
    <row r="99" spans="1:20" ht="12.75">
      <c r="A99" s="1836"/>
      <c r="B99" s="1764" t="s">
        <v>688</v>
      </c>
      <c r="C99" s="1765"/>
      <c r="D99" s="1842"/>
      <c r="E99" s="1845"/>
      <c r="F99" s="1845"/>
      <c r="G99" s="1845"/>
      <c r="H99" s="1844"/>
      <c r="I99" s="1847"/>
      <c r="J99" s="1847"/>
      <c r="K99" s="1847"/>
      <c r="L99" s="1847"/>
      <c r="M99" s="1847"/>
      <c r="N99" s="1688"/>
      <c r="O99" s="1688"/>
      <c r="P99" s="1688"/>
      <c r="Q99" s="1688"/>
      <c r="R99" s="1688"/>
      <c r="S99" s="1688"/>
      <c r="T99" s="1688"/>
    </row>
    <row r="100" spans="1:20" ht="12.75">
      <c r="A100" s="1836"/>
      <c r="B100" s="1807" t="s">
        <v>694</v>
      </c>
      <c r="C100" s="1765"/>
      <c r="D100" s="1808"/>
      <c r="E100" s="1809"/>
      <c r="F100" s="1809"/>
      <c r="G100" s="1809"/>
      <c r="H100" s="1810"/>
      <c r="I100" s="1811"/>
      <c r="J100" s="1812"/>
      <c r="K100" s="1812"/>
      <c r="L100" s="1850"/>
      <c r="M100" s="1813"/>
      <c r="N100" s="1790"/>
      <c r="O100" s="1688"/>
      <c r="P100" s="1688"/>
      <c r="Q100" s="1688"/>
      <c r="R100" s="1688"/>
      <c r="S100" s="1688"/>
      <c r="T100" s="1688"/>
    </row>
    <row r="101" spans="1:20" ht="12.75">
      <c r="A101" s="1836"/>
      <c r="B101" s="1814" t="s">
        <v>189</v>
      </c>
      <c r="C101" s="1765" t="s">
        <v>190</v>
      </c>
      <c r="D101" s="1851"/>
      <c r="E101" s="1852"/>
      <c r="F101" s="1852"/>
      <c r="G101" s="1852"/>
      <c r="H101" s="1853"/>
      <c r="I101" s="1851"/>
      <c r="J101" s="1854"/>
      <c r="K101" s="1854"/>
      <c r="L101" s="1854"/>
      <c r="M101" s="1855"/>
      <c r="N101" s="1688"/>
      <c r="O101" s="1688"/>
      <c r="P101" s="1688"/>
      <c r="Q101" s="1688"/>
      <c r="R101" s="1688"/>
      <c r="S101" s="1688"/>
      <c r="T101" s="1688"/>
    </row>
    <row r="102" spans="1:20" ht="12.75">
      <c r="A102" s="1836"/>
      <c r="B102" s="1815" t="s">
        <v>365</v>
      </c>
      <c r="C102" s="1765"/>
      <c r="D102" s="1851"/>
      <c r="E102" s="1852"/>
      <c r="F102" s="1852"/>
      <c r="G102" s="1852"/>
      <c r="H102" s="1853"/>
      <c r="I102" s="1851"/>
      <c r="J102" s="1854"/>
      <c r="K102" s="1854"/>
      <c r="L102" s="1854"/>
      <c r="M102" s="1855"/>
      <c r="N102" s="1688"/>
      <c r="O102" s="1688"/>
      <c r="P102" s="1688"/>
      <c r="Q102" s="1688"/>
      <c r="R102" s="1688"/>
      <c r="S102" s="1688"/>
      <c r="T102" s="1688"/>
    </row>
    <row r="103" spans="1:20" ht="12.75">
      <c r="A103" s="1836"/>
      <c r="B103" s="1764" t="s">
        <v>337</v>
      </c>
      <c r="C103" s="1765"/>
      <c r="D103" s="1856"/>
      <c r="E103" s="1857"/>
      <c r="F103" s="1857"/>
      <c r="G103" s="1857"/>
      <c r="H103" s="1858"/>
      <c r="I103" s="1851"/>
      <c r="J103" s="1854"/>
      <c r="K103" s="1854"/>
      <c r="L103" s="1854"/>
      <c r="M103" s="1855"/>
      <c r="N103" s="1688"/>
      <c r="O103" s="1688"/>
      <c r="P103" s="1688"/>
      <c r="Q103" s="1688"/>
      <c r="R103" s="1688"/>
      <c r="S103" s="1688"/>
      <c r="T103" s="1688"/>
    </row>
    <row r="104" spans="1:20" ht="12.75">
      <c r="A104" s="1836"/>
      <c r="B104" s="1764" t="s">
        <v>338</v>
      </c>
      <c r="C104" s="1765" t="s">
        <v>190</v>
      </c>
      <c r="D104" s="1856"/>
      <c r="E104" s="1857"/>
      <c r="F104" s="1857"/>
      <c r="G104" s="1857"/>
      <c r="H104" s="1858"/>
      <c r="I104" s="1851"/>
      <c r="J104" s="1854"/>
      <c r="K104" s="1854"/>
      <c r="L104" s="1854"/>
      <c r="M104" s="1855"/>
      <c r="N104" s="1688"/>
      <c r="O104" s="1688"/>
      <c r="P104" s="1688"/>
      <c r="Q104" s="1688"/>
      <c r="R104" s="1688"/>
      <c r="S104" s="1688"/>
      <c r="T104" s="1688"/>
    </row>
    <row r="105" spans="1:20" ht="12.75">
      <c r="A105" s="1836"/>
      <c r="B105" s="1764" t="s">
        <v>690</v>
      </c>
      <c r="C105" s="1765"/>
      <c r="D105" s="1851"/>
      <c r="E105" s="1852"/>
      <c r="F105" s="1852"/>
      <c r="G105" s="1852"/>
      <c r="H105" s="1853"/>
      <c r="I105" s="1859"/>
      <c r="J105" s="1859"/>
      <c r="K105" s="1859"/>
      <c r="L105" s="1859"/>
      <c r="M105" s="1859"/>
      <c r="N105" s="1688"/>
      <c r="O105" s="1688"/>
      <c r="P105" s="1688"/>
      <c r="Q105" s="1688"/>
      <c r="R105" s="1688"/>
      <c r="S105" s="1688"/>
      <c r="T105" s="1688"/>
    </row>
    <row r="106" spans="1:20" ht="13.5" thickBot="1">
      <c r="A106" s="1836"/>
      <c r="B106" s="1829" t="s">
        <v>557</v>
      </c>
      <c r="C106" s="1780" t="s">
        <v>190</v>
      </c>
      <c r="D106" s="1830"/>
      <c r="E106" s="1831"/>
      <c r="F106" s="1831"/>
      <c r="G106" s="1831"/>
      <c r="H106" s="1832"/>
      <c r="I106" s="1830"/>
      <c r="J106" s="1831"/>
      <c r="K106" s="1831"/>
      <c r="L106" s="1831"/>
      <c r="M106" s="1860"/>
      <c r="N106" s="1833"/>
      <c r="O106" s="1688"/>
      <c r="P106" s="1688"/>
      <c r="Q106" s="1688"/>
      <c r="R106" s="1688"/>
      <c r="S106" s="1688"/>
      <c r="T106" s="1688"/>
    </row>
    <row r="107" spans="2:20" ht="12.75">
      <c r="B107" s="1861"/>
      <c r="C107" s="1750"/>
      <c r="D107" s="1751"/>
      <c r="E107" s="1751"/>
      <c r="F107" s="1751"/>
      <c r="G107" s="1751"/>
      <c r="H107" s="1751"/>
      <c r="I107" s="1751"/>
      <c r="J107" s="1751"/>
      <c r="K107" s="1751"/>
      <c r="L107" s="1751"/>
      <c r="M107" s="1751"/>
      <c r="N107" s="1688"/>
      <c r="O107" s="1751"/>
      <c r="P107" s="1751"/>
      <c r="Q107" s="1751"/>
      <c r="R107" s="1688"/>
      <c r="S107" s="1751"/>
      <c r="T107" s="1751"/>
    </row>
    <row r="108" spans="2:20" ht="12.75">
      <c r="B108" s="1689" t="s">
        <v>695</v>
      </c>
      <c r="N108" s="1688"/>
      <c r="O108" s="1688"/>
      <c r="P108" s="1688"/>
      <c r="Q108" s="1688"/>
      <c r="R108" s="1688"/>
      <c r="S108" s="1688"/>
      <c r="T108" s="1688"/>
    </row>
    <row r="109" spans="2:20" ht="13.5" thickBot="1">
      <c r="B109" s="1689"/>
      <c r="F109" s="1796"/>
      <c r="N109" s="1688"/>
      <c r="O109" s="1688"/>
      <c r="P109" s="1688"/>
      <c r="Q109" s="1688"/>
      <c r="R109" s="1688"/>
      <c r="S109" s="1688"/>
      <c r="T109" s="1688"/>
    </row>
    <row r="110" spans="2:20" ht="12.75">
      <c r="B110" s="1690"/>
      <c r="C110" s="1753"/>
      <c r="D110" s="1692" t="s">
        <v>567</v>
      </c>
      <c r="E110" s="1693"/>
      <c r="F110" s="1693"/>
      <c r="G110" s="1693"/>
      <c r="H110" s="1694"/>
      <c r="I110" s="1693" t="s">
        <v>568</v>
      </c>
      <c r="J110" s="1695"/>
      <c r="K110" s="1695"/>
      <c r="L110" s="1695"/>
      <c r="M110" s="1694"/>
      <c r="N110" s="1688"/>
      <c r="O110" s="1688"/>
      <c r="P110" s="1688"/>
      <c r="Q110" s="1688"/>
      <c r="R110" s="1688"/>
      <c r="S110" s="1688"/>
      <c r="T110" s="1688"/>
    </row>
    <row r="111" spans="2:20" ht="12.75">
      <c r="B111" s="1699"/>
      <c r="C111" s="1755" t="s">
        <v>477</v>
      </c>
      <c r="D111" s="1701" t="s">
        <v>478</v>
      </c>
      <c r="E111" s="1702" t="s">
        <v>479</v>
      </c>
      <c r="F111" s="1702" t="s">
        <v>475</v>
      </c>
      <c r="G111" s="1702" t="s">
        <v>480</v>
      </c>
      <c r="H111" s="1703" t="s">
        <v>481</v>
      </c>
      <c r="I111" s="1704" t="s">
        <v>569</v>
      </c>
      <c r="J111" s="1702" t="s">
        <v>435</v>
      </c>
      <c r="K111" s="1702" t="s">
        <v>436</v>
      </c>
      <c r="L111" s="1702" t="s">
        <v>437</v>
      </c>
      <c r="M111" s="1703" t="s">
        <v>438</v>
      </c>
      <c r="N111" s="1688"/>
      <c r="O111" s="1688"/>
      <c r="P111" s="1688"/>
      <c r="Q111" s="1688"/>
      <c r="R111" s="1688"/>
      <c r="S111" s="1688"/>
      <c r="T111" s="1688"/>
    </row>
    <row r="112" spans="2:20" ht="13.5" thickBot="1">
      <c r="B112" s="1782" t="s">
        <v>366</v>
      </c>
      <c r="C112" s="1783"/>
      <c r="D112" s="1784"/>
      <c r="E112" s="1785"/>
      <c r="F112" s="1785"/>
      <c r="G112" s="1785"/>
      <c r="H112" s="1786"/>
      <c r="I112" s="1788"/>
      <c r="J112" s="1788"/>
      <c r="K112" s="1788"/>
      <c r="L112" s="1788"/>
      <c r="M112" s="1789"/>
      <c r="N112" s="1790"/>
      <c r="O112" s="1688"/>
      <c r="P112" s="1688"/>
      <c r="Q112" s="1688"/>
      <c r="R112" s="1688"/>
      <c r="S112" s="1688"/>
      <c r="T112" s="1688"/>
    </row>
    <row r="113" spans="2:20" ht="13.5" thickBot="1">
      <c r="B113" s="1839" t="s">
        <v>367</v>
      </c>
      <c r="C113" s="1765"/>
      <c r="D113" s="1792"/>
      <c r="E113" s="1793"/>
      <c r="F113" s="1793"/>
      <c r="G113" s="1793"/>
      <c r="H113" s="1794"/>
      <c r="I113" s="1796"/>
      <c r="J113" s="1796"/>
      <c r="K113" s="1796"/>
      <c r="L113" s="1796"/>
      <c r="M113" s="1797"/>
      <c r="N113" s="1790"/>
      <c r="O113" s="1688"/>
      <c r="P113" s="1688"/>
      <c r="Q113" s="1688"/>
      <c r="R113" s="1688"/>
      <c r="S113" s="1688"/>
      <c r="T113" s="1688"/>
    </row>
    <row r="114" spans="2:20" ht="12.75">
      <c r="B114" s="1798" t="s">
        <v>189</v>
      </c>
      <c r="C114" s="1765" t="s">
        <v>190</v>
      </c>
      <c r="D114" s="1842"/>
      <c r="E114" s="1843"/>
      <c r="F114" s="1843"/>
      <c r="G114" s="1843"/>
      <c r="H114" s="1844"/>
      <c r="I114" s="1842"/>
      <c r="J114" s="1845"/>
      <c r="K114" s="1845"/>
      <c r="L114" s="1845"/>
      <c r="M114" s="1846"/>
      <c r="N114" s="1688"/>
      <c r="O114" s="1688"/>
      <c r="P114" s="1688"/>
      <c r="Q114" s="1688"/>
      <c r="R114" s="1688"/>
      <c r="S114" s="1688"/>
      <c r="T114" s="1688"/>
    </row>
    <row r="115" spans="2:20" ht="12.75">
      <c r="B115" s="1803" t="s">
        <v>365</v>
      </c>
      <c r="C115" s="1765"/>
      <c r="D115" s="1842"/>
      <c r="E115" s="1843"/>
      <c r="F115" s="1843"/>
      <c r="G115" s="1843"/>
      <c r="H115" s="1844"/>
      <c r="I115" s="1842"/>
      <c r="J115" s="1845"/>
      <c r="K115" s="1845"/>
      <c r="L115" s="1845"/>
      <c r="M115" s="1846"/>
      <c r="N115" s="1688"/>
      <c r="O115" s="1688"/>
      <c r="P115" s="1688"/>
      <c r="Q115" s="1688"/>
      <c r="R115" s="1688"/>
      <c r="S115" s="1688"/>
      <c r="T115" s="1688"/>
    </row>
    <row r="116" spans="2:20" ht="12.75">
      <c r="B116" s="1764" t="s">
        <v>682</v>
      </c>
      <c r="C116" s="1765"/>
      <c r="D116" s="1816"/>
      <c r="E116" s="1817"/>
      <c r="F116" s="1817"/>
      <c r="G116" s="1817"/>
      <c r="H116" s="1818"/>
      <c r="I116" s="1842"/>
      <c r="J116" s="1845"/>
      <c r="K116" s="1845"/>
      <c r="L116" s="1845"/>
      <c r="M116" s="1846"/>
      <c r="N116" s="1688"/>
      <c r="O116" s="1688"/>
      <c r="P116" s="1688"/>
      <c r="Q116" s="1688"/>
      <c r="R116" s="1688"/>
      <c r="S116" s="1688"/>
      <c r="T116" s="1688"/>
    </row>
    <row r="117" spans="2:20" ht="12.75">
      <c r="B117" s="1764" t="s">
        <v>683</v>
      </c>
      <c r="C117" s="1765" t="s">
        <v>190</v>
      </c>
      <c r="D117" s="1816"/>
      <c r="E117" s="1817"/>
      <c r="F117" s="1817"/>
      <c r="G117" s="1817"/>
      <c r="H117" s="1818"/>
      <c r="I117" s="1842"/>
      <c r="J117" s="1845"/>
      <c r="K117" s="1845"/>
      <c r="L117" s="1845"/>
      <c r="M117" s="1846"/>
      <c r="N117" s="1688"/>
      <c r="O117" s="1688"/>
      <c r="P117" s="1688"/>
      <c r="Q117" s="1688"/>
      <c r="R117" s="1688"/>
      <c r="S117" s="1688"/>
      <c r="T117" s="1688"/>
    </row>
    <row r="118" spans="2:20" ht="12.75">
      <c r="B118" s="1764" t="s">
        <v>684</v>
      </c>
      <c r="C118" s="1765"/>
      <c r="D118" s="1842"/>
      <c r="E118" s="1845"/>
      <c r="F118" s="1845"/>
      <c r="G118" s="1845"/>
      <c r="H118" s="1844"/>
      <c r="I118" s="1847"/>
      <c r="J118" s="1848"/>
      <c r="K118" s="1848"/>
      <c r="L118" s="1848"/>
      <c r="M118" s="1849"/>
      <c r="N118" s="1688"/>
      <c r="O118" s="1688"/>
      <c r="P118" s="1688"/>
      <c r="Q118" s="1688"/>
      <c r="R118" s="1688"/>
      <c r="S118" s="1688"/>
      <c r="T118" s="1688"/>
    </row>
    <row r="119" spans="2:20" ht="12.75">
      <c r="B119" s="1807" t="s">
        <v>692</v>
      </c>
      <c r="C119" s="1765"/>
      <c r="D119" s="1808"/>
      <c r="E119" s="1809"/>
      <c r="F119" s="1809"/>
      <c r="G119" s="1809"/>
      <c r="H119" s="1810"/>
      <c r="I119" s="1811"/>
      <c r="J119" s="1812"/>
      <c r="K119" s="1812"/>
      <c r="L119" s="1850"/>
      <c r="M119" s="1813"/>
      <c r="N119" s="1790"/>
      <c r="O119" s="1688"/>
      <c r="P119" s="1688"/>
      <c r="Q119" s="1688"/>
      <c r="R119" s="1688"/>
      <c r="S119" s="1688"/>
      <c r="T119" s="1688"/>
    </row>
    <row r="120" spans="2:20" ht="12.75">
      <c r="B120" s="1814" t="s">
        <v>189</v>
      </c>
      <c r="C120" s="1765" t="s">
        <v>190</v>
      </c>
      <c r="D120" s="1842"/>
      <c r="E120" s="1843"/>
      <c r="F120" s="1843"/>
      <c r="G120" s="1843"/>
      <c r="H120" s="1844"/>
      <c r="I120" s="1842"/>
      <c r="J120" s="1845"/>
      <c r="K120" s="1845"/>
      <c r="L120" s="1845"/>
      <c r="M120" s="1846"/>
      <c r="N120" s="1688"/>
      <c r="O120" s="1688"/>
      <c r="P120" s="1688"/>
      <c r="Q120" s="1688"/>
      <c r="R120" s="1688"/>
      <c r="S120" s="1688"/>
      <c r="T120" s="1688"/>
    </row>
    <row r="121" spans="2:20" ht="12.75">
      <c r="B121" s="1815" t="s">
        <v>365</v>
      </c>
      <c r="C121" s="1765"/>
      <c r="D121" s="1842"/>
      <c r="E121" s="1843"/>
      <c r="F121" s="1843"/>
      <c r="G121" s="1843"/>
      <c r="H121" s="1844"/>
      <c r="I121" s="1842"/>
      <c r="J121" s="1845"/>
      <c r="K121" s="1845"/>
      <c r="L121" s="1845"/>
      <c r="M121" s="1846"/>
      <c r="N121" s="1688"/>
      <c r="O121" s="1688"/>
      <c r="P121" s="1688"/>
      <c r="Q121" s="1688"/>
      <c r="R121" s="1688"/>
      <c r="S121" s="1688"/>
      <c r="T121" s="1688"/>
    </row>
    <row r="122" spans="2:20" ht="12.75">
      <c r="B122" s="1764" t="s">
        <v>333</v>
      </c>
      <c r="C122" s="1765"/>
      <c r="D122" s="1816"/>
      <c r="E122" s="1817"/>
      <c r="F122" s="1817"/>
      <c r="G122" s="1817"/>
      <c r="H122" s="1818"/>
      <c r="I122" s="1842"/>
      <c r="J122" s="1845"/>
      <c r="K122" s="1845"/>
      <c r="L122" s="1845"/>
      <c r="M122" s="1846"/>
      <c r="N122" s="1688"/>
      <c r="O122" s="1688"/>
      <c r="P122" s="1688"/>
      <c r="Q122" s="1688"/>
      <c r="R122" s="1688"/>
      <c r="S122" s="1688"/>
      <c r="T122" s="1688"/>
    </row>
    <row r="123" spans="2:20" ht="12.75">
      <c r="B123" s="1764" t="s">
        <v>334</v>
      </c>
      <c r="C123" s="1765" t="s">
        <v>190</v>
      </c>
      <c r="D123" s="1816"/>
      <c r="E123" s="1817"/>
      <c r="F123" s="1817"/>
      <c r="G123" s="1817"/>
      <c r="H123" s="1818"/>
      <c r="I123" s="1842"/>
      <c r="J123" s="1845"/>
      <c r="K123" s="1845"/>
      <c r="L123" s="1845"/>
      <c r="M123" s="1846"/>
      <c r="N123" s="1688"/>
      <c r="O123" s="1688"/>
      <c r="P123" s="1688"/>
      <c r="Q123" s="1688"/>
      <c r="R123" s="1688"/>
      <c r="S123" s="1688"/>
      <c r="T123" s="1688"/>
    </row>
    <row r="124" spans="2:20" ht="12.75">
      <c r="B124" s="1764" t="s">
        <v>686</v>
      </c>
      <c r="C124" s="1765"/>
      <c r="D124" s="1842"/>
      <c r="E124" s="1845"/>
      <c r="F124" s="1845"/>
      <c r="G124" s="1845"/>
      <c r="H124" s="1844"/>
      <c r="I124" s="1847"/>
      <c r="J124" s="1847"/>
      <c r="K124" s="1847"/>
      <c r="L124" s="1847"/>
      <c r="M124" s="1862"/>
      <c r="N124" s="1688"/>
      <c r="O124" s="1688"/>
      <c r="P124" s="1688"/>
      <c r="Q124" s="1688"/>
      <c r="R124" s="1688"/>
      <c r="S124" s="1688"/>
      <c r="T124" s="1688"/>
    </row>
    <row r="125" spans="2:20" ht="12.75">
      <c r="B125" s="1807" t="s">
        <v>693</v>
      </c>
      <c r="C125" s="1765"/>
      <c r="D125" s="1808"/>
      <c r="E125" s="1809"/>
      <c r="F125" s="1809"/>
      <c r="G125" s="1809"/>
      <c r="H125" s="1810"/>
      <c r="I125" s="1811"/>
      <c r="J125" s="1812"/>
      <c r="K125" s="1812"/>
      <c r="L125" s="1850"/>
      <c r="M125" s="1813"/>
      <c r="N125" s="1790"/>
      <c r="O125" s="1688"/>
      <c r="P125" s="1688"/>
      <c r="Q125" s="1688"/>
      <c r="R125" s="1688"/>
      <c r="S125" s="1688"/>
      <c r="T125" s="1688"/>
    </row>
    <row r="126" spans="2:20" ht="12.75">
      <c r="B126" s="1814" t="s">
        <v>189</v>
      </c>
      <c r="C126" s="1765" t="s">
        <v>190</v>
      </c>
      <c r="D126" s="1842"/>
      <c r="E126" s="1843"/>
      <c r="F126" s="1843"/>
      <c r="G126" s="1843"/>
      <c r="H126" s="1844"/>
      <c r="I126" s="1842"/>
      <c r="J126" s="1845"/>
      <c r="K126" s="1845"/>
      <c r="L126" s="1845"/>
      <c r="M126" s="1846"/>
      <c r="N126" s="1688"/>
      <c r="O126" s="1688"/>
      <c r="P126" s="1688"/>
      <c r="Q126" s="1688"/>
      <c r="R126" s="1688"/>
      <c r="S126" s="1688"/>
      <c r="T126" s="1688"/>
    </row>
    <row r="127" spans="2:20" ht="12.75">
      <c r="B127" s="1815" t="s">
        <v>365</v>
      </c>
      <c r="C127" s="1765"/>
      <c r="D127" s="1842"/>
      <c r="E127" s="1843"/>
      <c r="F127" s="1843"/>
      <c r="G127" s="1843"/>
      <c r="H127" s="1844"/>
      <c r="I127" s="1842"/>
      <c r="J127" s="1845"/>
      <c r="K127" s="1845"/>
      <c r="L127" s="1845"/>
      <c r="M127" s="1846"/>
      <c r="N127" s="1688"/>
      <c r="O127" s="1688"/>
      <c r="P127" s="1688"/>
      <c r="Q127" s="1688"/>
      <c r="R127" s="1688"/>
      <c r="S127" s="1688"/>
      <c r="T127" s="1688"/>
    </row>
    <row r="128" spans="2:20" ht="12.75">
      <c r="B128" s="1764" t="s">
        <v>335</v>
      </c>
      <c r="C128" s="1765"/>
      <c r="D128" s="1804"/>
      <c r="E128" s="1805"/>
      <c r="F128" s="1805"/>
      <c r="G128" s="1805"/>
      <c r="H128" s="1806"/>
      <c r="I128" s="1842"/>
      <c r="J128" s="1845"/>
      <c r="K128" s="1845"/>
      <c r="L128" s="1845"/>
      <c r="M128" s="1846"/>
      <c r="N128" s="1688"/>
      <c r="O128" s="1688"/>
      <c r="P128" s="1688"/>
      <c r="Q128" s="1688"/>
      <c r="R128" s="1688"/>
      <c r="S128" s="1688"/>
      <c r="T128" s="1688"/>
    </row>
    <row r="129" spans="2:20" ht="12.75">
      <c r="B129" s="1764" t="s">
        <v>336</v>
      </c>
      <c r="C129" s="1765" t="s">
        <v>190</v>
      </c>
      <c r="D129" s="1804"/>
      <c r="E129" s="1805"/>
      <c r="F129" s="1805"/>
      <c r="G129" s="1805"/>
      <c r="H129" s="1806"/>
      <c r="I129" s="1842"/>
      <c r="J129" s="1845"/>
      <c r="K129" s="1845"/>
      <c r="L129" s="1845"/>
      <c r="M129" s="1846"/>
      <c r="N129" s="1688"/>
      <c r="O129" s="1688"/>
      <c r="P129" s="1688"/>
      <c r="Q129" s="1688"/>
      <c r="R129" s="1688"/>
      <c r="S129" s="1688"/>
      <c r="T129" s="1688"/>
    </row>
    <row r="130" spans="2:20" ht="12.75">
      <c r="B130" s="1764" t="s">
        <v>688</v>
      </c>
      <c r="C130" s="1765"/>
      <c r="D130" s="1842"/>
      <c r="E130" s="1845"/>
      <c r="F130" s="1845"/>
      <c r="G130" s="1845"/>
      <c r="H130" s="1844"/>
      <c r="I130" s="1847"/>
      <c r="J130" s="1847"/>
      <c r="K130" s="1847"/>
      <c r="L130" s="1847"/>
      <c r="M130" s="1862"/>
      <c r="N130" s="1688"/>
      <c r="O130" s="1688"/>
      <c r="P130" s="1688"/>
      <c r="Q130" s="1688"/>
      <c r="R130" s="1688"/>
      <c r="S130" s="1688"/>
      <c r="T130" s="1688"/>
    </row>
    <row r="131" spans="2:20" ht="12.75">
      <c r="B131" s="1807" t="s">
        <v>694</v>
      </c>
      <c r="C131" s="1765"/>
      <c r="D131" s="1808"/>
      <c r="E131" s="1809"/>
      <c r="F131" s="1809"/>
      <c r="G131" s="1809"/>
      <c r="H131" s="1810"/>
      <c r="I131" s="1811"/>
      <c r="J131" s="1812"/>
      <c r="K131" s="1812"/>
      <c r="L131" s="1850"/>
      <c r="M131" s="1813"/>
      <c r="N131" s="1790"/>
      <c r="O131" s="1688"/>
      <c r="P131" s="1688"/>
      <c r="Q131" s="1688"/>
      <c r="R131" s="1688"/>
      <c r="S131" s="1688"/>
      <c r="T131" s="1688"/>
    </row>
    <row r="132" spans="2:20" ht="12.75">
      <c r="B132" s="1814" t="s">
        <v>189</v>
      </c>
      <c r="C132" s="1765" t="s">
        <v>190</v>
      </c>
      <c r="D132" s="1851"/>
      <c r="E132" s="1852"/>
      <c r="F132" s="1852"/>
      <c r="G132" s="1852"/>
      <c r="H132" s="1853"/>
      <c r="I132" s="1851"/>
      <c r="J132" s="1854"/>
      <c r="K132" s="1854"/>
      <c r="L132" s="1854"/>
      <c r="M132" s="1855"/>
      <c r="N132" s="1688"/>
      <c r="O132" s="1688"/>
      <c r="P132" s="1688"/>
      <c r="Q132" s="1688"/>
      <c r="R132" s="1688"/>
      <c r="S132" s="1688"/>
      <c r="T132" s="1688"/>
    </row>
    <row r="133" spans="2:20" ht="12.75">
      <c r="B133" s="1815" t="s">
        <v>365</v>
      </c>
      <c r="C133" s="1765"/>
      <c r="D133" s="1851"/>
      <c r="E133" s="1852"/>
      <c r="F133" s="1852"/>
      <c r="G133" s="1852"/>
      <c r="H133" s="1853"/>
      <c r="I133" s="1851"/>
      <c r="J133" s="1854"/>
      <c r="K133" s="1854"/>
      <c r="L133" s="1854"/>
      <c r="M133" s="1855"/>
      <c r="N133" s="1688"/>
      <c r="O133" s="1688"/>
      <c r="P133" s="1688"/>
      <c r="Q133" s="1688"/>
      <c r="R133" s="1688"/>
      <c r="S133" s="1688"/>
      <c r="T133" s="1688"/>
    </row>
    <row r="134" spans="2:20" ht="12.75">
      <c r="B134" s="1764" t="s">
        <v>337</v>
      </c>
      <c r="C134" s="1765"/>
      <c r="D134" s="1856"/>
      <c r="E134" s="1857"/>
      <c r="F134" s="1857"/>
      <c r="G134" s="1857"/>
      <c r="H134" s="1858"/>
      <c r="I134" s="1851"/>
      <c r="J134" s="1854"/>
      <c r="K134" s="1854"/>
      <c r="L134" s="1854"/>
      <c r="M134" s="1855"/>
      <c r="N134" s="1688"/>
      <c r="O134" s="1688"/>
      <c r="P134" s="1688"/>
      <c r="Q134" s="1688"/>
      <c r="R134" s="1688"/>
      <c r="S134" s="1688"/>
      <c r="T134" s="1688"/>
    </row>
    <row r="135" spans="2:20" ht="12.75">
      <c r="B135" s="1764" t="s">
        <v>338</v>
      </c>
      <c r="C135" s="1765" t="s">
        <v>190</v>
      </c>
      <c r="D135" s="1856"/>
      <c r="E135" s="1857"/>
      <c r="F135" s="1857"/>
      <c r="G135" s="1857"/>
      <c r="H135" s="1858"/>
      <c r="I135" s="1851"/>
      <c r="J135" s="1854"/>
      <c r="K135" s="1854"/>
      <c r="L135" s="1854"/>
      <c r="M135" s="1855"/>
      <c r="N135" s="1688"/>
      <c r="O135" s="1688"/>
      <c r="P135" s="1688"/>
      <c r="Q135" s="1688"/>
      <c r="R135" s="1688"/>
      <c r="S135" s="1688"/>
      <c r="T135" s="1688"/>
    </row>
    <row r="136" spans="2:20" ht="12.75">
      <c r="B136" s="1764" t="s">
        <v>690</v>
      </c>
      <c r="C136" s="1765"/>
      <c r="D136" s="1851"/>
      <c r="E136" s="1852"/>
      <c r="F136" s="1852"/>
      <c r="G136" s="1852"/>
      <c r="H136" s="1853"/>
      <c r="I136" s="1859"/>
      <c r="J136" s="1859"/>
      <c r="K136" s="1859"/>
      <c r="L136" s="1859"/>
      <c r="M136" s="1863"/>
      <c r="N136" s="1688"/>
      <c r="O136" s="1688"/>
      <c r="P136" s="1688"/>
      <c r="Q136" s="1688"/>
      <c r="R136" s="1688"/>
      <c r="S136" s="1688"/>
      <c r="T136" s="1688"/>
    </row>
    <row r="137" spans="2:20" ht="13.5" thickBot="1">
      <c r="B137" s="1829" t="s">
        <v>557</v>
      </c>
      <c r="C137" s="1780" t="s">
        <v>190</v>
      </c>
      <c r="D137" s="1830"/>
      <c r="E137" s="1831"/>
      <c r="F137" s="1831"/>
      <c r="G137" s="1831"/>
      <c r="H137" s="1832"/>
      <c r="I137" s="1830"/>
      <c r="J137" s="1831"/>
      <c r="K137" s="1831"/>
      <c r="L137" s="1831"/>
      <c r="M137" s="1860"/>
      <c r="N137" s="1833"/>
      <c r="O137" s="1688"/>
      <c r="P137" s="1688"/>
      <c r="Q137" s="1688"/>
      <c r="R137" s="1688"/>
      <c r="S137" s="1688"/>
      <c r="T137" s="1688"/>
    </row>
    <row r="138" spans="2:20" ht="12.75">
      <c r="B138" s="1861"/>
      <c r="C138" s="1750"/>
      <c r="D138" s="1751"/>
      <c r="E138" s="1751"/>
      <c r="F138" s="1751"/>
      <c r="G138" s="1751"/>
      <c r="H138" s="1751"/>
      <c r="I138" s="1751"/>
      <c r="J138" s="1751"/>
      <c r="K138" s="1751"/>
      <c r="L138" s="1751"/>
      <c r="M138" s="1751"/>
      <c r="N138" s="1688"/>
      <c r="O138" s="1751"/>
      <c r="P138" s="1751"/>
      <c r="Q138" s="1751"/>
      <c r="R138" s="1688"/>
      <c r="S138" s="1751"/>
      <c r="T138" s="1751"/>
    </row>
    <row r="139" spans="2:20" ht="12.75">
      <c r="B139" s="1861"/>
      <c r="C139" s="1750"/>
      <c r="D139" s="1751"/>
      <c r="E139" s="1751"/>
      <c r="F139" s="1751"/>
      <c r="G139" s="1751"/>
      <c r="H139" s="1751"/>
      <c r="I139" s="1751"/>
      <c r="J139" s="1751"/>
      <c r="K139" s="1751"/>
      <c r="L139" s="1751"/>
      <c r="M139" s="1751"/>
      <c r="N139" s="1688"/>
      <c r="O139" s="1751"/>
      <c r="P139" s="1751"/>
      <c r="Q139" s="1751"/>
      <c r="R139" s="1688"/>
      <c r="S139" s="1751"/>
      <c r="T139" s="1751"/>
    </row>
    <row r="140" spans="2:20" ht="12.75">
      <c r="B140" s="1861"/>
      <c r="C140" s="1750"/>
      <c r="D140" s="1751"/>
      <c r="E140" s="1751"/>
      <c r="F140" s="1751"/>
      <c r="G140" s="1751"/>
      <c r="H140" s="1751"/>
      <c r="I140" s="1751"/>
      <c r="J140" s="1751"/>
      <c r="K140" s="1751"/>
      <c r="L140" s="1751"/>
      <c r="M140" s="1751"/>
      <c r="N140" s="1688"/>
      <c r="O140" s="1751"/>
      <c r="P140" s="1751"/>
      <c r="Q140" s="1751"/>
      <c r="R140" s="1688"/>
      <c r="S140" s="1751"/>
      <c r="T140" s="1751"/>
    </row>
    <row r="141" spans="2:20" ht="12.75">
      <c r="B141" s="1749" t="s">
        <v>696</v>
      </c>
      <c r="C141" s="1750"/>
      <c r="D141" s="1751"/>
      <c r="E141" s="1751"/>
      <c r="F141" s="1751"/>
      <c r="G141" s="1751"/>
      <c r="H141" s="1751"/>
      <c r="I141" s="1751"/>
      <c r="J141" s="1751"/>
      <c r="K141" s="1751"/>
      <c r="L141" s="1751"/>
      <c r="M141" s="1751"/>
      <c r="N141" s="1688"/>
      <c r="O141" s="1751"/>
      <c r="P141" s="1751"/>
      <c r="Q141" s="1751"/>
      <c r="R141" s="1688"/>
      <c r="S141" s="1751"/>
      <c r="T141" s="1751"/>
    </row>
    <row r="142" spans="2:20" ht="13.5" thickBot="1">
      <c r="B142" s="1749"/>
      <c r="C142" s="1750"/>
      <c r="D142" s="1751"/>
      <c r="E142" s="1751"/>
      <c r="F142" s="1751"/>
      <c r="G142" s="1751"/>
      <c r="H142" s="1751"/>
      <c r="I142" s="1751"/>
      <c r="J142" s="1751"/>
      <c r="K142" s="1751"/>
      <c r="L142" s="1751"/>
      <c r="M142" s="1751"/>
      <c r="N142" s="1688"/>
      <c r="O142" s="1751"/>
      <c r="P142" s="1751"/>
      <c r="Q142" s="1751"/>
      <c r="R142" s="1688"/>
      <c r="S142" s="1751"/>
      <c r="T142" s="1751"/>
    </row>
    <row r="143" spans="2:20" ht="12.75">
      <c r="B143" s="1752"/>
      <c r="C143" s="1753"/>
      <c r="D143" s="1692" t="s">
        <v>567</v>
      </c>
      <c r="E143" s="1693"/>
      <c r="F143" s="1693"/>
      <c r="G143" s="1693"/>
      <c r="H143" s="1694"/>
      <c r="I143" s="1693" t="s">
        <v>568</v>
      </c>
      <c r="J143" s="1695"/>
      <c r="K143" s="1695"/>
      <c r="L143" s="1695"/>
      <c r="M143" s="1694"/>
      <c r="N143" s="1688"/>
      <c r="O143" s="1696" t="s">
        <v>567</v>
      </c>
      <c r="P143" s="1697"/>
      <c r="Q143" s="1698"/>
      <c r="R143" s="1688"/>
      <c r="S143" s="1696" t="s">
        <v>568</v>
      </c>
      <c r="T143" s="1698"/>
    </row>
    <row r="144" spans="2:20" ht="12.75">
      <c r="B144" s="1754" t="s">
        <v>64</v>
      </c>
      <c r="C144" s="1755" t="s">
        <v>477</v>
      </c>
      <c r="D144" s="1701" t="s">
        <v>478</v>
      </c>
      <c r="E144" s="1702" t="s">
        <v>479</v>
      </c>
      <c r="F144" s="1702" t="s">
        <v>475</v>
      </c>
      <c r="G144" s="1702" t="s">
        <v>480</v>
      </c>
      <c r="H144" s="1703" t="s">
        <v>481</v>
      </c>
      <c r="I144" s="1704" t="s">
        <v>569</v>
      </c>
      <c r="J144" s="1702" t="s">
        <v>435</v>
      </c>
      <c r="K144" s="1702" t="s">
        <v>436</v>
      </c>
      <c r="L144" s="1702" t="s">
        <v>437</v>
      </c>
      <c r="M144" s="1703" t="s">
        <v>438</v>
      </c>
      <c r="N144" s="1688"/>
      <c r="O144" s="1705" t="s">
        <v>424</v>
      </c>
      <c r="P144" s="1706" t="s">
        <v>425</v>
      </c>
      <c r="Q144" s="1707" t="s">
        <v>304</v>
      </c>
      <c r="R144" s="1688"/>
      <c r="S144" s="1705" t="s">
        <v>425</v>
      </c>
      <c r="T144" s="1707" t="s">
        <v>426</v>
      </c>
    </row>
    <row r="145" spans="2:20" ht="12.75">
      <c r="B145" s="1864" t="s">
        <v>573</v>
      </c>
      <c r="C145" s="1865"/>
      <c r="D145" s="1784"/>
      <c r="E145" s="1785"/>
      <c r="F145" s="1785"/>
      <c r="G145" s="1785"/>
      <c r="H145" s="1786"/>
      <c r="I145" s="1788"/>
      <c r="J145" s="1788"/>
      <c r="K145" s="1788"/>
      <c r="L145" s="1788"/>
      <c r="M145" s="1789"/>
      <c r="N145" s="1688"/>
      <c r="O145" s="1787"/>
      <c r="P145" s="1788"/>
      <c r="Q145" s="1789"/>
      <c r="R145" s="1688"/>
      <c r="S145" s="1787"/>
      <c r="T145" s="1789"/>
    </row>
    <row r="146" spans="2:20" ht="12.75">
      <c r="B146" s="1756" t="s">
        <v>51</v>
      </c>
      <c r="C146" s="1757"/>
      <c r="D146" s="1758"/>
      <c r="E146" s="1759"/>
      <c r="F146" s="1759"/>
      <c r="G146" s="1759"/>
      <c r="H146" s="1760"/>
      <c r="I146" s="1759"/>
      <c r="J146" s="1759"/>
      <c r="K146" s="1759"/>
      <c r="L146" s="1759"/>
      <c r="M146" s="1760"/>
      <c r="N146" s="1688"/>
      <c r="O146" s="1761"/>
      <c r="P146" s="1762"/>
      <c r="Q146" s="1763"/>
      <c r="R146" s="1688"/>
      <c r="S146" s="1758"/>
      <c r="T146" s="1760"/>
    </row>
    <row r="147" spans="2:20" ht="12.75">
      <c r="B147" s="1764" t="s">
        <v>331</v>
      </c>
      <c r="C147" s="1765" t="s">
        <v>466</v>
      </c>
      <c r="D147" s="1866"/>
      <c r="E147" s="1867"/>
      <c r="F147" s="1867"/>
      <c r="G147" s="1867"/>
      <c r="H147" s="1868"/>
      <c r="I147" s="1738"/>
      <c r="J147" s="1740"/>
      <c r="K147" s="1740"/>
      <c r="L147" s="1740"/>
      <c r="M147" s="1739"/>
      <c r="N147" s="1688"/>
      <c r="O147" s="1734"/>
      <c r="P147" s="1735"/>
      <c r="Q147" s="1736"/>
      <c r="R147" s="1688"/>
      <c r="S147" s="1734"/>
      <c r="T147" s="1737"/>
    </row>
    <row r="148" spans="2:20" ht="12.75">
      <c r="B148" s="1764" t="s">
        <v>697</v>
      </c>
      <c r="C148" s="1765" t="s">
        <v>698</v>
      </c>
      <c r="D148" s="1869"/>
      <c r="E148" s="1870"/>
      <c r="F148" s="1870"/>
      <c r="G148" s="1870"/>
      <c r="H148" s="1871"/>
      <c r="I148" s="1872"/>
      <c r="J148" s="1873"/>
      <c r="K148" s="1873"/>
      <c r="L148" s="1873"/>
      <c r="M148" s="1874"/>
      <c r="N148" s="1688"/>
      <c r="O148" s="1734"/>
      <c r="P148" s="1735"/>
      <c r="Q148" s="1736"/>
      <c r="R148" s="1688"/>
      <c r="S148" s="1734"/>
      <c r="T148" s="1737"/>
    </row>
    <row r="149" spans="2:20" ht="12.75">
      <c r="B149" s="1764" t="s">
        <v>699</v>
      </c>
      <c r="C149" s="1765" t="s">
        <v>698</v>
      </c>
      <c r="D149" s="1869"/>
      <c r="E149" s="1870"/>
      <c r="F149" s="1870"/>
      <c r="G149" s="1870"/>
      <c r="H149" s="1871"/>
      <c r="I149" s="1875"/>
      <c r="J149" s="1876"/>
      <c r="K149" s="1876"/>
      <c r="L149" s="1876"/>
      <c r="M149" s="1877"/>
      <c r="N149" s="1688"/>
      <c r="O149" s="1734"/>
      <c r="P149" s="1735"/>
      <c r="Q149" s="1736"/>
      <c r="R149" s="1688"/>
      <c r="S149" s="1734"/>
      <c r="T149" s="1737"/>
    </row>
    <row r="150" spans="2:20" ht="12.75">
      <c r="B150" s="1764" t="s">
        <v>332</v>
      </c>
      <c r="C150" s="1765" t="s">
        <v>466</v>
      </c>
      <c r="D150" s="1866"/>
      <c r="E150" s="1867"/>
      <c r="F150" s="1867"/>
      <c r="G150" s="1867"/>
      <c r="H150" s="1868"/>
      <c r="I150" s="1738"/>
      <c r="J150" s="1740"/>
      <c r="K150" s="1740"/>
      <c r="L150" s="1740"/>
      <c r="M150" s="1739"/>
      <c r="N150" s="1688"/>
      <c r="O150" s="1734"/>
      <c r="P150" s="1735"/>
      <c r="Q150" s="1736"/>
      <c r="R150" s="1688"/>
      <c r="S150" s="1734"/>
      <c r="T150" s="1737"/>
    </row>
    <row r="151" spans="2:20" ht="12.75">
      <c r="B151" s="1764" t="s">
        <v>700</v>
      </c>
      <c r="C151" s="1765" t="s">
        <v>698</v>
      </c>
      <c r="D151" s="1866"/>
      <c r="E151" s="1867"/>
      <c r="F151" s="1867"/>
      <c r="G151" s="1867"/>
      <c r="H151" s="1868"/>
      <c r="I151" s="1738"/>
      <c r="J151" s="1740"/>
      <c r="K151" s="1740"/>
      <c r="L151" s="1740"/>
      <c r="M151" s="1739"/>
      <c r="N151" s="1688"/>
      <c r="O151" s="1734"/>
      <c r="P151" s="1735"/>
      <c r="Q151" s="1736"/>
      <c r="R151" s="1688"/>
      <c r="S151" s="1734"/>
      <c r="T151" s="1737"/>
    </row>
    <row r="152" spans="2:20" ht="12.75">
      <c r="B152" s="1764" t="s">
        <v>701</v>
      </c>
      <c r="C152" s="1765" t="s">
        <v>698</v>
      </c>
      <c r="D152" s="1869"/>
      <c r="E152" s="1870"/>
      <c r="F152" s="1870"/>
      <c r="G152" s="1870"/>
      <c r="H152" s="1871"/>
      <c r="I152" s="1875"/>
      <c r="J152" s="1876"/>
      <c r="K152" s="1876"/>
      <c r="L152" s="1876"/>
      <c r="M152" s="1877"/>
      <c r="N152" s="1688"/>
      <c r="O152" s="1734"/>
      <c r="P152" s="1735"/>
      <c r="Q152" s="1736"/>
      <c r="R152" s="1688"/>
      <c r="S152" s="1734"/>
      <c r="T152" s="1737"/>
    </row>
    <row r="153" spans="2:20" ht="12.75">
      <c r="B153" s="1772" t="s">
        <v>576</v>
      </c>
      <c r="C153" s="1765" t="s">
        <v>466</v>
      </c>
      <c r="D153" s="1723"/>
      <c r="E153" s="1738"/>
      <c r="F153" s="1738"/>
      <c r="G153" s="1738"/>
      <c r="H153" s="1739"/>
      <c r="I153" s="1773"/>
      <c r="J153" s="1714"/>
      <c r="K153" s="1714"/>
      <c r="L153" s="1714"/>
      <c r="M153" s="1715"/>
      <c r="N153" s="1688"/>
      <c r="O153" s="1713"/>
      <c r="P153" s="1714"/>
      <c r="Q153" s="1715"/>
      <c r="R153" s="1688"/>
      <c r="S153" s="1713"/>
      <c r="T153" s="1716"/>
    </row>
    <row r="154" spans="2:20" ht="12.75">
      <c r="B154" s="1756" t="s">
        <v>702</v>
      </c>
      <c r="C154" s="1774"/>
      <c r="D154" s="1775"/>
      <c r="E154" s="1776"/>
      <c r="F154" s="1776"/>
      <c r="G154" s="1776"/>
      <c r="H154" s="1777"/>
      <c r="I154" s="1776"/>
      <c r="J154" s="1776"/>
      <c r="K154" s="1776"/>
      <c r="L154" s="1776"/>
      <c r="M154" s="1777"/>
      <c r="N154" s="1688"/>
      <c r="O154" s="1778"/>
      <c r="P154" s="1776"/>
      <c r="Q154" s="1777"/>
      <c r="R154" s="1688"/>
      <c r="S154" s="1775"/>
      <c r="T154" s="1777"/>
    </row>
    <row r="155" spans="2:20" ht="12.75">
      <c r="B155" s="1764" t="s">
        <v>333</v>
      </c>
      <c r="C155" s="1765" t="s">
        <v>466</v>
      </c>
      <c r="D155" s="1866"/>
      <c r="E155" s="1867"/>
      <c r="F155" s="1867"/>
      <c r="G155" s="1867"/>
      <c r="H155" s="1868"/>
      <c r="I155" s="1738"/>
      <c r="J155" s="1740"/>
      <c r="K155" s="1740"/>
      <c r="L155" s="1740"/>
      <c r="M155" s="1739"/>
      <c r="N155" s="1688"/>
      <c r="O155" s="1734"/>
      <c r="P155" s="1735"/>
      <c r="Q155" s="1736"/>
      <c r="R155" s="1688"/>
      <c r="S155" s="1734"/>
      <c r="T155" s="1737"/>
    </row>
    <row r="156" spans="2:20" ht="12.75">
      <c r="B156" s="1764" t="s">
        <v>703</v>
      </c>
      <c r="C156" s="1765" t="s">
        <v>698</v>
      </c>
      <c r="D156" s="1869"/>
      <c r="E156" s="1870"/>
      <c r="F156" s="1870"/>
      <c r="G156" s="1870"/>
      <c r="H156" s="1871"/>
      <c r="I156" s="1872"/>
      <c r="J156" s="1873"/>
      <c r="K156" s="1873"/>
      <c r="L156" s="1873"/>
      <c r="M156" s="1874"/>
      <c r="N156" s="1688"/>
      <c r="O156" s="1734"/>
      <c r="P156" s="1735"/>
      <c r="Q156" s="1736"/>
      <c r="R156" s="1688"/>
      <c r="S156" s="1734"/>
      <c r="T156" s="1737"/>
    </row>
    <row r="157" spans="2:20" ht="12.75">
      <c r="B157" s="1764" t="s">
        <v>704</v>
      </c>
      <c r="C157" s="1765" t="s">
        <v>698</v>
      </c>
      <c r="D157" s="1869"/>
      <c r="E157" s="1870"/>
      <c r="F157" s="1870"/>
      <c r="G157" s="1870"/>
      <c r="H157" s="1871"/>
      <c r="I157" s="1875"/>
      <c r="J157" s="1876"/>
      <c r="K157" s="1876"/>
      <c r="L157" s="1876"/>
      <c r="M157" s="1877"/>
      <c r="N157" s="1688"/>
      <c r="O157" s="1734"/>
      <c r="P157" s="1735"/>
      <c r="Q157" s="1736"/>
      <c r="R157" s="1688"/>
      <c r="S157" s="1734"/>
      <c r="T157" s="1737"/>
    </row>
    <row r="158" spans="2:20" ht="12.75">
      <c r="B158" s="1764" t="s">
        <v>334</v>
      </c>
      <c r="C158" s="1765" t="s">
        <v>466</v>
      </c>
      <c r="D158" s="1866"/>
      <c r="E158" s="1867"/>
      <c r="F158" s="1867"/>
      <c r="G158" s="1867"/>
      <c r="H158" s="1868"/>
      <c r="I158" s="1738"/>
      <c r="J158" s="1740"/>
      <c r="K158" s="1740"/>
      <c r="L158" s="1740"/>
      <c r="M158" s="1739"/>
      <c r="N158" s="1688"/>
      <c r="O158" s="1734"/>
      <c r="P158" s="1735"/>
      <c r="Q158" s="1736"/>
      <c r="R158" s="1688"/>
      <c r="S158" s="1734"/>
      <c r="T158" s="1737"/>
    </row>
    <row r="159" spans="2:20" ht="12.75">
      <c r="B159" s="1764" t="s">
        <v>705</v>
      </c>
      <c r="C159" s="1765" t="s">
        <v>698</v>
      </c>
      <c r="D159" s="1866"/>
      <c r="E159" s="1867"/>
      <c r="F159" s="1867"/>
      <c r="G159" s="1867"/>
      <c r="H159" s="1868"/>
      <c r="I159" s="1738"/>
      <c r="J159" s="1740"/>
      <c r="K159" s="1740"/>
      <c r="L159" s="1740"/>
      <c r="M159" s="1739"/>
      <c r="N159" s="1688"/>
      <c r="O159" s="1734"/>
      <c r="P159" s="1735"/>
      <c r="Q159" s="1736"/>
      <c r="R159" s="1688"/>
      <c r="S159" s="1734"/>
      <c r="T159" s="1737"/>
    </row>
    <row r="160" spans="2:20" ht="12.75">
      <c r="B160" s="1764" t="s">
        <v>706</v>
      </c>
      <c r="C160" s="1765" t="s">
        <v>698</v>
      </c>
      <c r="D160" s="1869"/>
      <c r="E160" s="1870"/>
      <c r="F160" s="1870"/>
      <c r="G160" s="1870"/>
      <c r="H160" s="1871"/>
      <c r="I160" s="1875"/>
      <c r="J160" s="1876"/>
      <c r="K160" s="1876"/>
      <c r="L160" s="1876"/>
      <c r="M160" s="1877"/>
      <c r="N160" s="1688"/>
      <c r="O160" s="1734"/>
      <c r="P160" s="1735"/>
      <c r="Q160" s="1736"/>
      <c r="R160" s="1688"/>
      <c r="S160" s="1734"/>
      <c r="T160" s="1737"/>
    </row>
    <row r="161" spans="2:20" ht="12.75">
      <c r="B161" s="1772" t="s">
        <v>577</v>
      </c>
      <c r="C161" s="1765" t="s">
        <v>466</v>
      </c>
      <c r="D161" s="1723"/>
      <c r="E161" s="1738"/>
      <c r="F161" s="1738"/>
      <c r="G161" s="1738"/>
      <c r="H161" s="1739"/>
      <c r="I161" s="1773"/>
      <c r="J161" s="1714"/>
      <c r="K161" s="1714"/>
      <c r="L161" s="1714"/>
      <c r="M161" s="1715"/>
      <c r="N161" s="1688"/>
      <c r="O161" s="1713"/>
      <c r="P161" s="1714"/>
      <c r="Q161" s="1715"/>
      <c r="R161" s="1688"/>
      <c r="S161" s="1713"/>
      <c r="T161" s="1716"/>
    </row>
    <row r="162" spans="2:20" ht="12.75">
      <c r="B162" s="1756" t="s">
        <v>707</v>
      </c>
      <c r="C162" s="1774"/>
      <c r="D162" s="1775"/>
      <c r="E162" s="1776"/>
      <c r="F162" s="1776"/>
      <c r="G162" s="1776"/>
      <c r="H162" s="1777"/>
      <c r="I162" s="1776"/>
      <c r="J162" s="1776"/>
      <c r="K162" s="1776"/>
      <c r="L162" s="1776"/>
      <c r="M162" s="1777"/>
      <c r="N162" s="1688"/>
      <c r="O162" s="1775"/>
      <c r="P162" s="1776"/>
      <c r="Q162" s="1777"/>
      <c r="R162" s="1688"/>
      <c r="S162" s="1775"/>
      <c r="T162" s="1777"/>
    </row>
    <row r="163" spans="2:20" ht="12.75">
      <c r="B163" s="1764" t="s">
        <v>335</v>
      </c>
      <c r="C163" s="1765" t="s">
        <v>466</v>
      </c>
      <c r="D163" s="1866"/>
      <c r="E163" s="1867"/>
      <c r="F163" s="1867"/>
      <c r="G163" s="1867"/>
      <c r="H163" s="1868"/>
      <c r="I163" s="1738"/>
      <c r="J163" s="1740"/>
      <c r="K163" s="1740"/>
      <c r="L163" s="1740"/>
      <c r="M163" s="1739"/>
      <c r="N163" s="1688"/>
      <c r="O163" s="1734"/>
      <c r="P163" s="1735"/>
      <c r="Q163" s="1736"/>
      <c r="R163" s="1688"/>
      <c r="S163" s="1734"/>
      <c r="T163" s="1737"/>
    </row>
    <row r="164" spans="2:20" ht="12.75">
      <c r="B164" s="1764" t="s">
        <v>708</v>
      </c>
      <c r="C164" s="1765" t="s">
        <v>698</v>
      </c>
      <c r="D164" s="1869"/>
      <c r="E164" s="1870"/>
      <c r="F164" s="1870"/>
      <c r="G164" s="1870"/>
      <c r="H164" s="1871"/>
      <c r="I164" s="1872"/>
      <c r="J164" s="1873"/>
      <c r="K164" s="1873"/>
      <c r="L164" s="1873"/>
      <c r="M164" s="1874"/>
      <c r="N164" s="1688"/>
      <c r="O164" s="1734"/>
      <c r="P164" s="1735"/>
      <c r="Q164" s="1736"/>
      <c r="R164" s="1688"/>
      <c r="S164" s="1734"/>
      <c r="T164" s="1737"/>
    </row>
    <row r="165" spans="2:20" ht="12.75">
      <c r="B165" s="1764" t="s">
        <v>709</v>
      </c>
      <c r="C165" s="1765" t="s">
        <v>698</v>
      </c>
      <c r="D165" s="1869"/>
      <c r="E165" s="1870"/>
      <c r="F165" s="1870"/>
      <c r="G165" s="1870"/>
      <c r="H165" s="1871"/>
      <c r="I165" s="1875"/>
      <c r="J165" s="1876"/>
      <c r="K165" s="1876"/>
      <c r="L165" s="1876"/>
      <c r="M165" s="1877"/>
      <c r="N165" s="1688"/>
      <c r="O165" s="1734"/>
      <c r="P165" s="1735"/>
      <c r="Q165" s="1736"/>
      <c r="R165" s="1688"/>
      <c r="S165" s="1734"/>
      <c r="T165" s="1737"/>
    </row>
    <row r="166" spans="2:20" ht="12.75">
      <c r="B166" s="1764" t="s">
        <v>336</v>
      </c>
      <c r="C166" s="1765" t="s">
        <v>466</v>
      </c>
      <c r="D166" s="1866"/>
      <c r="E166" s="1867"/>
      <c r="F166" s="1867"/>
      <c r="G166" s="1867"/>
      <c r="H166" s="1868"/>
      <c r="I166" s="1738"/>
      <c r="J166" s="1740"/>
      <c r="K166" s="1740"/>
      <c r="L166" s="1740"/>
      <c r="M166" s="1739"/>
      <c r="N166" s="1688"/>
      <c r="O166" s="1734"/>
      <c r="P166" s="1735"/>
      <c r="Q166" s="1736"/>
      <c r="R166" s="1688"/>
      <c r="S166" s="1734"/>
      <c r="T166" s="1737"/>
    </row>
    <row r="167" spans="2:20" ht="12.75">
      <c r="B167" s="1764" t="s">
        <v>710</v>
      </c>
      <c r="C167" s="1765" t="s">
        <v>698</v>
      </c>
      <c r="D167" s="1878"/>
      <c r="E167" s="1879"/>
      <c r="F167" s="1879"/>
      <c r="G167" s="1879"/>
      <c r="H167" s="1880"/>
      <c r="I167" s="1881"/>
      <c r="J167" s="1882"/>
      <c r="K167" s="1882"/>
      <c r="L167" s="1882"/>
      <c r="M167" s="1883"/>
      <c r="N167" s="1688"/>
      <c r="O167" s="1734"/>
      <c r="P167" s="1735"/>
      <c r="Q167" s="1736"/>
      <c r="R167" s="1688"/>
      <c r="S167" s="1734"/>
      <c r="T167" s="1737"/>
    </row>
    <row r="168" spans="2:20" ht="12.75">
      <c r="B168" s="1764" t="s">
        <v>711</v>
      </c>
      <c r="C168" s="1765" t="s">
        <v>698</v>
      </c>
      <c r="D168" s="1869"/>
      <c r="E168" s="1870"/>
      <c r="F168" s="1870"/>
      <c r="G168" s="1870"/>
      <c r="H168" s="1871"/>
      <c r="I168" s="1875"/>
      <c r="J168" s="1876"/>
      <c r="K168" s="1876"/>
      <c r="L168" s="1876"/>
      <c r="M168" s="1877"/>
      <c r="N168" s="1688"/>
      <c r="O168" s="1734"/>
      <c r="P168" s="1735"/>
      <c r="Q168" s="1736"/>
      <c r="R168" s="1688"/>
      <c r="S168" s="1734"/>
      <c r="T168" s="1737"/>
    </row>
    <row r="169" spans="2:20" ht="12.75">
      <c r="B169" s="1772" t="s">
        <v>578</v>
      </c>
      <c r="C169" s="1765" t="s">
        <v>466</v>
      </c>
      <c r="D169" s="1723"/>
      <c r="E169" s="1738"/>
      <c r="F169" s="1738"/>
      <c r="G169" s="1738"/>
      <c r="H169" s="1739"/>
      <c r="I169" s="1773"/>
      <c r="J169" s="1714"/>
      <c r="K169" s="1714"/>
      <c r="L169" s="1714"/>
      <c r="M169" s="1715"/>
      <c r="N169" s="1688"/>
      <c r="O169" s="1713"/>
      <c r="P169" s="1714"/>
      <c r="Q169" s="1715"/>
      <c r="R169" s="1688"/>
      <c r="S169" s="1713"/>
      <c r="T169" s="1716"/>
    </row>
    <row r="170" spans="2:20" ht="12.75">
      <c r="B170" s="1756" t="s">
        <v>712</v>
      </c>
      <c r="C170" s="1774"/>
      <c r="D170" s="1775"/>
      <c r="E170" s="1776"/>
      <c r="F170" s="1776"/>
      <c r="G170" s="1776"/>
      <c r="H170" s="1777"/>
      <c r="I170" s="1776"/>
      <c r="J170" s="1776"/>
      <c r="K170" s="1776"/>
      <c r="L170" s="1776"/>
      <c r="M170" s="1777"/>
      <c r="N170" s="1688"/>
      <c r="O170" s="1775"/>
      <c r="P170" s="1776"/>
      <c r="Q170" s="1777"/>
      <c r="R170" s="1688"/>
      <c r="S170" s="1775"/>
      <c r="T170" s="1777"/>
    </row>
    <row r="171" spans="2:20" ht="12.75">
      <c r="B171" s="1764" t="s">
        <v>337</v>
      </c>
      <c r="C171" s="1765" t="s">
        <v>466</v>
      </c>
      <c r="D171" s="1866"/>
      <c r="E171" s="1867"/>
      <c r="F171" s="1867"/>
      <c r="G171" s="1867"/>
      <c r="H171" s="1868"/>
      <c r="I171" s="1738"/>
      <c r="J171" s="1740"/>
      <c r="K171" s="1740"/>
      <c r="L171" s="1740"/>
      <c r="M171" s="1739"/>
      <c r="N171" s="1688"/>
      <c r="O171" s="1734"/>
      <c r="P171" s="1735"/>
      <c r="Q171" s="1736"/>
      <c r="R171" s="1688"/>
      <c r="S171" s="1734"/>
      <c r="T171" s="1737"/>
    </row>
    <row r="172" spans="2:20" ht="12.75">
      <c r="B172" s="1764" t="s">
        <v>713</v>
      </c>
      <c r="C172" s="1765" t="s">
        <v>698</v>
      </c>
      <c r="D172" s="1869"/>
      <c r="E172" s="1870"/>
      <c r="F172" s="1870"/>
      <c r="G172" s="1870"/>
      <c r="H172" s="1871"/>
      <c r="I172" s="1872"/>
      <c r="J172" s="1873"/>
      <c r="K172" s="1873"/>
      <c r="L172" s="1873"/>
      <c r="M172" s="1874"/>
      <c r="N172" s="1688"/>
      <c r="O172" s="1734"/>
      <c r="P172" s="1735"/>
      <c r="Q172" s="1736"/>
      <c r="R172" s="1688"/>
      <c r="S172" s="1734"/>
      <c r="T172" s="1737"/>
    </row>
    <row r="173" spans="2:20" ht="12.75">
      <c r="B173" s="1764" t="s">
        <v>364</v>
      </c>
      <c r="C173" s="1765" t="s">
        <v>698</v>
      </c>
      <c r="D173" s="1869"/>
      <c r="E173" s="1870"/>
      <c r="F173" s="1870"/>
      <c r="G173" s="1870"/>
      <c r="H173" s="1871"/>
      <c r="I173" s="1875"/>
      <c r="J173" s="1876"/>
      <c r="K173" s="1876"/>
      <c r="L173" s="1876"/>
      <c r="M173" s="1877"/>
      <c r="N173" s="1688"/>
      <c r="O173" s="1734"/>
      <c r="P173" s="1735"/>
      <c r="Q173" s="1736"/>
      <c r="R173" s="1688"/>
      <c r="S173" s="1734"/>
      <c r="T173" s="1737"/>
    </row>
    <row r="174" spans="2:20" ht="12.75">
      <c r="B174" s="1764" t="s">
        <v>338</v>
      </c>
      <c r="C174" s="1765" t="s">
        <v>466</v>
      </c>
      <c r="D174" s="1866"/>
      <c r="E174" s="1867"/>
      <c r="F174" s="1867"/>
      <c r="G174" s="1867"/>
      <c r="H174" s="1868"/>
      <c r="I174" s="1738"/>
      <c r="J174" s="1740"/>
      <c r="K174" s="1740"/>
      <c r="L174" s="1740"/>
      <c r="M174" s="1739"/>
      <c r="N174" s="1688"/>
      <c r="O174" s="1734"/>
      <c r="P174" s="1735"/>
      <c r="Q174" s="1736"/>
      <c r="R174" s="1688"/>
      <c r="S174" s="1734"/>
      <c r="T174" s="1737"/>
    </row>
    <row r="175" spans="2:20" ht="12.75">
      <c r="B175" s="1764" t="s">
        <v>716</v>
      </c>
      <c r="C175" s="1765" t="s">
        <v>698</v>
      </c>
      <c r="D175" s="1878"/>
      <c r="E175" s="1879"/>
      <c r="F175" s="1879"/>
      <c r="G175" s="1879"/>
      <c r="H175" s="1880"/>
      <c r="I175" s="1881"/>
      <c r="J175" s="1882"/>
      <c r="K175" s="1882"/>
      <c r="L175" s="1882"/>
      <c r="M175" s="1883"/>
      <c r="N175" s="1688"/>
      <c r="O175" s="1734"/>
      <c r="P175" s="1735"/>
      <c r="Q175" s="1736"/>
      <c r="R175" s="1688"/>
      <c r="S175" s="1734"/>
      <c r="T175" s="1737"/>
    </row>
    <row r="176" spans="2:20" ht="12.75">
      <c r="B176" s="1764" t="s">
        <v>715</v>
      </c>
      <c r="C176" s="1765" t="s">
        <v>698</v>
      </c>
      <c r="D176" s="1869"/>
      <c r="E176" s="1870"/>
      <c r="F176" s="1870"/>
      <c r="G176" s="1870"/>
      <c r="H176" s="1871"/>
      <c r="I176" s="1875"/>
      <c r="J176" s="1876"/>
      <c r="K176" s="1876"/>
      <c r="L176" s="1876"/>
      <c r="M176" s="1877"/>
      <c r="N176" s="1688"/>
      <c r="O176" s="1734"/>
      <c r="P176" s="1735"/>
      <c r="Q176" s="1736"/>
      <c r="R176" s="1688"/>
      <c r="S176" s="1734"/>
      <c r="T176" s="1737"/>
    </row>
    <row r="177" spans="2:20" ht="12.75">
      <c r="B177" s="1884" t="s">
        <v>586</v>
      </c>
      <c r="C177" s="1765" t="s">
        <v>466</v>
      </c>
      <c r="D177" s="1885"/>
      <c r="E177" s="1886"/>
      <c r="F177" s="1886"/>
      <c r="G177" s="1886"/>
      <c r="H177" s="1887"/>
      <c r="I177" s="1888"/>
      <c r="J177" s="1889"/>
      <c r="K177" s="1889"/>
      <c r="L177" s="1889"/>
      <c r="M177" s="1890"/>
      <c r="N177" s="1688"/>
      <c r="O177" s="1713"/>
      <c r="P177" s="1714"/>
      <c r="Q177" s="1715"/>
      <c r="R177" s="1688"/>
      <c r="S177" s="1713"/>
      <c r="T177" s="1716"/>
    </row>
    <row r="178" spans="2:20" ht="13.5" thickBot="1">
      <c r="B178" s="1891" t="s">
        <v>669</v>
      </c>
      <c r="C178" s="1892"/>
      <c r="D178" s="1893"/>
      <c r="E178" s="1893"/>
      <c r="F178" s="1893"/>
      <c r="G178" s="1893"/>
      <c r="H178" s="1893"/>
      <c r="I178" s="1894"/>
      <c r="J178" s="1894"/>
      <c r="K178" s="1894"/>
      <c r="L178" s="1894"/>
      <c r="M178" s="1895"/>
      <c r="N178" s="1688"/>
      <c r="O178" s="1745"/>
      <c r="P178" s="1746"/>
      <c r="Q178" s="1747"/>
      <c r="R178" s="1688"/>
      <c r="S178" s="1745"/>
      <c r="T178" s="1748"/>
    </row>
    <row r="179" spans="3:20" ht="12.75">
      <c r="C179" s="1685"/>
      <c r="D179" s="1685"/>
      <c r="E179" s="1685"/>
      <c r="F179" s="1685"/>
      <c r="G179" s="1685"/>
      <c r="H179" s="1685"/>
      <c r="I179" s="1685"/>
      <c r="J179" s="1685"/>
      <c r="K179" s="1685"/>
      <c r="L179" s="1685"/>
      <c r="M179" s="1685"/>
      <c r="N179" s="1685"/>
      <c r="O179" s="1685"/>
      <c r="P179" s="1685"/>
      <c r="Q179" s="1685"/>
      <c r="R179" s="1685"/>
      <c r="S179" s="1685"/>
      <c r="T179" s="1685"/>
    </row>
    <row r="180" spans="2:20" ht="12.75">
      <c r="B180" s="1749" t="s">
        <v>670</v>
      </c>
      <c r="C180" s="1750"/>
      <c r="D180" s="1751"/>
      <c r="E180" s="1751"/>
      <c r="F180" s="1751"/>
      <c r="G180" s="1751"/>
      <c r="H180" s="1751"/>
      <c r="I180" s="1751"/>
      <c r="J180" s="1751"/>
      <c r="K180" s="1751"/>
      <c r="L180" s="1751"/>
      <c r="M180" s="1751"/>
      <c r="N180" s="1688"/>
      <c r="O180" s="1751"/>
      <c r="P180" s="1751"/>
      <c r="Q180" s="1751"/>
      <c r="R180" s="1688"/>
      <c r="S180" s="1751"/>
      <c r="T180" s="1751"/>
    </row>
    <row r="181" spans="2:20" ht="13.5" thickBot="1">
      <c r="B181" s="1749"/>
      <c r="C181" s="1750"/>
      <c r="D181" s="1751"/>
      <c r="E181" s="1751"/>
      <c r="F181" s="1751"/>
      <c r="G181" s="1751"/>
      <c r="H181" s="1751"/>
      <c r="I181" s="1751"/>
      <c r="J181" s="1751"/>
      <c r="K181" s="1751"/>
      <c r="L181" s="1751"/>
      <c r="M181" s="1751"/>
      <c r="N181" s="1688"/>
      <c r="O181" s="1751"/>
      <c r="P181" s="1751"/>
      <c r="Q181" s="1751"/>
      <c r="R181" s="1688"/>
      <c r="S181" s="1751"/>
      <c r="T181" s="1751"/>
    </row>
    <row r="182" spans="2:20" ht="12.75">
      <c r="B182" s="1752"/>
      <c r="C182" s="1753"/>
      <c r="D182" s="1692" t="s">
        <v>567</v>
      </c>
      <c r="E182" s="1693"/>
      <c r="F182" s="1693"/>
      <c r="G182" s="1693"/>
      <c r="H182" s="1694"/>
      <c r="I182" s="1693" t="s">
        <v>568</v>
      </c>
      <c r="J182" s="1695"/>
      <c r="K182" s="1695"/>
      <c r="L182" s="1695"/>
      <c r="M182" s="1694"/>
      <c r="N182" s="1688"/>
      <c r="O182" s="1696" t="s">
        <v>567</v>
      </c>
      <c r="P182" s="1697"/>
      <c r="Q182" s="1698"/>
      <c r="R182" s="1688"/>
      <c r="S182" s="1696" t="s">
        <v>568</v>
      </c>
      <c r="T182" s="1698"/>
    </row>
    <row r="183" spans="2:20" ht="12.75">
      <c r="B183" s="1754" t="s">
        <v>64</v>
      </c>
      <c r="C183" s="1755" t="s">
        <v>477</v>
      </c>
      <c r="D183" s="1701" t="s">
        <v>478</v>
      </c>
      <c r="E183" s="1702" t="s">
        <v>479</v>
      </c>
      <c r="F183" s="1702" t="s">
        <v>475</v>
      </c>
      <c r="G183" s="1702" t="s">
        <v>480</v>
      </c>
      <c r="H183" s="1703" t="s">
        <v>481</v>
      </c>
      <c r="I183" s="1704" t="s">
        <v>569</v>
      </c>
      <c r="J183" s="1702" t="s">
        <v>435</v>
      </c>
      <c r="K183" s="1702" t="s">
        <v>436</v>
      </c>
      <c r="L183" s="1702" t="s">
        <v>437</v>
      </c>
      <c r="M183" s="1703" t="s">
        <v>438</v>
      </c>
      <c r="N183" s="1688"/>
      <c r="O183" s="1705" t="s">
        <v>424</v>
      </c>
      <c r="P183" s="1706" t="s">
        <v>425</v>
      </c>
      <c r="Q183" s="1707" t="s">
        <v>304</v>
      </c>
      <c r="R183" s="1688"/>
      <c r="S183" s="1705" t="s">
        <v>425</v>
      </c>
      <c r="T183" s="1707" t="s">
        <v>426</v>
      </c>
    </row>
    <row r="184" spans="2:20" ht="12.75">
      <c r="B184" s="1864" t="s">
        <v>573</v>
      </c>
      <c r="C184" s="1865"/>
      <c r="D184" s="1784"/>
      <c r="E184" s="1785"/>
      <c r="F184" s="1785"/>
      <c r="G184" s="1785"/>
      <c r="H184" s="1786"/>
      <c r="I184" s="1788"/>
      <c r="J184" s="1788"/>
      <c r="K184" s="1788"/>
      <c r="L184" s="1788"/>
      <c r="M184" s="1789"/>
      <c r="N184" s="1688"/>
      <c r="O184" s="1787"/>
      <c r="P184" s="1788"/>
      <c r="Q184" s="1789"/>
      <c r="R184" s="1688"/>
      <c r="S184" s="1787"/>
      <c r="T184" s="1789"/>
    </row>
    <row r="185" spans="2:20" ht="12.75">
      <c r="B185" s="1756" t="s">
        <v>51</v>
      </c>
      <c r="C185" s="1757"/>
      <c r="D185" s="1758"/>
      <c r="E185" s="1759"/>
      <c r="F185" s="1759"/>
      <c r="G185" s="1759"/>
      <c r="H185" s="1760"/>
      <c r="I185" s="1759"/>
      <c r="J185" s="1759"/>
      <c r="K185" s="1759"/>
      <c r="L185" s="1759"/>
      <c r="M185" s="1760"/>
      <c r="N185" s="1688"/>
      <c r="O185" s="1761"/>
      <c r="P185" s="1762"/>
      <c r="Q185" s="1763"/>
      <c r="R185" s="1688"/>
      <c r="S185" s="1758"/>
      <c r="T185" s="1760"/>
    </row>
    <row r="186" spans="2:20" ht="12.75">
      <c r="B186" s="1764" t="s">
        <v>331</v>
      </c>
      <c r="C186" s="1765" t="s">
        <v>466</v>
      </c>
      <c r="D186" s="1866"/>
      <c r="E186" s="1867"/>
      <c r="F186" s="1867"/>
      <c r="G186" s="1867"/>
      <c r="H186" s="1868"/>
      <c r="I186" s="1738"/>
      <c r="J186" s="1740"/>
      <c r="K186" s="1740"/>
      <c r="L186" s="1740"/>
      <c r="M186" s="1739"/>
      <c r="N186" s="1688"/>
      <c r="O186" s="1734"/>
      <c r="P186" s="1735"/>
      <c r="Q186" s="1736"/>
      <c r="R186" s="1688"/>
      <c r="S186" s="1734"/>
      <c r="T186" s="1737"/>
    </row>
    <row r="187" spans="2:20" ht="12.75">
      <c r="B187" s="1764" t="s">
        <v>697</v>
      </c>
      <c r="C187" s="1765" t="s">
        <v>698</v>
      </c>
      <c r="D187" s="1869"/>
      <c r="E187" s="1870"/>
      <c r="F187" s="1870"/>
      <c r="G187" s="1870"/>
      <c r="H187" s="1871"/>
      <c r="I187" s="1872"/>
      <c r="J187" s="1873"/>
      <c r="K187" s="1873"/>
      <c r="L187" s="1873"/>
      <c r="M187" s="1874"/>
      <c r="N187" s="1688"/>
      <c r="O187" s="1734"/>
      <c r="P187" s="1735"/>
      <c r="Q187" s="1736"/>
      <c r="R187" s="1688"/>
      <c r="S187" s="1734"/>
      <c r="T187" s="1737"/>
    </row>
    <row r="188" spans="2:20" ht="12.75">
      <c r="B188" s="1764" t="s">
        <v>699</v>
      </c>
      <c r="C188" s="1765" t="s">
        <v>698</v>
      </c>
      <c r="D188" s="1869"/>
      <c r="E188" s="1870"/>
      <c r="F188" s="1870"/>
      <c r="G188" s="1870"/>
      <c r="H188" s="1871"/>
      <c r="I188" s="1875"/>
      <c r="J188" s="1876"/>
      <c r="K188" s="1876"/>
      <c r="L188" s="1876"/>
      <c r="M188" s="1877"/>
      <c r="N188" s="1688"/>
      <c r="O188" s="1734"/>
      <c r="P188" s="1735"/>
      <c r="Q188" s="1736"/>
      <c r="R188" s="1688"/>
      <c r="S188" s="1734"/>
      <c r="T188" s="1737"/>
    </row>
    <row r="189" spans="2:20" ht="12.75">
      <c r="B189" s="1764" t="s">
        <v>332</v>
      </c>
      <c r="C189" s="1765" t="s">
        <v>466</v>
      </c>
      <c r="D189" s="1866"/>
      <c r="E189" s="1867"/>
      <c r="F189" s="1867"/>
      <c r="G189" s="1867"/>
      <c r="H189" s="1868"/>
      <c r="I189" s="1738"/>
      <c r="J189" s="1740"/>
      <c r="K189" s="1740"/>
      <c r="L189" s="1740"/>
      <c r="M189" s="1739"/>
      <c r="N189" s="1688"/>
      <c r="O189" s="1734"/>
      <c r="P189" s="1735"/>
      <c r="Q189" s="1736"/>
      <c r="R189" s="1688"/>
      <c r="S189" s="1734"/>
      <c r="T189" s="1737"/>
    </row>
    <row r="190" spans="2:20" ht="12.75">
      <c r="B190" s="1764" t="s">
        <v>700</v>
      </c>
      <c r="C190" s="1765" t="s">
        <v>698</v>
      </c>
      <c r="D190" s="1866"/>
      <c r="E190" s="1867"/>
      <c r="F190" s="1867"/>
      <c r="G190" s="1867"/>
      <c r="H190" s="1868"/>
      <c r="I190" s="1738"/>
      <c r="J190" s="1740"/>
      <c r="K190" s="1740"/>
      <c r="L190" s="1740"/>
      <c r="M190" s="1739"/>
      <c r="N190" s="1688"/>
      <c r="O190" s="1734"/>
      <c r="P190" s="1735"/>
      <c r="Q190" s="1736"/>
      <c r="R190" s="1688"/>
      <c r="S190" s="1734"/>
      <c r="T190" s="1737"/>
    </row>
    <row r="191" spans="2:20" ht="12.75">
      <c r="B191" s="1764" t="s">
        <v>701</v>
      </c>
      <c r="C191" s="1765" t="s">
        <v>698</v>
      </c>
      <c r="D191" s="1869"/>
      <c r="E191" s="1870"/>
      <c r="F191" s="1870"/>
      <c r="G191" s="1870"/>
      <c r="H191" s="1871"/>
      <c r="I191" s="1875"/>
      <c r="J191" s="1876"/>
      <c r="K191" s="1876"/>
      <c r="L191" s="1876"/>
      <c r="M191" s="1877"/>
      <c r="N191" s="1688"/>
      <c r="O191" s="1734"/>
      <c r="P191" s="1735"/>
      <c r="Q191" s="1736"/>
      <c r="R191" s="1688"/>
      <c r="S191" s="1734"/>
      <c r="T191" s="1737"/>
    </row>
    <row r="192" spans="2:20" ht="12.75">
      <c r="B192" s="1772" t="s">
        <v>576</v>
      </c>
      <c r="C192" s="1765" t="s">
        <v>466</v>
      </c>
      <c r="D192" s="1723"/>
      <c r="E192" s="1738"/>
      <c r="F192" s="1738"/>
      <c r="G192" s="1738"/>
      <c r="H192" s="1739"/>
      <c r="I192" s="1773"/>
      <c r="J192" s="1714"/>
      <c r="K192" s="1714"/>
      <c r="L192" s="1714"/>
      <c r="M192" s="1715"/>
      <c r="N192" s="1688"/>
      <c r="O192" s="1713"/>
      <c r="P192" s="1714"/>
      <c r="Q192" s="1715"/>
      <c r="R192" s="1688"/>
      <c r="S192" s="1713"/>
      <c r="T192" s="1716"/>
    </row>
    <row r="193" spans="2:20" ht="12.75">
      <c r="B193" s="1756" t="s">
        <v>702</v>
      </c>
      <c r="C193" s="1774"/>
      <c r="D193" s="1775"/>
      <c r="E193" s="1776"/>
      <c r="F193" s="1776"/>
      <c r="G193" s="1776"/>
      <c r="H193" s="1777"/>
      <c r="I193" s="1776"/>
      <c r="J193" s="1776"/>
      <c r="K193" s="1776"/>
      <c r="L193" s="1776"/>
      <c r="M193" s="1777"/>
      <c r="N193" s="1688"/>
      <c r="O193" s="1778"/>
      <c r="P193" s="1776"/>
      <c r="Q193" s="1777"/>
      <c r="R193" s="1688"/>
      <c r="S193" s="1775"/>
      <c r="T193" s="1777"/>
    </row>
    <row r="194" spans="2:20" ht="12.75">
      <c r="B194" s="1764" t="s">
        <v>333</v>
      </c>
      <c r="C194" s="1765" t="s">
        <v>466</v>
      </c>
      <c r="D194" s="1866"/>
      <c r="E194" s="1867"/>
      <c r="F194" s="1867"/>
      <c r="G194" s="1867"/>
      <c r="H194" s="1868"/>
      <c r="I194" s="1738"/>
      <c r="J194" s="1740"/>
      <c r="K194" s="1740"/>
      <c r="L194" s="1740"/>
      <c r="M194" s="1739"/>
      <c r="N194" s="1688"/>
      <c r="O194" s="1734"/>
      <c r="P194" s="1735"/>
      <c r="Q194" s="1736"/>
      <c r="R194" s="1688"/>
      <c r="S194" s="1734"/>
      <c r="T194" s="1737"/>
    </row>
    <row r="195" spans="2:20" ht="12.75">
      <c r="B195" s="1764" t="s">
        <v>703</v>
      </c>
      <c r="C195" s="1765" t="s">
        <v>698</v>
      </c>
      <c r="D195" s="1869"/>
      <c r="E195" s="1870"/>
      <c r="F195" s="1870"/>
      <c r="G195" s="1870"/>
      <c r="H195" s="1871"/>
      <c r="I195" s="1872"/>
      <c r="J195" s="1873"/>
      <c r="K195" s="1873"/>
      <c r="L195" s="1873"/>
      <c r="M195" s="1874"/>
      <c r="N195" s="1688"/>
      <c r="O195" s="1734"/>
      <c r="P195" s="1735"/>
      <c r="Q195" s="1736"/>
      <c r="R195" s="1688"/>
      <c r="S195" s="1734"/>
      <c r="T195" s="1737"/>
    </row>
    <row r="196" spans="2:20" ht="12.75">
      <c r="B196" s="1764" t="s">
        <v>704</v>
      </c>
      <c r="C196" s="1765" t="s">
        <v>698</v>
      </c>
      <c r="D196" s="1869"/>
      <c r="E196" s="1870"/>
      <c r="F196" s="1870"/>
      <c r="G196" s="1870"/>
      <c r="H196" s="1871"/>
      <c r="I196" s="1875"/>
      <c r="J196" s="1876"/>
      <c r="K196" s="1876"/>
      <c r="L196" s="1876"/>
      <c r="M196" s="1877"/>
      <c r="N196" s="1688"/>
      <c r="O196" s="1734"/>
      <c r="P196" s="1735"/>
      <c r="Q196" s="1736"/>
      <c r="R196" s="1688"/>
      <c r="S196" s="1734"/>
      <c r="T196" s="1737"/>
    </row>
    <row r="197" spans="2:20" ht="12.75">
      <c r="B197" s="1764" t="s">
        <v>334</v>
      </c>
      <c r="C197" s="1765" t="s">
        <v>466</v>
      </c>
      <c r="D197" s="1866"/>
      <c r="E197" s="1867"/>
      <c r="F197" s="1867"/>
      <c r="G197" s="1867"/>
      <c r="H197" s="1868"/>
      <c r="I197" s="1738"/>
      <c r="J197" s="1740"/>
      <c r="K197" s="1740"/>
      <c r="L197" s="1740"/>
      <c r="M197" s="1739"/>
      <c r="N197" s="1688"/>
      <c r="O197" s="1734"/>
      <c r="P197" s="1735"/>
      <c r="Q197" s="1736"/>
      <c r="R197" s="1688"/>
      <c r="S197" s="1734"/>
      <c r="T197" s="1737"/>
    </row>
    <row r="198" spans="2:20" ht="12.75">
      <c r="B198" s="1764" t="s">
        <v>705</v>
      </c>
      <c r="C198" s="1765" t="s">
        <v>698</v>
      </c>
      <c r="D198" s="1866"/>
      <c r="E198" s="1867"/>
      <c r="F198" s="1867"/>
      <c r="G198" s="1867"/>
      <c r="H198" s="1868"/>
      <c r="I198" s="1738"/>
      <c r="J198" s="1740"/>
      <c r="K198" s="1740"/>
      <c r="L198" s="1740"/>
      <c r="M198" s="1739"/>
      <c r="N198" s="1688"/>
      <c r="O198" s="1734"/>
      <c r="P198" s="1735"/>
      <c r="Q198" s="1736"/>
      <c r="R198" s="1688"/>
      <c r="S198" s="1734"/>
      <c r="T198" s="1737"/>
    </row>
    <row r="199" spans="2:20" ht="12.75">
      <c r="B199" s="1764" t="s">
        <v>706</v>
      </c>
      <c r="C199" s="1765" t="s">
        <v>698</v>
      </c>
      <c r="D199" s="1869"/>
      <c r="E199" s="1870"/>
      <c r="F199" s="1870"/>
      <c r="G199" s="1870"/>
      <c r="H199" s="1871"/>
      <c r="I199" s="1875"/>
      <c r="J199" s="1876"/>
      <c r="K199" s="1876"/>
      <c r="L199" s="1876"/>
      <c r="M199" s="1877"/>
      <c r="N199" s="1688"/>
      <c r="O199" s="1734"/>
      <c r="P199" s="1735"/>
      <c r="Q199" s="1736"/>
      <c r="R199" s="1688"/>
      <c r="S199" s="1734"/>
      <c r="T199" s="1737"/>
    </row>
    <row r="200" spans="2:20" ht="12.75">
      <c r="B200" s="1772" t="s">
        <v>577</v>
      </c>
      <c r="C200" s="1765" t="s">
        <v>466</v>
      </c>
      <c r="D200" s="1723"/>
      <c r="E200" s="1738"/>
      <c r="F200" s="1738"/>
      <c r="G200" s="1738"/>
      <c r="H200" s="1739"/>
      <c r="I200" s="1773"/>
      <c r="J200" s="1714"/>
      <c r="K200" s="1714"/>
      <c r="L200" s="1714"/>
      <c r="M200" s="1715"/>
      <c r="N200" s="1688"/>
      <c r="O200" s="1713"/>
      <c r="P200" s="1714"/>
      <c r="Q200" s="1715"/>
      <c r="R200" s="1688"/>
      <c r="S200" s="1713"/>
      <c r="T200" s="1716"/>
    </row>
    <row r="201" spans="2:20" ht="12.75">
      <c r="B201" s="1756" t="s">
        <v>707</v>
      </c>
      <c r="C201" s="1774"/>
      <c r="D201" s="1775"/>
      <c r="E201" s="1776"/>
      <c r="F201" s="1776"/>
      <c r="G201" s="1776"/>
      <c r="H201" s="1777"/>
      <c r="I201" s="1776"/>
      <c r="J201" s="1776"/>
      <c r="K201" s="1776"/>
      <c r="L201" s="1776"/>
      <c r="M201" s="1777"/>
      <c r="N201" s="1688"/>
      <c r="O201" s="1775"/>
      <c r="P201" s="1776"/>
      <c r="Q201" s="1777"/>
      <c r="R201" s="1688"/>
      <c r="S201" s="1775"/>
      <c r="T201" s="1777"/>
    </row>
    <row r="202" spans="2:20" ht="12.75">
      <c r="B202" s="1764" t="s">
        <v>335</v>
      </c>
      <c r="C202" s="1765" t="s">
        <v>466</v>
      </c>
      <c r="D202" s="1866"/>
      <c r="E202" s="1867"/>
      <c r="F202" s="1867"/>
      <c r="G202" s="1867"/>
      <c r="H202" s="1868"/>
      <c r="I202" s="1738"/>
      <c r="J202" s="1740"/>
      <c r="K202" s="1740"/>
      <c r="L202" s="1740"/>
      <c r="M202" s="1739"/>
      <c r="N202" s="1688"/>
      <c r="O202" s="1734"/>
      <c r="P202" s="1735"/>
      <c r="Q202" s="1736"/>
      <c r="R202" s="1688"/>
      <c r="S202" s="1734"/>
      <c r="T202" s="1737"/>
    </row>
    <row r="203" spans="2:20" ht="12.75">
      <c r="B203" s="1764" t="s">
        <v>708</v>
      </c>
      <c r="C203" s="1765" t="s">
        <v>698</v>
      </c>
      <c r="D203" s="1869"/>
      <c r="E203" s="1870"/>
      <c r="F203" s="1870"/>
      <c r="G203" s="1870"/>
      <c r="H203" s="1871"/>
      <c r="I203" s="1872"/>
      <c r="J203" s="1873"/>
      <c r="K203" s="1873"/>
      <c r="L203" s="1873"/>
      <c r="M203" s="1874"/>
      <c r="N203" s="1688"/>
      <c r="O203" s="1734"/>
      <c r="P203" s="1735"/>
      <c r="Q203" s="1736"/>
      <c r="R203" s="1688"/>
      <c r="S203" s="1734"/>
      <c r="T203" s="1737"/>
    </row>
    <row r="204" spans="2:20" ht="12.75">
      <c r="B204" s="1764" t="s">
        <v>709</v>
      </c>
      <c r="C204" s="1765" t="s">
        <v>698</v>
      </c>
      <c r="D204" s="1869"/>
      <c r="E204" s="1870"/>
      <c r="F204" s="1870"/>
      <c r="G204" s="1870"/>
      <c r="H204" s="1871"/>
      <c r="I204" s="1875"/>
      <c r="J204" s="1876"/>
      <c r="K204" s="1876"/>
      <c r="L204" s="1876"/>
      <c r="M204" s="1877"/>
      <c r="N204" s="1688"/>
      <c r="O204" s="1734"/>
      <c r="P204" s="1735"/>
      <c r="Q204" s="1736"/>
      <c r="R204" s="1688"/>
      <c r="S204" s="1734"/>
      <c r="T204" s="1737"/>
    </row>
    <row r="205" spans="2:20" ht="12.75">
      <c r="B205" s="1764" t="s">
        <v>336</v>
      </c>
      <c r="C205" s="1765" t="s">
        <v>466</v>
      </c>
      <c r="D205" s="1866"/>
      <c r="E205" s="1867"/>
      <c r="F205" s="1867"/>
      <c r="G205" s="1867"/>
      <c r="H205" s="1868"/>
      <c r="I205" s="1738"/>
      <c r="J205" s="1740"/>
      <c r="K205" s="1740"/>
      <c r="L205" s="1740"/>
      <c r="M205" s="1739"/>
      <c r="N205" s="1688"/>
      <c r="O205" s="1734"/>
      <c r="P205" s="1735"/>
      <c r="Q205" s="1736"/>
      <c r="R205" s="1688"/>
      <c r="S205" s="1734"/>
      <c r="T205" s="1737"/>
    </row>
    <row r="206" spans="2:20" ht="12.75">
      <c r="B206" s="1764" t="s">
        <v>710</v>
      </c>
      <c r="C206" s="1765" t="s">
        <v>698</v>
      </c>
      <c r="D206" s="1878"/>
      <c r="E206" s="1879"/>
      <c r="F206" s="1879"/>
      <c r="G206" s="1879"/>
      <c r="H206" s="1880"/>
      <c r="I206" s="1881"/>
      <c r="J206" s="1882"/>
      <c r="K206" s="1882"/>
      <c r="L206" s="1882"/>
      <c r="M206" s="1883"/>
      <c r="N206" s="1688"/>
      <c r="O206" s="1734"/>
      <c r="P206" s="1735"/>
      <c r="Q206" s="1736"/>
      <c r="R206" s="1688"/>
      <c r="S206" s="1734"/>
      <c r="T206" s="1737"/>
    </row>
    <row r="207" spans="2:20" ht="12.75">
      <c r="B207" s="1764" t="s">
        <v>711</v>
      </c>
      <c r="C207" s="1765" t="s">
        <v>698</v>
      </c>
      <c r="D207" s="1869"/>
      <c r="E207" s="1870"/>
      <c r="F207" s="1870"/>
      <c r="G207" s="1870"/>
      <c r="H207" s="1871"/>
      <c r="I207" s="1875"/>
      <c r="J207" s="1876"/>
      <c r="K207" s="1876"/>
      <c r="L207" s="1876"/>
      <c r="M207" s="1877"/>
      <c r="N207" s="1688"/>
      <c r="O207" s="1734"/>
      <c r="P207" s="1735"/>
      <c r="Q207" s="1736"/>
      <c r="R207" s="1688"/>
      <c r="S207" s="1734"/>
      <c r="T207" s="1737"/>
    </row>
    <row r="208" spans="2:20" ht="12.75">
      <c r="B208" s="1772" t="s">
        <v>578</v>
      </c>
      <c r="C208" s="1765" t="s">
        <v>466</v>
      </c>
      <c r="D208" s="1723"/>
      <c r="E208" s="1738"/>
      <c r="F208" s="1738"/>
      <c r="G208" s="1738"/>
      <c r="H208" s="1739"/>
      <c r="I208" s="1773"/>
      <c r="J208" s="1714"/>
      <c r="K208" s="1714"/>
      <c r="L208" s="1714"/>
      <c r="M208" s="1715"/>
      <c r="N208" s="1688"/>
      <c r="O208" s="1713"/>
      <c r="P208" s="1714"/>
      <c r="Q208" s="1715"/>
      <c r="R208" s="1688"/>
      <c r="S208" s="1713"/>
      <c r="T208" s="1716"/>
    </row>
    <row r="209" spans="2:20" ht="12.75">
      <c r="B209" s="1756" t="s">
        <v>712</v>
      </c>
      <c r="C209" s="1774"/>
      <c r="D209" s="1775"/>
      <c r="E209" s="1776"/>
      <c r="F209" s="1776"/>
      <c r="G209" s="1776"/>
      <c r="H209" s="1777"/>
      <c r="I209" s="1776"/>
      <c r="J209" s="1776"/>
      <c r="K209" s="1776"/>
      <c r="L209" s="1776"/>
      <c r="M209" s="1777"/>
      <c r="N209" s="1688"/>
      <c r="O209" s="1775"/>
      <c r="P209" s="1776"/>
      <c r="Q209" s="1777"/>
      <c r="R209" s="1688"/>
      <c r="S209" s="1775"/>
      <c r="T209" s="1777"/>
    </row>
    <row r="210" spans="2:20" ht="12.75">
      <c r="B210" s="1764" t="s">
        <v>337</v>
      </c>
      <c r="C210" s="1765" t="s">
        <v>466</v>
      </c>
      <c r="D210" s="1866"/>
      <c r="E210" s="1867"/>
      <c r="F210" s="1867"/>
      <c r="G210" s="1867"/>
      <c r="H210" s="1868"/>
      <c r="I210" s="1738"/>
      <c r="J210" s="1740"/>
      <c r="K210" s="1740"/>
      <c r="L210" s="1740"/>
      <c r="M210" s="1739"/>
      <c r="N210" s="1688"/>
      <c r="O210" s="1734"/>
      <c r="P210" s="1735"/>
      <c r="Q210" s="1736"/>
      <c r="R210" s="1688"/>
      <c r="S210" s="1734"/>
      <c r="T210" s="1737"/>
    </row>
    <row r="211" spans="2:20" ht="12.75">
      <c r="B211" s="1764" t="s">
        <v>713</v>
      </c>
      <c r="C211" s="1765" t="s">
        <v>698</v>
      </c>
      <c r="D211" s="1869"/>
      <c r="E211" s="1870"/>
      <c r="F211" s="1870"/>
      <c r="G211" s="1870"/>
      <c r="H211" s="1871"/>
      <c r="I211" s="1872"/>
      <c r="J211" s="1873"/>
      <c r="K211" s="1873"/>
      <c r="L211" s="1873"/>
      <c r="M211" s="1874"/>
      <c r="N211" s="1688"/>
      <c r="O211" s="1734"/>
      <c r="P211" s="1735"/>
      <c r="Q211" s="1736"/>
      <c r="R211" s="1688"/>
      <c r="S211" s="1734"/>
      <c r="T211" s="1737"/>
    </row>
    <row r="212" spans="2:20" ht="12.75">
      <c r="B212" s="1764" t="s">
        <v>364</v>
      </c>
      <c r="C212" s="1765" t="s">
        <v>698</v>
      </c>
      <c r="D212" s="1869"/>
      <c r="E212" s="1870"/>
      <c r="F212" s="1870"/>
      <c r="G212" s="1870"/>
      <c r="H212" s="1871"/>
      <c r="I212" s="1875"/>
      <c r="J212" s="1876"/>
      <c r="K212" s="1876"/>
      <c r="L212" s="1876"/>
      <c r="M212" s="1877"/>
      <c r="N212" s="1688"/>
      <c r="O212" s="1734"/>
      <c r="P212" s="1735"/>
      <c r="Q212" s="1736"/>
      <c r="R212" s="1688"/>
      <c r="S212" s="1734"/>
      <c r="T212" s="1737"/>
    </row>
    <row r="213" spans="2:20" ht="12.75">
      <c r="B213" s="1764" t="s">
        <v>338</v>
      </c>
      <c r="C213" s="1765" t="s">
        <v>466</v>
      </c>
      <c r="D213" s="1866"/>
      <c r="E213" s="1867"/>
      <c r="F213" s="1867"/>
      <c r="G213" s="1867"/>
      <c r="H213" s="1868"/>
      <c r="I213" s="1738"/>
      <c r="J213" s="1740"/>
      <c r="K213" s="1740"/>
      <c r="L213" s="1740"/>
      <c r="M213" s="1739"/>
      <c r="N213" s="1688"/>
      <c r="O213" s="1734"/>
      <c r="P213" s="1735"/>
      <c r="Q213" s="1736"/>
      <c r="R213" s="1688"/>
      <c r="S213" s="1734"/>
      <c r="T213" s="1737"/>
    </row>
    <row r="214" spans="2:20" ht="12.75">
      <c r="B214" s="1764" t="s">
        <v>716</v>
      </c>
      <c r="C214" s="1765" t="s">
        <v>698</v>
      </c>
      <c r="D214" s="1878"/>
      <c r="E214" s="1879"/>
      <c r="F214" s="1879"/>
      <c r="G214" s="1879"/>
      <c r="H214" s="1880"/>
      <c r="I214" s="1881"/>
      <c r="J214" s="1882"/>
      <c r="K214" s="1882"/>
      <c r="L214" s="1882"/>
      <c r="M214" s="1883"/>
      <c r="N214" s="1688"/>
      <c r="O214" s="1734"/>
      <c r="P214" s="1735"/>
      <c r="Q214" s="1736"/>
      <c r="R214" s="1688"/>
      <c r="S214" s="1734"/>
      <c r="T214" s="1737"/>
    </row>
    <row r="215" spans="2:20" ht="12.75">
      <c r="B215" s="1764" t="s">
        <v>715</v>
      </c>
      <c r="C215" s="1765" t="s">
        <v>698</v>
      </c>
      <c r="D215" s="1869"/>
      <c r="E215" s="1870"/>
      <c r="F215" s="1870"/>
      <c r="G215" s="1870"/>
      <c r="H215" s="1871"/>
      <c r="I215" s="1875"/>
      <c r="J215" s="1876"/>
      <c r="K215" s="1876"/>
      <c r="L215" s="1876"/>
      <c r="M215" s="1877"/>
      <c r="N215" s="1688"/>
      <c r="O215" s="1734"/>
      <c r="P215" s="1735"/>
      <c r="Q215" s="1736"/>
      <c r="R215" s="1688"/>
      <c r="S215" s="1734"/>
      <c r="T215" s="1737"/>
    </row>
    <row r="216" spans="2:20" ht="12.75">
      <c r="B216" s="1884" t="s">
        <v>586</v>
      </c>
      <c r="C216" s="1765" t="s">
        <v>466</v>
      </c>
      <c r="D216" s="1885"/>
      <c r="E216" s="1886"/>
      <c r="F216" s="1886"/>
      <c r="G216" s="1886"/>
      <c r="H216" s="1887"/>
      <c r="I216" s="1888"/>
      <c r="J216" s="1889"/>
      <c r="K216" s="1889"/>
      <c r="L216" s="1889"/>
      <c r="M216" s="1890"/>
      <c r="N216" s="1688"/>
      <c r="O216" s="1713"/>
      <c r="P216" s="1714"/>
      <c r="Q216" s="1715"/>
      <c r="R216" s="1688"/>
      <c r="S216" s="1713"/>
      <c r="T216" s="1716"/>
    </row>
    <row r="217" spans="2:20" ht="13.5" thickBot="1">
      <c r="B217" s="1891" t="s">
        <v>671</v>
      </c>
      <c r="C217" s="1892"/>
      <c r="D217" s="1893"/>
      <c r="E217" s="1893"/>
      <c r="F217" s="1893"/>
      <c r="G217" s="1893"/>
      <c r="H217" s="1893"/>
      <c r="I217" s="1896"/>
      <c r="J217" s="1896"/>
      <c r="K217" s="1896"/>
      <c r="L217" s="1896"/>
      <c r="M217" s="1897"/>
      <c r="N217" s="1688"/>
      <c r="O217" s="1745"/>
      <c r="P217" s="1746"/>
      <c r="Q217" s="1747"/>
      <c r="R217" s="1688"/>
      <c r="S217" s="1898"/>
      <c r="T217" s="1748"/>
    </row>
    <row r="218" spans="3:20" ht="12.75">
      <c r="C218" s="1685"/>
      <c r="D218" s="1685"/>
      <c r="E218" s="1685"/>
      <c r="F218" s="1685"/>
      <c r="G218" s="1685"/>
      <c r="H218" s="1685"/>
      <c r="I218" s="1685"/>
      <c r="J218" s="1685"/>
      <c r="K218" s="1685"/>
      <c r="L218" s="1685"/>
      <c r="M218" s="1685"/>
      <c r="N218" s="1685"/>
      <c r="O218" s="1685"/>
      <c r="P218" s="1685"/>
      <c r="Q218" s="1685"/>
      <c r="R218" s="1685"/>
      <c r="S218" s="1685"/>
      <c r="T218" s="1685"/>
    </row>
    <row r="219" spans="2:20" ht="12.75">
      <c r="B219" s="1749" t="s">
        <v>672</v>
      </c>
      <c r="C219" s="1750"/>
      <c r="D219" s="1751"/>
      <c r="E219" s="1751"/>
      <c r="F219" s="1751"/>
      <c r="G219" s="1751"/>
      <c r="H219" s="1751"/>
      <c r="I219" s="1751"/>
      <c r="J219" s="1751"/>
      <c r="K219" s="1751"/>
      <c r="L219" s="1751"/>
      <c r="M219" s="1751"/>
      <c r="N219" s="1688"/>
      <c r="O219" s="1751"/>
      <c r="P219" s="1751"/>
      <c r="Q219" s="1751"/>
      <c r="R219" s="1688"/>
      <c r="S219" s="1751"/>
      <c r="T219" s="1751"/>
    </row>
    <row r="220" spans="2:20" ht="13.5" thickBot="1">
      <c r="B220" s="1749"/>
      <c r="C220" s="1750"/>
      <c r="D220" s="1751"/>
      <c r="E220" s="1751"/>
      <c r="F220" s="1751"/>
      <c r="G220" s="1751"/>
      <c r="H220" s="1751"/>
      <c r="I220" s="1751"/>
      <c r="J220" s="1751"/>
      <c r="K220" s="1751"/>
      <c r="L220" s="1751"/>
      <c r="M220" s="1751"/>
      <c r="N220" s="1688"/>
      <c r="O220" s="1751"/>
      <c r="P220" s="1751"/>
      <c r="Q220" s="1751"/>
      <c r="R220" s="1688"/>
      <c r="S220" s="1751"/>
      <c r="T220" s="1751"/>
    </row>
    <row r="221" spans="2:20" ht="12.75">
      <c r="B221" s="1752"/>
      <c r="C221" s="1753"/>
      <c r="D221" s="1692" t="s">
        <v>567</v>
      </c>
      <c r="E221" s="1693"/>
      <c r="F221" s="1693"/>
      <c r="G221" s="1693"/>
      <c r="H221" s="1694"/>
      <c r="I221" s="1693" t="s">
        <v>568</v>
      </c>
      <c r="J221" s="1695"/>
      <c r="K221" s="1695"/>
      <c r="L221" s="1695"/>
      <c r="M221" s="1694"/>
      <c r="N221" s="1688"/>
      <c r="O221" s="1696" t="s">
        <v>567</v>
      </c>
      <c r="P221" s="1697"/>
      <c r="Q221" s="1698"/>
      <c r="R221" s="1688"/>
      <c r="S221" s="1696" t="s">
        <v>568</v>
      </c>
      <c r="T221" s="1698"/>
    </row>
    <row r="222" spans="2:20" ht="12.75">
      <c r="B222" s="1754" t="s">
        <v>64</v>
      </c>
      <c r="C222" s="1755" t="s">
        <v>477</v>
      </c>
      <c r="D222" s="1701" t="s">
        <v>478</v>
      </c>
      <c r="E222" s="1702" t="s">
        <v>479</v>
      </c>
      <c r="F222" s="1702" t="s">
        <v>475</v>
      </c>
      <c r="G222" s="1702" t="s">
        <v>480</v>
      </c>
      <c r="H222" s="1703" t="s">
        <v>481</v>
      </c>
      <c r="I222" s="1704" t="s">
        <v>569</v>
      </c>
      <c r="J222" s="1702" t="s">
        <v>435</v>
      </c>
      <c r="K222" s="1702" t="s">
        <v>436</v>
      </c>
      <c r="L222" s="1702" t="s">
        <v>437</v>
      </c>
      <c r="M222" s="1703" t="s">
        <v>438</v>
      </c>
      <c r="N222" s="1688"/>
      <c r="O222" s="1705" t="s">
        <v>424</v>
      </c>
      <c r="P222" s="1706" t="s">
        <v>425</v>
      </c>
      <c r="Q222" s="1707" t="s">
        <v>304</v>
      </c>
      <c r="R222" s="1688"/>
      <c r="S222" s="1705" t="s">
        <v>425</v>
      </c>
      <c r="T222" s="1707" t="s">
        <v>426</v>
      </c>
    </row>
    <row r="223" spans="2:20" ht="12.75">
      <c r="B223" s="1864" t="s">
        <v>573</v>
      </c>
      <c r="C223" s="1865"/>
      <c r="D223" s="1784"/>
      <c r="E223" s="1785"/>
      <c r="F223" s="1785"/>
      <c r="G223" s="1785"/>
      <c r="H223" s="1786"/>
      <c r="I223" s="1788"/>
      <c r="J223" s="1788"/>
      <c r="K223" s="1788"/>
      <c r="L223" s="1788"/>
      <c r="M223" s="1789"/>
      <c r="N223" s="1688"/>
      <c r="O223" s="1787"/>
      <c r="P223" s="1788"/>
      <c r="Q223" s="1789"/>
      <c r="R223" s="1688"/>
      <c r="S223" s="1787"/>
      <c r="T223" s="1789"/>
    </row>
    <row r="224" spans="2:20" ht="12.75">
      <c r="B224" s="1756" t="s">
        <v>51</v>
      </c>
      <c r="C224" s="1757"/>
      <c r="D224" s="1758"/>
      <c r="E224" s="1759"/>
      <c r="F224" s="1759"/>
      <c r="G224" s="1759"/>
      <c r="H224" s="1760"/>
      <c r="I224" s="1759"/>
      <c r="J224" s="1759"/>
      <c r="K224" s="1759"/>
      <c r="L224" s="1759"/>
      <c r="M224" s="1760"/>
      <c r="N224" s="1688"/>
      <c r="O224" s="1761"/>
      <c r="P224" s="1762"/>
      <c r="Q224" s="1763"/>
      <c r="R224" s="1688"/>
      <c r="S224" s="1758"/>
      <c r="T224" s="1760"/>
    </row>
    <row r="225" spans="2:20" ht="12.75">
      <c r="B225" s="1764" t="s">
        <v>331</v>
      </c>
      <c r="C225" s="1765" t="s">
        <v>466</v>
      </c>
      <c r="D225" s="1866"/>
      <c r="E225" s="1867"/>
      <c r="F225" s="1867"/>
      <c r="G225" s="1867"/>
      <c r="H225" s="1868"/>
      <c r="I225" s="1738"/>
      <c r="J225" s="1740"/>
      <c r="K225" s="1740"/>
      <c r="L225" s="1740"/>
      <c r="M225" s="1739"/>
      <c r="N225" s="1688"/>
      <c r="O225" s="1734"/>
      <c r="P225" s="1735"/>
      <c r="Q225" s="1736"/>
      <c r="R225" s="1688"/>
      <c r="S225" s="1734"/>
      <c r="T225" s="1737"/>
    </row>
    <row r="226" spans="2:20" ht="12.75">
      <c r="B226" s="1764" t="s">
        <v>332</v>
      </c>
      <c r="C226" s="1765" t="s">
        <v>466</v>
      </c>
      <c r="D226" s="1866"/>
      <c r="E226" s="1867"/>
      <c r="F226" s="1867"/>
      <c r="G226" s="1867"/>
      <c r="H226" s="1868"/>
      <c r="I226" s="1738"/>
      <c r="J226" s="1740"/>
      <c r="K226" s="1740"/>
      <c r="L226" s="1740"/>
      <c r="M226" s="1739"/>
      <c r="N226" s="1688"/>
      <c r="O226" s="1734"/>
      <c r="P226" s="1735"/>
      <c r="Q226" s="1736"/>
      <c r="R226" s="1688"/>
      <c r="S226" s="1734"/>
      <c r="T226" s="1737"/>
    </row>
    <row r="227" spans="2:20" ht="12.75">
      <c r="B227" s="1772" t="s">
        <v>576</v>
      </c>
      <c r="C227" s="1765" t="s">
        <v>466</v>
      </c>
      <c r="D227" s="1723"/>
      <c r="E227" s="1738"/>
      <c r="F227" s="1738"/>
      <c r="G227" s="1738"/>
      <c r="H227" s="1739"/>
      <c r="I227" s="1773"/>
      <c r="J227" s="1714"/>
      <c r="K227" s="1714"/>
      <c r="L227" s="1714"/>
      <c r="M227" s="1715"/>
      <c r="N227" s="1688"/>
      <c r="O227" s="1713"/>
      <c r="P227" s="1714"/>
      <c r="Q227" s="1715"/>
      <c r="R227" s="1688"/>
      <c r="S227" s="1713"/>
      <c r="T227" s="1716"/>
    </row>
    <row r="228" spans="2:20" ht="12.75">
      <c r="B228" s="1756" t="s">
        <v>702</v>
      </c>
      <c r="C228" s="1774"/>
      <c r="D228" s="1775"/>
      <c r="E228" s="1776"/>
      <c r="F228" s="1776"/>
      <c r="G228" s="1776"/>
      <c r="H228" s="1777"/>
      <c r="I228" s="1776"/>
      <c r="J228" s="1776"/>
      <c r="K228" s="1776"/>
      <c r="L228" s="1776"/>
      <c r="M228" s="1777"/>
      <c r="N228" s="1688"/>
      <c r="O228" s="1778"/>
      <c r="P228" s="1776"/>
      <c r="Q228" s="1777"/>
      <c r="R228" s="1688"/>
      <c r="S228" s="1775"/>
      <c r="T228" s="1777"/>
    </row>
    <row r="229" spans="2:20" ht="12.75">
      <c r="B229" s="1764" t="s">
        <v>333</v>
      </c>
      <c r="C229" s="1765" t="s">
        <v>466</v>
      </c>
      <c r="D229" s="1866"/>
      <c r="E229" s="1867"/>
      <c r="F229" s="1867"/>
      <c r="G229" s="1867"/>
      <c r="H229" s="1868"/>
      <c r="I229" s="1738"/>
      <c r="J229" s="1740"/>
      <c r="K229" s="1740"/>
      <c r="L229" s="1740"/>
      <c r="M229" s="1739"/>
      <c r="N229" s="1688"/>
      <c r="O229" s="1734"/>
      <c r="P229" s="1735"/>
      <c r="Q229" s="1736"/>
      <c r="R229" s="1688"/>
      <c r="S229" s="1734"/>
      <c r="T229" s="1737"/>
    </row>
    <row r="230" spans="2:20" ht="12.75">
      <c r="B230" s="1764" t="s">
        <v>334</v>
      </c>
      <c r="C230" s="1765" t="s">
        <v>466</v>
      </c>
      <c r="D230" s="1866"/>
      <c r="E230" s="1867"/>
      <c r="F230" s="1867"/>
      <c r="G230" s="1867"/>
      <c r="H230" s="1868"/>
      <c r="I230" s="1738"/>
      <c r="J230" s="1740"/>
      <c r="K230" s="1740"/>
      <c r="L230" s="1740"/>
      <c r="M230" s="1739"/>
      <c r="N230" s="1688"/>
      <c r="O230" s="1734"/>
      <c r="P230" s="1735"/>
      <c r="Q230" s="1736"/>
      <c r="R230" s="1688"/>
      <c r="S230" s="1734"/>
      <c r="T230" s="1737"/>
    </row>
    <row r="231" spans="2:20" ht="12.75">
      <c r="B231" s="1772" t="s">
        <v>577</v>
      </c>
      <c r="C231" s="1765" t="s">
        <v>466</v>
      </c>
      <c r="D231" s="1723"/>
      <c r="E231" s="1738"/>
      <c r="F231" s="1738"/>
      <c r="G231" s="1738"/>
      <c r="H231" s="1739"/>
      <c r="I231" s="1773"/>
      <c r="J231" s="1714"/>
      <c r="K231" s="1714"/>
      <c r="L231" s="1714"/>
      <c r="M231" s="1715"/>
      <c r="N231" s="1688"/>
      <c r="O231" s="1713"/>
      <c r="P231" s="1714"/>
      <c r="Q231" s="1715"/>
      <c r="R231" s="1688"/>
      <c r="S231" s="1713"/>
      <c r="T231" s="1716"/>
    </row>
    <row r="232" spans="2:20" ht="12.75">
      <c r="B232" s="1756" t="s">
        <v>707</v>
      </c>
      <c r="C232" s="1774"/>
      <c r="D232" s="1775"/>
      <c r="E232" s="1776"/>
      <c r="F232" s="1776"/>
      <c r="G232" s="1776"/>
      <c r="H232" s="1777"/>
      <c r="I232" s="1776"/>
      <c r="J232" s="1776"/>
      <c r="K232" s="1776"/>
      <c r="L232" s="1776"/>
      <c r="M232" s="1777"/>
      <c r="N232" s="1688"/>
      <c r="O232" s="1775"/>
      <c r="P232" s="1776"/>
      <c r="Q232" s="1777"/>
      <c r="R232" s="1688"/>
      <c r="S232" s="1775"/>
      <c r="T232" s="1777"/>
    </row>
    <row r="233" spans="2:20" ht="12.75">
      <c r="B233" s="1764" t="s">
        <v>335</v>
      </c>
      <c r="C233" s="1765" t="s">
        <v>466</v>
      </c>
      <c r="D233" s="1866"/>
      <c r="E233" s="1867"/>
      <c r="F233" s="1867"/>
      <c r="G233" s="1867"/>
      <c r="H233" s="1868"/>
      <c r="I233" s="1738"/>
      <c r="J233" s="1740"/>
      <c r="K233" s="1740"/>
      <c r="L233" s="1740"/>
      <c r="M233" s="1739"/>
      <c r="N233" s="1688"/>
      <c r="O233" s="1734"/>
      <c r="P233" s="1735"/>
      <c r="Q233" s="1736"/>
      <c r="R233" s="1688"/>
      <c r="S233" s="1734"/>
      <c r="T233" s="1737"/>
    </row>
    <row r="234" spans="2:20" ht="12.75">
      <c r="B234" s="1764" t="s">
        <v>336</v>
      </c>
      <c r="C234" s="1765" t="s">
        <v>466</v>
      </c>
      <c r="D234" s="1866"/>
      <c r="E234" s="1867"/>
      <c r="F234" s="1867"/>
      <c r="G234" s="1867"/>
      <c r="H234" s="1868"/>
      <c r="I234" s="1738"/>
      <c r="J234" s="1740"/>
      <c r="K234" s="1740"/>
      <c r="L234" s="1740"/>
      <c r="M234" s="1739"/>
      <c r="N234" s="1688"/>
      <c r="O234" s="1734"/>
      <c r="P234" s="1735"/>
      <c r="Q234" s="1736"/>
      <c r="R234" s="1688"/>
      <c r="S234" s="1734"/>
      <c r="T234" s="1737"/>
    </row>
    <row r="235" spans="2:20" ht="12.75">
      <c r="B235" s="1772" t="s">
        <v>578</v>
      </c>
      <c r="C235" s="1765" t="s">
        <v>466</v>
      </c>
      <c r="D235" s="1723"/>
      <c r="E235" s="1738"/>
      <c r="F235" s="1738"/>
      <c r="G235" s="1738"/>
      <c r="H235" s="1739"/>
      <c r="I235" s="1773"/>
      <c r="J235" s="1714"/>
      <c r="K235" s="1714"/>
      <c r="L235" s="1714"/>
      <c r="M235" s="1715"/>
      <c r="N235" s="1688"/>
      <c r="O235" s="1713"/>
      <c r="P235" s="1714"/>
      <c r="Q235" s="1715"/>
      <c r="R235" s="1688"/>
      <c r="S235" s="1713"/>
      <c r="T235" s="1716"/>
    </row>
    <row r="236" spans="2:20" ht="12.75">
      <c r="B236" s="1756" t="s">
        <v>712</v>
      </c>
      <c r="C236" s="1774"/>
      <c r="D236" s="1775"/>
      <c r="E236" s="1776"/>
      <c r="F236" s="1776"/>
      <c r="G236" s="1776"/>
      <c r="H236" s="1777"/>
      <c r="I236" s="1776"/>
      <c r="J236" s="1776"/>
      <c r="K236" s="1776"/>
      <c r="L236" s="1776"/>
      <c r="M236" s="1777"/>
      <c r="N236" s="1688"/>
      <c r="O236" s="1775"/>
      <c r="P236" s="1776"/>
      <c r="Q236" s="1777"/>
      <c r="R236" s="1688"/>
      <c r="S236" s="1775"/>
      <c r="T236" s="1777"/>
    </row>
    <row r="237" spans="2:20" ht="12.75">
      <c r="B237" s="1764" t="s">
        <v>337</v>
      </c>
      <c r="C237" s="1765" t="s">
        <v>466</v>
      </c>
      <c r="D237" s="1866"/>
      <c r="E237" s="1867"/>
      <c r="F237" s="1867"/>
      <c r="G237" s="1867"/>
      <c r="H237" s="1868"/>
      <c r="I237" s="1738"/>
      <c r="J237" s="1740"/>
      <c r="K237" s="1740"/>
      <c r="L237" s="1740"/>
      <c r="M237" s="1739"/>
      <c r="N237" s="1688"/>
      <c r="O237" s="1734"/>
      <c r="P237" s="1735"/>
      <c r="Q237" s="1736"/>
      <c r="R237" s="1688"/>
      <c r="S237" s="1734"/>
      <c r="T237" s="1737"/>
    </row>
    <row r="238" spans="2:20" ht="12.75">
      <c r="B238" s="1764" t="s">
        <v>338</v>
      </c>
      <c r="C238" s="1765" t="s">
        <v>466</v>
      </c>
      <c r="D238" s="1866"/>
      <c r="E238" s="1867"/>
      <c r="F238" s="1867"/>
      <c r="G238" s="1867"/>
      <c r="H238" s="1868"/>
      <c r="I238" s="1738"/>
      <c r="J238" s="1740"/>
      <c r="K238" s="1740"/>
      <c r="L238" s="1740"/>
      <c r="M238" s="1739"/>
      <c r="N238" s="1688"/>
      <c r="O238" s="1734"/>
      <c r="P238" s="1735"/>
      <c r="Q238" s="1736"/>
      <c r="R238" s="1688"/>
      <c r="S238" s="1734"/>
      <c r="T238" s="1737"/>
    </row>
    <row r="239" spans="2:20" ht="12.75">
      <c r="B239" s="1884" t="s">
        <v>586</v>
      </c>
      <c r="C239" s="1765" t="s">
        <v>466</v>
      </c>
      <c r="D239" s="1885"/>
      <c r="E239" s="1886"/>
      <c r="F239" s="1886"/>
      <c r="G239" s="1886"/>
      <c r="H239" s="1887"/>
      <c r="I239" s="1888"/>
      <c r="J239" s="1889"/>
      <c r="K239" s="1889"/>
      <c r="L239" s="1889"/>
      <c r="M239" s="1890"/>
      <c r="N239" s="1688"/>
      <c r="O239" s="1713"/>
      <c r="P239" s="1714"/>
      <c r="Q239" s="1715"/>
      <c r="R239" s="1688"/>
      <c r="S239" s="1713"/>
      <c r="T239" s="1716"/>
    </row>
    <row r="240" spans="2:20" ht="13.5" thickBot="1">
      <c r="B240" s="1891" t="s">
        <v>673</v>
      </c>
      <c r="C240" s="1892"/>
      <c r="D240" s="1893"/>
      <c r="E240" s="1893"/>
      <c r="F240" s="1893"/>
      <c r="G240" s="1893"/>
      <c r="H240" s="1893"/>
      <c r="I240" s="1896"/>
      <c r="J240" s="1896"/>
      <c r="K240" s="1896"/>
      <c r="L240" s="1896"/>
      <c r="M240" s="1897"/>
      <c r="N240" s="1688"/>
      <c r="O240" s="1745"/>
      <c r="P240" s="1746"/>
      <c r="Q240" s="1747"/>
      <c r="R240" s="1688"/>
      <c r="S240" s="1745"/>
      <c r="T240" s="1748"/>
    </row>
    <row r="241" spans="14:18" ht="12.75">
      <c r="N241" s="1688"/>
      <c r="R241" s="1688"/>
    </row>
    <row r="243" spans="2:20" ht="12.75">
      <c r="B243" s="1749" t="s">
        <v>674</v>
      </c>
      <c r="C243" s="1750"/>
      <c r="D243" s="1751"/>
      <c r="E243" s="1751"/>
      <c r="F243" s="1751"/>
      <c r="G243" s="1751"/>
      <c r="H243" s="1751"/>
      <c r="I243" s="1751"/>
      <c r="J243" s="1751"/>
      <c r="K243" s="1751"/>
      <c r="L243" s="1751"/>
      <c r="M243" s="1751"/>
      <c r="N243" s="1688"/>
      <c r="O243" s="1751"/>
      <c r="P243" s="1751"/>
      <c r="Q243" s="1751"/>
      <c r="R243" s="1688"/>
      <c r="S243" s="1751"/>
      <c r="T243" s="1751"/>
    </row>
    <row r="244" spans="2:20" ht="13.5" thickBot="1">
      <c r="B244" s="1749"/>
      <c r="C244" s="1750"/>
      <c r="D244" s="1751"/>
      <c r="E244" s="1751"/>
      <c r="F244" s="1751"/>
      <c r="G244" s="1751"/>
      <c r="H244" s="1751"/>
      <c r="I244" s="1751"/>
      <c r="J244" s="1751"/>
      <c r="K244" s="1751"/>
      <c r="L244" s="1751"/>
      <c r="M244" s="1751"/>
      <c r="N244" s="1688"/>
      <c r="O244" s="1751"/>
      <c r="P244" s="1751"/>
      <c r="Q244" s="1751"/>
      <c r="R244" s="1688"/>
      <c r="S244" s="1751"/>
      <c r="T244" s="1751"/>
    </row>
    <row r="245" spans="2:20" ht="12.75">
      <c r="B245" s="1752"/>
      <c r="C245" s="1753"/>
      <c r="D245" s="1692" t="s">
        <v>567</v>
      </c>
      <c r="E245" s="1693"/>
      <c r="F245" s="1693"/>
      <c r="G245" s="1693"/>
      <c r="H245" s="1694"/>
      <c r="I245" s="1693" t="s">
        <v>568</v>
      </c>
      <c r="J245" s="1695"/>
      <c r="K245" s="1695"/>
      <c r="L245" s="1695"/>
      <c r="M245" s="1694"/>
      <c r="N245" s="1688"/>
      <c r="O245" s="1696" t="s">
        <v>567</v>
      </c>
      <c r="P245" s="1697"/>
      <c r="Q245" s="1698"/>
      <c r="R245" s="1688"/>
      <c r="S245" s="1696" t="s">
        <v>568</v>
      </c>
      <c r="T245" s="1698"/>
    </row>
    <row r="246" spans="2:20" ht="12.75">
      <c r="B246" s="1754" t="s">
        <v>415</v>
      </c>
      <c r="C246" s="1755" t="s">
        <v>477</v>
      </c>
      <c r="D246" s="1701" t="s">
        <v>478</v>
      </c>
      <c r="E246" s="1702" t="s">
        <v>479</v>
      </c>
      <c r="F246" s="1702" t="s">
        <v>475</v>
      </c>
      <c r="G246" s="1702" t="s">
        <v>480</v>
      </c>
      <c r="H246" s="1703" t="s">
        <v>481</v>
      </c>
      <c r="I246" s="1704" t="s">
        <v>569</v>
      </c>
      <c r="J246" s="1702" t="s">
        <v>435</v>
      </c>
      <c r="K246" s="1702" t="s">
        <v>436</v>
      </c>
      <c r="L246" s="1702" t="s">
        <v>437</v>
      </c>
      <c r="M246" s="1703" t="s">
        <v>438</v>
      </c>
      <c r="N246" s="1688"/>
      <c r="O246" s="1705" t="s">
        <v>424</v>
      </c>
      <c r="P246" s="1706" t="s">
        <v>425</v>
      </c>
      <c r="Q246" s="1707" t="s">
        <v>304</v>
      </c>
      <c r="R246" s="1688"/>
      <c r="S246" s="1705" t="s">
        <v>425</v>
      </c>
      <c r="T246" s="1707" t="s">
        <v>426</v>
      </c>
    </row>
    <row r="247" spans="2:20" ht="12.75">
      <c r="B247" s="1756" t="s">
        <v>416</v>
      </c>
      <c r="C247" s="1757"/>
      <c r="D247" s="1758"/>
      <c r="E247" s="1759"/>
      <c r="F247" s="1759"/>
      <c r="G247" s="1759"/>
      <c r="H247" s="1760"/>
      <c r="I247" s="1759"/>
      <c r="J247" s="1759"/>
      <c r="K247" s="1759"/>
      <c r="L247" s="1759"/>
      <c r="M247" s="1760"/>
      <c r="N247" s="1688"/>
      <c r="O247" s="1899"/>
      <c r="P247" s="1900"/>
      <c r="Q247" s="1901"/>
      <c r="R247" s="1688"/>
      <c r="S247" s="1902"/>
      <c r="T247" s="1903"/>
    </row>
    <row r="248" spans="2:20" ht="12.75">
      <c r="B248" s="1764" t="s">
        <v>331</v>
      </c>
      <c r="C248" s="1765" t="s">
        <v>466</v>
      </c>
      <c r="D248" s="1866"/>
      <c r="E248" s="1867"/>
      <c r="F248" s="1867"/>
      <c r="G248" s="1867"/>
      <c r="H248" s="1868"/>
      <c r="I248" s="1738"/>
      <c r="J248" s="1740"/>
      <c r="K248" s="1740"/>
      <c r="L248" s="1740"/>
      <c r="M248" s="1739"/>
      <c r="N248" s="1688"/>
      <c r="O248" s="1734"/>
      <c r="P248" s="1735"/>
      <c r="Q248" s="1736"/>
      <c r="R248" s="1688"/>
      <c r="S248" s="1734"/>
      <c r="T248" s="1737"/>
    </row>
    <row r="249" spans="2:20" ht="12.75">
      <c r="B249" s="1764" t="s">
        <v>332</v>
      </c>
      <c r="C249" s="1765"/>
      <c r="D249" s="1866"/>
      <c r="E249" s="1867"/>
      <c r="F249" s="1867"/>
      <c r="G249" s="1867"/>
      <c r="H249" s="1868"/>
      <c r="I249" s="1738"/>
      <c r="J249" s="1740"/>
      <c r="K249" s="1740"/>
      <c r="L249" s="1740"/>
      <c r="M249" s="1739"/>
      <c r="N249" s="1688"/>
      <c r="O249" s="1734"/>
      <c r="P249" s="1735"/>
      <c r="Q249" s="1736"/>
      <c r="R249" s="1688"/>
      <c r="S249" s="1734"/>
      <c r="T249" s="1737"/>
    </row>
    <row r="250" spans="2:20" ht="12.75">
      <c r="B250" s="1772" t="s">
        <v>576</v>
      </c>
      <c r="C250" s="1765" t="s">
        <v>466</v>
      </c>
      <c r="D250" s="1723"/>
      <c r="E250" s="1738"/>
      <c r="F250" s="1738"/>
      <c r="G250" s="1738"/>
      <c r="H250" s="1739"/>
      <c r="I250" s="1773"/>
      <c r="J250" s="1714"/>
      <c r="K250" s="1714"/>
      <c r="L250" s="1714"/>
      <c r="M250" s="1715"/>
      <c r="N250" s="1688"/>
      <c r="O250" s="1713"/>
      <c r="P250" s="1714"/>
      <c r="Q250" s="1715"/>
      <c r="R250" s="1688"/>
      <c r="S250" s="1713"/>
      <c r="T250" s="1716"/>
    </row>
    <row r="251" spans="2:20" ht="12.75">
      <c r="B251" s="1756" t="s">
        <v>675</v>
      </c>
      <c r="C251" s="1774"/>
      <c r="D251" s="1775"/>
      <c r="E251" s="1776"/>
      <c r="F251" s="1776"/>
      <c r="G251" s="1776"/>
      <c r="H251" s="1777"/>
      <c r="I251" s="1776"/>
      <c r="J251" s="1776"/>
      <c r="K251" s="1776"/>
      <c r="L251" s="1776"/>
      <c r="M251" s="1777"/>
      <c r="N251" s="1688"/>
      <c r="O251" s="1902"/>
      <c r="P251" s="1900"/>
      <c r="Q251" s="1901"/>
      <c r="R251" s="1688"/>
      <c r="S251" s="1899"/>
      <c r="T251" s="1901"/>
    </row>
    <row r="252" spans="2:20" ht="12.75">
      <c r="B252" s="1764" t="s">
        <v>333</v>
      </c>
      <c r="C252" s="1765" t="s">
        <v>466</v>
      </c>
      <c r="D252" s="1866"/>
      <c r="E252" s="1867"/>
      <c r="F252" s="1867"/>
      <c r="G252" s="1867"/>
      <c r="H252" s="1868"/>
      <c r="I252" s="1738"/>
      <c r="J252" s="1740"/>
      <c r="K252" s="1740"/>
      <c r="L252" s="1740"/>
      <c r="M252" s="1739"/>
      <c r="N252" s="1688"/>
      <c r="O252" s="1734"/>
      <c r="P252" s="1735"/>
      <c r="Q252" s="1736"/>
      <c r="R252" s="1688"/>
      <c r="S252" s="1734"/>
      <c r="T252" s="1737"/>
    </row>
    <row r="253" spans="2:20" ht="12.75">
      <c r="B253" s="1764" t="s">
        <v>334</v>
      </c>
      <c r="C253" s="1765" t="s">
        <v>466</v>
      </c>
      <c r="D253" s="1866"/>
      <c r="E253" s="1867"/>
      <c r="F253" s="1867"/>
      <c r="G253" s="1867"/>
      <c r="H253" s="1868"/>
      <c r="I253" s="1738"/>
      <c r="J253" s="1740"/>
      <c r="K253" s="1740"/>
      <c r="L253" s="1740"/>
      <c r="M253" s="1739"/>
      <c r="N253" s="1688"/>
      <c r="O253" s="1734"/>
      <c r="P253" s="1735"/>
      <c r="Q253" s="1736"/>
      <c r="R253" s="1688"/>
      <c r="S253" s="1734"/>
      <c r="T253" s="1737"/>
    </row>
    <row r="254" spans="2:20" ht="12.75">
      <c r="B254" s="1772" t="s">
        <v>577</v>
      </c>
      <c r="C254" s="1765" t="s">
        <v>466</v>
      </c>
      <c r="D254" s="1723"/>
      <c r="E254" s="1738"/>
      <c r="F254" s="1738"/>
      <c r="G254" s="1738"/>
      <c r="H254" s="1739"/>
      <c r="I254" s="1773"/>
      <c r="J254" s="1714"/>
      <c r="K254" s="1714"/>
      <c r="L254" s="1714"/>
      <c r="M254" s="1715"/>
      <c r="N254" s="1688"/>
      <c r="O254" s="1713"/>
      <c r="P254" s="1714"/>
      <c r="Q254" s="1715"/>
      <c r="R254" s="1688"/>
      <c r="S254" s="1713"/>
      <c r="T254" s="1716"/>
    </row>
    <row r="255" spans="2:20" ht="12.75">
      <c r="B255" s="1756" t="s">
        <v>676</v>
      </c>
      <c r="C255" s="1774"/>
      <c r="D255" s="1775"/>
      <c r="E255" s="1776"/>
      <c r="F255" s="1776"/>
      <c r="G255" s="1776"/>
      <c r="H255" s="1777"/>
      <c r="I255" s="1776"/>
      <c r="J255" s="1776"/>
      <c r="K255" s="1776"/>
      <c r="L255" s="1776"/>
      <c r="M255" s="1777"/>
      <c r="N255" s="1688"/>
      <c r="O255" s="1899"/>
      <c r="P255" s="1900"/>
      <c r="Q255" s="1901"/>
      <c r="R255" s="1688"/>
      <c r="S255" s="1899"/>
      <c r="T255" s="1901"/>
    </row>
    <row r="256" spans="2:20" ht="12.75">
      <c r="B256" s="1764" t="s">
        <v>335</v>
      </c>
      <c r="C256" s="1765" t="s">
        <v>466</v>
      </c>
      <c r="D256" s="1866"/>
      <c r="E256" s="1867"/>
      <c r="F256" s="1867"/>
      <c r="G256" s="1867"/>
      <c r="H256" s="1868"/>
      <c r="I256" s="1738"/>
      <c r="J256" s="1740"/>
      <c r="K256" s="1740"/>
      <c r="L256" s="1740"/>
      <c r="M256" s="1739"/>
      <c r="N256" s="1688"/>
      <c r="O256" s="1734"/>
      <c r="P256" s="1735"/>
      <c r="Q256" s="1736"/>
      <c r="R256" s="1688"/>
      <c r="S256" s="1734"/>
      <c r="T256" s="1737"/>
    </row>
    <row r="257" spans="2:20" ht="12.75">
      <c r="B257" s="1764" t="s">
        <v>336</v>
      </c>
      <c r="C257" s="1765" t="s">
        <v>466</v>
      </c>
      <c r="D257" s="1866"/>
      <c r="E257" s="1867"/>
      <c r="F257" s="1867"/>
      <c r="G257" s="1867"/>
      <c r="H257" s="1868"/>
      <c r="I257" s="1738"/>
      <c r="J257" s="1740"/>
      <c r="K257" s="1740"/>
      <c r="L257" s="1740"/>
      <c r="M257" s="1739"/>
      <c r="N257" s="1688"/>
      <c r="O257" s="1734"/>
      <c r="P257" s="1735"/>
      <c r="Q257" s="1736"/>
      <c r="R257" s="1688"/>
      <c r="S257" s="1734"/>
      <c r="T257" s="1737"/>
    </row>
    <row r="258" spans="2:20" ht="12.75">
      <c r="B258" s="1772" t="s">
        <v>578</v>
      </c>
      <c r="C258" s="1765" t="s">
        <v>466</v>
      </c>
      <c r="D258" s="1723"/>
      <c r="E258" s="1738"/>
      <c r="F258" s="1738"/>
      <c r="G258" s="1738"/>
      <c r="H258" s="1739"/>
      <c r="I258" s="1773"/>
      <c r="J258" s="1714"/>
      <c r="K258" s="1714"/>
      <c r="L258" s="1714"/>
      <c r="M258" s="1715"/>
      <c r="N258" s="1688"/>
      <c r="O258" s="1713"/>
      <c r="P258" s="1714"/>
      <c r="Q258" s="1715"/>
      <c r="R258" s="1688"/>
      <c r="S258" s="1713"/>
      <c r="T258" s="1716"/>
    </row>
    <row r="259" spans="2:20" ht="12.75">
      <c r="B259" s="1756" t="s">
        <v>677</v>
      </c>
      <c r="C259" s="1774"/>
      <c r="D259" s="1775"/>
      <c r="E259" s="1776"/>
      <c r="F259" s="1776"/>
      <c r="G259" s="1776"/>
      <c r="H259" s="1777"/>
      <c r="I259" s="1776"/>
      <c r="J259" s="1776"/>
      <c r="K259" s="1776"/>
      <c r="L259" s="1776"/>
      <c r="M259" s="1777"/>
      <c r="N259" s="1688"/>
      <c r="O259" s="1899"/>
      <c r="P259" s="1900"/>
      <c r="Q259" s="1901"/>
      <c r="R259" s="1688"/>
      <c r="S259" s="1899"/>
      <c r="T259" s="1901"/>
    </row>
    <row r="260" spans="2:20" ht="12.75">
      <c r="B260" s="1764" t="s">
        <v>337</v>
      </c>
      <c r="C260" s="1765" t="s">
        <v>466</v>
      </c>
      <c r="D260" s="1866"/>
      <c r="E260" s="1867"/>
      <c r="F260" s="1867"/>
      <c r="G260" s="1867"/>
      <c r="H260" s="1868"/>
      <c r="I260" s="1738"/>
      <c r="J260" s="1740"/>
      <c r="K260" s="1740"/>
      <c r="L260" s="1740"/>
      <c r="M260" s="1739"/>
      <c r="N260" s="1688"/>
      <c r="O260" s="1734"/>
      <c r="P260" s="1735"/>
      <c r="Q260" s="1736"/>
      <c r="R260" s="1688"/>
      <c r="S260" s="1734"/>
      <c r="T260" s="1737"/>
    </row>
    <row r="261" spans="2:20" ht="12.75">
      <c r="B261" s="1764" t="s">
        <v>338</v>
      </c>
      <c r="C261" s="1765" t="s">
        <v>466</v>
      </c>
      <c r="D261" s="1866"/>
      <c r="E261" s="1867"/>
      <c r="F261" s="1867"/>
      <c r="G261" s="1867"/>
      <c r="H261" s="1868"/>
      <c r="I261" s="1738"/>
      <c r="J261" s="1740"/>
      <c r="K261" s="1740"/>
      <c r="L261" s="1740"/>
      <c r="M261" s="1739"/>
      <c r="N261" s="1688"/>
      <c r="O261" s="1734"/>
      <c r="P261" s="1735"/>
      <c r="Q261" s="1736"/>
      <c r="R261" s="1688"/>
      <c r="S261" s="1734"/>
      <c r="T261" s="1737"/>
    </row>
    <row r="262" spans="2:20" ht="12.75">
      <c r="B262" s="1884" t="s">
        <v>586</v>
      </c>
      <c r="C262" s="1765" t="s">
        <v>466</v>
      </c>
      <c r="D262" s="1885"/>
      <c r="E262" s="1886"/>
      <c r="F262" s="1886"/>
      <c r="G262" s="1886"/>
      <c r="H262" s="1887"/>
      <c r="I262" s="1888"/>
      <c r="J262" s="1889"/>
      <c r="K262" s="1889"/>
      <c r="L262" s="1889"/>
      <c r="M262" s="1890"/>
      <c r="N262" s="1688"/>
      <c r="O262" s="1713"/>
      <c r="P262" s="1714"/>
      <c r="Q262" s="1715"/>
      <c r="R262" s="1688"/>
      <c r="S262" s="1713"/>
      <c r="T262" s="1716"/>
    </row>
    <row r="263" spans="2:20" ht="13.5" thickBot="1">
      <c r="B263" s="1904" t="s">
        <v>678</v>
      </c>
      <c r="C263" s="1892"/>
      <c r="D263" s="1893"/>
      <c r="E263" s="1893"/>
      <c r="F263" s="1893"/>
      <c r="G263" s="1893"/>
      <c r="H263" s="1893"/>
      <c r="I263" s="1894"/>
      <c r="J263" s="1894"/>
      <c r="K263" s="1894"/>
      <c r="L263" s="1894"/>
      <c r="M263" s="1895"/>
      <c r="N263" s="1688"/>
      <c r="O263" s="1745"/>
      <c r="P263" s="1746"/>
      <c r="Q263" s="1747"/>
      <c r="R263" s="1688"/>
      <c r="S263" s="1745"/>
      <c r="T263" s="1748"/>
    </row>
    <row r="266" spans="3:4" ht="12.75">
      <c r="C266" s="1905"/>
      <c r="D266" s="1906">
        <f>SUM(D240:M240)-SUM(D263:M263)</f>
        <v>0</v>
      </c>
    </row>
    <row r="267" spans="1:14" ht="12.75">
      <c r="A267" s="1907"/>
      <c r="B267" s="1908"/>
      <c r="C267" s="1909"/>
      <c r="D267" s="1796"/>
      <c r="E267" s="1796"/>
      <c r="F267" s="1796"/>
      <c r="G267" s="1796"/>
      <c r="H267" s="1796"/>
      <c r="I267" s="1796"/>
      <c r="J267" s="1796"/>
      <c r="K267" s="1796"/>
      <c r="L267" s="1796"/>
      <c r="M267" s="1796"/>
      <c r="N267" s="1796"/>
    </row>
    <row r="268" ht="12.75">
      <c r="C268" s="190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21"/>
  <headerFooter alignWithMargins="0">
    <oddHeader>&amp;R&amp;A</oddHeader>
    <oddFooter>&amp;L&amp;Z&amp;F&amp;R&amp;D&amp;T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27"/>
  <sheetViews>
    <sheetView zoomScale="115" zoomScaleNormal="115" zoomScalePageLayoutView="0" workbookViewId="0" topLeftCell="L100">
      <selection activeCell="U130" sqref="U130"/>
    </sheetView>
  </sheetViews>
  <sheetFormatPr defaultColWidth="8.8515625" defaultRowHeight="12.75"/>
  <cols>
    <col min="1" max="2" width="8.8515625" style="0" customWidth="1"/>
    <col min="3" max="3" width="23.140625" style="0" customWidth="1"/>
    <col min="4" max="36" width="8.8515625" style="0" customWidth="1"/>
    <col min="37" max="37" width="90.8515625" style="0" customWidth="1"/>
  </cols>
  <sheetData>
    <row r="1" spans="1:7" ht="12.75">
      <c r="A1" s="378" t="s">
        <v>65</v>
      </c>
      <c r="G1" s="382" t="s">
        <v>407</v>
      </c>
    </row>
    <row r="2" ht="12.75">
      <c r="A2" s="378"/>
    </row>
    <row r="3" ht="12.75">
      <c r="A3" s="378" t="s">
        <v>624</v>
      </c>
    </row>
    <row r="5" spans="1:26" ht="12.75">
      <c r="A5" s="388"/>
      <c r="B5" s="485" t="s">
        <v>625</v>
      </c>
      <c r="C5" s="485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</row>
    <row r="6" spans="1:26" ht="13.5" thickBot="1">
      <c r="A6" s="388"/>
      <c r="B6" s="485"/>
      <c r="C6" s="485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</row>
    <row r="7" spans="1:26" ht="12.75">
      <c r="A7" s="388"/>
      <c r="B7" s="485"/>
      <c r="C7" s="487"/>
      <c r="D7" s="489" t="s">
        <v>567</v>
      </c>
      <c r="E7" s="490"/>
      <c r="F7" s="490"/>
      <c r="G7" s="490"/>
      <c r="H7" s="491"/>
      <c r="I7" s="490" t="s">
        <v>568</v>
      </c>
      <c r="J7" s="492"/>
      <c r="K7" s="492"/>
      <c r="L7" s="492"/>
      <c r="M7" s="491"/>
      <c r="N7" s="392"/>
      <c r="O7" s="493" t="s">
        <v>567</v>
      </c>
      <c r="P7" s="494"/>
      <c r="Q7" s="495"/>
      <c r="R7" s="392"/>
      <c r="S7" s="493" t="s">
        <v>568</v>
      </c>
      <c r="T7" s="495"/>
      <c r="U7" s="388"/>
      <c r="V7" s="388"/>
      <c r="W7" s="388"/>
      <c r="X7" s="388"/>
      <c r="Y7" s="388"/>
      <c r="Z7" s="388"/>
    </row>
    <row r="8" spans="1:26" ht="25.5">
      <c r="A8" s="388"/>
      <c r="B8" s="388"/>
      <c r="C8" s="621"/>
      <c r="D8" s="502" t="s">
        <v>478</v>
      </c>
      <c r="E8" s="503" t="s">
        <v>479</v>
      </c>
      <c r="F8" s="503" t="s">
        <v>475</v>
      </c>
      <c r="G8" s="503" t="s">
        <v>480</v>
      </c>
      <c r="H8" s="504" t="s">
        <v>481</v>
      </c>
      <c r="I8" s="622" t="s">
        <v>569</v>
      </c>
      <c r="J8" s="503" t="s">
        <v>435</v>
      </c>
      <c r="K8" s="503" t="s">
        <v>436</v>
      </c>
      <c r="L8" s="503" t="s">
        <v>437</v>
      </c>
      <c r="M8" s="504" t="s">
        <v>438</v>
      </c>
      <c r="N8" s="392"/>
      <c r="O8" s="502" t="s">
        <v>424</v>
      </c>
      <c r="P8" s="503" t="s">
        <v>425</v>
      </c>
      <c r="Q8" s="504" t="s">
        <v>304</v>
      </c>
      <c r="R8" s="392"/>
      <c r="S8" s="502" t="s">
        <v>425</v>
      </c>
      <c r="T8" s="504" t="s">
        <v>426</v>
      </c>
      <c r="U8" s="388"/>
      <c r="V8" s="388"/>
      <c r="W8" s="388"/>
      <c r="X8" s="388"/>
      <c r="Y8" s="388"/>
      <c r="Z8" s="388"/>
    </row>
    <row r="9" spans="1:26" ht="12.75">
      <c r="A9" s="388"/>
      <c r="B9" s="388"/>
      <c r="C9" s="496"/>
      <c r="D9" s="623" t="s">
        <v>618</v>
      </c>
      <c r="E9" s="624" t="s">
        <v>618</v>
      </c>
      <c r="F9" s="624" t="s">
        <v>618</v>
      </c>
      <c r="G9" s="624" t="s">
        <v>618</v>
      </c>
      <c r="H9" s="625" t="s">
        <v>618</v>
      </c>
      <c r="I9" s="626" t="s">
        <v>618</v>
      </c>
      <c r="J9" s="624" t="s">
        <v>618</v>
      </c>
      <c r="K9" s="624" t="s">
        <v>618</v>
      </c>
      <c r="L9" s="624" t="s">
        <v>618</v>
      </c>
      <c r="M9" s="625" t="s">
        <v>618</v>
      </c>
      <c r="N9" s="539"/>
      <c r="O9" s="623" t="s">
        <v>618</v>
      </c>
      <c r="P9" s="624" t="s">
        <v>618</v>
      </c>
      <c r="Q9" s="625" t="s">
        <v>618</v>
      </c>
      <c r="R9" s="539"/>
      <c r="S9" s="623" t="s">
        <v>618</v>
      </c>
      <c r="T9" s="625" t="s">
        <v>618</v>
      </c>
      <c r="U9" s="388"/>
      <c r="V9" s="388"/>
      <c r="W9" s="388"/>
      <c r="X9" s="388"/>
      <c r="Y9" s="388"/>
      <c r="Z9" s="388"/>
    </row>
    <row r="10" spans="1:26" ht="12.75">
      <c r="A10" s="388"/>
      <c r="B10" s="388"/>
      <c r="C10" s="627" t="s">
        <v>626</v>
      </c>
      <c r="D10" s="628"/>
      <c r="E10" s="629"/>
      <c r="F10" s="629"/>
      <c r="G10" s="629"/>
      <c r="H10" s="630"/>
      <c r="I10" s="629"/>
      <c r="J10" s="629"/>
      <c r="K10" s="629"/>
      <c r="L10" s="629"/>
      <c r="M10" s="630"/>
      <c r="N10" s="539"/>
      <c r="O10" s="628"/>
      <c r="P10" s="526"/>
      <c r="Q10" s="527"/>
      <c r="R10" s="539"/>
      <c r="S10" s="628"/>
      <c r="T10" s="631"/>
      <c r="U10" s="388"/>
      <c r="V10" s="388"/>
      <c r="W10" s="388"/>
      <c r="X10" s="388"/>
      <c r="Y10" s="388"/>
      <c r="Z10" s="388"/>
    </row>
    <row r="11" spans="1:26" ht="12.75">
      <c r="A11" s="388"/>
      <c r="B11" s="388"/>
      <c r="C11" s="632" t="s">
        <v>551</v>
      </c>
      <c r="D11" s="467"/>
      <c r="E11" s="468"/>
      <c r="F11" s="468"/>
      <c r="G11" s="468"/>
      <c r="H11" s="469"/>
      <c r="I11" s="468"/>
      <c r="J11" s="470"/>
      <c r="K11" s="470"/>
      <c r="L11" s="470"/>
      <c r="M11" s="469"/>
      <c r="N11" s="633"/>
      <c r="O11" s="389"/>
      <c r="P11" s="390"/>
      <c r="Q11" s="391"/>
      <c r="R11" s="634"/>
      <c r="S11" s="389">
        <f aca="true" t="shared" si="0" ref="S11:S16">SUM(I11:M11)</f>
        <v>0</v>
      </c>
      <c r="T11" s="393" t="str">
        <f aca="true" t="shared" si="1" ref="T11:T16">IF(Q11&lt;&gt;0,(S11-Q11)/Q11,"0")</f>
        <v>0</v>
      </c>
      <c r="U11" s="388"/>
      <c r="V11" s="388"/>
      <c r="W11" s="388"/>
      <c r="X11" s="388"/>
      <c r="Y11" s="388"/>
      <c r="Z11" s="388"/>
    </row>
    <row r="12" spans="1:26" ht="12.75">
      <c r="A12" s="388"/>
      <c r="B12" s="388"/>
      <c r="C12" s="632" t="s">
        <v>47</v>
      </c>
      <c r="D12" s="467"/>
      <c r="E12" s="468"/>
      <c r="F12" s="468"/>
      <c r="G12" s="468"/>
      <c r="H12" s="469"/>
      <c r="I12" s="468"/>
      <c r="J12" s="470"/>
      <c r="K12" s="470"/>
      <c r="L12" s="470"/>
      <c r="M12" s="469"/>
      <c r="N12" s="633"/>
      <c r="O12" s="389"/>
      <c r="P12" s="390"/>
      <c r="Q12" s="391"/>
      <c r="R12" s="634"/>
      <c r="S12" s="389">
        <f t="shared" si="0"/>
        <v>0</v>
      </c>
      <c r="T12" s="393" t="str">
        <f t="shared" si="1"/>
        <v>0</v>
      </c>
      <c r="U12" s="388"/>
      <c r="V12" s="388"/>
      <c r="W12" s="388"/>
      <c r="X12" s="388"/>
      <c r="Y12" s="388"/>
      <c r="Z12" s="388"/>
    </row>
    <row r="13" spans="1:26" ht="12.75">
      <c r="A13" s="388"/>
      <c r="B13" s="388"/>
      <c r="C13" s="632" t="s">
        <v>48</v>
      </c>
      <c r="D13" s="467"/>
      <c r="E13" s="468"/>
      <c r="F13" s="468"/>
      <c r="G13" s="468"/>
      <c r="H13" s="469"/>
      <c r="I13" s="468"/>
      <c r="J13" s="470"/>
      <c r="K13" s="470"/>
      <c r="L13" s="470"/>
      <c r="M13" s="469"/>
      <c r="N13" s="633"/>
      <c r="O13" s="389"/>
      <c r="P13" s="390"/>
      <c r="Q13" s="391"/>
      <c r="R13" s="634"/>
      <c r="S13" s="389">
        <f t="shared" si="0"/>
        <v>0</v>
      </c>
      <c r="T13" s="393" t="str">
        <f t="shared" si="1"/>
        <v>0</v>
      </c>
      <c r="U13" s="388"/>
      <c r="V13" s="388"/>
      <c r="W13" s="388"/>
      <c r="X13" s="388"/>
      <c r="Y13" s="388"/>
      <c r="Z13" s="388"/>
    </row>
    <row r="14" spans="1:26" ht="12.75">
      <c r="A14" s="388"/>
      <c r="B14" s="388"/>
      <c r="C14" s="632" t="s">
        <v>541</v>
      </c>
      <c r="D14" s="467"/>
      <c r="E14" s="468"/>
      <c r="F14" s="468"/>
      <c r="G14" s="468"/>
      <c r="H14" s="469"/>
      <c r="I14" s="468"/>
      <c r="J14" s="470"/>
      <c r="K14" s="470"/>
      <c r="L14" s="470"/>
      <c r="M14" s="469"/>
      <c r="N14" s="633"/>
      <c r="O14" s="389"/>
      <c r="P14" s="390"/>
      <c r="Q14" s="391"/>
      <c r="R14" s="634"/>
      <c r="S14" s="389">
        <f t="shared" si="0"/>
        <v>0</v>
      </c>
      <c r="T14" s="393" t="str">
        <f t="shared" si="1"/>
        <v>0</v>
      </c>
      <c r="U14" s="388"/>
      <c r="V14" s="388"/>
      <c r="W14" s="388"/>
      <c r="X14" s="388"/>
      <c r="Y14" s="388"/>
      <c r="Z14" s="388"/>
    </row>
    <row r="15" spans="1:26" ht="25.5">
      <c r="A15" s="388"/>
      <c r="B15" s="388"/>
      <c r="C15" s="523" t="s">
        <v>811</v>
      </c>
      <c r="D15" s="476"/>
      <c r="E15" s="477"/>
      <c r="F15" s="477"/>
      <c r="G15" s="468"/>
      <c r="H15" s="469"/>
      <c r="I15" s="468"/>
      <c r="J15" s="470"/>
      <c r="K15" s="470"/>
      <c r="L15" s="470"/>
      <c r="M15" s="469"/>
      <c r="N15" s="634"/>
      <c r="O15" s="389"/>
      <c r="P15" s="390"/>
      <c r="Q15" s="391"/>
      <c r="R15" s="634"/>
      <c r="S15" s="389">
        <f t="shared" si="0"/>
        <v>0</v>
      </c>
      <c r="T15" s="393" t="str">
        <f t="shared" si="1"/>
        <v>0</v>
      </c>
      <c r="U15" s="388"/>
      <c r="V15" s="388"/>
      <c r="W15" s="388"/>
      <c r="X15" s="388"/>
      <c r="Y15" s="388"/>
      <c r="Z15" s="388"/>
    </row>
    <row r="16" spans="1:26" ht="12.75">
      <c r="A16" s="388"/>
      <c r="B16" s="388"/>
      <c r="C16" s="523" t="s">
        <v>304</v>
      </c>
      <c r="D16" s="398"/>
      <c r="E16" s="401"/>
      <c r="F16" s="401"/>
      <c r="G16" s="401"/>
      <c r="H16" s="400"/>
      <c r="I16" s="401"/>
      <c r="J16" s="399"/>
      <c r="K16" s="399"/>
      <c r="L16" s="399"/>
      <c r="M16" s="400"/>
      <c r="N16" s="635"/>
      <c r="O16" s="398"/>
      <c r="P16" s="399"/>
      <c r="Q16" s="400"/>
      <c r="R16" s="635"/>
      <c r="S16" s="398">
        <f t="shared" si="0"/>
        <v>0</v>
      </c>
      <c r="T16" s="636" t="str">
        <f t="shared" si="1"/>
        <v>0</v>
      </c>
      <c r="U16" s="388"/>
      <c r="V16" s="388"/>
      <c r="W16" s="388"/>
      <c r="X16" s="388"/>
      <c r="Y16" s="388"/>
      <c r="Z16" s="388"/>
    </row>
    <row r="17" spans="1:26" ht="12.75">
      <c r="A17" s="388"/>
      <c r="B17" s="388"/>
      <c r="C17" s="523"/>
      <c r="D17" s="637"/>
      <c r="E17" s="638"/>
      <c r="F17" s="638"/>
      <c r="G17" s="638"/>
      <c r="H17" s="639"/>
      <c r="I17" s="638"/>
      <c r="J17" s="638"/>
      <c r="K17" s="638"/>
      <c r="L17" s="638"/>
      <c r="M17" s="639"/>
      <c r="N17" s="633"/>
      <c r="O17" s="637"/>
      <c r="P17" s="640"/>
      <c r="Q17" s="641"/>
      <c r="R17" s="633"/>
      <c r="S17" s="637"/>
      <c r="T17" s="642"/>
      <c r="U17" s="388"/>
      <c r="V17" s="388"/>
      <c r="W17" s="388"/>
      <c r="X17" s="388"/>
      <c r="Y17" s="388"/>
      <c r="Z17" s="388"/>
    </row>
    <row r="18" spans="1:26" ht="25.5">
      <c r="A18" s="388"/>
      <c r="B18" s="388"/>
      <c r="C18" s="523" t="s">
        <v>137</v>
      </c>
      <c r="D18" s="476"/>
      <c r="E18" s="477"/>
      <c r="F18" s="477"/>
      <c r="G18" s="468"/>
      <c r="H18" s="469"/>
      <c r="I18" s="468"/>
      <c r="J18" s="470"/>
      <c r="K18" s="470"/>
      <c r="L18" s="470"/>
      <c r="M18" s="469"/>
      <c r="N18" s="634"/>
      <c r="O18" s="389"/>
      <c r="P18" s="390"/>
      <c r="Q18" s="391"/>
      <c r="R18" s="634"/>
      <c r="S18" s="389">
        <f>SUM(I18:M18)</f>
        <v>0</v>
      </c>
      <c r="T18" s="393" t="str">
        <f>IF(Q18&lt;&gt;0,(S18-Q18)/Q18,"0")</f>
        <v>0</v>
      </c>
      <c r="U18" s="388"/>
      <c r="V18" s="388"/>
      <c r="W18" s="388"/>
      <c r="X18" s="388"/>
      <c r="Y18" s="388"/>
      <c r="Z18" s="388"/>
    </row>
    <row r="19" spans="1:26" ht="26.25" thickBot="1">
      <c r="A19" s="388"/>
      <c r="B19" s="388"/>
      <c r="C19" s="531" t="s">
        <v>138</v>
      </c>
      <c r="D19" s="480"/>
      <c r="E19" s="481"/>
      <c r="F19" s="481"/>
      <c r="G19" s="482"/>
      <c r="H19" s="483"/>
      <c r="I19" s="482"/>
      <c r="J19" s="484"/>
      <c r="K19" s="484"/>
      <c r="L19" s="484"/>
      <c r="M19" s="483"/>
      <c r="N19" s="634"/>
      <c r="O19" s="406"/>
      <c r="P19" s="407"/>
      <c r="Q19" s="408"/>
      <c r="R19" s="634"/>
      <c r="S19" s="406">
        <f>SUM(I19:M19)</f>
        <v>0</v>
      </c>
      <c r="T19" s="409" t="str">
        <f>IF(Q19&lt;&gt;0,(S19-Q19)/Q19,"0")</f>
        <v>0</v>
      </c>
      <c r="U19" s="388"/>
      <c r="V19" s="388"/>
      <c r="W19" s="388"/>
      <c r="X19" s="388"/>
      <c r="Y19" s="388"/>
      <c r="Z19" s="388"/>
    </row>
    <row r="20" spans="1:26" ht="12.75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</row>
    <row r="21" spans="1:26" ht="12.75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</row>
    <row r="22" s="1401" customFormat="1" ht="12.75">
      <c r="B22" s="1402" t="s">
        <v>257</v>
      </c>
    </row>
    <row r="23" spans="1:2" s="1401" customFormat="1" ht="13.5" thickBot="1">
      <c r="A23" s="1402"/>
      <c r="B23" s="1402"/>
    </row>
    <row r="24" spans="1:13" s="1401" customFormat="1" ht="38.25">
      <c r="A24" s="1402"/>
      <c r="B24" s="1402"/>
      <c r="C24" s="1403" t="s">
        <v>258</v>
      </c>
      <c r="D24" s="1404" t="s">
        <v>259</v>
      </c>
      <c r="E24" s="1405"/>
      <c r="F24" s="1405"/>
      <c r="G24" s="1406"/>
      <c r="H24" s="1404" t="s">
        <v>260</v>
      </c>
      <c r="I24" s="1405"/>
      <c r="J24" s="1405"/>
      <c r="K24" s="1406"/>
      <c r="L24" s="1407" t="s">
        <v>259</v>
      </c>
      <c r="M24" s="1408" t="s">
        <v>260</v>
      </c>
    </row>
    <row r="25" spans="1:13" s="1401" customFormat="1" ht="12.75">
      <c r="A25" s="1402"/>
      <c r="B25" s="1402"/>
      <c r="C25" s="1409"/>
      <c r="D25" s="1410" t="s">
        <v>261</v>
      </c>
      <c r="E25" s="1411" t="s">
        <v>262</v>
      </c>
      <c r="F25" s="1411" t="s">
        <v>263</v>
      </c>
      <c r="G25" s="1412" t="s">
        <v>264</v>
      </c>
      <c r="H25" s="1410" t="s">
        <v>261</v>
      </c>
      <c r="I25" s="1411" t="s">
        <v>262</v>
      </c>
      <c r="J25" s="1411" t="s">
        <v>263</v>
      </c>
      <c r="K25" s="1412" t="s">
        <v>264</v>
      </c>
      <c r="L25" s="1413" t="s">
        <v>304</v>
      </c>
      <c r="M25" s="1414" t="s">
        <v>304</v>
      </c>
    </row>
    <row r="26" spans="1:13" s="1401" customFormat="1" ht="12.75">
      <c r="A26" s="1402"/>
      <c r="B26" s="1402"/>
      <c r="C26" s="1415" t="s">
        <v>265</v>
      </c>
      <c r="D26" s="1416"/>
      <c r="E26" s="1417"/>
      <c r="F26" s="1417"/>
      <c r="G26" s="1418"/>
      <c r="H26" s="1416"/>
      <c r="I26" s="1417"/>
      <c r="J26" s="1417"/>
      <c r="K26" s="1418"/>
      <c r="L26" s="1419"/>
      <c r="M26" s="1420"/>
    </row>
    <row r="27" spans="1:13" s="1401" customFormat="1" ht="12.75">
      <c r="A27" s="1402"/>
      <c r="B27" s="1402"/>
      <c r="C27" s="1421" t="s">
        <v>266</v>
      </c>
      <c r="D27" s="1383"/>
      <c r="E27" s="1384"/>
      <c r="F27" s="1384"/>
      <c r="G27" s="1385"/>
      <c r="H27" s="1383"/>
      <c r="I27" s="1384"/>
      <c r="J27" s="1384"/>
      <c r="K27" s="1385"/>
      <c r="L27" s="1422"/>
      <c r="M27" s="1423"/>
    </row>
    <row r="28" spans="1:13" s="1401" customFormat="1" ht="12.75">
      <c r="A28" s="1402"/>
      <c r="B28" s="1402"/>
      <c r="C28" s="1421" t="s">
        <v>267</v>
      </c>
      <c r="D28" s="1383"/>
      <c r="E28" s="1384"/>
      <c r="F28" s="1384"/>
      <c r="G28" s="1385"/>
      <c r="H28" s="1383"/>
      <c r="I28" s="1384"/>
      <c r="J28" s="1384"/>
      <c r="K28" s="1385"/>
      <c r="L28" s="1422"/>
      <c r="M28" s="1423"/>
    </row>
    <row r="29" spans="1:13" s="1401" customFormat="1" ht="13.5" thickBot="1">
      <c r="A29" s="1402"/>
      <c r="B29" s="1402"/>
      <c r="C29" s="1424" t="s">
        <v>268</v>
      </c>
      <c r="D29" s="1425"/>
      <c r="E29" s="1426"/>
      <c r="F29" s="1426"/>
      <c r="G29" s="1427"/>
      <c r="H29" s="1425"/>
      <c r="I29" s="1426"/>
      <c r="J29" s="1426"/>
      <c r="K29" s="1427"/>
      <c r="L29" s="1428"/>
      <c r="M29" s="1429"/>
    </row>
    <row r="30" spans="1:7" s="1401" customFormat="1" ht="12.75">
      <c r="A30" s="1402"/>
      <c r="B30" s="1402"/>
      <c r="C30" s="1343"/>
      <c r="D30" s="1430"/>
      <c r="E30" s="1430"/>
      <c r="F30" s="1430"/>
      <c r="G30" s="1430"/>
    </row>
    <row r="31" spans="1:7" s="1401" customFormat="1" ht="13.5" thickBot="1">
      <c r="A31" s="1402"/>
      <c r="B31" s="1402"/>
      <c r="C31" s="1343"/>
      <c r="D31" s="1430"/>
      <c r="E31" s="1430"/>
      <c r="F31" s="1430"/>
      <c r="G31" s="1430"/>
    </row>
    <row r="32" spans="1:13" s="1401" customFormat="1" ht="38.25">
      <c r="A32" s="1402"/>
      <c r="B32" s="1402"/>
      <c r="C32" s="1431" t="s">
        <v>269</v>
      </c>
      <c r="D32" s="1404" t="s">
        <v>259</v>
      </c>
      <c r="E32" s="1405"/>
      <c r="F32" s="1405"/>
      <c r="G32" s="1406"/>
      <c r="H32" s="1404" t="s">
        <v>260</v>
      </c>
      <c r="I32" s="1405"/>
      <c r="J32" s="1405"/>
      <c r="K32" s="1406"/>
      <c r="L32" s="1407" t="s">
        <v>259</v>
      </c>
      <c r="M32" s="1408" t="s">
        <v>260</v>
      </c>
    </row>
    <row r="33" spans="1:13" s="1401" customFormat="1" ht="12.75">
      <c r="A33" s="1402"/>
      <c r="B33" s="1402"/>
      <c r="C33" s="1432"/>
      <c r="D33" s="1410" t="s">
        <v>261</v>
      </c>
      <c r="E33" s="1411" t="s">
        <v>262</v>
      </c>
      <c r="F33" s="1411" t="s">
        <v>263</v>
      </c>
      <c r="G33" s="1412" t="s">
        <v>264</v>
      </c>
      <c r="H33" s="1410" t="s">
        <v>261</v>
      </c>
      <c r="I33" s="1411" t="s">
        <v>262</v>
      </c>
      <c r="J33" s="1411" t="s">
        <v>263</v>
      </c>
      <c r="K33" s="1412" t="s">
        <v>264</v>
      </c>
      <c r="L33" s="1413" t="s">
        <v>304</v>
      </c>
      <c r="M33" s="1414" t="s">
        <v>304</v>
      </c>
    </row>
    <row r="34" spans="1:13" s="1401" customFormat="1" ht="12.75">
      <c r="A34" s="1402"/>
      <c r="B34" s="1402"/>
      <c r="C34" s="1421" t="s">
        <v>270</v>
      </c>
      <c r="D34" s="1383"/>
      <c r="E34" s="1384"/>
      <c r="F34" s="1384"/>
      <c r="G34" s="1385"/>
      <c r="H34" s="1383"/>
      <c r="I34" s="1384"/>
      <c r="J34" s="1384"/>
      <c r="K34" s="1385"/>
      <c r="L34" s="1419"/>
      <c r="M34" s="1420"/>
    </row>
    <row r="35" spans="1:13" s="1401" customFormat="1" ht="12.75">
      <c r="A35" s="1402"/>
      <c r="B35" s="1402"/>
      <c r="C35" s="1421" t="s">
        <v>271</v>
      </c>
      <c r="D35" s="1383"/>
      <c r="E35" s="1384"/>
      <c r="F35" s="1384"/>
      <c r="G35" s="1385"/>
      <c r="H35" s="1383"/>
      <c r="I35" s="1384"/>
      <c r="J35" s="1384"/>
      <c r="K35" s="1385"/>
      <c r="L35" s="1419"/>
      <c r="M35" s="1420"/>
    </row>
    <row r="36" spans="1:13" s="1401" customFormat="1" ht="12.75">
      <c r="A36" s="1402"/>
      <c r="B36" s="1402"/>
      <c r="C36" s="1421" t="s">
        <v>201</v>
      </c>
      <c r="D36" s="1383"/>
      <c r="E36" s="1384"/>
      <c r="F36" s="1384"/>
      <c r="G36" s="1385"/>
      <c r="H36" s="1383"/>
      <c r="I36" s="1384"/>
      <c r="J36" s="1384"/>
      <c r="K36" s="1385"/>
      <c r="L36" s="1419"/>
      <c r="M36" s="1420"/>
    </row>
    <row r="37" spans="1:13" s="1401" customFormat="1" ht="12.75">
      <c r="A37" s="1402"/>
      <c r="B37" s="1402"/>
      <c r="C37" s="1421" t="s">
        <v>202</v>
      </c>
      <c r="D37" s="1433"/>
      <c r="E37" s="1434"/>
      <c r="F37" s="1434"/>
      <c r="G37" s="1435"/>
      <c r="H37" s="1433"/>
      <c r="I37" s="1434"/>
      <c r="J37" s="1434"/>
      <c r="K37" s="1435"/>
      <c r="L37" s="1436"/>
      <c r="M37" s="1437"/>
    </row>
    <row r="38" spans="1:13" s="1401" customFormat="1" ht="12.75">
      <c r="A38" s="1402"/>
      <c r="B38" s="1402"/>
      <c r="C38" s="1421" t="s">
        <v>203</v>
      </c>
      <c r="D38" s="1383"/>
      <c r="E38" s="1384"/>
      <c r="F38" s="1384"/>
      <c r="G38" s="1385"/>
      <c r="H38" s="1383"/>
      <c r="I38" s="1384"/>
      <c r="J38" s="1384"/>
      <c r="K38" s="1385"/>
      <c r="L38" s="1422"/>
      <c r="M38" s="1423"/>
    </row>
    <row r="39" spans="1:13" s="1401" customFormat="1" ht="13.5" thickBot="1">
      <c r="A39" s="1402"/>
      <c r="B39" s="1402"/>
      <c r="C39" s="1438" t="s">
        <v>204</v>
      </c>
      <c r="D39" s="1439"/>
      <c r="E39" s="1440"/>
      <c r="F39" s="1440"/>
      <c r="G39" s="1441"/>
      <c r="H39" s="1439"/>
      <c r="I39" s="1440"/>
      <c r="J39" s="1440"/>
      <c r="K39" s="1441"/>
      <c r="L39" s="1442"/>
      <c r="M39" s="1443"/>
    </row>
    <row r="40" spans="1:26" ht="12.75">
      <c r="A40" s="388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</row>
    <row r="41" spans="1:26" ht="12.75">
      <c r="A41" s="388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</row>
    <row r="42" s="388" customFormat="1" ht="12.75">
      <c r="B42" s="1402" t="s">
        <v>140</v>
      </c>
    </row>
    <row r="43" s="388" customFormat="1" ht="13.5" thickBot="1"/>
    <row r="44" spans="2:37" s="388" customFormat="1" ht="13.5" thickBot="1">
      <c r="B44" s="575"/>
      <c r="C44" s="2000" t="s">
        <v>644</v>
      </c>
      <c r="D44" s="2001"/>
      <c r="E44" s="2001"/>
      <c r="F44" s="2001"/>
      <c r="G44" s="2001"/>
      <c r="H44" s="2001"/>
      <c r="I44" s="2001"/>
      <c r="J44" s="2001"/>
      <c r="K44" s="2002"/>
      <c r="L44" s="2003" t="s">
        <v>205</v>
      </c>
      <c r="M44" s="2004"/>
      <c r="N44" s="2004"/>
      <c r="O44" s="2004"/>
      <c r="P44" s="2005"/>
      <c r="Q44" s="2003" t="s">
        <v>206</v>
      </c>
      <c r="R44" s="2004"/>
      <c r="S44" s="2004"/>
      <c r="T44" s="2004"/>
      <c r="U44" s="2005"/>
      <c r="V44" s="2006" t="s">
        <v>207</v>
      </c>
      <c r="W44" s="2007"/>
      <c r="X44" s="2007"/>
      <c r="Y44" s="2007"/>
      <c r="Z44" s="2007"/>
      <c r="AA44" s="2007"/>
      <c r="AB44" s="2007"/>
      <c r="AC44" s="2007"/>
      <c r="AD44" s="2007"/>
      <c r="AE44" s="2007"/>
      <c r="AF44" s="2007"/>
      <c r="AG44" s="2007"/>
      <c r="AH44" s="2007"/>
      <c r="AI44" s="2008"/>
      <c r="AJ44" s="1996" t="s">
        <v>208</v>
      </c>
      <c r="AK44" s="1444" t="s">
        <v>645</v>
      </c>
    </row>
    <row r="45" spans="2:37" s="388" customFormat="1" ht="153">
      <c r="B45" s="505"/>
      <c r="C45" s="1445" t="s">
        <v>646</v>
      </c>
      <c r="D45" s="1446" t="s">
        <v>209</v>
      </c>
      <c r="E45" s="1446" t="s">
        <v>210</v>
      </c>
      <c r="F45" s="1446" t="s">
        <v>211</v>
      </c>
      <c r="G45" s="1446" t="s">
        <v>212</v>
      </c>
      <c r="H45" s="1446" t="s">
        <v>219</v>
      </c>
      <c r="I45" s="1446" t="s">
        <v>149</v>
      </c>
      <c r="J45" s="1446" t="s">
        <v>656</v>
      </c>
      <c r="K45" s="1447" t="s">
        <v>522</v>
      </c>
      <c r="L45" s="1448" t="s">
        <v>478</v>
      </c>
      <c r="M45" s="1360" t="s">
        <v>479</v>
      </c>
      <c r="N45" s="1360" t="s">
        <v>475</v>
      </c>
      <c r="O45" s="1360" t="s">
        <v>480</v>
      </c>
      <c r="P45" s="1361" t="s">
        <v>481</v>
      </c>
      <c r="Q45" s="1359" t="s">
        <v>569</v>
      </c>
      <c r="R45" s="1360" t="s">
        <v>435</v>
      </c>
      <c r="S45" s="1360" t="s">
        <v>436</v>
      </c>
      <c r="T45" s="1360" t="s">
        <v>437</v>
      </c>
      <c r="U45" s="1361" t="s">
        <v>438</v>
      </c>
      <c r="V45" s="1998" t="s">
        <v>220</v>
      </c>
      <c r="W45" s="1999"/>
      <c r="X45" s="1999"/>
      <c r="Y45" s="1999"/>
      <c r="Z45" s="1999"/>
      <c r="AA45" s="1999"/>
      <c r="AB45" s="1999"/>
      <c r="AC45" s="1999"/>
      <c r="AD45" s="1999"/>
      <c r="AE45" s="1999"/>
      <c r="AF45" s="1449" t="s">
        <v>221</v>
      </c>
      <c r="AG45" s="1449" t="s">
        <v>222</v>
      </c>
      <c r="AH45" s="1449" t="s">
        <v>218</v>
      </c>
      <c r="AI45" s="1449" t="s">
        <v>293</v>
      </c>
      <c r="AJ45" s="1997"/>
      <c r="AK45" s="1450" t="s">
        <v>368</v>
      </c>
    </row>
    <row r="46" spans="2:37" s="388" customFormat="1" ht="13.5" customHeight="1" thickBot="1">
      <c r="B46" s="528"/>
      <c r="C46" s="1451" t="s">
        <v>369</v>
      </c>
      <c r="D46" s="1452" t="s">
        <v>370</v>
      </c>
      <c r="E46" s="1452" t="s">
        <v>370</v>
      </c>
      <c r="F46" s="1453" t="s">
        <v>371</v>
      </c>
      <c r="G46" s="1454" t="s">
        <v>372</v>
      </c>
      <c r="H46" s="1454" t="s">
        <v>372</v>
      </c>
      <c r="I46" s="1453" t="s">
        <v>373</v>
      </c>
      <c r="J46" s="1453" t="s">
        <v>618</v>
      </c>
      <c r="K46" s="1455" t="s">
        <v>618</v>
      </c>
      <c r="L46" s="1456" t="s">
        <v>618</v>
      </c>
      <c r="M46" s="1457" t="s">
        <v>618</v>
      </c>
      <c r="N46" s="1457" t="s">
        <v>618</v>
      </c>
      <c r="O46" s="1457" t="s">
        <v>618</v>
      </c>
      <c r="P46" s="1458" t="s">
        <v>618</v>
      </c>
      <c r="Q46" s="1459" t="s">
        <v>618</v>
      </c>
      <c r="R46" s="1457" t="s">
        <v>618</v>
      </c>
      <c r="S46" s="1457" t="s">
        <v>618</v>
      </c>
      <c r="T46" s="1457" t="s">
        <v>618</v>
      </c>
      <c r="U46" s="1458" t="s">
        <v>618</v>
      </c>
      <c r="V46" s="1460" t="s">
        <v>478</v>
      </c>
      <c r="W46" s="1461" t="s">
        <v>479</v>
      </c>
      <c r="X46" s="1461" t="s">
        <v>475</v>
      </c>
      <c r="Y46" s="1461" t="s">
        <v>480</v>
      </c>
      <c r="Z46" s="1461" t="s">
        <v>481</v>
      </c>
      <c r="AA46" s="1461" t="s">
        <v>569</v>
      </c>
      <c r="AB46" s="1461" t="s">
        <v>435</v>
      </c>
      <c r="AC46" s="1461" t="s">
        <v>436</v>
      </c>
      <c r="AD46" s="1461" t="s">
        <v>437</v>
      </c>
      <c r="AE46" s="1462" t="s">
        <v>438</v>
      </c>
      <c r="AF46" s="1463" t="s">
        <v>373</v>
      </c>
      <c r="AG46" s="1464" t="s">
        <v>373</v>
      </c>
      <c r="AH46" s="1464" t="s">
        <v>373</v>
      </c>
      <c r="AI46" s="1464" t="s">
        <v>294</v>
      </c>
      <c r="AJ46" s="1465" t="s">
        <v>295</v>
      </c>
      <c r="AK46" s="1466" t="s">
        <v>655</v>
      </c>
    </row>
    <row r="47" spans="2:37" s="643" customFormat="1" ht="12.75">
      <c r="B47" s="1467">
        <v>1</v>
      </c>
      <c r="C47" s="1468"/>
      <c r="D47" s="644"/>
      <c r="E47" s="644"/>
      <c r="F47" s="645"/>
      <c r="G47" s="645"/>
      <c r="H47" s="645"/>
      <c r="I47" s="644"/>
      <c r="J47" s="650"/>
      <c r="K47" s="647"/>
      <c r="L47" s="648"/>
      <c r="M47" s="648"/>
      <c r="N47" s="648"/>
      <c r="O47" s="648"/>
      <c r="P47" s="649"/>
      <c r="Q47" s="648"/>
      <c r="R47" s="650"/>
      <c r="S47" s="650"/>
      <c r="T47" s="650"/>
      <c r="U47" s="649"/>
      <c r="V47" s="1469"/>
      <c r="W47" s="1470"/>
      <c r="X47" s="1470"/>
      <c r="Y47" s="1470"/>
      <c r="Z47" s="1471"/>
      <c r="AA47" s="1469"/>
      <c r="AB47" s="1470"/>
      <c r="AC47" s="1470"/>
      <c r="AD47" s="1470"/>
      <c r="AE47" s="1471"/>
      <c r="AF47" s="648"/>
      <c r="AG47" s="650"/>
      <c r="AH47" s="650"/>
      <c r="AI47" s="1472"/>
      <c r="AJ47" s="1473"/>
      <c r="AK47" s="1474"/>
    </row>
    <row r="48" spans="2:37" s="643" customFormat="1" ht="12.75">
      <c r="B48" s="1475">
        <v>2</v>
      </c>
      <c r="C48" s="1468"/>
      <c r="D48" s="644"/>
      <c r="E48" s="644"/>
      <c r="F48" s="645"/>
      <c r="G48" s="645"/>
      <c r="H48" s="645"/>
      <c r="I48" s="644"/>
      <c r="J48" s="650"/>
      <c r="K48" s="647"/>
      <c r="L48" s="648"/>
      <c r="M48" s="648"/>
      <c r="N48" s="648"/>
      <c r="O48" s="648"/>
      <c r="P48" s="649"/>
      <c r="Q48" s="648"/>
      <c r="R48" s="650"/>
      <c r="S48" s="650"/>
      <c r="T48" s="650"/>
      <c r="U48" s="649"/>
      <c r="V48" s="646"/>
      <c r="W48" s="650"/>
      <c r="X48" s="650"/>
      <c r="Y48" s="650"/>
      <c r="Z48" s="649"/>
      <c r="AA48" s="646"/>
      <c r="AB48" s="650"/>
      <c r="AC48" s="650"/>
      <c r="AD48" s="650"/>
      <c r="AE48" s="649"/>
      <c r="AF48" s="648"/>
      <c r="AG48" s="650"/>
      <c r="AH48" s="650"/>
      <c r="AI48" s="1472"/>
      <c r="AJ48" s="1473"/>
      <c r="AK48" s="1474"/>
    </row>
    <row r="49" spans="2:37" s="643" customFormat="1" ht="12.75">
      <c r="B49" s="1475">
        <v>3</v>
      </c>
      <c r="C49" s="1468"/>
      <c r="D49" s="644"/>
      <c r="E49" s="644"/>
      <c r="F49" s="645"/>
      <c r="G49" s="645"/>
      <c r="H49" s="645"/>
      <c r="I49" s="644"/>
      <c r="J49" s="650"/>
      <c r="K49" s="647"/>
      <c r="L49" s="648"/>
      <c r="M49" s="648"/>
      <c r="N49" s="648"/>
      <c r="O49" s="648"/>
      <c r="P49" s="649"/>
      <c r="Q49" s="648"/>
      <c r="R49" s="650"/>
      <c r="S49" s="650"/>
      <c r="T49" s="650"/>
      <c r="U49" s="649"/>
      <c r="V49" s="646"/>
      <c r="W49" s="650"/>
      <c r="X49" s="650"/>
      <c r="Y49" s="650"/>
      <c r="Z49" s="649"/>
      <c r="AA49" s="646"/>
      <c r="AB49" s="650"/>
      <c r="AC49" s="650"/>
      <c r="AD49" s="650"/>
      <c r="AE49" s="649"/>
      <c r="AF49" s="648"/>
      <c r="AG49" s="650"/>
      <c r="AH49" s="650"/>
      <c r="AI49" s="1472"/>
      <c r="AJ49" s="1473"/>
      <c r="AK49" s="1474"/>
    </row>
    <row r="50" spans="2:37" s="643" customFormat="1" ht="12.75">
      <c r="B50" s="1475">
        <v>4</v>
      </c>
      <c r="C50" s="1468"/>
      <c r="D50" s="644"/>
      <c r="E50" s="644"/>
      <c r="F50" s="645"/>
      <c r="G50" s="645"/>
      <c r="H50" s="645"/>
      <c r="I50" s="644"/>
      <c r="J50" s="650"/>
      <c r="K50" s="647"/>
      <c r="L50" s="648"/>
      <c r="M50" s="648"/>
      <c r="N50" s="648"/>
      <c r="O50" s="648"/>
      <c r="P50" s="649"/>
      <c r="Q50" s="648"/>
      <c r="R50" s="650"/>
      <c r="S50" s="650"/>
      <c r="T50" s="650"/>
      <c r="U50" s="649"/>
      <c r="V50" s="646"/>
      <c r="W50" s="650"/>
      <c r="X50" s="650"/>
      <c r="Y50" s="650"/>
      <c r="Z50" s="649"/>
      <c r="AA50" s="646"/>
      <c r="AB50" s="650"/>
      <c r="AC50" s="650"/>
      <c r="AD50" s="650"/>
      <c r="AE50" s="649"/>
      <c r="AF50" s="648"/>
      <c r="AG50" s="650"/>
      <c r="AH50" s="650"/>
      <c r="AI50" s="1472"/>
      <c r="AJ50" s="1473"/>
      <c r="AK50" s="1474"/>
    </row>
    <row r="51" spans="2:37" s="643" customFormat="1" ht="12.75">
      <c r="B51" s="1475">
        <v>5</v>
      </c>
      <c r="C51" s="1468"/>
      <c r="D51" s="644"/>
      <c r="E51" s="644"/>
      <c r="F51" s="645"/>
      <c r="G51" s="645"/>
      <c r="H51" s="645"/>
      <c r="I51" s="644"/>
      <c r="J51" s="650"/>
      <c r="K51" s="647"/>
      <c r="L51" s="648"/>
      <c r="M51" s="648"/>
      <c r="N51" s="648"/>
      <c r="O51" s="648"/>
      <c r="P51" s="649"/>
      <c r="Q51" s="648"/>
      <c r="R51" s="650"/>
      <c r="S51" s="650"/>
      <c r="T51" s="650"/>
      <c r="U51" s="649"/>
      <c r="V51" s="646"/>
      <c r="W51" s="650"/>
      <c r="X51" s="650"/>
      <c r="Y51" s="650"/>
      <c r="Z51" s="649"/>
      <c r="AA51" s="646"/>
      <c r="AB51" s="650"/>
      <c r="AC51" s="650"/>
      <c r="AD51" s="650"/>
      <c r="AE51" s="649"/>
      <c r="AF51" s="648"/>
      <c r="AG51" s="650"/>
      <c r="AH51" s="650"/>
      <c r="AI51" s="1472"/>
      <c r="AJ51" s="1473"/>
      <c r="AK51" s="1474"/>
    </row>
    <row r="52" spans="2:37" s="643" customFormat="1" ht="12.75">
      <c r="B52" s="1475">
        <v>6</v>
      </c>
      <c r="C52" s="1468"/>
      <c r="D52" s="644"/>
      <c r="E52" s="644"/>
      <c r="F52" s="645"/>
      <c r="G52" s="645"/>
      <c r="H52" s="645"/>
      <c r="I52" s="644"/>
      <c r="J52" s="650"/>
      <c r="K52" s="647"/>
      <c r="L52" s="648"/>
      <c r="M52" s="648"/>
      <c r="N52" s="648"/>
      <c r="O52" s="648"/>
      <c r="P52" s="649"/>
      <c r="Q52" s="648"/>
      <c r="R52" s="650"/>
      <c r="S52" s="650"/>
      <c r="T52" s="650"/>
      <c r="U52" s="649"/>
      <c r="V52" s="646"/>
      <c r="W52" s="650"/>
      <c r="X52" s="650"/>
      <c r="Y52" s="650"/>
      <c r="Z52" s="649"/>
      <c r="AA52" s="646"/>
      <c r="AB52" s="650"/>
      <c r="AC52" s="650"/>
      <c r="AD52" s="650"/>
      <c r="AE52" s="649"/>
      <c r="AF52" s="648"/>
      <c r="AG52" s="650"/>
      <c r="AH52" s="650"/>
      <c r="AI52" s="1472"/>
      <c r="AJ52" s="1473"/>
      <c r="AK52" s="1474"/>
    </row>
    <row r="53" spans="2:37" s="643" customFormat="1" ht="12.75">
      <c r="B53" s="1475">
        <v>7</v>
      </c>
      <c r="C53" s="1468"/>
      <c r="D53" s="644"/>
      <c r="E53" s="644"/>
      <c r="F53" s="645"/>
      <c r="G53" s="645"/>
      <c r="H53" s="645"/>
      <c r="I53" s="644"/>
      <c r="J53" s="650"/>
      <c r="K53" s="647"/>
      <c r="L53" s="648"/>
      <c r="M53" s="648"/>
      <c r="N53" s="648"/>
      <c r="O53" s="648"/>
      <c r="P53" s="649"/>
      <c r="Q53" s="648"/>
      <c r="R53" s="650"/>
      <c r="S53" s="650"/>
      <c r="T53" s="650"/>
      <c r="U53" s="649"/>
      <c r="V53" s="646"/>
      <c r="W53" s="650"/>
      <c r="X53" s="650"/>
      <c r="Y53" s="650"/>
      <c r="Z53" s="649"/>
      <c r="AA53" s="646"/>
      <c r="AB53" s="650"/>
      <c r="AC53" s="650"/>
      <c r="AD53" s="650"/>
      <c r="AE53" s="649"/>
      <c r="AF53" s="648"/>
      <c r="AG53" s="650"/>
      <c r="AH53" s="650"/>
      <c r="AI53" s="1472"/>
      <c r="AJ53" s="1473"/>
      <c r="AK53" s="1474"/>
    </row>
    <row r="54" spans="2:37" s="643" customFormat="1" ht="12.75">
      <c r="B54" s="1475">
        <v>8</v>
      </c>
      <c r="C54" s="1468"/>
      <c r="D54" s="644"/>
      <c r="E54" s="644"/>
      <c r="F54" s="645"/>
      <c r="G54" s="645"/>
      <c r="H54" s="645"/>
      <c r="I54" s="644"/>
      <c r="J54" s="650"/>
      <c r="K54" s="647"/>
      <c r="L54" s="648"/>
      <c r="M54" s="648"/>
      <c r="N54" s="648"/>
      <c r="O54" s="648"/>
      <c r="P54" s="649"/>
      <c r="Q54" s="648"/>
      <c r="R54" s="650"/>
      <c r="S54" s="650"/>
      <c r="T54" s="650"/>
      <c r="U54" s="649"/>
      <c r="V54" s="646"/>
      <c r="W54" s="650"/>
      <c r="X54" s="650"/>
      <c r="Y54" s="650"/>
      <c r="Z54" s="649"/>
      <c r="AA54" s="646"/>
      <c r="AB54" s="650"/>
      <c r="AC54" s="650"/>
      <c r="AD54" s="650"/>
      <c r="AE54" s="649"/>
      <c r="AF54" s="648"/>
      <c r="AG54" s="650"/>
      <c r="AH54" s="650"/>
      <c r="AI54" s="1472"/>
      <c r="AJ54" s="1473"/>
      <c r="AK54" s="1474"/>
    </row>
    <row r="55" spans="2:37" s="643" customFormat="1" ht="12.75">
      <c r="B55" s="1475">
        <v>9</v>
      </c>
      <c r="C55" s="1468"/>
      <c r="D55" s="644"/>
      <c r="E55" s="644"/>
      <c r="F55" s="645"/>
      <c r="G55" s="645"/>
      <c r="H55" s="645"/>
      <c r="I55" s="644"/>
      <c r="J55" s="650"/>
      <c r="K55" s="647"/>
      <c r="L55" s="648"/>
      <c r="M55" s="648"/>
      <c r="N55" s="648"/>
      <c r="O55" s="648"/>
      <c r="P55" s="649"/>
      <c r="Q55" s="648"/>
      <c r="R55" s="650"/>
      <c r="S55" s="650"/>
      <c r="T55" s="650"/>
      <c r="U55" s="649"/>
      <c r="V55" s="646"/>
      <c r="W55" s="650"/>
      <c r="X55" s="650"/>
      <c r="Y55" s="650"/>
      <c r="Z55" s="649"/>
      <c r="AA55" s="646"/>
      <c r="AB55" s="650"/>
      <c r="AC55" s="650"/>
      <c r="AD55" s="650"/>
      <c r="AE55" s="649"/>
      <c r="AF55" s="648"/>
      <c r="AG55" s="650"/>
      <c r="AH55" s="650"/>
      <c r="AI55" s="1472"/>
      <c r="AJ55" s="1473"/>
      <c r="AK55" s="1474"/>
    </row>
    <row r="56" spans="2:37" s="643" customFormat="1" ht="12.75">
      <c r="B56" s="1475">
        <v>10</v>
      </c>
      <c r="C56" s="1468"/>
      <c r="D56" s="644"/>
      <c r="E56" s="644"/>
      <c r="F56" s="645"/>
      <c r="G56" s="645"/>
      <c r="H56" s="645"/>
      <c r="I56" s="644"/>
      <c r="J56" s="650"/>
      <c r="K56" s="647"/>
      <c r="L56" s="648"/>
      <c r="M56" s="648"/>
      <c r="N56" s="648"/>
      <c r="O56" s="648"/>
      <c r="P56" s="649"/>
      <c r="Q56" s="648"/>
      <c r="R56" s="650"/>
      <c r="S56" s="650"/>
      <c r="T56" s="650"/>
      <c r="U56" s="649"/>
      <c r="V56" s="646"/>
      <c r="W56" s="650"/>
      <c r="X56" s="650"/>
      <c r="Y56" s="650"/>
      <c r="Z56" s="649"/>
      <c r="AA56" s="646"/>
      <c r="AB56" s="650"/>
      <c r="AC56" s="650"/>
      <c r="AD56" s="650"/>
      <c r="AE56" s="649"/>
      <c r="AF56" s="648"/>
      <c r="AG56" s="650"/>
      <c r="AH56" s="650"/>
      <c r="AI56" s="1472"/>
      <c r="AJ56" s="1473"/>
      <c r="AK56" s="1474"/>
    </row>
    <row r="57" spans="2:37" s="643" customFormat="1" ht="12.75">
      <c r="B57" s="1475">
        <v>11</v>
      </c>
      <c r="C57" s="1468"/>
      <c r="D57" s="644"/>
      <c r="E57" s="644"/>
      <c r="F57" s="645"/>
      <c r="G57" s="645"/>
      <c r="H57" s="645"/>
      <c r="I57" s="644"/>
      <c r="J57" s="650"/>
      <c r="K57" s="647"/>
      <c r="L57" s="648"/>
      <c r="M57" s="648"/>
      <c r="N57" s="648"/>
      <c r="O57" s="648"/>
      <c r="P57" s="649"/>
      <c r="Q57" s="648"/>
      <c r="R57" s="650"/>
      <c r="S57" s="650"/>
      <c r="T57" s="650"/>
      <c r="U57" s="649"/>
      <c r="V57" s="646"/>
      <c r="W57" s="650"/>
      <c r="X57" s="650"/>
      <c r="Y57" s="650"/>
      <c r="Z57" s="649"/>
      <c r="AA57" s="646"/>
      <c r="AB57" s="650"/>
      <c r="AC57" s="650"/>
      <c r="AD57" s="650"/>
      <c r="AE57" s="649"/>
      <c r="AF57" s="648"/>
      <c r="AG57" s="650"/>
      <c r="AH57" s="650"/>
      <c r="AI57" s="1472"/>
      <c r="AJ57" s="1473"/>
      <c r="AK57" s="1474"/>
    </row>
    <row r="58" spans="2:37" s="643" customFormat="1" ht="12.75">
      <c r="B58" s="1475">
        <v>12</v>
      </c>
      <c r="C58" s="1468"/>
      <c r="D58" s="644"/>
      <c r="E58" s="644"/>
      <c r="F58" s="645"/>
      <c r="G58" s="645"/>
      <c r="H58" s="645"/>
      <c r="I58" s="644"/>
      <c r="J58" s="650"/>
      <c r="K58" s="647"/>
      <c r="L58" s="648"/>
      <c r="M58" s="648"/>
      <c r="N58" s="648"/>
      <c r="O58" s="648"/>
      <c r="P58" s="649"/>
      <c r="Q58" s="648"/>
      <c r="R58" s="650"/>
      <c r="S58" s="650"/>
      <c r="T58" s="650"/>
      <c r="U58" s="649"/>
      <c r="V58" s="646"/>
      <c r="W58" s="650"/>
      <c r="X58" s="650"/>
      <c r="Y58" s="650"/>
      <c r="Z58" s="649"/>
      <c r="AA58" s="646"/>
      <c r="AB58" s="650"/>
      <c r="AC58" s="650"/>
      <c r="AD58" s="650"/>
      <c r="AE58" s="649"/>
      <c r="AF58" s="648"/>
      <c r="AG58" s="650"/>
      <c r="AH58" s="650"/>
      <c r="AI58" s="1472"/>
      <c r="AJ58" s="1473"/>
      <c r="AK58" s="1474"/>
    </row>
    <row r="59" spans="2:37" s="643" customFormat="1" ht="12.75">
      <c r="B59" s="1475">
        <v>13</v>
      </c>
      <c r="C59" s="1468"/>
      <c r="D59" s="644"/>
      <c r="E59" s="644"/>
      <c r="F59" s="645"/>
      <c r="G59" s="645"/>
      <c r="H59" s="645"/>
      <c r="I59" s="644"/>
      <c r="J59" s="650"/>
      <c r="K59" s="647"/>
      <c r="L59" s="648"/>
      <c r="M59" s="648"/>
      <c r="N59" s="648"/>
      <c r="O59" s="648"/>
      <c r="P59" s="649"/>
      <c r="Q59" s="648"/>
      <c r="R59" s="650"/>
      <c r="S59" s="650"/>
      <c r="T59" s="650"/>
      <c r="U59" s="649"/>
      <c r="V59" s="646"/>
      <c r="W59" s="650"/>
      <c r="X59" s="650"/>
      <c r="Y59" s="650"/>
      <c r="Z59" s="649"/>
      <c r="AA59" s="646"/>
      <c r="AB59" s="650"/>
      <c r="AC59" s="650"/>
      <c r="AD59" s="650"/>
      <c r="AE59" s="649"/>
      <c r="AF59" s="648"/>
      <c r="AG59" s="650"/>
      <c r="AH59" s="650"/>
      <c r="AI59" s="1472"/>
      <c r="AJ59" s="1473"/>
      <c r="AK59" s="1474"/>
    </row>
    <row r="60" spans="2:37" s="643" customFormat="1" ht="12.75">
      <c r="B60" s="1475">
        <v>14</v>
      </c>
      <c r="C60" s="1468"/>
      <c r="D60" s="644"/>
      <c r="E60" s="644"/>
      <c r="F60" s="645"/>
      <c r="G60" s="645"/>
      <c r="H60" s="645"/>
      <c r="I60" s="644"/>
      <c r="J60" s="650"/>
      <c r="K60" s="647"/>
      <c r="L60" s="648"/>
      <c r="M60" s="648"/>
      <c r="N60" s="648"/>
      <c r="O60" s="648"/>
      <c r="P60" s="649"/>
      <c r="Q60" s="648"/>
      <c r="R60" s="650"/>
      <c r="S60" s="650"/>
      <c r="T60" s="650"/>
      <c r="U60" s="649"/>
      <c r="V60" s="646"/>
      <c r="W60" s="650"/>
      <c r="X60" s="650"/>
      <c r="Y60" s="650"/>
      <c r="Z60" s="649"/>
      <c r="AA60" s="646"/>
      <c r="AB60" s="650"/>
      <c r="AC60" s="650"/>
      <c r="AD60" s="650"/>
      <c r="AE60" s="649"/>
      <c r="AF60" s="648"/>
      <c r="AG60" s="650"/>
      <c r="AH60" s="650"/>
      <c r="AI60" s="1472"/>
      <c r="AJ60" s="1473"/>
      <c r="AK60" s="1474"/>
    </row>
    <row r="61" spans="2:37" s="643" customFormat="1" ht="12.75">
      <c r="B61" s="1475">
        <v>15</v>
      </c>
      <c r="C61" s="1468"/>
      <c r="D61" s="644"/>
      <c r="E61" s="644"/>
      <c r="F61" s="645"/>
      <c r="G61" s="645"/>
      <c r="H61" s="645"/>
      <c r="I61" s="644"/>
      <c r="J61" s="650"/>
      <c r="K61" s="647"/>
      <c r="L61" s="648"/>
      <c r="M61" s="648"/>
      <c r="N61" s="648"/>
      <c r="O61" s="648"/>
      <c r="P61" s="649"/>
      <c r="Q61" s="648"/>
      <c r="R61" s="650"/>
      <c r="S61" s="650"/>
      <c r="T61" s="650"/>
      <c r="U61" s="649"/>
      <c r="V61" s="646"/>
      <c r="W61" s="650"/>
      <c r="X61" s="650"/>
      <c r="Y61" s="650"/>
      <c r="Z61" s="649"/>
      <c r="AA61" s="646"/>
      <c r="AB61" s="650"/>
      <c r="AC61" s="650"/>
      <c r="AD61" s="650"/>
      <c r="AE61" s="649"/>
      <c r="AF61" s="648"/>
      <c r="AG61" s="650"/>
      <c r="AH61" s="650"/>
      <c r="AI61" s="1472"/>
      <c r="AJ61" s="1473"/>
      <c r="AK61" s="1474"/>
    </row>
    <row r="62" spans="2:37" s="643" customFormat="1" ht="12.75">
      <c r="B62" s="1475">
        <v>16</v>
      </c>
      <c r="C62" s="1468"/>
      <c r="D62" s="644"/>
      <c r="E62" s="644"/>
      <c r="F62" s="645"/>
      <c r="G62" s="645"/>
      <c r="H62" s="645"/>
      <c r="I62" s="644"/>
      <c r="J62" s="650"/>
      <c r="K62" s="647"/>
      <c r="L62" s="648"/>
      <c r="M62" s="648"/>
      <c r="N62" s="648"/>
      <c r="O62" s="648"/>
      <c r="P62" s="649"/>
      <c r="Q62" s="648"/>
      <c r="R62" s="650"/>
      <c r="S62" s="650"/>
      <c r="T62" s="650"/>
      <c r="U62" s="649"/>
      <c r="V62" s="646"/>
      <c r="W62" s="650"/>
      <c r="X62" s="650"/>
      <c r="Y62" s="650"/>
      <c r="Z62" s="649"/>
      <c r="AA62" s="646"/>
      <c r="AB62" s="650"/>
      <c r="AC62" s="650"/>
      <c r="AD62" s="650"/>
      <c r="AE62" s="649"/>
      <c r="AF62" s="648"/>
      <c r="AG62" s="650"/>
      <c r="AH62" s="650"/>
      <c r="AI62" s="1472"/>
      <c r="AJ62" s="1473"/>
      <c r="AK62" s="1474"/>
    </row>
    <row r="63" spans="2:37" s="643" customFormat="1" ht="12.75">
      <c r="B63" s="1475">
        <v>17</v>
      </c>
      <c r="C63" s="1468"/>
      <c r="D63" s="644"/>
      <c r="E63" s="644"/>
      <c r="F63" s="645"/>
      <c r="G63" s="645"/>
      <c r="H63" s="645"/>
      <c r="I63" s="644"/>
      <c r="J63" s="650"/>
      <c r="K63" s="647"/>
      <c r="L63" s="648"/>
      <c r="M63" s="648"/>
      <c r="N63" s="648"/>
      <c r="O63" s="648"/>
      <c r="P63" s="649"/>
      <c r="Q63" s="648"/>
      <c r="R63" s="650"/>
      <c r="S63" s="650"/>
      <c r="T63" s="650"/>
      <c r="U63" s="649"/>
      <c r="V63" s="646"/>
      <c r="W63" s="650"/>
      <c r="X63" s="650"/>
      <c r="Y63" s="650"/>
      <c r="Z63" s="649"/>
      <c r="AA63" s="646"/>
      <c r="AB63" s="650"/>
      <c r="AC63" s="650"/>
      <c r="AD63" s="650"/>
      <c r="AE63" s="649"/>
      <c r="AF63" s="648"/>
      <c r="AG63" s="650"/>
      <c r="AH63" s="650"/>
      <c r="AI63" s="1472"/>
      <c r="AJ63" s="1473"/>
      <c r="AK63" s="1474"/>
    </row>
    <row r="64" spans="2:37" s="643" customFormat="1" ht="12.75">
      <c r="B64" s="1475">
        <v>18</v>
      </c>
      <c r="C64" s="1468"/>
      <c r="D64" s="644"/>
      <c r="E64" s="644"/>
      <c r="F64" s="645"/>
      <c r="G64" s="645"/>
      <c r="H64" s="645"/>
      <c r="I64" s="644"/>
      <c r="J64" s="650"/>
      <c r="K64" s="647"/>
      <c r="L64" s="648"/>
      <c r="M64" s="648"/>
      <c r="N64" s="648"/>
      <c r="O64" s="648"/>
      <c r="P64" s="649"/>
      <c r="Q64" s="648"/>
      <c r="R64" s="650"/>
      <c r="S64" s="650"/>
      <c r="T64" s="650"/>
      <c r="U64" s="649"/>
      <c r="V64" s="646"/>
      <c r="W64" s="650"/>
      <c r="X64" s="650"/>
      <c r="Y64" s="650"/>
      <c r="Z64" s="649"/>
      <c r="AA64" s="646"/>
      <c r="AB64" s="650"/>
      <c r="AC64" s="650"/>
      <c r="AD64" s="650"/>
      <c r="AE64" s="649"/>
      <c r="AF64" s="648"/>
      <c r="AG64" s="650"/>
      <c r="AH64" s="650"/>
      <c r="AI64" s="1472"/>
      <c r="AJ64" s="1473"/>
      <c r="AK64" s="1474"/>
    </row>
    <row r="65" spans="2:37" s="643" customFormat="1" ht="12.75">
      <c r="B65" s="1475">
        <v>19</v>
      </c>
      <c r="C65" s="1468"/>
      <c r="D65" s="644"/>
      <c r="E65" s="644"/>
      <c r="F65" s="645"/>
      <c r="G65" s="645"/>
      <c r="H65" s="645"/>
      <c r="I65" s="644"/>
      <c r="J65" s="650"/>
      <c r="K65" s="647"/>
      <c r="L65" s="648"/>
      <c r="M65" s="648"/>
      <c r="N65" s="648"/>
      <c r="O65" s="648"/>
      <c r="P65" s="649"/>
      <c r="Q65" s="648"/>
      <c r="R65" s="650"/>
      <c r="S65" s="650"/>
      <c r="T65" s="650"/>
      <c r="U65" s="649"/>
      <c r="V65" s="646"/>
      <c r="W65" s="650"/>
      <c r="X65" s="650"/>
      <c r="Y65" s="650"/>
      <c r="Z65" s="649"/>
      <c r="AA65" s="646"/>
      <c r="AB65" s="650"/>
      <c r="AC65" s="650"/>
      <c r="AD65" s="650"/>
      <c r="AE65" s="649"/>
      <c r="AF65" s="648"/>
      <c r="AG65" s="650"/>
      <c r="AH65" s="650"/>
      <c r="AI65" s="1472"/>
      <c r="AJ65" s="1473"/>
      <c r="AK65" s="1474"/>
    </row>
    <row r="66" spans="2:37" s="643" customFormat="1" ht="12.75">
      <c r="B66" s="1475">
        <v>20</v>
      </c>
      <c r="C66" s="1468"/>
      <c r="D66" s="644"/>
      <c r="E66" s="644"/>
      <c r="F66" s="645"/>
      <c r="G66" s="645"/>
      <c r="H66" s="645"/>
      <c r="I66" s="644"/>
      <c r="J66" s="650"/>
      <c r="K66" s="647"/>
      <c r="L66" s="648"/>
      <c r="M66" s="648"/>
      <c r="N66" s="648"/>
      <c r="O66" s="648"/>
      <c r="P66" s="649"/>
      <c r="Q66" s="648"/>
      <c r="R66" s="650"/>
      <c r="S66" s="650"/>
      <c r="T66" s="650"/>
      <c r="U66" s="649"/>
      <c r="V66" s="646"/>
      <c r="W66" s="650"/>
      <c r="X66" s="650"/>
      <c r="Y66" s="650"/>
      <c r="Z66" s="649"/>
      <c r="AA66" s="646"/>
      <c r="AB66" s="650"/>
      <c r="AC66" s="650"/>
      <c r="AD66" s="650"/>
      <c r="AE66" s="649"/>
      <c r="AF66" s="648"/>
      <c r="AG66" s="650"/>
      <c r="AH66" s="650"/>
      <c r="AI66" s="1472"/>
      <c r="AJ66" s="1473"/>
      <c r="AK66" s="1474"/>
    </row>
    <row r="67" spans="2:37" s="643" customFormat="1" ht="12.75">
      <c r="B67" s="1475">
        <v>21</v>
      </c>
      <c r="C67" s="1468"/>
      <c r="D67" s="644"/>
      <c r="E67" s="644"/>
      <c r="F67" s="645"/>
      <c r="G67" s="645"/>
      <c r="H67" s="645"/>
      <c r="I67" s="644"/>
      <c r="J67" s="650"/>
      <c r="K67" s="647"/>
      <c r="L67" s="648"/>
      <c r="M67" s="648"/>
      <c r="N67" s="648"/>
      <c r="O67" s="648"/>
      <c r="P67" s="649"/>
      <c r="Q67" s="648"/>
      <c r="R67" s="650"/>
      <c r="S67" s="650"/>
      <c r="T67" s="650"/>
      <c r="U67" s="649"/>
      <c r="V67" s="646"/>
      <c r="W67" s="650"/>
      <c r="X67" s="650"/>
      <c r="Y67" s="650"/>
      <c r="Z67" s="649"/>
      <c r="AA67" s="646"/>
      <c r="AB67" s="650"/>
      <c r="AC67" s="650"/>
      <c r="AD67" s="650"/>
      <c r="AE67" s="649"/>
      <c r="AF67" s="648"/>
      <c r="AG67" s="650"/>
      <c r="AH67" s="650"/>
      <c r="AI67" s="1472"/>
      <c r="AJ67" s="1473"/>
      <c r="AK67" s="1474"/>
    </row>
    <row r="68" spans="2:37" s="643" customFormat="1" ht="12.75">
      <c r="B68" s="1475">
        <v>22</v>
      </c>
      <c r="C68" s="1468"/>
      <c r="D68" s="644"/>
      <c r="E68" s="644"/>
      <c r="F68" s="645"/>
      <c r="G68" s="645"/>
      <c r="H68" s="645"/>
      <c r="I68" s="644"/>
      <c r="J68" s="650"/>
      <c r="K68" s="647"/>
      <c r="L68" s="648"/>
      <c r="M68" s="648"/>
      <c r="N68" s="648"/>
      <c r="O68" s="648"/>
      <c r="P68" s="649"/>
      <c r="Q68" s="648"/>
      <c r="R68" s="650"/>
      <c r="S68" s="650"/>
      <c r="T68" s="650"/>
      <c r="U68" s="649"/>
      <c r="V68" s="646"/>
      <c r="W68" s="650"/>
      <c r="X68" s="650"/>
      <c r="Y68" s="650"/>
      <c r="Z68" s="649"/>
      <c r="AA68" s="646"/>
      <c r="AB68" s="650"/>
      <c r="AC68" s="650"/>
      <c r="AD68" s="650"/>
      <c r="AE68" s="649"/>
      <c r="AF68" s="648"/>
      <c r="AG68" s="650"/>
      <c r="AH68" s="650"/>
      <c r="AI68" s="1472"/>
      <c r="AJ68" s="1473"/>
      <c r="AK68" s="1474"/>
    </row>
    <row r="69" spans="2:37" s="643" customFormat="1" ht="12.75">
      <c r="B69" s="1475">
        <v>23</v>
      </c>
      <c r="C69" s="1468"/>
      <c r="D69" s="644"/>
      <c r="E69" s="644"/>
      <c r="F69" s="645"/>
      <c r="G69" s="645"/>
      <c r="H69" s="645"/>
      <c r="I69" s="644"/>
      <c r="J69" s="650"/>
      <c r="K69" s="647"/>
      <c r="L69" s="648"/>
      <c r="M69" s="648"/>
      <c r="N69" s="648"/>
      <c r="O69" s="648"/>
      <c r="P69" s="649"/>
      <c r="Q69" s="648"/>
      <c r="R69" s="650"/>
      <c r="S69" s="650"/>
      <c r="T69" s="650"/>
      <c r="U69" s="649"/>
      <c r="V69" s="646"/>
      <c r="W69" s="650"/>
      <c r="X69" s="650"/>
      <c r="Y69" s="650"/>
      <c r="Z69" s="649"/>
      <c r="AA69" s="646"/>
      <c r="AB69" s="650"/>
      <c r="AC69" s="650"/>
      <c r="AD69" s="650"/>
      <c r="AE69" s="649"/>
      <c r="AF69" s="648"/>
      <c r="AG69" s="650"/>
      <c r="AH69" s="650"/>
      <c r="AI69" s="1472"/>
      <c r="AJ69" s="1473"/>
      <c r="AK69" s="1474"/>
    </row>
    <row r="70" spans="2:37" s="643" customFormat="1" ht="12.75">
      <c r="B70" s="1475">
        <v>24</v>
      </c>
      <c r="C70" s="1468"/>
      <c r="D70" s="644"/>
      <c r="E70" s="644"/>
      <c r="F70" s="645"/>
      <c r="G70" s="645"/>
      <c r="H70" s="645"/>
      <c r="I70" s="644"/>
      <c r="J70" s="650"/>
      <c r="K70" s="647"/>
      <c r="L70" s="648"/>
      <c r="M70" s="648"/>
      <c r="N70" s="648"/>
      <c r="O70" s="648"/>
      <c r="P70" s="649"/>
      <c r="Q70" s="648"/>
      <c r="R70" s="650"/>
      <c r="S70" s="650"/>
      <c r="T70" s="650"/>
      <c r="U70" s="649"/>
      <c r="V70" s="646"/>
      <c r="W70" s="650"/>
      <c r="X70" s="650"/>
      <c r="Y70" s="650"/>
      <c r="Z70" s="649"/>
      <c r="AA70" s="646"/>
      <c r="AB70" s="650"/>
      <c r="AC70" s="650"/>
      <c r="AD70" s="650"/>
      <c r="AE70" s="649"/>
      <c r="AF70" s="648"/>
      <c r="AG70" s="650"/>
      <c r="AH70" s="650"/>
      <c r="AI70" s="1472"/>
      <c r="AJ70" s="1473"/>
      <c r="AK70" s="1474"/>
    </row>
    <row r="71" spans="2:37" s="643" customFormat="1" ht="12.75">
      <c r="B71" s="1475">
        <v>25</v>
      </c>
      <c r="C71" s="1468"/>
      <c r="D71" s="644"/>
      <c r="E71" s="644"/>
      <c r="F71" s="645"/>
      <c r="G71" s="645"/>
      <c r="H71" s="645"/>
      <c r="I71" s="644"/>
      <c r="J71" s="650"/>
      <c r="K71" s="647"/>
      <c r="L71" s="648"/>
      <c r="M71" s="648"/>
      <c r="N71" s="648"/>
      <c r="O71" s="648"/>
      <c r="P71" s="649"/>
      <c r="Q71" s="648"/>
      <c r="R71" s="650"/>
      <c r="S71" s="650"/>
      <c r="T71" s="650"/>
      <c r="U71" s="649"/>
      <c r="V71" s="646"/>
      <c r="W71" s="650"/>
      <c r="X71" s="650"/>
      <c r="Y71" s="650"/>
      <c r="Z71" s="649"/>
      <c r="AA71" s="646"/>
      <c r="AB71" s="650"/>
      <c r="AC71" s="650"/>
      <c r="AD71" s="650"/>
      <c r="AE71" s="649"/>
      <c r="AF71" s="648"/>
      <c r="AG71" s="650"/>
      <c r="AH71" s="650"/>
      <c r="AI71" s="1472"/>
      <c r="AJ71" s="1473"/>
      <c r="AK71" s="1474"/>
    </row>
    <row r="72" spans="2:37" s="643" customFormat="1" ht="12.75">
      <c r="B72" s="1475">
        <v>26</v>
      </c>
      <c r="C72" s="1468"/>
      <c r="D72" s="644"/>
      <c r="E72" s="644"/>
      <c r="F72" s="645"/>
      <c r="G72" s="645"/>
      <c r="H72" s="645"/>
      <c r="I72" s="644"/>
      <c r="J72" s="650"/>
      <c r="K72" s="647"/>
      <c r="L72" s="648"/>
      <c r="M72" s="648"/>
      <c r="N72" s="648"/>
      <c r="O72" s="648"/>
      <c r="P72" s="649"/>
      <c r="Q72" s="648"/>
      <c r="R72" s="650"/>
      <c r="S72" s="650"/>
      <c r="T72" s="650"/>
      <c r="U72" s="649"/>
      <c r="V72" s="646"/>
      <c r="W72" s="650"/>
      <c r="X72" s="650"/>
      <c r="Y72" s="650"/>
      <c r="Z72" s="649"/>
      <c r="AA72" s="646"/>
      <c r="AB72" s="650"/>
      <c r="AC72" s="650"/>
      <c r="AD72" s="650"/>
      <c r="AE72" s="649"/>
      <c r="AF72" s="648"/>
      <c r="AG72" s="650"/>
      <c r="AH72" s="650"/>
      <c r="AI72" s="1472"/>
      <c r="AJ72" s="1473"/>
      <c r="AK72" s="1474"/>
    </row>
    <row r="73" spans="2:37" s="643" customFormat="1" ht="12.75">
      <c r="B73" s="1475">
        <v>27</v>
      </c>
      <c r="C73" s="1468"/>
      <c r="D73" s="644"/>
      <c r="E73" s="644"/>
      <c r="F73" s="645"/>
      <c r="G73" s="645"/>
      <c r="H73" s="645"/>
      <c r="I73" s="644"/>
      <c r="J73" s="650"/>
      <c r="K73" s="647"/>
      <c r="L73" s="648"/>
      <c r="M73" s="648"/>
      <c r="N73" s="648"/>
      <c r="O73" s="648"/>
      <c r="P73" s="649"/>
      <c r="Q73" s="648"/>
      <c r="R73" s="650"/>
      <c r="S73" s="650"/>
      <c r="T73" s="650"/>
      <c r="U73" s="649"/>
      <c r="V73" s="646"/>
      <c r="W73" s="650"/>
      <c r="X73" s="650"/>
      <c r="Y73" s="650"/>
      <c r="Z73" s="649"/>
      <c r="AA73" s="646"/>
      <c r="AB73" s="650"/>
      <c r="AC73" s="650"/>
      <c r="AD73" s="650"/>
      <c r="AE73" s="649"/>
      <c r="AF73" s="648"/>
      <c r="AG73" s="650"/>
      <c r="AH73" s="650"/>
      <c r="AI73" s="1472"/>
      <c r="AJ73" s="1473"/>
      <c r="AK73" s="1474"/>
    </row>
    <row r="74" spans="2:37" s="643" customFormat="1" ht="12.75">
      <c r="B74" s="1475">
        <v>28</v>
      </c>
      <c r="C74" s="1468"/>
      <c r="D74" s="644"/>
      <c r="E74" s="644"/>
      <c r="F74" s="645"/>
      <c r="G74" s="645"/>
      <c r="H74" s="645"/>
      <c r="I74" s="644"/>
      <c r="J74" s="650"/>
      <c r="K74" s="647"/>
      <c r="L74" s="648"/>
      <c r="M74" s="648"/>
      <c r="N74" s="648"/>
      <c r="O74" s="648"/>
      <c r="P74" s="649"/>
      <c r="Q74" s="648"/>
      <c r="R74" s="650"/>
      <c r="S74" s="650"/>
      <c r="T74" s="650"/>
      <c r="U74" s="649"/>
      <c r="V74" s="646"/>
      <c r="W74" s="650"/>
      <c r="X74" s="650"/>
      <c r="Y74" s="650"/>
      <c r="Z74" s="649"/>
      <c r="AA74" s="646"/>
      <c r="AB74" s="650"/>
      <c r="AC74" s="650"/>
      <c r="AD74" s="650"/>
      <c r="AE74" s="649"/>
      <c r="AF74" s="648"/>
      <c r="AG74" s="650"/>
      <c r="AH74" s="650"/>
      <c r="AI74" s="1472"/>
      <c r="AJ74" s="1473"/>
      <c r="AK74" s="1474"/>
    </row>
    <row r="75" spans="2:37" s="643" customFormat="1" ht="12.75">
      <c r="B75" s="1475">
        <v>29</v>
      </c>
      <c r="C75" s="1468"/>
      <c r="D75" s="644"/>
      <c r="E75" s="644"/>
      <c r="F75" s="645"/>
      <c r="G75" s="645"/>
      <c r="H75" s="645"/>
      <c r="I75" s="644"/>
      <c r="J75" s="650"/>
      <c r="K75" s="647"/>
      <c r="L75" s="648"/>
      <c r="M75" s="648"/>
      <c r="N75" s="648"/>
      <c r="O75" s="648"/>
      <c r="P75" s="649"/>
      <c r="Q75" s="648"/>
      <c r="R75" s="650"/>
      <c r="S75" s="650"/>
      <c r="T75" s="650"/>
      <c r="U75" s="649"/>
      <c r="V75" s="646"/>
      <c r="W75" s="650"/>
      <c r="X75" s="650"/>
      <c r="Y75" s="650"/>
      <c r="Z75" s="649"/>
      <c r="AA75" s="646"/>
      <c r="AB75" s="650"/>
      <c r="AC75" s="650"/>
      <c r="AD75" s="650"/>
      <c r="AE75" s="649"/>
      <c r="AF75" s="648"/>
      <c r="AG75" s="650"/>
      <c r="AH75" s="650"/>
      <c r="AI75" s="1472"/>
      <c r="AJ75" s="1473"/>
      <c r="AK75" s="1474"/>
    </row>
    <row r="76" spans="2:37" s="643" customFormat="1" ht="12.75">
      <c r="B76" s="1475">
        <v>30</v>
      </c>
      <c r="C76" s="1468"/>
      <c r="D76" s="644"/>
      <c r="E76" s="644"/>
      <c r="F76" s="645"/>
      <c r="G76" s="645"/>
      <c r="H76" s="645"/>
      <c r="I76" s="644"/>
      <c r="J76" s="650"/>
      <c r="K76" s="647"/>
      <c r="L76" s="648"/>
      <c r="M76" s="648"/>
      <c r="N76" s="648"/>
      <c r="O76" s="648"/>
      <c r="P76" s="649"/>
      <c r="Q76" s="648"/>
      <c r="R76" s="650"/>
      <c r="S76" s="650"/>
      <c r="T76" s="650"/>
      <c r="U76" s="649"/>
      <c r="V76" s="646"/>
      <c r="W76" s="650"/>
      <c r="X76" s="650"/>
      <c r="Y76" s="650"/>
      <c r="Z76" s="649"/>
      <c r="AA76" s="646"/>
      <c r="AB76" s="650"/>
      <c r="AC76" s="650"/>
      <c r="AD76" s="650"/>
      <c r="AE76" s="649"/>
      <c r="AF76" s="648"/>
      <c r="AG76" s="650"/>
      <c r="AH76" s="650"/>
      <c r="AI76" s="1472"/>
      <c r="AJ76" s="1473"/>
      <c r="AK76" s="1474"/>
    </row>
    <row r="77" spans="2:37" s="643" customFormat="1" ht="12.75">
      <c r="B77" s="1475">
        <v>31</v>
      </c>
      <c r="C77" s="1468"/>
      <c r="D77" s="644"/>
      <c r="E77" s="644"/>
      <c r="F77" s="645"/>
      <c r="G77" s="645"/>
      <c r="H77" s="645"/>
      <c r="I77" s="644"/>
      <c r="J77" s="650"/>
      <c r="K77" s="647"/>
      <c r="L77" s="648"/>
      <c r="M77" s="648"/>
      <c r="N77" s="648"/>
      <c r="O77" s="648"/>
      <c r="P77" s="649"/>
      <c r="Q77" s="648"/>
      <c r="R77" s="650"/>
      <c r="S77" s="650"/>
      <c r="T77" s="650"/>
      <c r="U77" s="649"/>
      <c r="V77" s="646"/>
      <c r="W77" s="650"/>
      <c r="X77" s="650"/>
      <c r="Y77" s="650"/>
      <c r="Z77" s="649"/>
      <c r="AA77" s="646"/>
      <c r="AB77" s="650"/>
      <c r="AC77" s="650"/>
      <c r="AD77" s="650"/>
      <c r="AE77" s="649"/>
      <c r="AF77" s="648"/>
      <c r="AG77" s="650"/>
      <c r="AH77" s="650"/>
      <c r="AI77" s="1472"/>
      <c r="AJ77" s="1473"/>
      <c r="AK77" s="1474"/>
    </row>
    <row r="78" spans="2:37" s="643" customFormat="1" ht="12.75">
      <c r="B78" s="1475">
        <v>32</v>
      </c>
      <c r="C78" s="1468"/>
      <c r="D78" s="644"/>
      <c r="E78" s="644"/>
      <c r="F78" s="645"/>
      <c r="G78" s="645"/>
      <c r="H78" s="645"/>
      <c r="I78" s="644"/>
      <c r="J78" s="650"/>
      <c r="K78" s="647"/>
      <c r="L78" s="648"/>
      <c r="M78" s="648"/>
      <c r="N78" s="648"/>
      <c r="O78" s="648"/>
      <c r="P78" s="649"/>
      <c r="Q78" s="648"/>
      <c r="R78" s="650"/>
      <c r="S78" s="650"/>
      <c r="T78" s="650"/>
      <c r="U78" s="649"/>
      <c r="V78" s="646"/>
      <c r="W78" s="650"/>
      <c r="X78" s="650"/>
      <c r="Y78" s="650"/>
      <c r="Z78" s="649"/>
      <c r="AA78" s="646"/>
      <c r="AB78" s="650"/>
      <c r="AC78" s="650"/>
      <c r="AD78" s="650"/>
      <c r="AE78" s="649"/>
      <c r="AF78" s="648"/>
      <c r="AG78" s="650"/>
      <c r="AH78" s="650"/>
      <c r="AI78" s="1472"/>
      <c r="AJ78" s="1473"/>
      <c r="AK78" s="1474"/>
    </row>
    <row r="79" spans="2:37" s="643" customFormat="1" ht="12.75">
      <c r="B79" s="1475">
        <v>33</v>
      </c>
      <c r="C79" s="1468"/>
      <c r="D79" s="644"/>
      <c r="E79" s="644"/>
      <c r="F79" s="645"/>
      <c r="G79" s="645"/>
      <c r="H79" s="645"/>
      <c r="I79" s="644"/>
      <c r="J79" s="650"/>
      <c r="K79" s="647"/>
      <c r="L79" s="648"/>
      <c r="M79" s="648"/>
      <c r="N79" s="648"/>
      <c r="O79" s="648"/>
      <c r="P79" s="649"/>
      <c r="Q79" s="648"/>
      <c r="R79" s="650"/>
      <c r="S79" s="650"/>
      <c r="T79" s="650"/>
      <c r="U79" s="649"/>
      <c r="V79" s="646"/>
      <c r="W79" s="650"/>
      <c r="X79" s="650"/>
      <c r="Y79" s="650"/>
      <c r="Z79" s="649"/>
      <c r="AA79" s="646"/>
      <c r="AB79" s="650"/>
      <c r="AC79" s="650"/>
      <c r="AD79" s="650"/>
      <c r="AE79" s="649"/>
      <c r="AF79" s="648"/>
      <c r="AG79" s="650"/>
      <c r="AH79" s="650"/>
      <c r="AI79" s="1472"/>
      <c r="AJ79" s="1473"/>
      <c r="AK79" s="1474"/>
    </row>
    <row r="80" spans="2:37" s="643" customFormat="1" ht="12.75">
      <c r="B80" s="1475">
        <v>34</v>
      </c>
      <c r="C80" s="1476"/>
      <c r="D80" s="644"/>
      <c r="E80" s="644"/>
      <c r="F80" s="645"/>
      <c r="G80" s="645"/>
      <c r="H80" s="645"/>
      <c r="I80" s="644"/>
      <c r="J80" s="650"/>
      <c r="K80" s="647"/>
      <c r="L80" s="648"/>
      <c r="M80" s="648"/>
      <c r="N80" s="648"/>
      <c r="O80" s="648"/>
      <c r="P80" s="649"/>
      <c r="Q80" s="648"/>
      <c r="R80" s="650"/>
      <c r="S80" s="650"/>
      <c r="T80" s="650"/>
      <c r="U80" s="649"/>
      <c r="V80" s="646"/>
      <c r="W80" s="650"/>
      <c r="X80" s="650"/>
      <c r="Y80" s="650"/>
      <c r="Z80" s="649"/>
      <c r="AA80" s="646"/>
      <c r="AB80" s="650"/>
      <c r="AC80" s="650"/>
      <c r="AD80" s="650"/>
      <c r="AE80" s="649"/>
      <c r="AF80" s="648"/>
      <c r="AG80" s="650"/>
      <c r="AH80" s="650"/>
      <c r="AI80" s="1472"/>
      <c r="AJ80" s="1473"/>
      <c r="AK80" s="1474"/>
    </row>
    <row r="81" spans="2:37" s="643" customFormat="1" ht="13.5" thickBot="1">
      <c r="B81" s="1475">
        <v>35</v>
      </c>
      <c r="C81" s="1477"/>
      <c r="D81" s="651"/>
      <c r="E81" s="651"/>
      <c r="F81" s="652"/>
      <c r="G81" s="652"/>
      <c r="H81" s="652"/>
      <c r="I81" s="644"/>
      <c r="J81" s="650"/>
      <c r="K81" s="647"/>
      <c r="L81" s="653"/>
      <c r="M81" s="653"/>
      <c r="N81" s="653"/>
      <c r="O81" s="653"/>
      <c r="P81" s="654"/>
      <c r="Q81" s="653"/>
      <c r="R81" s="655"/>
      <c r="S81" s="655"/>
      <c r="T81" s="655"/>
      <c r="U81" s="654"/>
      <c r="V81" s="1478"/>
      <c r="W81" s="1479"/>
      <c r="X81" s="1479"/>
      <c r="Y81" s="1479"/>
      <c r="Z81" s="1480"/>
      <c r="AA81" s="1478"/>
      <c r="AB81" s="1479"/>
      <c r="AC81" s="1479"/>
      <c r="AD81" s="1479"/>
      <c r="AE81" s="1480"/>
      <c r="AF81" s="648"/>
      <c r="AG81" s="650"/>
      <c r="AH81" s="650"/>
      <c r="AI81" s="1472"/>
      <c r="AJ81" s="1473"/>
      <c r="AK81" s="1474"/>
    </row>
    <row r="82" spans="2:37" s="643" customFormat="1" ht="12.75">
      <c r="B82" s="1475">
        <v>36</v>
      </c>
      <c r="C82" s="1468"/>
      <c r="D82" s="644"/>
      <c r="E82" s="644"/>
      <c r="F82" s="645"/>
      <c r="G82" s="645"/>
      <c r="H82" s="645"/>
      <c r="I82" s="644"/>
      <c r="J82" s="650"/>
      <c r="K82" s="647"/>
      <c r="L82" s="648"/>
      <c r="M82" s="648"/>
      <c r="N82" s="648"/>
      <c r="O82" s="648"/>
      <c r="P82" s="649"/>
      <c r="Q82" s="648"/>
      <c r="R82" s="650"/>
      <c r="S82" s="650"/>
      <c r="T82" s="650"/>
      <c r="U82" s="649"/>
      <c r="V82" s="646"/>
      <c r="W82" s="650"/>
      <c r="X82" s="650"/>
      <c r="Y82" s="650"/>
      <c r="Z82" s="649"/>
      <c r="AA82" s="646"/>
      <c r="AB82" s="650"/>
      <c r="AC82" s="650"/>
      <c r="AD82" s="650"/>
      <c r="AE82" s="649"/>
      <c r="AF82" s="648"/>
      <c r="AG82" s="650"/>
      <c r="AH82" s="650"/>
      <c r="AI82" s="1472"/>
      <c r="AJ82" s="1473"/>
      <c r="AK82" s="1474"/>
    </row>
    <row r="83" spans="2:37" s="643" customFormat="1" ht="12.75">
      <c r="B83" s="1475">
        <v>37</v>
      </c>
      <c r="C83" s="1468"/>
      <c r="D83" s="644"/>
      <c r="E83" s="644"/>
      <c r="F83" s="645"/>
      <c r="G83" s="645"/>
      <c r="H83" s="645"/>
      <c r="I83" s="644"/>
      <c r="J83" s="650"/>
      <c r="K83" s="647"/>
      <c r="L83" s="648"/>
      <c r="M83" s="648"/>
      <c r="N83" s="648"/>
      <c r="O83" s="648"/>
      <c r="P83" s="649"/>
      <c r="Q83" s="648"/>
      <c r="R83" s="650"/>
      <c r="S83" s="650"/>
      <c r="T83" s="650"/>
      <c r="U83" s="649"/>
      <c r="V83" s="646"/>
      <c r="W83" s="650"/>
      <c r="X83" s="650"/>
      <c r="Y83" s="650"/>
      <c r="Z83" s="649"/>
      <c r="AA83" s="646"/>
      <c r="AB83" s="650"/>
      <c r="AC83" s="650"/>
      <c r="AD83" s="650"/>
      <c r="AE83" s="649"/>
      <c r="AF83" s="648"/>
      <c r="AG83" s="650"/>
      <c r="AH83" s="650"/>
      <c r="AI83" s="1472"/>
      <c r="AJ83" s="1473"/>
      <c r="AK83" s="1474"/>
    </row>
    <row r="84" spans="2:37" s="643" customFormat="1" ht="12.75">
      <c r="B84" s="1475">
        <v>38</v>
      </c>
      <c r="C84" s="1468"/>
      <c r="D84" s="644"/>
      <c r="E84" s="644"/>
      <c r="F84" s="645"/>
      <c r="G84" s="645"/>
      <c r="H84" s="645"/>
      <c r="I84" s="644"/>
      <c r="J84" s="650"/>
      <c r="K84" s="647"/>
      <c r="L84" s="648"/>
      <c r="M84" s="648"/>
      <c r="N84" s="648"/>
      <c r="O84" s="648"/>
      <c r="P84" s="649"/>
      <c r="Q84" s="648"/>
      <c r="R84" s="650"/>
      <c r="S84" s="650"/>
      <c r="T84" s="650"/>
      <c r="U84" s="649"/>
      <c r="V84" s="646"/>
      <c r="W84" s="650"/>
      <c r="X84" s="650"/>
      <c r="Y84" s="650"/>
      <c r="Z84" s="649"/>
      <c r="AA84" s="646"/>
      <c r="AB84" s="650"/>
      <c r="AC84" s="650"/>
      <c r="AD84" s="650"/>
      <c r="AE84" s="649"/>
      <c r="AF84" s="648"/>
      <c r="AG84" s="650"/>
      <c r="AH84" s="650"/>
      <c r="AI84" s="1472"/>
      <c r="AJ84" s="1473"/>
      <c r="AK84" s="1474"/>
    </row>
    <row r="85" spans="2:37" s="643" customFormat="1" ht="12.75">
      <c r="B85" s="1475">
        <v>39</v>
      </c>
      <c r="C85" s="1468"/>
      <c r="D85" s="644"/>
      <c r="E85" s="644"/>
      <c r="F85" s="645"/>
      <c r="G85" s="645"/>
      <c r="H85" s="645"/>
      <c r="I85" s="644"/>
      <c r="J85" s="650"/>
      <c r="K85" s="647"/>
      <c r="L85" s="648"/>
      <c r="M85" s="648"/>
      <c r="N85" s="648"/>
      <c r="O85" s="648"/>
      <c r="P85" s="649"/>
      <c r="Q85" s="648"/>
      <c r="R85" s="650"/>
      <c r="S85" s="650"/>
      <c r="T85" s="650"/>
      <c r="U85" s="649"/>
      <c r="V85" s="646"/>
      <c r="W85" s="650"/>
      <c r="X85" s="650"/>
      <c r="Y85" s="650"/>
      <c r="Z85" s="649"/>
      <c r="AA85" s="646"/>
      <c r="AB85" s="650"/>
      <c r="AC85" s="650"/>
      <c r="AD85" s="650"/>
      <c r="AE85" s="649"/>
      <c r="AF85" s="648"/>
      <c r="AG85" s="650"/>
      <c r="AH85" s="650"/>
      <c r="AI85" s="1472"/>
      <c r="AJ85" s="1473"/>
      <c r="AK85" s="1474"/>
    </row>
    <row r="86" spans="2:37" s="643" customFormat="1" ht="12.75">
      <c r="B86" s="1475">
        <v>40</v>
      </c>
      <c r="C86" s="1468"/>
      <c r="D86" s="644"/>
      <c r="E86" s="644"/>
      <c r="F86" s="645"/>
      <c r="G86" s="645"/>
      <c r="H86" s="645"/>
      <c r="I86" s="644"/>
      <c r="J86" s="650"/>
      <c r="K86" s="647"/>
      <c r="L86" s="648"/>
      <c r="M86" s="648"/>
      <c r="N86" s="648"/>
      <c r="O86" s="648"/>
      <c r="P86" s="649"/>
      <c r="Q86" s="648"/>
      <c r="R86" s="650"/>
      <c r="S86" s="650"/>
      <c r="T86" s="650"/>
      <c r="U86" s="649"/>
      <c r="V86" s="646"/>
      <c r="W86" s="650"/>
      <c r="X86" s="650"/>
      <c r="Y86" s="650"/>
      <c r="Z86" s="649"/>
      <c r="AA86" s="646"/>
      <c r="AB86" s="650"/>
      <c r="AC86" s="650"/>
      <c r="AD86" s="650"/>
      <c r="AE86" s="649"/>
      <c r="AF86" s="648"/>
      <c r="AG86" s="650"/>
      <c r="AH86" s="650"/>
      <c r="AI86" s="1472"/>
      <c r="AJ86" s="1473"/>
      <c r="AK86" s="1474"/>
    </row>
    <row r="87" spans="2:37" s="643" customFormat="1" ht="12.75">
      <c r="B87" s="1475">
        <v>41</v>
      </c>
      <c r="C87" s="1468"/>
      <c r="D87" s="644"/>
      <c r="E87" s="644"/>
      <c r="F87" s="645"/>
      <c r="G87" s="645"/>
      <c r="H87" s="645"/>
      <c r="I87" s="644"/>
      <c r="J87" s="650"/>
      <c r="K87" s="647"/>
      <c r="L87" s="648"/>
      <c r="M87" s="648"/>
      <c r="N87" s="648"/>
      <c r="O87" s="648"/>
      <c r="P87" s="649"/>
      <c r="Q87" s="648"/>
      <c r="R87" s="650"/>
      <c r="S87" s="650"/>
      <c r="T87" s="650"/>
      <c r="U87" s="649"/>
      <c r="V87" s="646"/>
      <c r="W87" s="650"/>
      <c r="X87" s="650"/>
      <c r="Y87" s="650"/>
      <c r="Z87" s="649"/>
      <c r="AA87" s="646"/>
      <c r="AB87" s="650"/>
      <c r="AC87" s="650"/>
      <c r="AD87" s="650"/>
      <c r="AE87" s="649"/>
      <c r="AF87" s="648"/>
      <c r="AG87" s="650"/>
      <c r="AH87" s="650"/>
      <c r="AI87" s="1472"/>
      <c r="AJ87" s="1473"/>
      <c r="AK87" s="1474"/>
    </row>
    <row r="88" spans="2:37" s="643" customFormat="1" ht="12.75">
      <c r="B88" s="1475">
        <v>42</v>
      </c>
      <c r="C88" s="1468"/>
      <c r="D88" s="644"/>
      <c r="E88" s="644"/>
      <c r="F88" s="645"/>
      <c r="G88" s="645"/>
      <c r="H88" s="645"/>
      <c r="I88" s="644"/>
      <c r="J88" s="650"/>
      <c r="K88" s="647"/>
      <c r="L88" s="648"/>
      <c r="M88" s="648"/>
      <c r="N88" s="648"/>
      <c r="O88" s="648"/>
      <c r="P88" s="649"/>
      <c r="Q88" s="648"/>
      <c r="R88" s="650"/>
      <c r="S88" s="650"/>
      <c r="T88" s="650"/>
      <c r="U88" s="649"/>
      <c r="V88" s="646"/>
      <c r="W88" s="650"/>
      <c r="X88" s="650"/>
      <c r="Y88" s="650"/>
      <c r="Z88" s="649"/>
      <c r="AA88" s="646"/>
      <c r="AB88" s="650"/>
      <c r="AC88" s="650"/>
      <c r="AD88" s="650"/>
      <c r="AE88" s="649"/>
      <c r="AF88" s="648"/>
      <c r="AG88" s="650"/>
      <c r="AH88" s="650"/>
      <c r="AI88" s="1472"/>
      <c r="AJ88" s="1473"/>
      <c r="AK88" s="1474"/>
    </row>
    <row r="89" spans="2:37" s="643" customFormat="1" ht="12.75">
      <c r="B89" s="1475">
        <v>43</v>
      </c>
      <c r="C89" s="1468"/>
      <c r="D89" s="644"/>
      <c r="E89" s="644"/>
      <c r="F89" s="645"/>
      <c r="G89" s="645"/>
      <c r="H89" s="645"/>
      <c r="I89" s="644"/>
      <c r="J89" s="650"/>
      <c r="K89" s="647"/>
      <c r="L89" s="648"/>
      <c r="M89" s="648"/>
      <c r="N89" s="648"/>
      <c r="O89" s="648"/>
      <c r="P89" s="649"/>
      <c r="Q89" s="648"/>
      <c r="R89" s="650"/>
      <c r="S89" s="650"/>
      <c r="T89" s="650"/>
      <c r="U89" s="649"/>
      <c r="V89" s="646"/>
      <c r="W89" s="650"/>
      <c r="X89" s="650"/>
      <c r="Y89" s="650"/>
      <c r="Z89" s="649"/>
      <c r="AA89" s="646"/>
      <c r="AB89" s="650"/>
      <c r="AC89" s="650"/>
      <c r="AD89" s="650"/>
      <c r="AE89" s="649"/>
      <c r="AF89" s="648"/>
      <c r="AG89" s="650"/>
      <c r="AH89" s="650"/>
      <c r="AI89" s="1472"/>
      <c r="AJ89" s="1473"/>
      <c r="AK89" s="1474"/>
    </row>
    <row r="90" spans="2:37" s="643" customFormat="1" ht="12.75">
      <c r="B90" s="1475">
        <v>44</v>
      </c>
      <c r="C90" s="1468"/>
      <c r="D90" s="644"/>
      <c r="E90" s="644"/>
      <c r="F90" s="645"/>
      <c r="G90" s="645"/>
      <c r="H90" s="645"/>
      <c r="I90" s="644"/>
      <c r="J90" s="650"/>
      <c r="K90" s="647"/>
      <c r="L90" s="648"/>
      <c r="M90" s="648"/>
      <c r="N90" s="648"/>
      <c r="O90" s="648"/>
      <c r="P90" s="649"/>
      <c r="Q90" s="648"/>
      <c r="R90" s="650"/>
      <c r="S90" s="650"/>
      <c r="T90" s="650"/>
      <c r="U90" s="649"/>
      <c r="V90" s="646"/>
      <c r="W90" s="650"/>
      <c r="X90" s="650"/>
      <c r="Y90" s="650"/>
      <c r="Z90" s="649"/>
      <c r="AA90" s="646"/>
      <c r="AB90" s="650"/>
      <c r="AC90" s="650"/>
      <c r="AD90" s="650"/>
      <c r="AE90" s="649"/>
      <c r="AF90" s="648"/>
      <c r="AG90" s="650"/>
      <c r="AH90" s="650"/>
      <c r="AI90" s="1472"/>
      <c r="AJ90" s="1473"/>
      <c r="AK90" s="1474"/>
    </row>
    <row r="91" spans="2:37" s="643" customFormat="1" ht="12.75">
      <c r="B91" s="1475">
        <v>45</v>
      </c>
      <c r="C91" s="1468"/>
      <c r="D91" s="644"/>
      <c r="E91" s="644"/>
      <c r="F91" s="645"/>
      <c r="G91" s="645"/>
      <c r="H91" s="645"/>
      <c r="I91" s="644"/>
      <c r="J91" s="650"/>
      <c r="K91" s="647"/>
      <c r="L91" s="648"/>
      <c r="M91" s="648"/>
      <c r="N91" s="648"/>
      <c r="O91" s="648"/>
      <c r="P91" s="649"/>
      <c r="Q91" s="648"/>
      <c r="R91" s="650"/>
      <c r="S91" s="650"/>
      <c r="T91" s="650"/>
      <c r="U91" s="649"/>
      <c r="V91" s="646"/>
      <c r="W91" s="650"/>
      <c r="X91" s="650"/>
      <c r="Y91" s="650"/>
      <c r="Z91" s="649"/>
      <c r="AA91" s="646"/>
      <c r="AB91" s="650"/>
      <c r="AC91" s="650"/>
      <c r="AD91" s="650"/>
      <c r="AE91" s="649"/>
      <c r="AF91" s="648"/>
      <c r="AG91" s="650"/>
      <c r="AH91" s="650"/>
      <c r="AI91" s="1472"/>
      <c r="AJ91" s="1473"/>
      <c r="AK91" s="1474"/>
    </row>
    <row r="92" spans="2:37" s="643" customFormat="1" ht="12.75">
      <c r="B92" s="1475">
        <v>46</v>
      </c>
      <c r="C92" s="1468"/>
      <c r="D92" s="644"/>
      <c r="E92" s="644"/>
      <c r="F92" s="645"/>
      <c r="G92" s="645"/>
      <c r="H92" s="645"/>
      <c r="I92" s="644"/>
      <c r="J92" s="650"/>
      <c r="K92" s="647"/>
      <c r="L92" s="648"/>
      <c r="M92" s="648"/>
      <c r="N92" s="648"/>
      <c r="O92" s="648"/>
      <c r="P92" s="649"/>
      <c r="Q92" s="648"/>
      <c r="R92" s="650"/>
      <c r="S92" s="650"/>
      <c r="T92" s="650"/>
      <c r="U92" s="649"/>
      <c r="V92" s="646"/>
      <c r="W92" s="650"/>
      <c r="X92" s="650"/>
      <c r="Y92" s="650"/>
      <c r="Z92" s="649"/>
      <c r="AA92" s="646"/>
      <c r="AB92" s="650"/>
      <c r="AC92" s="650"/>
      <c r="AD92" s="650"/>
      <c r="AE92" s="649"/>
      <c r="AF92" s="648"/>
      <c r="AG92" s="650"/>
      <c r="AH92" s="650"/>
      <c r="AI92" s="1472"/>
      <c r="AJ92" s="1473"/>
      <c r="AK92" s="1474"/>
    </row>
    <row r="93" spans="2:38" s="388" customFormat="1" ht="12.75">
      <c r="B93" s="1475">
        <v>47</v>
      </c>
      <c r="C93" s="1468"/>
      <c r="D93" s="644"/>
      <c r="E93" s="644"/>
      <c r="F93" s="645"/>
      <c r="G93" s="645"/>
      <c r="H93" s="645"/>
      <c r="I93" s="644"/>
      <c r="J93" s="650"/>
      <c r="K93" s="647"/>
      <c r="L93" s="648"/>
      <c r="M93" s="648"/>
      <c r="N93" s="648"/>
      <c r="O93" s="648"/>
      <c r="P93" s="649"/>
      <c r="Q93" s="648"/>
      <c r="R93" s="650"/>
      <c r="S93" s="650"/>
      <c r="T93" s="650"/>
      <c r="U93" s="649"/>
      <c r="V93" s="646"/>
      <c r="W93" s="650"/>
      <c r="X93" s="650"/>
      <c r="Y93" s="650"/>
      <c r="Z93" s="649"/>
      <c r="AA93" s="646"/>
      <c r="AB93" s="650"/>
      <c r="AC93" s="650"/>
      <c r="AD93" s="650"/>
      <c r="AE93" s="649"/>
      <c r="AF93" s="648"/>
      <c r="AG93" s="650"/>
      <c r="AH93" s="650"/>
      <c r="AI93" s="1472"/>
      <c r="AJ93" s="1473"/>
      <c r="AK93" s="1474"/>
      <c r="AL93" s="643"/>
    </row>
    <row r="94" spans="2:38" s="388" customFormat="1" ht="12.75">
      <c r="B94" s="1475">
        <v>48</v>
      </c>
      <c r="C94" s="1468"/>
      <c r="D94" s="644"/>
      <c r="E94" s="644"/>
      <c r="F94" s="645"/>
      <c r="G94" s="645"/>
      <c r="H94" s="645"/>
      <c r="I94" s="644"/>
      <c r="J94" s="650"/>
      <c r="K94" s="647"/>
      <c r="L94" s="648"/>
      <c r="M94" s="648"/>
      <c r="N94" s="648"/>
      <c r="O94" s="648"/>
      <c r="P94" s="649"/>
      <c r="Q94" s="648"/>
      <c r="R94" s="650"/>
      <c r="S94" s="650"/>
      <c r="T94" s="650"/>
      <c r="U94" s="649"/>
      <c r="V94" s="646"/>
      <c r="W94" s="650"/>
      <c r="X94" s="650"/>
      <c r="Y94" s="650"/>
      <c r="Z94" s="649"/>
      <c r="AA94" s="646"/>
      <c r="AB94" s="650"/>
      <c r="AC94" s="650"/>
      <c r="AD94" s="650"/>
      <c r="AE94" s="649"/>
      <c r="AF94" s="648"/>
      <c r="AG94" s="650"/>
      <c r="AH94" s="650"/>
      <c r="AI94" s="1472"/>
      <c r="AJ94" s="1473"/>
      <c r="AK94" s="1474"/>
      <c r="AL94" s="643"/>
    </row>
    <row r="95" spans="2:38" s="388" customFormat="1" ht="12.75">
      <c r="B95" s="1475">
        <v>49</v>
      </c>
      <c r="C95" s="1468"/>
      <c r="D95" s="644"/>
      <c r="E95" s="644"/>
      <c r="F95" s="645"/>
      <c r="G95" s="645"/>
      <c r="H95" s="645"/>
      <c r="I95" s="644"/>
      <c r="J95" s="650"/>
      <c r="K95" s="647"/>
      <c r="L95" s="648"/>
      <c r="M95" s="648"/>
      <c r="N95" s="648"/>
      <c r="O95" s="648"/>
      <c r="P95" s="649"/>
      <c r="Q95" s="648"/>
      <c r="R95" s="650"/>
      <c r="S95" s="650"/>
      <c r="T95" s="650"/>
      <c r="U95" s="649"/>
      <c r="V95" s="646"/>
      <c r="W95" s="650"/>
      <c r="X95" s="650"/>
      <c r="Y95" s="650"/>
      <c r="Z95" s="649"/>
      <c r="AA95" s="646"/>
      <c r="AB95" s="650"/>
      <c r="AC95" s="650"/>
      <c r="AD95" s="650"/>
      <c r="AE95" s="649"/>
      <c r="AF95" s="648"/>
      <c r="AG95" s="650"/>
      <c r="AH95" s="650"/>
      <c r="AI95" s="1472"/>
      <c r="AJ95" s="1473"/>
      <c r="AK95" s="1474"/>
      <c r="AL95" s="643"/>
    </row>
    <row r="96" spans="2:38" s="388" customFormat="1" ht="12.75">
      <c r="B96" s="1475">
        <v>50</v>
      </c>
      <c r="C96" s="1468"/>
      <c r="D96" s="644"/>
      <c r="E96" s="644"/>
      <c r="F96" s="645"/>
      <c r="G96" s="645"/>
      <c r="H96" s="645"/>
      <c r="I96" s="644"/>
      <c r="J96" s="650"/>
      <c r="K96" s="647"/>
      <c r="L96" s="648"/>
      <c r="M96" s="648"/>
      <c r="N96" s="648"/>
      <c r="O96" s="648"/>
      <c r="P96" s="649"/>
      <c r="Q96" s="648"/>
      <c r="R96" s="650"/>
      <c r="S96" s="650"/>
      <c r="T96" s="650"/>
      <c r="U96" s="649"/>
      <c r="V96" s="646"/>
      <c r="W96" s="650"/>
      <c r="X96" s="650"/>
      <c r="Y96" s="650"/>
      <c r="Z96" s="649"/>
      <c r="AA96" s="646"/>
      <c r="AB96" s="650"/>
      <c r="AC96" s="650"/>
      <c r="AD96" s="650"/>
      <c r="AE96" s="649"/>
      <c r="AF96" s="648"/>
      <c r="AG96" s="650"/>
      <c r="AH96" s="650"/>
      <c r="AI96" s="1472"/>
      <c r="AJ96" s="1473"/>
      <c r="AK96" s="1474"/>
      <c r="AL96" s="643"/>
    </row>
    <row r="97" spans="2:38" s="388" customFormat="1" ht="12.75">
      <c r="B97" s="1475">
        <v>51</v>
      </c>
      <c r="C97" s="1468"/>
      <c r="D97" s="644"/>
      <c r="E97" s="644"/>
      <c r="F97" s="645"/>
      <c r="G97" s="645"/>
      <c r="H97" s="645"/>
      <c r="I97" s="644"/>
      <c r="J97" s="650"/>
      <c r="K97" s="647"/>
      <c r="L97" s="648"/>
      <c r="M97" s="648"/>
      <c r="N97" s="648"/>
      <c r="O97" s="648"/>
      <c r="P97" s="649"/>
      <c r="Q97" s="648"/>
      <c r="R97" s="650"/>
      <c r="S97" s="650"/>
      <c r="T97" s="650"/>
      <c r="U97" s="649"/>
      <c r="V97" s="646"/>
      <c r="W97" s="650"/>
      <c r="X97" s="650"/>
      <c r="Y97" s="650"/>
      <c r="Z97" s="649"/>
      <c r="AA97" s="646"/>
      <c r="AB97" s="650"/>
      <c r="AC97" s="650"/>
      <c r="AD97" s="650"/>
      <c r="AE97" s="649"/>
      <c r="AF97" s="648"/>
      <c r="AG97" s="650"/>
      <c r="AH97" s="650"/>
      <c r="AI97" s="1472"/>
      <c r="AJ97" s="1473"/>
      <c r="AK97" s="1474"/>
      <c r="AL97" s="643"/>
    </row>
    <row r="98" spans="2:38" s="388" customFormat="1" ht="12.75">
      <c r="B98" s="1475">
        <v>52</v>
      </c>
      <c r="C98" s="1468"/>
      <c r="D98" s="644"/>
      <c r="E98" s="644"/>
      <c r="F98" s="645"/>
      <c r="G98" s="645"/>
      <c r="H98" s="645"/>
      <c r="I98" s="644"/>
      <c r="J98" s="650"/>
      <c r="K98" s="647"/>
      <c r="L98" s="648"/>
      <c r="M98" s="648"/>
      <c r="N98" s="648"/>
      <c r="O98" s="648"/>
      <c r="P98" s="649"/>
      <c r="Q98" s="648"/>
      <c r="R98" s="650"/>
      <c r="S98" s="650"/>
      <c r="T98" s="650"/>
      <c r="U98" s="649"/>
      <c r="V98" s="646"/>
      <c r="W98" s="650"/>
      <c r="X98" s="650"/>
      <c r="Y98" s="650"/>
      <c r="Z98" s="649"/>
      <c r="AA98" s="646"/>
      <c r="AB98" s="650"/>
      <c r="AC98" s="650"/>
      <c r="AD98" s="650"/>
      <c r="AE98" s="649"/>
      <c r="AF98" s="648"/>
      <c r="AG98" s="650"/>
      <c r="AH98" s="650"/>
      <c r="AI98" s="1472"/>
      <c r="AJ98" s="1473"/>
      <c r="AK98" s="1474"/>
      <c r="AL98" s="643"/>
    </row>
    <row r="99" spans="2:38" s="388" customFormat="1" ht="12.75">
      <c r="B99" s="1475">
        <v>53</v>
      </c>
      <c r="C99" s="1468"/>
      <c r="D99" s="644"/>
      <c r="E99" s="644"/>
      <c r="F99" s="645"/>
      <c r="G99" s="645"/>
      <c r="H99" s="645"/>
      <c r="I99" s="644"/>
      <c r="J99" s="650"/>
      <c r="K99" s="647"/>
      <c r="L99" s="648"/>
      <c r="M99" s="648"/>
      <c r="N99" s="648"/>
      <c r="O99" s="648"/>
      <c r="P99" s="649"/>
      <c r="Q99" s="648"/>
      <c r="R99" s="650"/>
      <c r="S99" s="650"/>
      <c r="T99" s="650"/>
      <c r="U99" s="649"/>
      <c r="V99" s="646"/>
      <c r="W99" s="650"/>
      <c r="X99" s="650"/>
      <c r="Y99" s="650"/>
      <c r="Z99" s="649"/>
      <c r="AA99" s="646"/>
      <c r="AB99" s="650"/>
      <c r="AC99" s="650"/>
      <c r="AD99" s="650"/>
      <c r="AE99" s="649"/>
      <c r="AF99" s="648"/>
      <c r="AG99" s="650"/>
      <c r="AH99" s="650"/>
      <c r="AI99" s="1472"/>
      <c r="AJ99" s="1473"/>
      <c r="AK99" s="1474"/>
      <c r="AL99" s="643"/>
    </row>
    <row r="100" spans="2:38" s="388" customFormat="1" ht="12.75">
      <c r="B100" s="1475">
        <v>54</v>
      </c>
      <c r="C100" s="1468"/>
      <c r="D100" s="644"/>
      <c r="E100" s="644"/>
      <c r="F100" s="645"/>
      <c r="G100" s="645"/>
      <c r="H100" s="645"/>
      <c r="I100" s="644"/>
      <c r="J100" s="650"/>
      <c r="K100" s="647"/>
      <c r="L100" s="648"/>
      <c r="M100" s="648"/>
      <c r="N100" s="648"/>
      <c r="O100" s="648"/>
      <c r="P100" s="649"/>
      <c r="Q100" s="648"/>
      <c r="R100" s="650"/>
      <c r="S100" s="650"/>
      <c r="T100" s="650"/>
      <c r="U100" s="649"/>
      <c r="V100" s="646"/>
      <c r="W100" s="650"/>
      <c r="X100" s="650"/>
      <c r="Y100" s="650"/>
      <c r="Z100" s="649"/>
      <c r="AA100" s="646"/>
      <c r="AB100" s="650"/>
      <c r="AC100" s="650"/>
      <c r="AD100" s="650"/>
      <c r="AE100" s="649"/>
      <c r="AF100" s="648"/>
      <c r="AG100" s="650"/>
      <c r="AH100" s="650"/>
      <c r="AI100" s="1472"/>
      <c r="AJ100" s="1473"/>
      <c r="AK100" s="1474"/>
      <c r="AL100" s="643"/>
    </row>
    <row r="101" spans="2:38" s="388" customFormat="1" ht="12.75">
      <c r="B101" s="1475">
        <v>55</v>
      </c>
      <c r="C101" s="1468"/>
      <c r="D101" s="644"/>
      <c r="E101" s="644"/>
      <c r="F101" s="645"/>
      <c r="G101" s="645"/>
      <c r="H101" s="645"/>
      <c r="I101" s="644"/>
      <c r="J101" s="650"/>
      <c r="K101" s="647"/>
      <c r="L101" s="648"/>
      <c r="M101" s="648"/>
      <c r="N101" s="648"/>
      <c r="O101" s="648"/>
      <c r="P101" s="649"/>
      <c r="Q101" s="648"/>
      <c r="R101" s="650"/>
      <c r="S101" s="650"/>
      <c r="T101" s="650"/>
      <c r="U101" s="649"/>
      <c r="V101" s="646"/>
      <c r="W101" s="650"/>
      <c r="X101" s="650"/>
      <c r="Y101" s="650"/>
      <c r="Z101" s="649"/>
      <c r="AA101" s="646"/>
      <c r="AB101" s="650"/>
      <c r="AC101" s="650"/>
      <c r="AD101" s="650"/>
      <c r="AE101" s="649"/>
      <c r="AF101" s="648"/>
      <c r="AG101" s="650"/>
      <c r="AH101" s="650"/>
      <c r="AI101" s="1472"/>
      <c r="AJ101" s="1473"/>
      <c r="AK101" s="1474"/>
      <c r="AL101" s="643"/>
    </row>
    <row r="102" spans="2:38" s="388" customFormat="1" ht="12.75">
      <c r="B102" s="1475">
        <v>56</v>
      </c>
      <c r="C102" s="1468"/>
      <c r="D102" s="644"/>
      <c r="E102" s="644"/>
      <c r="F102" s="645"/>
      <c r="G102" s="645"/>
      <c r="H102" s="645"/>
      <c r="I102" s="644"/>
      <c r="J102" s="650"/>
      <c r="K102" s="647"/>
      <c r="L102" s="648"/>
      <c r="M102" s="648"/>
      <c r="N102" s="648"/>
      <c r="O102" s="648"/>
      <c r="P102" s="649"/>
      <c r="Q102" s="648"/>
      <c r="R102" s="650"/>
      <c r="S102" s="650"/>
      <c r="T102" s="650"/>
      <c r="U102" s="649"/>
      <c r="V102" s="646"/>
      <c r="W102" s="650"/>
      <c r="X102" s="650"/>
      <c r="Y102" s="650"/>
      <c r="Z102" s="649"/>
      <c r="AA102" s="646"/>
      <c r="AB102" s="650"/>
      <c r="AC102" s="650"/>
      <c r="AD102" s="650"/>
      <c r="AE102" s="649"/>
      <c r="AF102" s="648"/>
      <c r="AG102" s="650"/>
      <c r="AH102" s="650"/>
      <c r="AI102" s="1472"/>
      <c r="AJ102" s="1473"/>
      <c r="AK102" s="1474"/>
      <c r="AL102" s="643"/>
    </row>
    <row r="103" spans="2:38" s="388" customFormat="1" ht="12.75">
      <c r="B103" s="1475">
        <v>57</v>
      </c>
      <c r="C103" s="1468"/>
      <c r="D103" s="644"/>
      <c r="E103" s="644"/>
      <c r="F103" s="645"/>
      <c r="G103" s="645"/>
      <c r="H103" s="645"/>
      <c r="I103" s="644"/>
      <c r="J103" s="650"/>
      <c r="K103" s="647"/>
      <c r="L103" s="648"/>
      <c r="M103" s="648"/>
      <c r="N103" s="648"/>
      <c r="O103" s="648"/>
      <c r="P103" s="649"/>
      <c r="Q103" s="648"/>
      <c r="R103" s="650"/>
      <c r="S103" s="650"/>
      <c r="T103" s="650"/>
      <c r="U103" s="649"/>
      <c r="V103" s="646"/>
      <c r="W103" s="650"/>
      <c r="X103" s="650"/>
      <c r="Y103" s="650"/>
      <c r="Z103" s="649"/>
      <c r="AA103" s="646"/>
      <c r="AB103" s="650"/>
      <c r="AC103" s="650"/>
      <c r="AD103" s="650"/>
      <c r="AE103" s="649"/>
      <c r="AF103" s="648"/>
      <c r="AG103" s="650"/>
      <c r="AH103" s="650"/>
      <c r="AI103" s="1472"/>
      <c r="AJ103" s="1473"/>
      <c r="AK103" s="1474"/>
      <c r="AL103" s="643"/>
    </row>
    <row r="104" spans="2:38" s="388" customFormat="1" ht="12.75">
      <c r="B104" s="1475">
        <v>58</v>
      </c>
      <c r="C104" s="1468"/>
      <c r="D104" s="644"/>
      <c r="E104" s="644"/>
      <c r="F104" s="645"/>
      <c r="G104" s="645"/>
      <c r="H104" s="645"/>
      <c r="I104" s="644"/>
      <c r="J104" s="650"/>
      <c r="K104" s="647"/>
      <c r="L104" s="648"/>
      <c r="M104" s="648"/>
      <c r="N104" s="648"/>
      <c r="O104" s="648"/>
      <c r="P104" s="649"/>
      <c r="Q104" s="648"/>
      <c r="R104" s="650"/>
      <c r="S104" s="650"/>
      <c r="T104" s="650"/>
      <c r="U104" s="649"/>
      <c r="V104" s="646"/>
      <c r="W104" s="650"/>
      <c r="X104" s="650"/>
      <c r="Y104" s="650"/>
      <c r="Z104" s="649"/>
      <c r="AA104" s="646"/>
      <c r="AB104" s="650"/>
      <c r="AC104" s="650"/>
      <c r="AD104" s="650"/>
      <c r="AE104" s="649"/>
      <c r="AF104" s="648"/>
      <c r="AG104" s="650"/>
      <c r="AH104" s="650"/>
      <c r="AI104" s="1472"/>
      <c r="AJ104" s="1473"/>
      <c r="AK104" s="1474"/>
      <c r="AL104" s="643"/>
    </row>
    <row r="105" spans="2:38" s="388" customFormat="1" ht="12.75">
      <c r="B105" s="1475">
        <v>59</v>
      </c>
      <c r="C105" s="1468"/>
      <c r="D105" s="644"/>
      <c r="E105" s="644"/>
      <c r="F105" s="645"/>
      <c r="G105" s="645"/>
      <c r="H105" s="645"/>
      <c r="I105" s="644"/>
      <c r="J105" s="650"/>
      <c r="K105" s="647"/>
      <c r="L105" s="648"/>
      <c r="M105" s="648"/>
      <c r="N105" s="648"/>
      <c r="O105" s="648"/>
      <c r="P105" s="649"/>
      <c r="Q105" s="648"/>
      <c r="R105" s="650"/>
      <c r="S105" s="650"/>
      <c r="T105" s="650"/>
      <c r="U105" s="649"/>
      <c r="V105" s="646"/>
      <c r="W105" s="650"/>
      <c r="X105" s="650"/>
      <c r="Y105" s="650"/>
      <c r="Z105" s="649"/>
      <c r="AA105" s="646"/>
      <c r="AB105" s="650"/>
      <c r="AC105" s="650"/>
      <c r="AD105" s="650"/>
      <c r="AE105" s="649"/>
      <c r="AF105" s="648"/>
      <c r="AG105" s="650"/>
      <c r="AH105" s="650"/>
      <c r="AI105" s="1472"/>
      <c r="AJ105" s="1473"/>
      <c r="AK105" s="1474"/>
      <c r="AL105" s="643"/>
    </row>
    <row r="106" spans="2:38" s="388" customFormat="1" ht="12.75">
      <c r="B106" s="1475">
        <v>60</v>
      </c>
      <c r="C106" s="1468"/>
      <c r="D106" s="644"/>
      <c r="E106" s="644"/>
      <c r="F106" s="645"/>
      <c r="G106" s="645"/>
      <c r="H106" s="645"/>
      <c r="I106" s="644"/>
      <c r="J106" s="650"/>
      <c r="K106" s="647"/>
      <c r="L106" s="648"/>
      <c r="M106" s="648"/>
      <c r="N106" s="648"/>
      <c r="O106" s="648"/>
      <c r="P106" s="649"/>
      <c r="Q106" s="648"/>
      <c r="R106" s="650"/>
      <c r="S106" s="650"/>
      <c r="T106" s="650"/>
      <c r="U106" s="649"/>
      <c r="V106" s="646"/>
      <c r="W106" s="650"/>
      <c r="X106" s="650"/>
      <c r="Y106" s="650"/>
      <c r="Z106" s="649"/>
      <c r="AA106" s="646"/>
      <c r="AB106" s="650"/>
      <c r="AC106" s="650"/>
      <c r="AD106" s="650"/>
      <c r="AE106" s="649"/>
      <c r="AF106" s="648"/>
      <c r="AG106" s="650"/>
      <c r="AH106" s="650"/>
      <c r="AI106" s="1472"/>
      <c r="AJ106" s="1473"/>
      <c r="AK106" s="1474"/>
      <c r="AL106" s="643"/>
    </row>
    <row r="107" spans="2:38" s="388" customFormat="1" ht="12.75">
      <c r="B107" s="1475">
        <v>61</v>
      </c>
      <c r="C107" s="1468"/>
      <c r="D107" s="644"/>
      <c r="E107" s="644"/>
      <c r="F107" s="645"/>
      <c r="G107" s="645"/>
      <c r="H107" s="645"/>
      <c r="I107" s="644"/>
      <c r="J107" s="650"/>
      <c r="K107" s="647"/>
      <c r="L107" s="648"/>
      <c r="M107" s="648"/>
      <c r="N107" s="648"/>
      <c r="O107" s="648"/>
      <c r="P107" s="649"/>
      <c r="Q107" s="648"/>
      <c r="R107" s="650"/>
      <c r="S107" s="650"/>
      <c r="T107" s="650"/>
      <c r="U107" s="649"/>
      <c r="V107" s="646"/>
      <c r="W107" s="650"/>
      <c r="X107" s="650"/>
      <c r="Y107" s="650"/>
      <c r="Z107" s="649"/>
      <c r="AA107" s="646"/>
      <c r="AB107" s="650"/>
      <c r="AC107" s="650"/>
      <c r="AD107" s="650"/>
      <c r="AE107" s="649"/>
      <c r="AF107" s="648"/>
      <c r="AG107" s="650"/>
      <c r="AH107" s="650"/>
      <c r="AI107" s="1472"/>
      <c r="AJ107" s="1473"/>
      <c r="AK107" s="1474"/>
      <c r="AL107" s="643"/>
    </row>
    <row r="108" spans="2:38" s="388" customFormat="1" ht="12.75">
      <c r="B108" s="1475">
        <v>62</v>
      </c>
      <c r="C108" s="1468"/>
      <c r="D108" s="644"/>
      <c r="E108" s="644"/>
      <c r="F108" s="645"/>
      <c r="G108" s="645"/>
      <c r="H108" s="645"/>
      <c r="I108" s="644"/>
      <c r="J108" s="650"/>
      <c r="K108" s="647"/>
      <c r="L108" s="648"/>
      <c r="M108" s="648"/>
      <c r="N108" s="648"/>
      <c r="O108" s="648"/>
      <c r="P108" s="649"/>
      <c r="Q108" s="648"/>
      <c r="R108" s="650"/>
      <c r="S108" s="650"/>
      <c r="T108" s="650"/>
      <c r="U108" s="649"/>
      <c r="V108" s="646"/>
      <c r="W108" s="650"/>
      <c r="X108" s="650"/>
      <c r="Y108" s="650"/>
      <c r="Z108" s="649"/>
      <c r="AA108" s="646"/>
      <c r="AB108" s="650"/>
      <c r="AC108" s="650"/>
      <c r="AD108" s="650"/>
      <c r="AE108" s="649"/>
      <c r="AF108" s="648"/>
      <c r="AG108" s="650"/>
      <c r="AH108" s="650"/>
      <c r="AI108" s="1472"/>
      <c r="AJ108" s="1473"/>
      <c r="AK108" s="1474"/>
      <c r="AL108" s="643"/>
    </row>
    <row r="109" spans="2:38" s="388" customFormat="1" ht="12.75">
      <c r="B109" s="1475">
        <v>63</v>
      </c>
      <c r="C109" s="1468"/>
      <c r="D109" s="644"/>
      <c r="E109" s="644"/>
      <c r="F109" s="645"/>
      <c r="G109" s="645"/>
      <c r="H109" s="645"/>
      <c r="I109" s="644"/>
      <c r="J109" s="650"/>
      <c r="K109" s="647"/>
      <c r="L109" s="648"/>
      <c r="M109" s="648"/>
      <c r="N109" s="648"/>
      <c r="O109" s="648"/>
      <c r="P109" s="649"/>
      <c r="Q109" s="648"/>
      <c r="R109" s="650"/>
      <c r="S109" s="650"/>
      <c r="T109" s="650"/>
      <c r="U109" s="649"/>
      <c r="V109" s="646"/>
      <c r="W109" s="650"/>
      <c r="X109" s="650"/>
      <c r="Y109" s="650"/>
      <c r="Z109" s="649"/>
      <c r="AA109" s="646"/>
      <c r="AB109" s="650"/>
      <c r="AC109" s="650"/>
      <c r="AD109" s="650"/>
      <c r="AE109" s="649"/>
      <c r="AF109" s="648"/>
      <c r="AG109" s="650"/>
      <c r="AH109" s="650"/>
      <c r="AI109" s="1472"/>
      <c r="AJ109" s="1473"/>
      <c r="AK109" s="1474"/>
      <c r="AL109" s="643"/>
    </row>
    <row r="110" spans="2:38" s="388" customFormat="1" ht="12.75">
      <c r="B110" s="1475">
        <v>64</v>
      </c>
      <c r="C110" s="1468"/>
      <c r="D110" s="644"/>
      <c r="E110" s="644"/>
      <c r="F110" s="645"/>
      <c r="G110" s="645"/>
      <c r="H110" s="645"/>
      <c r="I110" s="644"/>
      <c r="J110" s="650"/>
      <c r="K110" s="647"/>
      <c r="L110" s="648"/>
      <c r="M110" s="648"/>
      <c r="N110" s="648"/>
      <c r="O110" s="648"/>
      <c r="P110" s="649"/>
      <c r="Q110" s="648"/>
      <c r="R110" s="650"/>
      <c r="S110" s="650"/>
      <c r="T110" s="650"/>
      <c r="U110" s="649"/>
      <c r="V110" s="646"/>
      <c r="W110" s="650"/>
      <c r="X110" s="650"/>
      <c r="Y110" s="650"/>
      <c r="Z110" s="649"/>
      <c r="AA110" s="646"/>
      <c r="AB110" s="650"/>
      <c r="AC110" s="650"/>
      <c r="AD110" s="650"/>
      <c r="AE110" s="649"/>
      <c r="AF110" s="648"/>
      <c r="AG110" s="650"/>
      <c r="AH110" s="650"/>
      <c r="AI110" s="1472"/>
      <c r="AJ110" s="1473"/>
      <c r="AK110" s="1474"/>
      <c r="AL110" s="643"/>
    </row>
    <row r="111" spans="2:38" s="388" customFormat="1" ht="12.75">
      <c r="B111" s="1475">
        <v>65</v>
      </c>
      <c r="C111" s="1468"/>
      <c r="D111" s="644"/>
      <c r="E111" s="644"/>
      <c r="F111" s="645"/>
      <c r="G111" s="645"/>
      <c r="H111" s="645"/>
      <c r="I111" s="644"/>
      <c r="J111" s="650"/>
      <c r="K111" s="647"/>
      <c r="L111" s="648"/>
      <c r="M111" s="648"/>
      <c r="N111" s="648"/>
      <c r="O111" s="648"/>
      <c r="P111" s="649"/>
      <c r="Q111" s="648"/>
      <c r="R111" s="650"/>
      <c r="S111" s="650"/>
      <c r="T111" s="650"/>
      <c r="U111" s="649"/>
      <c r="V111" s="646"/>
      <c r="W111" s="650"/>
      <c r="X111" s="650"/>
      <c r="Y111" s="650"/>
      <c r="Z111" s="649"/>
      <c r="AA111" s="646"/>
      <c r="AB111" s="650"/>
      <c r="AC111" s="650"/>
      <c r="AD111" s="650"/>
      <c r="AE111" s="649"/>
      <c r="AF111" s="648"/>
      <c r="AG111" s="650"/>
      <c r="AH111" s="650"/>
      <c r="AI111" s="1472"/>
      <c r="AJ111" s="1473"/>
      <c r="AK111" s="1474"/>
      <c r="AL111" s="643"/>
    </row>
    <row r="112" spans="2:38" s="388" customFormat="1" ht="12.75">
      <c r="B112" s="1475">
        <v>66</v>
      </c>
      <c r="C112" s="1468"/>
      <c r="D112" s="644"/>
      <c r="E112" s="644"/>
      <c r="F112" s="645"/>
      <c r="G112" s="645"/>
      <c r="H112" s="645"/>
      <c r="I112" s="644"/>
      <c r="J112" s="650"/>
      <c r="K112" s="647"/>
      <c r="L112" s="648"/>
      <c r="M112" s="648"/>
      <c r="N112" s="648"/>
      <c r="O112" s="648"/>
      <c r="P112" s="649"/>
      <c r="Q112" s="648"/>
      <c r="R112" s="650"/>
      <c r="S112" s="650"/>
      <c r="T112" s="650"/>
      <c r="U112" s="649"/>
      <c r="V112" s="646"/>
      <c r="W112" s="650"/>
      <c r="X112" s="650"/>
      <c r="Y112" s="650"/>
      <c r="Z112" s="649"/>
      <c r="AA112" s="646"/>
      <c r="AB112" s="650"/>
      <c r="AC112" s="650"/>
      <c r="AD112" s="650"/>
      <c r="AE112" s="649"/>
      <c r="AF112" s="648"/>
      <c r="AG112" s="650"/>
      <c r="AH112" s="650"/>
      <c r="AI112" s="1472"/>
      <c r="AJ112" s="1473"/>
      <c r="AK112" s="1474"/>
      <c r="AL112" s="643"/>
    </row>
    <row r="113" spans="2:38" s="388" customFormat="1" ht="12.75">
      <c r="B113" s="1475">
        <v>67</v>
      </c>
      <c r="C113" s="1468"/>
      <c r="D113" s="644"/>
      <c r="E113" s="644"/>
      <c r="F113" s="645"/>
      <c r="G113" s="645"/>
      <c r="H113" s="645"/>
      <c r="I113" s="644"/>
      <c r="J113" s="650"/>
      <c r="K113" s="647"/>
      <c r="L113" s="648"/>
      <c r="M113" s="648"/>
      <c r="N113" s="648"/>
      <c r="O113" s="648"/>
      <c r="P113" s="649"/>
      <c r="Q113" s="648"/>
      <c r="R113" s="650"/>
      <c r="S113" s="650"/>
      <c r="T113" s="650"/>
      <c r="U113" s="649"/>
      <c r="V113" s="646"/>
      <c r="W113" s="650"/>
      <c r="X113" s="650"/>
      <c r="Y113" s="650"/>
      <c r="Z113" s="649"/>
      <c r="AA113" s="646"/>
      <c r="AB113" s="650"/>
      <c r="AC113" s="650"/>
      <c r="AD113" s="650"/>
      <c r="AE113" s="649"/>
      <c r="AF113" s="648"/>
      <c r="AG113" s="650"/>
      <c r="AH113" s="650"/>
      <c r="AI113" s="1472"/>
      <c r="AJ113" s="1473"/>
      <c r="AK113" s="1474"/>
      <c r="AL113" s="643"/>
    </row>
    <row r="114" spans="2:38" s="388" customFormat="1" ht="12.75">
      <c r="B114" s="1475">
        <v>68</v>
      </c>
      <c r="C114" s="1468"/>
      <c r="D114" s="644"/>
      <c r="E114" s="644"/>
      <c r="F114" s="645"/>
      <c r="G114" s="645"/>
      <c r="H114" s="645"/>
      <c r="I114" s="644"/>
      <c r="J114" s="650"/>
      <c r="K114" s="647"/>
      <c r="L114" s="648"/>
      <c r="M114" s="648"/>
      <c r="N114" s="648"/>
      <c r="O114" s="648"/>
      <c r="P114" s="649"/>
      <c r="Q114" s="648"/>
      <c r="R114" s="650"/>
      <c r="S114" s="650"/>
      <c r="T114" s="650"/>
      <c r="U114" s="649"/>
      <c r="V114" s="646"/>
      <c r="W114" s="650"/>
      <c r="X114" s="650"/>
      <c r="Y114" s="650"/>
      <c r="Z114" s="649"/>
      <c r="AA114" s="646"/>
      <c r="AB114" s="650"/>
      <c r="AC114" s="650"/>
      <c r="AD114" s="650"/>
      <c r="AE114" s="649"/>
      <c r="AF114" s="648"/>
      <c r="AG114" s="650"/>
      <c r="AH114" s="650"/>
      <c r="AI114" s="1472"/>
      <c r="AJ114" s="1473"/>
      <c r="AK114" s="1474"/>
      <c r="AL114" s="643"/>
    </row>
    <row r="115" spans="2:38" s="388" customFormat="1" ht="12.75">
      <c r="B115" s="1475">
        <v>69</v>
      </c>
      <c r="C115" s="1468"/>
      <c r="D115" s="644"/>
      <c r="E115" s="644"/>
      <c r="F115" s="645"/>
      <c r="G115" s="645"/>
      <c r="H115" s="645"/>
      <c r="I115" s="644"/>
      <c r="J115" s="650"/>
      <c r="K115" s="647"/>
      <c r="L115" s="648"/>
      <c r="M115" s="648"/>
      <c r="N115" s="648"/>
      <c r="O115" s="648"/>
      <c r="P115" s="649"/>
      <c r="Q115" s="648"/>
      <c r="R115" s="650"/>
      <c r="S115" s="650"/>
      <c r="T115" s="650"/>
      <c r="U115" s="649"/>
      <c r="V115" s="646"/>
      <c r="W115" s="650"/>
      <c r="X115" s="650"/>
      <c r="Y115" s="650"/>
      <c r="Z115" s="649"/>
      <c r="AA115" s="646"/>
      <c r="AB115" s="650"/>
      <c r="AC115" s="650"/>
      <c r="AD115" s="650"/>
      <c r="AE115" s="649"/>
      <c r="AF115" s="648"/>
      <c r="AG115" s="650"/>
      <c r="AH115" s="650"/>
      <c r="AI115" s="1472"/>
      <c r="AJ115" s="1473"/>
      <c r="AK115" s="1474"/>
      <c r="AL115" s="643"/>
    </row>
    <row r="116" spans="2:38" s="388" customFormat="1" ht="12.75">
      <c r="B116" s="1475">
        <v>70</v>
      </c>
      <c r="C116" s="1468"/>
      <c r="D116" s="644"/>
      <c r="E116" s="644"/>
      <c r="F116" s="645"/>
      <c r="G116" s="645"/>
      <c r="H116" s="645"/>
      <c r="I116" s="644"/>
      <c r="J116" s="650"/>
      <c r="K116" s="647"/>
      <c r="L116" s="648"/>
      <c r="M116" s="648"/>
      <c r="N116" s="648"/>
      <c r="O116" s="648"/>
      <c r="P116" s="649"/>
      <c r="Q116" s="648"/>
      <c r="R116" s="650"/>
      <c r="S116" s="650"/>
      <c r="T116" s="650"/>
      <c r="U116" s="649"/>
      <c r="V116" s="646"/>
      <c r="W116" s="650"/>
      <c r="X116" s="650"/>
      <c r="Y116" s="650"/>
      <c r="Z116" s="649"/>
      <c r="AA116" s="646"/>
      <c r="AB116" s="650"/>
      <c r="AC116" s="650"/>
      <c r="AD116" s="650"/>
      <c r="AE116" s="649"/>
      <c r="AF116" s="648"/>
      <c r="AG116" s="650"/>
      <c r="AH116" s="650"/>
      <c r="AI116" s="1472"/>
      <c r="AJ116" s="1473"/>
      <c r="AK116" s="1474"/>
      <c r="AL116" s="643"/>
    </row>
    <row r="117" spans="2:38" s="388" customFormat="1" ht="12.75">
      <c r="B117" s="1475">
        <v>71</v>
      </c>
      <c r="C117" s="1468"/>
      <c r="D117" s="644"/>
      <c r="E117" s="644"/>
      <c r="F117" s="645"/>
      <c r="G117" s="645"/>
      <c r="H117" s="645"/>
      <c r="I117" s="644"/>
      <c r="J117" s="650"/>
      <c r="K117" s="647"/>
      <c r="L117" s="648"/>
      <c r="M117" s="648"/>
      <c r="N117" s="648"/>
      <c r="O117" s="648"/>
      <c r="P117" s="649"/>
      <c r="Q117" s="648"/>
      <c r="R117" s="650"/>
      <c r="S117" s="650"/>
      <c r="T117" s="650"/>
      <c r="U117" s="649"/>
      <c r="V117" s="646"/>
      <c r="W117" s="650"/>
      <c r="X117" s="650"/>
      <c r="Y117" s="650"/>
      <c r="Z117" s="649"/>
      <c r="AA117" s="646"/>
      <c r="AB117" s="650"/>
      <c r="AC117" s="650"/>
      <c r="AD117" s="650"/>
      <c r="AE117" s="649"/>
      <c r="AF117" s="648"/>
      <c r="AG117" s="650"/>
      <c r="AH117" s="650"/>
      <c r="AI117" s="1472"/>
      <c r="AJ117" s="1473"/>
      <c r="AK117" s="1474"/>
      <c r="AL117" s="643"/>
    </row>
    <row r="118" spans="2:38" s="388" customFormat="1" ht="12.75">
      <c r="B118" s="1475">
        <v>72</v>
      </c>
      <c r="C118" s="1468"/>
      <c r="D118" s="644"/>
      <c r="E118" s="644"/>
      <c r="F118" s="645"/>
      <c r="G118" s="645"/>
      <c r="H118" s="645"/>
      <c r="I118" s="644"/>
      <c r="J118" s="650"/>
      <c r="K118" s="647"/>
      <c r="L118" s="648"/>
      <c r="M118" s="648"/>
      <c r="N118" s="648"/>
      <c r="O118" s="648"/>
      <c r="P118" s="649"/>
      <c r="Q118" s="648"/>
      <c r="R118" s="650"/>
      <c r="S118" s="650"/>
      <c r="T118" s="650"/>
      <c r="U118" s="649"/>
      <c r="V118" s="646"/>
      <c r="W118" s="650"/>
      <c r="X118" s="650"/>
      <c r="Y118" s="650"/>
      <c r="Z118" s="649"/>
      <c r="AA118" s="646"/>
      <c r="AB118" s="650"/>
      <c r="AC118" s="650"/>
      <c r="AD118" s="650"/>
      <c r="AE118" s="649"/>
      <c r="AF118" s="648"/>
      <c r="AG118" s="650"/>
      <c r="AH118" s="650"/>
      <c r="AI118" s="1472"/>
      <c r="AJ118" s="1473"/>
      <c r="AK118" s="1474"/>
      <c r="AL118" s="643"/>
    </row>
    <row r="119" spans="2:38" s="388" customFormat="1" ht="12.75">
      <c r="B119" s="1475">
        <v>73</v>
      </c>
      <c r="C119" s="1468"/>
      <c r="D119" s="644"/>
      <c r="E119" s="644"/>
      <c r="F119" s="645"/>
      <c r="G119" s="645"/>
      <c r="H119" s="645"/>
      <c r="I119" s="644"/>
      <c r="J119" s="650"/>
      <c r="K119" s="647"/>
      <c r="L119" s="648"/>
      <c r="M119" s="648"/>
      <c r="N119" s="648"/>
      <c r="O119" s="648"/>
      <c r="P119" s="649"/>
      <c r="Q119" s="648"/>
      <c r="R119" s="650"/>
      <c r="S119" s="650"/>
      <c r="T119" s="650"/>
      <c r="U119" s="649"/>
      <c r="V119" s="646"/>
      <c r="W119" s="650"/>
      <c r="X119" s="650"/>
      <c r="Y119" s="650"/>
      <c r="Z119" s="649"/>
      <c r="AA119" s="646"/>
      <c r="AB119" s="650"/>
      <c r="AC119" s="650"/>
      <c r="AD119" s="650"/>
      <c r="AE119" s="649"/>
      <c r="AF119" s="648"/>
      <c r="AG119" s="650"/>
      <c r="AH119" s="650"/>
      <c r="AI119" s="1472"/>
      <c r="AJ119" s="1473"/>
      <c r="AK119" s="1474"/>
      <c r="AL119" s="643"/>
    </row>
    <row r="120" spans="2:38" s="388" customFormat="1" ht="12.75">
      <c r="B120" s="1475">
        <v>74</v>
      </c>
      <c r="C120" s="1468"/>
      <c r="D120" s="644"/>
      <c r="E120" s="644"/>
      <c r="F120" s="645"/>
      <c r="G120" s="645"/>
      <c r="H120" s="645"/>
      <c r="I120" s="644"/>
      <c r="J120" s="650"/>
      <c r="K120" s="647"/>
      <c r="L120" s="648"/>
      <c r="M120" s="648"/>
      <c r="N120" s="648"/>
      <c r="O120" s="648"/>
      <c r="P120" s="649"/>
      <c r="Q120" s="648"/>
      <c r="R120" s="650"/>
      <c r="S120" s="650"/>
      <c r="T120" s="650"/>
      <c r="U120" s="649"/>
      <c r="V120" s="646"/>
      <c r="W120" s="650"/>
      <c r="X120" s="650"/>
      <c r="Y120" s="650"/>
      <c r="Z120" s="649"/>
      <c r="AA120" s="646"/>
      <c r="AB120" s="650"/>
      <c r="AC120" s="650"/>
      <c r="AD120" s="650"/>
      <c r="AE120" s="649"/>
      <c r="AF120" s="648"/>
      <c r="AG120" s="650"/>
      <c r="AH120" s="650"/>
      <c r="AI120" s="1472"/>
      <c r="AJ120" s="1473"/>
      <c r="AK120" s="1474"/>
      <c r="AL120" s="643"/>
    </row>
    <row r="121" spans="2:38" s="388" customFormat="1" ht="12.75">
      <c r="B121" s="1475">
        <v>75</v>
      </c>
      <c r="C121" s="1468"/>
      <c r="D121" s="644"/>
      <c r="E121" s="644"/>
      <c r="F121" s="645"/>
      <c r="G121" s="645"/>
      <c r="H121" s="645"/>
      <c r="I121" s="644"/>
      <c r="J121" s="650"/>
      <c r="K121" s="647"/>
      <c r="L121" s="648"/>
      <c r="M121" s="648"/>
      <c r="N121" s="648"/>
      <c r="O121" s="648"/>
      <c r="P121" s="649"/>
      <c r="Q121" s="648"/>
      <c r="R121" s="650"/>
      <c r="S121" s="650"/>
      <c r="T121" s="650"/>
      <c r="U121" s="649"/>
      <c r="V121" s="646"/>
      <c r="W121" s="650"/>
      <c r="X121" s="650"/>
      <c r="Y121" s="650"/>
      <c r="Z121" s="649"/>
      <c r="AA121" s="646"/>
      <c r="AB121" s="650"/>
      <c r="AC121" s="650"/>
      <c r="AD121" s="650"/>
      <c r="AE121" s="649"/>
      <c r="AF121" s="648"/>
      <c r="AG121" s="650"/>
      <c r="AH121" s="650"/>
      <c r="AI121" s="1472"/>
      <c r="AJ121" s="1473"/>
      <c r="AK121" s="1474"/>
      <c r="AL121" s="643"/>
    </row>
    <row r="122" spans="2:38" s="388" customFormat="1" ht="12.75">
      <c r="B122" s="1475">
        <v>76</v>
      </c>
      <c r="C122" s="1468"/>
      <c r="D122" s="644"/>
      <c r="E122" s="644"/>
      <c r="F122" s="645"/>
      <c r="G122" s="645"/>
      <c r="H122" s="645"/>
      <c r="I122" s="644"/>
      <c r="J122" s="650"/>
      <c r="K122" s="647"/>
      <c r="L122" s="648"/>
      <c r="M122" s="648"/>
      <c r="N122" s="648"/>
      <c r="O122" s="648"/>
      <c r="P122" s="649"/>
      <c r="Q122" s="648"/>
      <c r="R122" s="650"/>
      <c r="S122" s="650"/>
      <c r="T122" s="650"/>
      <c r="U122" s="649"/>
      <c r="V122" s="646"/>
      <c r="W122" s="650"/>
      <c r="X122" s="650"/>
      <c r="Y122" s="650"/>
      <c r="Z122" s="649"/>
      <c r="AA122" s="646"/>
      <c r="AB122" s="650"/>
      <c r="AC122" s="650"/>
      <c r="AD122" s="650"/>
      <c r="AE122" s="649"/>
      <c r="AF122" s="648"/>
      <c r="AG122" s="650"/>
      <c r="AH122" s="650"/>
      <c r="AI122" s="1472"/>
      <c r="AJ122" s="1473"/>
      <c r="AK122" s="1474"/>
      <c r="AL122" s="643"/>
    </row>
    <row r="123" spans="2:38" s="388" customFormat="1" ht="12.75">
      <c r="B123" s="1475">
        <v>77</v>
      </c>
      <c r="C123" s="1468"/>
      <c r="D123" s="644"/>
      <c r="E123" s="644"/>
      <c r="F123" s="645"/>
      <c r="G123" s="645"/>
      <c r="H123" s="645"/>
      <c r="I123" s="644"/>
      <c r="J123" s="650"/>
      <c r="K123" s="647"/>
      <c r="L123" s="648"/>
      <c r="M123" s="648"/>
      <c r="N123" s="648"/>
      <c r="O123" s="648"/>
      <c r="P123" s="649"/>
      <c r="Q123" s="648"/>
      <c r="R123" s="650"/>
      <c r="S123" s="650"/>
      <c r="T123" s="650"/>
      <c r="U123" s="649"/>
      <c r="V123" s="646"/>
      <c r="W123" s="650"/>
      <c r="X123" s="650"/>
      <c r="Y123" s="650"/>
      <c r="Z123" s="649"/>
      <c r="AA123" s="646"/>
      <c r="AB123" s="650"/>
      <c r="AC123" s="650"/>
      <c r="AD123" s="650"/>
      <c r="AE123" s="649"/>
      <c r="AF123" s="648"/>
      <c r="AG123" s="650"/>
      <c r="AH123" s="650"/>
      <c r="AI123" s="1472"/>
      <c r="AJ123" s="1473"/>
      <c r="AK123" s="1474"/>
      <c r="AL123" s="643"/>
    </row>
    <row r="124" spans="2:38" s="388" customFormat="1" ht="12.75">
      <c r="B124" s="1475">
        <v>78</v>
      </c>
      <c r="C124" s="1468"/>
      <c r="D124" s="644"/>
      <c r="E124" s="644"/>
      <c r="F124" s="645"/>
      <c r="G124" s="645"/>
      <c r="H124" s="645"/>
      <c r="I124" s="644"/>
      <c r="J124" s="650"/>
      <c r="K124" s="647"/>
      <c r="L124" s="648"/>
      <c r="M124" s="648"/>
      <c r="N124" s="648"/>
      <c r="O124" s="648"/>
      <c r="P124" s="649"/>
      <c r="Q124" s="648"/>
      <c r="R124" s="650"/>
      <c r="S124" s="650"/>
      <c r="T124" s="650"/>
      <c r="U124" s="649"/>
      <c r="V124" s="646"/>
      <c r="W124" s="650"/>
      <c r="X124" s="650"/>
      <c r="Y124" s="650"/>
      <c r="Z124" s="649"/>
      <c r="AA124" s="646"/>
      <c r="AB124" s="650"/>
      <c r="AC124" s="650"/>
      <c r="AD124" s="650"/>
      <c r="AE124" s="649"/>
      <c r="AF124" s="648"/>
      <c r="AG124" s="650"/>
      <c r="AH124" s="650"/>
      <c r="AI124" s="1472"/>
      <c r="AJ124" s="1473"/>
      <c r="AK124" s="1474"/>
      <c r="AL124" s="643"/>
    </row>
    <row r="125" spans="2:37" s="643" customFormat="1" ht="12.75">
      <c r="B125" s="1481">
        <v>79</v>
      </c>
      <c r="C125" s="1468"/>
      <c r="D125" s="644"/>
      <c r="E125" s="644"/>
      <c r="F125" s="644"/>
      <c r="G125" s="644"/>
      <c r="H125" s="644"/>
      <c r="I125" s="644"/>
      <c r="J125" s="650"/>
      <c r="K125" s="647"/>
      <c r="L125" s="648"/>
      <c r="M125" s="653"/>
      <c r="N125" s="653"/>
      <c r="O125" s="653"/>
      <c r="P125" s="1482"/>
      <c r="Q125" s="1483"/>
      <c r="R125" s="655"/>
      <c r="S125" s="650"/>
      <c r="T125" s="650"/>
      <c r="U125" s="649"/>
      <c r="V125" s="1484"/>
      <c r="W125" s="1484"/>
      <c r="X125" s="1484"/>
      <c r="Y125" s="1484"/>
      <c r="Z125" s="1484"/>
      <c r="AA125" s="1484"/>
      <c r="AB125" s="1484"/>
      <c r="AC125" s="1484"/>
      <c r="AD125" s="1484"/>
      <c r="AE125" s="1485"/>
      <c r="AF125" s="646"/>
      <c r="AG125" s="650"/>
      <c r="AH125" s="650"/>
      <c r="AI125" s="547"/>
      <c r="AJ125" s="1483"/>
      <c r="AK125" s="1474"/>
    </row>
    <row r="126" spans="2:37" s="643" customFormat="1" ht="12.75">
      <c r="B126" s="1481">
        <v>80</v>
      </c>
      <c r="C126" s="1468"/>
      <c r="D126" s="644"/>
      <c r="E126" s="644"/>
      <c r="F126" s="644"/>
      <c r="G126" s="644"/>
      <c r="H126" s="644"/>
      <c r="I126" s="644"/>
      <c r="J126" s="650"/>
      <c r="K126" s="647"/>
      <c r="L126" s="648"/>
      <c r="M126" s="653"/>
      <c r="N126" s="653"/>
      <c r="O126" s="653"/>
      <c r="P126" s="1482"/>
      <c r="Q126" s="1483"/>
      <c r="R126" s="655"/>
      <c r="S126" s="650"/>
      <c r="T126" s="655"/>
      <c r="U126" s="1482"/>
      <c r="V126" s="1484"/>
      <c r="W126" s="1484"/>
      <c r="X126" s="1484"/>
      <c r="Y126" s="1484"/>
      <c r="Z126" s="1484"/>
      <c r="AA126" s="1484"/>
      <c r="AB126" s="1484"/>
      <c r="AC126" s="1484"/>
      <c r="AD126" s="1484"/>
      <c r="AE126" s="1485"/>
      <c r="AF126" s="646"/>
      <c r="AG126" s="650"/>
      <c r="AH126" s="650"/>
      <c r="AI126" s="547"/>
      <c r="AJ126" s="1483"/>
      <c r="AK126" s="1474"/>
    </row>
    <row r="127" spans="2:37" s="643" customFormat="1" ht="13.5" thickBot="1">
      <c r="B127" s="656"/>
      <c r="C127" s="1486" t="s">
        <v>304</v>
      </c>
      <c r="D127" s="657"/>
      <c r="E127" s="657"/>
      <c r="F127" s="657"/>
      <c r="G127" s="657"/>
      <c r="H127" s="657"/>
      <c r="I127" s="1487">
        <f aca="true" t="shared" si="2" ref="I127:AH127">SUM(I47:I126)</f>
        <v>0</v>
      </c>
      <c r="J127" s="658">
        <f t="shared" si="2"/>
        <v>0</v>
      </c>
      <c r="K127" s="1488">
        <f t="shared" si="2"/>
        <v>0</v>
      </c>
      <c r="L127" s="1489">
        <f t="shared" si="2"/>
        <v>0</v>
      </c>
      <c r="M127" s="659">
        <f t="shared" si="2"/>
        <v>0</v>
      </c>
      <c r="N127" s="659">
        <f t="shared" si="2"/>
        <v>0</v>
      </c>
      <c r="O127" s="659">
        <f t="shared" si="2"/>
        <v>0</v>
      </c>
      <c r="P127" s="660">
        <f t="shared" si="2"/>
        <v>0</v>
      </c>
      <c r="Q127" s="661">
        <f t="shared" si="2"/>
        <v>0</v>
      </c>
      <c r="R127" s="659">
        <f t="shared" si="2"/>
        <v>0</v>
      </c>
      <c r="S127" s="662">
        <f t="shared" si="2"/>
        <v>0</v>
      </c>
      <c r="T127" s="662">
        <f t="shared" si="2"/>
        <v>0</v>
      </c>
      <c r="U127" s="663">
        <f t="shared" si="2"/>
        <v>0</v>
      </c>
      <c r="V127" s="663">
        <f t="shared" si="2"/>
        <v>0</v>
      </c>
      <c r="W127" s="663">
        <f t="shared" si="2"/>
        <v>0</v>
      </c>
      <c r="X127" s="663">
        <f t="shared" si="2"/>
        <v>0</v>
      </c>
      <c r="Y127" s="663">
        <f t="shared" si="2"/>
        <v>0</v>
      </c>
      <c r="Z127" s="663">
        <f t="shared" si="2"/>
        <v>0</v>
      </c>
      <c r="AA127" s="663">
        <f t="shared" si="2"/>
        <v>0</v>
      </c>
      <c r="AB127" s="663">
        <f t="shared" si="2"/>
        <v>0</v>
      </c>
      <c r="AC127" s="663">
        <f t="shared" si="2"/>
        <v>0</v>
      </c>
      <c r="AD127" s="663">
        <f t="shared" si="2"/>
        <v>0</v>
      </c>
      <c r="AE127" s="663">
        <f t="shared" si="2"/>
        <v>0</v>
      </c>
      <c r="AF127" s="663">
        <f t="shared" si="2"/>
        <v>0</v>
      </c>
      <c r="AG127" s="663">
        <f t="shared" si="2"/>
        <v>0</v>
      </c>
      <c r="AH127" s="663">
        <f t="shared" si="2"/>
        <v>0</v>
      </c>
      <c r="AI127" s="1490"/>
      <c r="AJ127" s="1491"/>
      <c r="AK127" s="1492"/>
    </row>
  </sheetData>
  <sheetProtection/>
  <mergeCells count="6">
    <mergeCell ref="AJ44:AJ45"/>
    <mergeCell ref="V45:AE45"/>
    <mergeCell ref="C44:K44"/>
    <mergeCell ref="L44:P44"/>
    <mergeCell ref="Q44:U44"/>
    <mergeCell ref="V44:AI44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R28" sqref="R28:S33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78" t="s">
        <v>65</v>
      </c>
      <c r="F1" s="382" t="s">
        <v>407</v>
      </c>
    </row>
    <row r="2" ht="12.75">
      <c r="A2" s="378"/>
    </row>
    <row r="3" ht="12.75">
      <c r="A3" s="378" t="s">
        <v>826</v>
      </c>
    </row>
    <row r="6" spans="2:19" ht="12.75">
      <c r="B6" s="485" t="s">
        <v>827</v>
      </c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</row>
    <row r="7" spans="2:19" ht="13.5" thickBot="1"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</row>
    <row r="8" spans="2:19" ht="12.75">
      <c r="B8" s="665"/>
      <c r="C8" s="666"/>
      <c r="D8" s="667" t="s">
        <v>828</v>
      </c>
      <c r="E8" s="668"/>
      <c r="F8" s="669"/>
      <c r="G8" s="667" t="s">
        <v>925</v>
      </c>
      <c r="H8" s="668"/>
      <c r="I8" s="669"/>
      <c r="J8" s="664"/>
      <c r="K8" s="664"/>
      <c r="L8" s="664"/>
      <c r="M8" s="664"/>
      <c r="N8" s="664"/>
      <c r="O8" s="664"/>
      <c r="P8" s="664"/>
      <c r="Q8" s="664"/>
      <c r="R8" s="664"/>
      <c r="S8" s="664"/>
    </row>
    <row r="9" spans="2:19" ht="12.75">
      <c r="B9" s="670"/>
      <c r="C9" s="671"/>
      <c r="D9" s="672" t="s">
        <v>301</v>
      </c>
      <c r="E9" s="673" t="s">
        <v>303</v>
      </c>
      <c r="F9" s="674" t="s">
        <v>297</v>
      </c>
      <c r="G9" s="672" t="s">
        <v>301</v>
      </c>
      <c r="H9" s="673" t="s">
        <v>303</v>
      </c>
      <c r="I9" s="674" t="s">
        <v>297</v>
      </c>
      <c r="J9" s="664"/>
      <c r="K9" s="664"/>
      <c r="L9" s="664"/>
      <c r="M9" s="664"/>
      <c r="N9" s="664"/>
      <c r="O9" s="664"/>
      <c r="P9" s="664"/>
      <c r="Q9" s="664"/>
      <c r="R9" s="664"/>
      <c r="S9" s="664"/>
    </row>
    <row r="10" spans="2:19" ht="12.75">
      <c r="B10" s="675" t="s">
        <v>117</v>
      </c>
      <c r="C10" s="676"/>
      <c r="D10" s="677"/>
      <c r="E10" s="678"/>
      <c r="F10" s="679"/>
      <c r="G10" s="677"/>
      <c r="H10" s="678"/>
      <c r="I10" s="679"/>
      <c r="J10" s="664"/>
      <c r="K10" s="664"/>
      <c r="L10" s="664"/>
      <c r="M10" s="664"/>
      <c r="N10" s="664"/>
      <c r="O10" s="664"/>
      <c r="P10" s="664"/>
      <c r="Q10" s="664"/>
      <c r="R10" s="664"/>
      <c r="S10" s="664"/>
    </row>
    <row r="11" spans="2:19" ht="12.75">
      <c r="B11" s="675" t="s">
        <v>801</v>
      </c>
      <c r="C11" s="676"/>
      <c r="D11" s="680"/>
      <c r="E11" s="681"/>
      <c r="F11" s="682"/>
      <c r="G11" s="680"/>
      <c r="H11" s="681"/>
      <c r="I11" s="682"/>
      <c r="J11" s="664"/>
      <c r="K11" s="664"/>
      <c r="L11" s="664"/>
      <c r="M11" s="664"/>
      <c r="N11" s="664"/>
      <c r="O11" s="664"/>
      <c r="P11" s="664"/>
      <c r="Q11" s="664"/>
      <c r="R11" s="664"/>
      <c r="S11" s="664"/>
    </row>
    <row r="12" spans="2:19" ht="13.5" thickBot="1">
      <c r="B12" s="683" t="s">
        <v>112</v>
      </c>
      <c r="C12" s="684"/>
      <c r="D12" s="685"/>
      <c r="E12" s="686"/>
      <c r="F12" s="687"/>
      <c r="G12" s="685"/>
      <c r="H12" s="686"/>
      <c r="I12" s="687"/>
      <c r="J12" s="664"/>
      <c r="K12" s="664"/>
      <c r="L12" s="664"/>
      <c r="M12" s="664"/>
      <c r="N12" s="664"/>
      <c r="O12" s="664"/>
      <c r="P12" s="664"/>
      <c r="Q12" s="664"/>
      <c r="R12" s="664"/>
      <c r="S12" s="664"/>
    </row>
    <row r="13" spans="2:19" ht="12.75"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</row>
    <row r="14" spans="2:19" ht="12.75">
      <c r="B14" s="485" t="s">
        <v>794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</row>
    <row r="15" spans="2:19" ht="13.5" thickBot="1"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</row>
    <row r="16" spans="2:19" ht="12.75">
      <c r="B16" s="665" t="s">
        <v>935</v>
      </c>
      <c r="C16" s="666"/>
      <c r="D16" s="667" t="s">
        <v>567</v>
      </c>
      <c r="E16" s="668"/>
      <c r="F16" s="669"/>
      <c r="G16" s="667" t="s">
        <v>568</v>
      </c>
      <c r="H16" s="668"/>
      <c r="I16" s="669"/>
      <c r="J16" s="664"/>
      <c r="K16" s="664"/>
      <c r="L16" s="664"/>
      <c r="M16" s="664"/>
      <c r="N16" s="664"/>
      <c r="O16" s="664"/>
      <c r="P16" s="664"/>
      <c r="Q16" s="664"/>
      <c r="R16" s="664"/>
      <c r="S16" s="664"/>
    </row>
    <row r="17" spans="2:19" ht="12.75">
      <c r="B17" s="670"/>
      <c r="C17" s="671"/>
      <c r="D17" s="672" t="s">
        <v>301</v>
      </c>
      <c r="E17" s="673" t="s">
        <v>303</v>
      </c>
      <c r="F17" s="674" t="s">
        <v>297</v>
      </c>
      <c r="G17" s="672" t="s">
        <v>301</v>
      </c>
      <c r="H17" s="673" t="s">
        <v>303</v>
      </c>
      <c r="I17" s="674" t="s">
        <v>297</v>
      </c>
      <c r="J17" s="664"/>
      <c r="K17" s="664"/>
      <c r="L17" s="664"/>
      <c r="M17" s="664"/>
      <c r="N17" s="664"/>
      <c r="O17" s="664"/>
      <c r="P17" s="664"/>
      <c r="Q17" s="664"/>
      <c r="R17" s="664"/>
      <c r="S17" s="664"/>
    </row>
    <row r="18" spans="2:19" ht="12.75">
      <c r="B18" s="675" t="s">
        <v>936</v>
      </c>
      <c r="C18" s="688"/>
      <c r="D18" s="680"/>
      <c r="E18" s="681"/>
      <c r="F18" s="689"/>
      <c r="G18" s="680"/>
      <c r="H18" s="681"/>
      <c r="I18" s="689"/>
      <c r="J18" s="664"/>
      <c r="K18" s="664"/>
      <c r="L18" s="664"/>
      <c r="M18" s="664"/>
      <c r="N18" s="664"/>
      <c r="O18" s="664"/>
      <c r="P18" s="664"/>
      <c r="Q18" s="664"/>
      <c r="R18" s="664"/>
      <c r="S18" s="664"/>
    </row>
    <row r="19" spans="2:19" ht="12.75">
      <c r="B19" s="675" t="s">
        <v>664</v>
      </c>
      <c r="C19" s="688"/>
      <c r="D19" s="680"/>
      <c r="E19" s="681"/>
      <c r="F19" s="689"/>
      <c r="G19" s="680"/>
      <c r="H19" s="681"/>
      <c r="I19" s="689"/>
      <c r="J19" s="664"/>
      <c r="K19" s="664"/>
      <c r="L19" s="664"/>
      <c r="M19" s="664"/>
      <c r="N19" s="664"/>
      <c r="O19" s="664"/>
      <c r="P19" s="664"/>
      <c r="Q19" s="664"/>
      <c r="R19" s="664"/>
      <c r="S19" s="664"/>
    </row>
    <row r="20" spans="2:19" ht="13.5" thickBot="1">
      <c r="B20" s="683" t="s">
        <v>665</v>
      </c>
      <c r="C20" s="684"/>
      <c r="D20" s="685"/>
      <c r="E20" s="690"/>
      <c r="F20" s="687"/>
      <c r="G20" s="685"/>
      <c r="H20" s="690"/>
      <c r="I20" s="687"/>
      <c r="J20" s="664"/>
      <c r="K20" s="664"/>
      <c r="L20" s="664"/>
      <c r="M20" s="664"/>
      <c r="N20" s="664"/>
      <c r="O20" s="664"/>
      <c r="P20" s="664"/>
      <c r="Q20" s="664"/>
      <c r="R20" s="664"/>
      <c r="S20" s="664"/>
    </row>
    <row r="21" spans="2:19" ht="12.75">
      <c r="B21" s="664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4"/>
      <c r="S21" s="664"/>
    </row>
    <row r="22" spans="2:19" ht="12.75">
      <c r="B22" s="485" t="s">
        <v>162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664"/>
      <c r="N22" s="664"/>
      <c r="O22" s="664"/>
      <c r="P22" s="664"/>
      <c r="Q22" s="664"/>
      <c r="R22" s="664"/>
      <c r="S22" s="664"/>
    </row>
    <row r="23" spans="2:19" ht="13.5" thickBot="1">
      <c r="B23" s="485"/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4"/>
      <c r="P23" s="664"/>
      <c r="Q23" s="664"/>
      <c r="R23" s="664"/>
      <c r="S23" s="664"/>
    </row>
    <row r="24" spans="2:19" ht="12.75">
      <c r="B24" s="691"/>
      <c r="C24" s="489" t="s">
        <v>567</v>
      </c>
      <c r="D24" s="490"/>
      <c r="E24" s="490"/>
      <c r="F24" s="490"/>
      <c r="G24" s="692"/>
      <c r="H24" s="489" t="s">
        <v>568</v>
      </c>
      <c r="I24" s="693"/>
      <c r="J24" s="693"/>
      <c r="K24" s="693"/>
      <c r="L24" s="692"/>
      <c r="M24" s="694"/>
      <c r="N24" s="493" t="s">
        <v>567</v>
      </c>
      <c r="O24" s="494"/>
      <c r="P24" s="495"/>
      <c r="Q24" s="694"/>
      <c r="R24" s="493" t="s">
        <v>568</v>
      </c>
      <c r="S24" s="495"/>
    </row>
    <row r="25" spans="2:19" ht="25.5">
      <c r="B25" s="577"/>
      <c r="C25" s="502" t="s">
        <v>478</v>
      </c>
      <c r="D25" s="503" t="s">
        <v>479</v>
      </c>
      <c r="E25" s="503" t="s">
        <v>475</v>
      </c>
      <c r="F25" s="503" t="s">
        <v>480</v>
      </c>
      <c r="G25" s="504" t="s">
        <v>481</v>
      </c>
      <c r="H25" s="502" t="s">
        <v>569</v>
      </c>
      <c r="I25" s="503" t="s">
        <v>435</v>
      </c>
      <c r="J25" s="503" t="s">
        <v>436</v>
      </c>
      <c r="K25" s="503" t="s">
        <v>437</v>
      </c>
      <c r="L25" s="504" t="s">
        <v>438</v>
      </c>
      <c r="M25" s="694"/>
      <c r="N25" s="502" t="s">
        <v>424</v>
      </c>
      <c r="O25" s="503" t="s">
        <v>425</v>
      </c>
      <c r="P25" s="504" t="s">
        <v>304</v>
      </c>
      <c r="Q25" s="694"/>
      <c r="R25" s="502" t="s">
        <v>425</v>
      </c>
      <c r="S25" s="504" t="s">
        <v>426</v>
      </c>
    </row>
    <row r="26" spans="2:19" ht="12.75">
      <c r="B26" s="695"/>
      <c r="C26" s="623" t="s">
        <v>618</v>
      </c>
      <c r="D26" s="624" t="s">
        <v>618</v>
      </c>
      <c r="E26" s="624" t="s">
        <v>618</v>
      </c>
      <c r="F26" s="624" t="s">
        <v>618</v>
      </c>
      <c r="G26" s="625" t="s">
        <v>618</v>
      </c>
      <c r="H26" s="623" t="s">
        <v>618</v>
      </c>
      <c r="I26" s="624" t="s">
        <v>618</v>
      </c>
      <c r="J26" s="624" t="s">
        <v>618</v>
      </c>
      <c r="K26" s="624" t="s">
        <v>618</v>
      </c>
      <c r="L26" s="625" t="s">
        <v>618</v>
      </c>
      <c r="M26" s="696"/>
      <c r="N26" s="623" t="s">
        <v>618</v>
      </c>
      <c r="O26" s="624" t="s">
        <v>618</v>
      </c>
      <c r="P26" s="625" t="s">
        <v>618</v>
      </c>
      <c r="Q26" s="696"/>
      <c r="R26" s="623" t="s">
        <v>618</v>
      </c>
      <c r="S26" s="625" t="s">
        <v>618</v>
      </c>
    </row>
    <row r="27" spans="2:19" ht="12.75">
      <c r="B27" s="579" t="s">
        <v>619</v>
      </c>
      <c r="C27" s="697"/>
      <c r="D27" s="698"/>
      <c r="E27" s="698"/>
      <c r="F27" s="698"/>
      <c r="G27" s="699"/>
      <c r="H27" s="697"/>
      <c r="I27" s="698"/>
      <c r="J27" s="698"/>
      <c r="K27" s="698"/>
      <c r="L27" s="699"/>
      <c r="M27" s="696"/>
      <c r="N27" s="697"/>
      <c r="O27" s="700"/>
      <c r="P27" s="701"/>
      <c r="Q27" s="696"/>
      <c r="R27" s="697"/>
      <c r="S27" s="631"/>
    </row>
    <row r="28" spans="2:19" ht="12.75">
      <c r="B28" s="702" t="s">
        <v>620</v>
      </c>
      <c r="C28" s="467"/>
      <c r="D28" s="468"/>
      <c r="E28" s="468"/>
      <c r="F28" s="468"/>
      <c r="G28" s="469"/>
      <c r="H28" s="467"/>
      <c r="I28" s="470"/>
      <c r="J28" s="470"/>
      <c r="K28" s="470"/>
      <c r="L28" s="469"/>
      <c r="M28" s="694"/>
      <c r="N28" s="703"/>
      <c r="O28" s="704"/>
      <c r="P28" s="705"/>
      <c r="Q28" s="694"/>
      <c r="R28" s="703"/>
      <c r="S28" s="393"/>
    </row>
    <row r="29" spans="2:19" ht="12.75">
      <c r="B29" s="702" t="s">
        <v>297</v>
      </c>
      <c r="C29" s="467"/>
      <c r="D29" s="468"/>
      <c r="E29" s="468"/>
      <c r="F29" s="468"/>
      <c r="G29" s="469"/>
      <c r="H29" s="467"/>
      <c r="I29" s="470"/>
      <c r="J29" s="470"/>
      <c r="K29" s="470"/>
      <c r="L29" s="469"/>
      <c r="M29" s="694"/>
      <c r="N29" s="703"/>
      <c r="O29" s="704"/>
      <c r="P29" s="705"/>
      <c r="Q29" s="694"/>
      <c r="R29" s="703"/>
      <c r="S29" s="393"/>
    </row>
    <row r="30" spans="2:19" ht="12.75">
      <c r="B30" s="702" t="s">
        <v>621</v>
      </c>
      <c r="C30" s="467"/>
      <c r="D30" s="468"/>
      <c r="E30" s="468"/>
      <c r="F30" s="468"/>
      <c r="G30" s="469"/>
      <c r="H30" s="467"/>
      <c r="I30" s="470"/>
      <c r="J30" s="470"/>
      <c r="K30" s="470"/>
      <c r="L30" s="469"/>
      <c r="M30" s="694"/>
      <c r="N30" s="703"/>
      <c r="O30" s="704"/>
      <c r="P30" s="705"/>
      <c r="Q30" s="694"/>
      <c r="R30" s="703"/>
      <c r="S30" s="393"/>
    </row>
    <row r="31" spans="2:19" ht="12.75">
      <c r="B31" s="702" t="s">
        <v>622</v>
      </c>
      <c r="C31" s="467"/>
      <c r="D31" s="468"/>
      <c r="E31" s="468"/>
      <c r="F31" s="468"/>
      <c r="G31" s="469"/>
      <c r="H31" s="467"/>
      <c r="I31" s="470"/>
      <c r="J31" s="470"/>
      <c r="K31" s="470"/>
      <c r="L31" s="469"/>
      <c r="M31" s="694"/>
      <c r="N31" s="703"/>
      <c r="O31" s="704"/>
      <c r="P31" s="705"/>
      <c r="Q31" s="694"/>
      <c r="R31" s="703"/>
      <c r="S31" s="393"/>
    </row>
    <row r="32" spans="2:19" ht="13.5" thickBot="1">
      <c r="B32" s="589" t="s">
        <v>623</v>
      </c>
      <c r="C32" s="402"/>
      <c r="D32" s="405"/>
      <c r="E32" s="405"/>
      <c r="F32" s="405"/>
      <c r="G32" s="404"/>
      <c r="H32" s="402"/>
      <c r="I32" s="403"/>
      <c r="J32" s="403"/>
      <c r="K32" s="403"/>
      <c r="L32" s="404"/>
      <c r="M32" s="706"/>
      <c r="N32" s="402"/>
      <c r="O32" s="403"/>
      <c r="P32" s="404"/>
      <c r="Q32" s="706"/>
      <c r="R32" s="402"/>
      <c r="S32" s="590"/>
    </row>
    <row r="33" spans="2:19" ht="12.75"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92"/>
      <c r="N33" s="388"/>
      <c r="O33" s="388"/>
      <c r="P33" s="388"/>
      <c r="Q33" s="392"/>
      <c r="R33" s="388"/>
      <c r="S33" s="388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4"/>
  <sheetViews>
    <sheetView zoomScale="80" zoomScaleNormal="80" zoomScalePageLayoutView="0" workbookViewId="0" topLeftCell="A122">
      <selection activeCell="D147" sqref="D147:T154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78" t="s">
        <v>65</v>
      </c>
      <c r="F1" s="382" t="s">
        <v>407</v>
      </c>
      <c r="G1" t="s">
        <v>66</v>
      </c>
    </row>
    <row r="2" ht="12.75">
      <c r="A2" s="378"/>
    </row>
    <row r="3" ht="12.75">
      <c r="A3" s="378" t="s">
        <v>67</v>
      </c>
    </row>
    <row r="5" spans="2:20" ht="19.5">
      <c r="B5" s="707" t="s">
        <v>563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392"/>
      <c r="P5" s="392"/>
      <c r="Q5" s="392"/>
      <c r="R5" s="392"/>
      <c r="S5" s="392"/>
      <c r="T5" s="392"/>
    </row>
    <row r="6" spans="2:20" ht="15.75" thickBot="1"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392"/>
      <c r="O6" s="710"/>
      <c r="P6" s="710"/>
      <c r="Q6" s="710"/>
      <c r="R6" s="392"/>
      <c r="S6" s="710"/>
      <c r="T6" s="710"/>
    </row>
    <row r="7" spans="2:20" ht="15">
      <c r="B7" s="711" t="s">
        <v>564</v>
      </c>
      <c r="C7" s="712"/>
      <c r="D7" s="713" t="s">
        <v>565</v>
      </c>
      <c r="E7" s="714"/>
      <c r="F7" s="714"/>
      <c r="G7" s="714"/>
      <c r="H7" s="715"/>
      <c r="I7" s="713" t="s">
        <v>566</v>
      </c>
      <c r="J7" s="714"/>
      <c r="K7" s="714"/>
      <c r="L7" s="714"/>
      <c r="M7" s="715"/>
      <c r="N7" s="392"/>
      <c r="O7" s="493" t="s">
        <v>567</v>
      </c>
      <c r="P7" s="494"/>
      <c r="Q7" s="495"/>
      <c r="R7" s="392"/>
      <c r="S7" s="493" t="s">
        <v>568</v>
      </c>
      <c r="T7" s="495"/>
    </row>
    <row r="8" spans="2:20" ht="25.5">
      <c r="B8" s="716"/>
      <c r="C8" s="717"/>
      <c r="D8" s="718" t="s">
        <v>478</v>
      </c>
      <c r="E8" s="719" t="s">
        <v>479</v>
      </c>
      <c r="F8" s="719" t="s">
        <v>475</v>
      </c>
      <c r="G8" s="719" t="s">
        <v>480</v>
      </c>
      <c r="H8" s="720" t="s">
        <v>481</v>
      </c>
      <c r="I8" s="718" t="s">
        <v>569</v>
      </c>
      <c r="J8" s="719" t="s">
        <v>435</v>
      </c>
      <c r="K8" s="719" t="s">
        <v>436</v>
      </c>
      <c r="L8" s="719" t="s">
        <v>437</v>
      </c>
      <c r="M8" s="720" t="s">
        <v>438</v>
      </c>
      <c r="N8" s="392"/>
      <c r="O8" s="502" t="s">
        <v>424</v>
      </c>
      <c r="P8" s="503" t="s">
        <v>425</v>
      </c>
      <c r="Q8" s="504" t="s">
        <v>304</v>
      </c>
      <c r="R8" s="392"/>
      <c r="S8" s="502" t="s">
        <v>425</v>
      </c>
      <c r="T8" s="504" t="s">
        <v>426</v>
      </c>
    </row>
    <row r="9" spans="2:20" ht="18.75">
      <c r="B9" s="721"/>
      <c r="C9" s="722"/>
      <c r="D9" s="718" t="s">
        <v>466</v>
      </c>
      <c r="E9" s="719" t="s">
        <v>466</v>
      </c>
      <c r="F9" s="719" t="s">
        <v>466</v>
      </c>
      <c r="G9" s="719" t="s">
        <v>466</v>
      </c>
      <c r="H9" s="720" t="s">
        <v>466</v>
      </c>
      <c r="I9" s="723" t="s">
        <v>466</v>
      </c>
      <c r="J9" s="719" t="s">
        <v>466</v>
      </c>
      <c r="K9" s="719" t="s">
        <v>466</v>
      </c>
      <c r="L9" s="719" t="s">
        <v>466</v>
      </c>
      <c r="M9" s="720" t="s">
        <v>466</v>
      </c>
      <c r="N9" s="709"/>
      <c r="O9" s="581"/>
      <c r="P9" s="582"/>
      <c r="Q9" s="583"/>
      <c r="R9" s="392"/>
      <c r="S9" s="512"/>
      <c r="T9" s="514"/>
    </row>
    <row r="10" spans="2:20" ht="15">
      <c r="B10" s="2009" t="s">
        <v>391</v>
      </c>
      <c r="C10" s="724" t="s">
        <v>392</v>
      </c>
      <c r="D10" s="725"/>
      <c r="E10" s="726"/>
      <c r="F10" s="726"/>
      <c r="G10" s="726"/>
      <c r="H10" s="727"/>
      <c r="I10" s="725"/>
      <c r="J10" s="726"/>
      <c r="K10" s="726"/>
      <c r="L10" s="726"/>
      <c r="M10" s="727"/>
      <c r="N10" s="709"/>
      <c r="O10" s="389"/>
      <c r="P10" s="390"/>
      <c r="Q10" s="391"/>
      <c r="R10" s="392"/>
      <c r="S10" s="389"/>
      <c r="T10" s="393"/>
    </row>
    <row r="11" spans="2:20" ht="15">
      <c r="B11" s="2010"/>
      <c r="C11" s="728" t="s">
        <v>393</v>
      </c>
      <c r="D11" s="729"/>
      <c r="E11" s="730"/>
      <c r="F11" s="730"/>
      <c r="G11" s="730"/>
      <c r="H11" s="731"/>
      <c r="I11" s="729"/>
      <c r="J11" s="730"/>
      <c r="K11" s="730"/>
      <c r="L11" s="730"/>
      <c r="M11" s="731"/>
      <c r="N11" s="709"/>
      <c r="O11" s="389"/>
      <c r="P11" s="390"/>
      <c r="Q11" s="391"/>
      <c r="R11" s="392"/>
      <c r="S11" s="389"/>
      <c r="T11" s="393"/>
    </row>
    <row r="12" spans="2:20" ht="15">
      <c r="B12" s="2010" t="s">
        <v>394</v>
      </c>
      <c r="C12" s="728" t="s">
        <v>392</v>
      </c>
      <c r="D12" s="729"/>
      <c r="E12" s="730"/>
      <c r="F12" s="730"/>
      <c r="G12" s="730"/>
      <c r="H12" s="731"/>
      <c r="I12" s="729"/>
      <c r="J12" s="730"/>
      <c r="K12" s="730"/>
      <c r="L12" s="730"/>
      <c r="M12" s="731"/>
      <c r="N12" s="709"/>
      <c r="O12" s="389"/>
      <c r="P12" s="390"/>
      <c r="Q12" s="391"/>
      <c r="R12" s="392"/>
      <c r="S12" s="389"/>
      <c r="T12" s="393"/>
    </row>
    <row r="13" spans="2:20" ht="15">
      <c r="B13" s="2010"/>
      <c r="C13" s="728" t="s">
        <v>393</v>
      </c>
      <c r="D13" s="729"/>
      <c r="E13" s="730"/>
      <c r="F13" s="730"/>
      <c r="G13" s="730"/>
      <c r="H13" s="731"/>
      <c r="I13" s="729"/>
      <c r="J13" s="730"/>
      <c r="K13" s="730"/>
      <c r="L13" s="730"/>
      <c r="M13" s="731"/>
      <c r="N13" s="709"/>
      <c r="O13" s="389"/>
      <c r="P13" s="390"/>
      <c r="Q13" s="391"/>
      <c r="R13" s="392"/>
      <c r="S13" s="389"/>
      <c r="T13" s="393"/>
    </row>
    <row r="14" spans="2:20" ht="15">
      <c r="B14" s="2011" t="s">
        <v>551</v>
      </c>
      <c r="C14" s="728" t="s">
        <v>427</v>
      </c>
      <c r="D14" s="729"/>
      <c r="E14" s="730"/>
      <c r="F14" s="730"/>
      <c r="G14" s="730"/>
      <c r="H14" s="731"/>
      <c r="I14" s="729"/>
      <c r="J14" s="730"/>
      <c r="K14" s="730"/>
      <c r="L14" s="730"/>
      <c r="M14" s="731"/>
      <c r="N14" s="709"/>
      <c r="O14" s="389"/>
      <c r="P14" s="390"/>
      <c r="Q14" s="391"/>
      <c r="R14" s="392"/>
      <c r="S14" s="389"/>
      <c r="T14" s="393"/>
    </row>
    <row r="15" spans="2:20" ht="15">
      <c r="B15" s="2011"/>
      <c r="C15" s="728" t="s">
        <v>428</v>
      </c>
      <c r="D15" s="729"/>
      <c r="E15" s="730"/>
      <c r="F15" s="730"/>
      <c r="G15" s="730"/>
      <c r="H15" s="731"/>
      <c r="I15" s="729"/>
      <c r="J15" s="730"/>
      <c r="K15" s="730"/>
      <c r="L15" s="730"/>
      <c r="M15" s="731"/>
      <c r="N15" s="709"/>
      <c r="O15" s="389"/>
      <c r="P15" s="390"/>
      <c r="Q15" s="391"/>
      <c r="R15" s="392"/>
      <c r="S15" s="389"/>
      <c r="T15" s="393"/>
    </row>
    <row r="16" spans="2:20" ht="15">
      <c r="B16" s="2011"/>
      <c r="C16" s="732" t="s">
        <v>224</v>
      </c>
      <c r="D16" s="729"/>
      <c r="E16" s="730"/>
      <c r="F16" s="730"/>
      <c r="G16" s="730"/>
      <c r="H16" s="731"/>
      <c r="I16" s="729"/>
      <c r="J16" s="730"/>
      <c r="K16" s="730"/>
      <c r="L16" s="730"/>
      <c r="M16" s="731"/>
      <c r="N16" s="709"/>
      <c r="O16" s="389"/>
      <c r="P16" s="390"/>
      <c r="Q16" s="391"/>
      <c r="R16" s="392"/>
      <c r="S16" s="389"/>
      <c r="T16" s="393"/>
    </row>
    <row r="17" spans="2:20" ht="15">
      <c r="B17" s="2011" t="s">
        <v>297</v>
      </c>
      <c r="C17" s="728" t="s">
        <v>225</v>
      </c>
      <c r="D17" s="729"/>
      <c r="E17" s="730"/>
      <c r="F17" s="730"/>
      <c r="G17" s="730"/>
      <c r="H17" s="731"/>
      <c r="I17" s="729"/>
      <c r="J17" s="730"/>
      <c r="K17" s="730"/>
      <c r="L17" s="730"/>
      <c r="M17" s="731"/>
      <c r="N17" s="709"/>
      <c r="O17" s="389"/>
      <c r="P17" s="390"/>
      <c r="Q17" s="391"/>
      <c r="R17" s="392"/>
      <c r="S17" s="389"/>
      <c r="T17" s="393"/>
    </row>
    <row r="18" spans="2:20" ht="15">
      <c r="B18" s="2011"/>
      <c r="C18" s="728" t="s">
        <v>680</v>
      </c>
      <c r="D18" s="729"/>
      <c r="E18" s="730"/>
      <c r="F18" s="730"/>
      <c r="G18" s="730"/>
      <c r="H18" s="731"/>
      <c r="I18" s="729"/>
      <c r="J18" s="730"/>
      <c r="K18" s="730"/>
      <c r="L18" s="730"/>
      <c r="M18" s="731"/>
      <c r="N18" s="709"/>
      <c r="O18" s="389"/>
      <c r="P18" s="390"/>
      <c r="Q18" s="391"/>
      <c r="R18" s="392"/>
      <c r="S18" s="389"/>
      <c r="T18" s="393"/>
    </row>
    <row r="19" spans="2:20" ht="15">
      <c r="B19" s="2011"/>
      <c r="C19" s="732" t="s">
        <v>571</v>
      </c>
      <c r="D19" s="729"/>
      <c r="E19" s="730"/>
      <c r="F19" s="730"/>
      <c r="G19" s="730"/>
      <c r="H19" s="731"/>
      <c r="I19" s="729"/>
      <c r="J19" s="730"/>
      <c r="K19" s="730"/>
      <c r="L19" s="730"/>
      <c r="M19" s="731"/>
      <c r="N19" s="709"/>
      <c r="O19" s="389"/>
      <c r="P19" s="390"/>
      <c r="Q19" s="391"/>
      <c r="R19" s="392"/>
      <c r="S19" s="389"/>
      <c r="T19" s="393"/>
    </row>
    <row r="20" spans="2:20" ht="15">
      <c r="B20" s="2011"/>
      <c r="C20" s="732" t="s">
        <v>224</v>
      </c>
      <c r="D20" s="729"/>
      <c r="E20" s="730"/>
      <c r="F20" s="730"/>
      <c r="G20" s="730"/>
      <c r="H20" s="731"/>
      <c r="I20" s="729"/>
      <c r="J20" s="730"/>
      <c r="K20" s="730"/>
      <c r="L20" s="730"/>
      <c r="M20" s="731"/>
      <c r="N20" s="709"/>
      <c r="O20" s="389"/>
      <c r="P20" s="390"/>
      <c r="Q20" s="391"/>
      <c r="R20" s="392"/>
      <c r="S20" s="389"/>
      <c r="T20" s="393"/>
    </row>
    <row r="21" spans="2:20" ht="15">
      <c r="B21" s="2011"/>
      <c r="C21" s="728" t="s">
        <v>579</v>
      </c>
      <c r="D21" s="729"/>
      <c r="E21" s="730"/>
      <c r="F21" s="730"/>
      <c r="G21" s="730"/>
      <c r="H21" s="731"/>
      <c r="I21" s="729"/>
      <c r="J21" s="730"/>
      <c r="K21" s="730"/>
      <c r="L21" s="730"/>
      <c r="M21" s="731"/>
      <c r="N21" s="709"/>
      <c r="O21" s="389"/>
      <c r="P21" s="390"/>
      <c r="Q21" s="391"/>
      <c r="R21" s="392"/>
      <c r="S21" s="389"/>
      <c r="T21" s="393"/>
    </row>
    <row r="22" spans="2:20" ht="15">
      <c r="B22" s="2011"/>
      <c r="C22" s="728" t="s">
        <v>580</v>
      </c>
      <c r="D22" s="729"/>
      <c r="E22" s="730"/>
      <c r="F22" s="730"/>
      <c r="G22" s="730"/>
      <c r="H22" s="731"/>
      <c r="I22" s="729"/>
      <c r="J22" s="730"/>
      <c r="K22" s="730"/>
      <c r="L22" s="730"/>
      <c r="M22" s="731"/>
      <c r="N22" s="709"/>
      <c r="O22" s="389"/>
      <c r="P22" s="390"/>
      <c r="Q22" s="391"/>
      <c r="R22" s="392"/>
      <c r="S22" s="389"/>
      <c r="T22" s="393"/>
    </row>
    <row r="23" spans="2:20" ht="15">
      <c r="B23" s="2011" t="s">
        <v>303</v>
      </c>
      <c r="C23" s="728" t="s">
        <v>225</v>
      </c>
      <c r="D23" s="729"/>
      <c r="E23" s="730"/>
      <c r="F23" s="730"/>
      <c r="G23" s="730"/>
      <c r="H23" s="731"/>
      <c r="I23" s="729"/>
      <c r="J23" s="730"/>
      <c r="K23" s="730"/>
      <c r="L23" s="730"/>
      <c r="M23" s="731"/>
      <c r="N23" s="709"/>
      <c r="O23" s="389"/>
      <c r="P23" s="390"/>
      <c r="Q23" s="391"/>
      <c r="R23" s="392"/>
      <c r="S23" s="389"/>
      <c r="T23" s="393"/>
    </row>
    <row r="24" spans="2:20" ht="15">
      <c r="B24" s="2011"/>
      <c r="C24" s="728" t="s">
        <v>680</v>
      </c>
      <c r="D24" s="729"/>
      <c r="E24" s="730"/>
      <c r="F24" s="730"/>
      <c r="G24" s="730"/>
      <c r="H24" s="731"/>
      <c r="I24" s="729"/>
      <c r="J24" s="730"/>
      <c r="K24" s="730"/>
      <c r="L24" s="730"/>
      <c r="M24" s="731"/>
      <c r="N24" s="709"/>
      <c r="O24" s="389"/>
      <c r="P24" s="390"/>
      <c r="Q24" s="391"/>
      <c r="R24" s="392"/>
      <c r="S24" s="389"/>
      <c r="T24" s="393"/>
    </row>
    <row r="25" spans="2:20" ht="15">
      <c r="B25" s="2011"/>
      <c r="C25" s="728" t="s">
        <v>571</v>
      </c>
      <c r="D25" s="729"/>
      <c r="E25" s="730"/>
      <c r="F25" s="730"/>
      <c r="G25" s="730"/>
      <c r="H25" s="731"/>
      <c r="I25" s="729"/>
      <c r="J25" s="730"/>
      <c r="K25" s="730"/>
      <c r="L25" s="730"/>
      <c r="M25" s="731"/>
      <c r="N25" s="709"/>
      <c r="O25" s="389"/>
      <c r="P25" s="390"/>
      <c r="Q25" s="391"/>
      <c r="R25" s="392"/>
      <c r="S25" s="389"/>
      <c r="T25" s="393"/>
    </row>
    <row r="26" spans="2:20" ht="15">
      <c r="B26" s="2011"/>
      <c r="C26" s="728" t="s">
        <v>224</v>
      </c>
      <c r="D26" s="729"/>
      <c r="E26" s="730"/>
      <c r="F26" s="730"/>
      <c r="G26" s="730"/>
      <c r="H26" s="731"/>
      <c r="I26" s="729"/>
      <c r="J26" s="730"/>
      <c r="K26" s="730"/>
      <c r="L26" s="730"/>
      <c r="M26" s="731"/>
      <c r="N26" s="709"/>
      <c r="O26" s="389"/>
      <c r="P26" s="390"/>
      <c r="Q26" s="391"/>
      <c r="R26" s="392"/>
      <c r="S26" s="389"/>
      <c r="T26" s="393"/>
    </row>
    <row r="27" spans="2:20" ht="15">
      <c r="B27" s="2011"/>
      <c r="C27" s="728" t="s">
        <v>579</v>
      </c>
      <c r="D27" s="729"/>
      <c r="E27" s="730"/>
      <c r="F27" s="730"/>
      <c r="G27" s="730"/>
      <c r="H27" s="731"/>
      <c r="I27" s="729"/>
      <c r="J27" s="730"/>
      <c r="K27" s="730"/>
      <c r="L27" s="730"/>
      <c r="M27" s="731"/>
      <c r="N27" s="709"/>
      <c r="O27" s="389"/>
      <c r="P27" s="390"/>
      <c r="Q27" s="391"/>
      <c r="R27" s="392"/>
      <c r="S27" s="389"/>
      <c r="T27" s="393"/>
    </row>
    <row r="28" spans="2:20" ht="15">
      <c r="B28" s="2011"/>
      <c r="C28" s="733" t="s">
        <v>580</v>
      </c>
      <c r="D28" s="729"/>
      <c r="E28" s="730"/>
      <c r="F28" s="730"/>
      <c r="G28" s="730"/>
      <c r="H28" s="731"/>
      <c r="I28" s="729"/>
      <c r="J28" s="730"/>
      <c r="K28" s="730"/>
      <c r="L28" s="730"/>
      <c r="M28" s="731"/>
      <c r="N28" s="709"/>
      <c r="O28" s="389"/>
      <c r="P28" s="390"/>
      <c r="Q28" s="391"/>
      <c r="R28" s="392"/>
      <c r="S28" s="389"/>
      <c r="T28" s="393"/>
    </row>
    <row r="29" spans="2:20" ht="15">
      <c r="B29" s="2011" t="s">
        <v>301</v>
      </c>
      <c r="C29" s="734" t="s">
        <v>225</v>
      </c>
      <c r="D29" s="729"/>
      <c r="E29" s="730"/>
      <c r="F29" s="730"/>
      <c r="G29" s="730"/>
      <c r="H29" s="731"/>
      <c r="I29" s="729"/>
      <c r="J29" s="730"/>
      <c r="K29" s="730"/>
      <c r="L29" s="730"/>
      <c r="M29" s="731"/>
      <c r="N29" s="709"/>
      <c r="O29" s="389"/>
      <c r="P29" s="390"/>
      <c r="Q29" s="391"/>
      <c r="R29" s="392"/>
      <c r="S29" s="389"/>
      <c r="T29" s="393"/>
    </row>
    <row r="30" spans="2:20" ht="15">
      <c r="B30" s="2011"/>
      <c r="C30" s="728" t="s">
        <v>680</v>
      </c>
      <c r="D30" s="729"/>
      <c r="E30" s="730"/>
      <c r="F30" s="730"/>
      <c r="G30" s="730"/>
      <c r="H30" s="731"/>
      <c r="I30" s="729"/>
      <c r="J30" s="730"/>
      <c r="K30" s="730"/>
      <c r="L30" s="730"/>
      <c r="M30" s="731"/>
      <c r="N30" s="709"/>
      <c r="O30" s="389"/>
      <c r="P30" s="390"/>
      <c r="Q30" s="391"/>
      <c r="R30" s="392"/>
      <c r="S30" s="389"/>
      <c r="T30" s="393"/>
    </row>
    <row r="31" spans="2:20" ht="15">
      <c r="B31" s="2011"/>
      <c r="C31" s="733" t="s">
        <v>340</v>
      </c>
      <c r="D31" s="729"/>
      <c r="E31" s="730"/>
      <c r="F31" s="730"/>
      <c r="G31" s="730"/>
      <c r="H31" s="731"/>
      <c r="I31" s="729"/>
      <c r="J31" s="730"/>
      <c r="K31" s="730"/>
      <c r="L31" s="730"/>
      <c r="M31" s="731"/>
      <c r="N31" s="709"/>
      <c r="O31" s="389"/>
      <c r="P31" s="390"/>
      <c r="Q31" s="391"/>
      <c r="R31" s="392"/>
      <c r="S31" s="389"/>
      <c r="T31" s="393"/>
    </row>
    <row r="32" spans="2:20" ht="15">
      <c r="B32" s="2011"/>
      <c r="C32" s="733" t="s">
        <v>224</v>
      </c>
      <c r="D32" s="729"/>
      <c r="E32" s="730"/>
      <c r="F32" s="730"/>
      <c r="G32" s="730"/>
      <c r="H32" s="731"/>
      <c r="I32" s="729"/>
      <c r="J32" s="730"/>
      <c r="K32" s="730"/>
      <c r="L32" s="730"/>
      <c r="M32" s="731"/>
      <c r="N32" s="709"/>
      <c r="O32" s="389"/>
      <c r="P32" s="390"/>
      <c r="Q32" s="391"/>
      <c r="R32" s="392"/>
      <c r="S32" s="389"/>
      <c r="T32" s="393"/>
    </row>
    <row r="33" spans="2:20" ht="15">
      <c r="B33" s="2011"/>
      <c r="C33" s="733" t="s">
        <v>579</v>
      </c>
      <c r="D33" s="729"/>
      <c r="E33" s="730"/>
      <c r="F33" s="730"/>
      <c r="G33" s="730"/>
      <c r="H33" s="731"/>
      <c r="I33" s="729"/>
      <c r="J33" s="730"/>
      <c r="K33" s="730"/>
      <c r="L33" s="730"/>
      <c r="M33" s="731"/>
      <c r="N33" s="709"/>
      <c r="O33" s="389"/>
      <c r="P33" s="390"/>
      <c r="Q33" s="391"/>
      <c r="R33" s="392"/>
      <c r="S33" s="389"/>
      <c r="T33" s="393"/>
    </row>
    <row r="34" spans="2:20" ht="15">
      <c r="B34" s="2011"/>
      <c r="C34" s="733" t="s">
        <v>580</v>
      </c>
      <c r="D34" s="729"/>
      <c r="E34" s="730"/>
      <c r="F34" s="730"/>
      <c r="G34" s="730"/>
      <c r="H34" s="731"/>
      <c r="I34" s="729"/>
      <c r="J34" s="730"/>
      <c r="K34" s="730"/>
      <c r="L34" s="730"/>
      <c r="M34" s="731"/>
      <c r="N34" s="709"/>
      <c r="O34" s="389"/>
      <c r="P34" s="390"/>
      <c r="Q34" s="391"/>
      <c r="R34" s="392"/>
      <c r="S34" s="389"/>
      <c r="T34" s="393"/>
    </row>
    <row r="35" spans="2:20" ht="15.75" thickBot="1">
      <c r="B35" s="735" t="s">
        <v>451</v>
      </c>
      <c r="C35" s="736"/>
      <c r="D35" s="737"/>
      <c r="E35" s="738"/>
      <c r="F35" s="738"/>
      <c r="G35" s="738"/>
      <c r="H35" s="739"/>
      <c r="I35" s="737"/>
      <c r="J35" s="738"/>
      <c r="K35" s="738"/>
      <c r="L35" s="738"/>
      <c r="M35" s="739"/>
      <c r="N35" s="709"/>
      <c r="O35" s="406"/>
      <c r="P35" s="407"/>
      <c r="Q35" s="408"/>
      <c r="R35" s="392"/>
      <c r="S35" s="406"/>
      <c r="T35" s="409"/>
    </row>
    <row r="36" spans="2:20" ht="15">
      <c r="B36" s="740"/>
      <c r="C36" s="740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09"/>
      <c r="O36" s="709"/>
      <c r="P36" s="709"/>
      <c r="Q36" s="709"/>
      <c r="R36" s="742"/>
      <c r="S36" s="742"/>
      <c r="T36" s="742"/>
    </row>
    <row r="37" spans="2:20" ht="15">
      <c r="B37" s="709"/>
      <c r="C37" s="709"/>
      <c r="D37" s="709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42"/>
      <c r="S37" s="742"/>
      <c r="T37" s="742"/>
    </row>
    <row r="38" spans="2:20" ht="15">
      <c r="B38" s="707" t="s">
        <v>453</v>
      </c>
      <c r="C38" s="709"/>
      <c r="D38" s="709"/>
      <c r="E38" s="709"/>
      <c r="F38" s="709"/>
      <c r="G38" s="709"/>
      <c r="H38" s="709"/>
      <c r="I38" s="709"/>
      <c r="J38" s="709"/>
      <c r="K38" s="709"/>
      <c r="L38" s="709"/>
      <c r="M38" s="709"/>
      <c r="N38" s="742"/>
      <c r="O38" s="709"/>
      <c r="P38" s="709"/>
      <c r="Q38" s="709"/>
      <c r="R38" s="742"/>
      <c r="S38" s="742"/>
      <c r="T38" s="742"/>
    </row>
    <row r="39" spans="2:20" ht="15.75" thickBot="1"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392"/>
      <c r="O39" s="709"/>
      <c r="P39" s="709"/>
      <c r="Q39" s="709"/>
      <c r="R39" s="742"/>
      <c r="S39" s="742"/>
      <c r="T39" s="742"/>
    </row>
    <row r="40" spans="2:20" ht="15">
      <c r="B40" s="711" t="s">
        <v>564</v>
      </c>
      <c r="C40" s="712"/>
      <c r="D40" s="714" t="s">
        <v>565</v>
      </c>
      <c r="E40" s="714"/>
      <c r="F40" s="714"/>
      <c r="G40" s="714"/>
      <c r="H40" s="715"/>
      <c r="I40" s="713" t="s">
        <v>566</v>
      </c>
      <c r="J40" s="714"/>
      <c r="K40" s="714"/>
      <c r="L40" s="714"/>
      <c r="M40" s="715"/>
      <c r="N40" s="392"/>
      <c r="O40" s="493" t="s">
        <v>567</v>
      </c>
      <c r="P40" s="494"/>
      <c r="Q40" s="495"/>
      <c r="R40" s="392"/>
      <c r="S40" s="493" t="s">
        <v>568</v>
      </c>
      <c r="T40" s="495"/>
    </row>
    <row r="41" spans="2:20" ht="25.5">
      <c r="B41" s="716"/>
      <c r="C41" s="717"/>
      <c r="D41" s="723" t="s">
        <v>478</v>
      </c>
      <c r="E41" s="719" t="s">
        <v>479</v>
      </c>
      <c r="F41" s="719" t="s">
        <v>475</v>
      </c>
      <c r="G41" s="719" t="s">
        <v>480</v>
      </c>
      <c r="H41" s="720" t="s">
        <v>481</v>
      </c>
      <c r="I41" s="718" t="s">
        <v>569</v>
      </c>
      <c r="J41" s="719" t="s">
        <v>435</v>
      </c>
      <c r="K41" s="719" t="s">
        <v>436</v>
      </c>
      <c r="L41" s="719" t="s">
        <v>437</v>
      </c>
      <c r="M41" s="720" t="s">
        <v>438</v>
      </c>
      <c r="N41" s="392"/>
      <c r="O41" s="502" t="s">
        <v>424</v>
      </c>
      <c r="P41" s="503" t="s">
        <v>425</v>
      </c>
      <c r="Q41" s="504" t="s">
        <v>304</v>
      </c>
      <c r="R41" s="392"/>
      <c r="S41" s="502" t="s">
        <v>425</v>
      </c>
      <c r="T41" s="504" t="s">
        <v>426</v>
      </c>
    </row>
    <row r="42" spans="2:20" ht="18.75">
      <c r="B42" s="721"/>
      <c r="C42" s="722"/>
      <c r="D42" s="723" t="s">
        <v>466</v>
      </c>
      <c r="E42" s="719" t="s">
        <v>466</v>
      </c>
      <c r="F42" s="719" t="s">
        <v>466</v>
      </c>
      <c r="G42" s="719" t="s">
        <v>466</v>
      </c>
      <c r="H42" s="720" t="s">
        <v>466</v>
      </c>
      <c r="I42" s="723" t="s">
        <v>466</v>
      </c>
      <c r="J42" s="719" t="s">
        <v>466</v>
      </c>
      <c r="K42" s="719" t="s">
        <v>466</v>
      </c>
      <c r="L42" s="719" t="s">
        <v>466</v>
      </c>
      <c r="M42" s="720" t="s">
        <v>466</v>
      </c>
      <c r="N42" s="709"/>
      <c r="O42" s="581"/>
      <c r="P42" s="582"/>
      <c r="Q42" s="583"/>
      <c r="R42" s="392"/>
      <c r="S42" s="512"/>
      <c r="T42" s="514"/>
    </row>
    <row r="43" spans="2:20" ht="15">
      <c r="B43" s="2009" t="s">
        <v>391</v>
      </c>
      <c r="C43" s="724" t="s">
        <v>392</v>
      </c>
      <c r="D43" s="743"/>
      <c r="E43" s="743"/>
      <c r="F43" s="743"/>
      <c r="G43" s="743"/>
      <c r="H43" s="744"/>
      <c r="I43" s="745"/>
      <c r="J43" s="746"/>
      <c r="K43" s="746"/>
      <c r="L43" s="746"/>
      <c r="M43" s="747"/>
      <c r="N43" s="709"/>
      <c r="O43" s="389"/>
      <c r="P43" s="390"/>
      <c r="Q43" s="391"/>
      <c r="R43" s="392"/>
      <c r="S43" s="389"/>
      <c r="T43" s="393"/>
    </row>
    <row r="44" spans="2:20" ht="15">
      <c r="B44" s="2010"/>
      <c r="C44" s="728" t="s">
        <v>393</v>
      </c>
      <c r="D44" s="748"/>
      <c r="E44" s="748"/>
      <c r="F44" s="748"/>
      <c r="G44" s="748"/>
      <c r="H44" s="749"/>
      <c r="I44" s="750"/>
      <c r="J44" s="751"/>
      <c r="K44" s="751"/>
      <c r="L44" s="751"/>
      <c r="M44" s="752"/>
      <c r="N44" s="709"/>
      <c r="O44" s="389"/>
      <c r="P44" s="390"/>
      <c r="Q44" s="391"/>
      <c r="R44" s="392"/>
      <c r="S44" s="389"/>
      <c r="T44" s="393"/>
    </row>
    <row r="45" spans="2:20" ht="15">
      <c r="B45" s="2010" t="s">
        <v>394</v>
      </c>
      <c r="C45" s="728" t="s">
        <v>392</v>
      </c>
      <c r="D45" s="748"/>
      <c r="E45" s="748"/>
      <c r="F45" s="748"/>
      <c r="G45" s="748"/>
      <c r="H45" s="749"/>
      <c r="I45" s="750"/>
      <c r="J45" s="751"/>
      <c r="K45" s="751"/>
      <c r="L45" s="751"/>
      <c r="M45" s="752"/>
      <c r="N45" s="709"/>
      <c r="O45" s="389"/>
      <c r="P45" s="390"/>
      <c r="Q45" s="391"/>
      <c r="R45" s="392"/>
      <c r="S45" s="389"/>
      <c r="T45" s="393"/>
    </row>
    <row r="46" spans="2:20" ht="15">
      <c r="B46" s="2010"/>
      <c r="C46" s="728" t="s">
        <v>393</v>
      </c>
      <c r="D46" s="748"/>
      <c r="E46" s="751"/>
      <c r="F46" s="751"/>
      <c r="G46" s="751"/>
      <c r="H46" s="752"/>
      <c r="I46" s="750"/>
      <c r="J46" s="751"/>
      <c r="K46" s="751"/>
      <c r="L46" s="751"/>
      <c r="M46" s="752"/>
      <c r="N46" s="709"/>
      <c r="O46" s="389"/>
      <c r="P46" s="390"/>
      <c r="Q46" s="391"/>
      <c r="R46" s="392"/>
      <c r="S46" s="389"/>
      <c r="T46" s="393"/>
    </row>
    <row r="47" spans="2:20" ht="15">
      <c r="B47" s="2011" t="s">
        <v>551</v>
      </c>
      <c r="C47" s="728" t="s">
        <v>427</v>
      </c>
      <c r="D47" s="753"/>
      <c r="E47" s="754"/>
      <c r="F47" s="754"/>
      <c r="G47" s="754"/>
      <c r="H47" s="755"/>
      <c r="I47" s="756"/>
      <c r="J47" s="754"/>
      <c r="K47" s="754"/>
      <c r="L47" s="754"/>
      <c r="M47" s="755"/>
      <c r="N47" s="709"/>
      <c r="O47" s="389"/>
      <c r="P47" s="390"/>
      <c r="Q47" s="391"/>
      <c r="R47" s="392"/>
      <c r="S47" s="389"/>
      <c r="T47" s="393"/>
    </row>
    <row r="48" spans="2:20" ht="15">
      <c r="B48" s="2011"/>
      <c r="C48" s="728" t="s">
        <v>428</v>
      </c>
      <c r="D48" s="748"/>
      <c r="E48" s="751"/>
      <c r="F48" s="751"/>
      <c r="G48" s="751"/>
      <c r="H48" s="752"/>
      <c r="I48" s="750"/>
      <c r="J48" s="751"/>
      <c r="K48" s="751"/>
      <c r="L48" s="751"/>
      <c r="M48" s="752"/>
      <c r="N48" s="757"/>
      <c r="O48" s="389"/>
      <c r="P48" s="390"/>
      <c r="Q48" s="391"/>
      <c r="R48" s="392"/>
      <c r="S48" s="389"/>
      <c r="T48" s="393"/>
    </row>
    <row r="49" spans="2:20" ht="15">
      <c r="B49" s="2011"/>
      <c r="C49" s="732" t="s">
        <v>224</v>
      </c>
      <c r="D49" s="748"/>
      <c r="E49" s="751"/>
      <c r="F49" s="751"/>
      <c r="G49" s="751"/>
      <c r="H49" s="752"/>
      <c r="I49" s="750"/>
      <c r="J49" s="751"/>
      <c r="K49" s="751"/>
      <c r="L49" s="751"/>
      <c r="M49" s="752"/>
      <c r="N49" s="757"/>
      <c r="O49" s="389"/>
      <c r="P49" s="390"/>
      <c r="Q49" s="391"/>
      <c r="R49" s="392"/>
      <c r="S49" s="389"/>
      <c r="T49" s="393"/>
    </row>
    <row r="50" spans="2:20" ht="15">
      <c r="B50" s="2011" t="s">
        <v>297</v>
      </c>
      <c r="C50" s="728" t="s">
        <v>225</v>
      </c>
      <c r="D50" s="753"/>
      <c r="E50" s="754"/>
      <c r="F50" s="754"/>
      <c r="G50" s="754"/>
      <c r="H50" s="755"/>
      <c r="I50" s="756"/>
      <c r="J50" s="754"/>
      <c r="K50" s="754"/>
      <c r="L50" s="754"/>
      <c r="M50" s="755"/>
      <c r="N50" s="709"/>
      <c r="O50" s="389"/>
      <c r="P50" s="390"/>
      <c r="Q50" s="391"/>
      <c r="R50" s="392"/>
      <c r="S50" s="389"/>
      <c r="T50" s="393"/>
    </row>
    <row r="51" spans="2:20" ht="15">
      <c r="B51" s="2011"/>
      <c r="C51" s="728" t="s">
        <v>680</v>
      </c>
      <c r="D51" s="748"/>
      <c r="E51" s="751"/>
      <c r="F51" s="751"/>
      <c r="G51" s="751"/>
      <c r="H51" s="752"/>
      <c r="I51" s="750"/>
      <c r="J51" s="751"/>
      <c r="K51" s="751"/>
      <c r="L51" s="751"/>
      <c r="M51" s="752"/>
      <c r="N51" s="709"/>
      <c r="O51" s="389"/>
      <c r="P51" s="390"/>
      <c r="Q51" s="391"/>
      <c r="R51" s="392"/>
      <c r="S51" s="389"/>
      <c r="T51" s="393"/>
    </row>
    <row r="52" spans="2:20" ht="15">
      <c r="B52" s="2011"/>
      <c r="C52" s="732" t="s">
        <v>571</v>
      </c>
      <c r="D52" s="748"/>
      <c r="E52" s="751"/>
      <c r="F52" s="751"/>
      <c r="G52" s="751"/>
      <c r="H52" s="752"/>
      <c r="I52" s="750"/>
      <c r="J52" s="751"/>
      <c r="K52" s="751"/>
      <c r="L52" s="751"/>
      <c r="M52" s="752"/>
      <c r="N52" s="709"/>
      <c r="O52" s="389"/>
      <c r="P52" s="390"/>
      <c r="Q52" s="391"/>
      <c r="R52" s="392"/>
      <c r="S52" s="389"/>
      <c r="T52" s="393"/>
    </row>
    <row r="53" spans="2:20" ht="15">
      <c r="B53" s="2011"/>
      <c r="C53" s="732" t="s">
        <v>224</v>
      </c>
      <c r="D53" s="748"/>
      <c r="E53" s="751"/>
      <c r="F53" s="751"/>
      <c r="G53" s="751"/>
      <c r="H53" s="752"/>
      <c r="I53" s="750"/>
      <c r="J53" s="751"/>
      <c r="K53" s="751"/>
      <c r="L53" s="751"/>
      <c r="M53" s="752"/>
      <c r="N53" s="709"/>
      <c r="O53" s="389"/>
      <c r="P53" s="390"/>
      <c r="Q53" s="391"/>
      <c r="R53" s="392"/>
      <c r="S53" s="389"/>
      <c r="T53" s="393"/>
    </row>
    <row r="54" spans="2:20" ht="15">
      <c r="B54" s="2011"/>
      <c r="C54" s="728" t="s">
        <v>579</v>
      </c>
      <c r="D54" s="748"/>
      <c r="E54" s="751"/>
      <c r="F54" s="751"/>
      <c r="G54" s="751"/>
      <c r="H54" s="752"/>
      <c r="I54" s="750"/>
      <c r="J54" s="751"/>
      <c r="K54" s="751"/>
      <c r="L54" s="751"/>
      <c r="M54" s="752"/>
      <c r="N54" s="709"/>
      <c r="O54" s="389"/>
      <c r="P54" s="390"/>
      <c r="Q54" s="391"/>
      <c r="R54" s="392"/>
      <c r="S54" s="389"/>
      <c r="T54" s="393"/>
    </row>
    <row r="55" spans="2:20" ht="15">
      <c r="B55" s="2011"/>
      <c r="C55" s="728" t="s">
        <v>580</v>
      </c>
      <c r="D55" s="748"/>
      <c r="E55" s="751"/>
      <c r="F55" s="751"/>
      <c r="G55" s="751"/>
      <c r="H55" s="752"/>
      <c r="I55" s="750"/>
      <c r="J55" s="751"/>
      <c r="K55" s="751"/>
      <c r="L55" s="751"/>
      <c r="M55" s="752"/>
      <c r="N55" s="709"/>
      <c r="O55" s="389"/>
      <c r="P55" s="390"/>
      <c r="Q55" s="391"/>
      <c r="R55" s="392"/>
      <c r="S55" s="389"/>
      <c r="T55" s="393"/>
    </row>
    <row r="56" spans="2:20" ht="15">
      <c r="B56" s="2011" t="s">
        <v>303</v>
      </c>
      <c r="C56" s="728" t="s">
        <v>225</v>
      </c>
      <c r="D56" s="753"/>
      <c r="E56" s="754"/>
      <c r="F56" s="754"/>
      <c r="G56" s="754"/>
      <c r="H56" s="755"/>
      <c r="I56" s="756"/>
      <c r="J56" s="754"/>
      <c r="K56" s="754"/>
      <c r="L56" s="754"/>
      <c r="M56" s="755"/>
      <c r="N56" s="709"/>
      <c r="O56" s="389"/>
      <c r="P56" s="390"/>
      <c r="Q56" s="391"/>
      <c r="R56" s="392"/>
      <c r="S56" s="389"/>
      <c r="T56" s="393"/>
    </row>
    <row r="57" spans="2:20" ht="15">
      <c r="B57" s="2011"/>
      <c r="C57" s="728" t="s">
        <v>680</v>
      </c>
      <c r="D57" s="748"/>
      <c r="E57" s="751"/>
      <c r="F57" s="751"/>
      <c r="G57" s="751"/>
      <c r="H57" s="752"/>
      <c r="I57" s="750"/>
      <c r="J57" s="751"/>
      <c r="K57" s="751"/>
      <c r="L57" s="751"/>
      <c r="M57" s="752"/>
      <c r="N57" s="709"/>
      <c r="O57" s="389"/>
      <c r="P57" s="390"/>
      <c r="Q57" s="391"/>
      <c r="R57" s="392"/>
      <c r="S57" s="389"/>
      <c r="T57" s="393"/>
    </row>
    <row r="58" spans="2:20" ht="15">
      <c r="B58" s="2011"/>
      <c r="C58" s="728" t="s">
        <v>571</v>
      </c>
      <c r="D58" s="748"/>
      <c r="E58" s="751"/>
      <c r="F58" s="751"/>
      <c r="G58" s="751"/>
      <c r="H58" s="752"/>
      <c r="I58" s="750"/>
      <c r="J58" s="751"/>
      <c r="K58" s="751"/>
      <c r="L58" s="751"/>
      <c r="M58" s="752"/>
      <c r="N58" s="709"/>
      <c r="O58" s="389"/>
      <c r="P58" s="390"/>
      <c r="Q58" s="391"/>
      <c r="R58" s="392"/>
      <c r="S58" s="389"/>
      <c r="T58" s="393"/>
    </row>
    <row r="59" spans="2:20" ht="15">
      <c r="B59" s="2011"/>
      <c r="C59" s="728" t="s">
        <v>224</v>
      </c>
      <c r="D59" s="748"/>
      <c r="E59" s="751"/>
      <c r="F59" s="751"/>
      <c r="G59" s="751"/>
      <c r="H59" s="752"/>
      <c r="I59" s="750"/>
      <c r="J59" s="751"/>
      <c r="K59" s="751"/>
      <c r="L59" s="751"/>
      <c r="M59" s="752"/>
      <c r="N59" s="709"/>
      <c r="O59" s="389"/>
      <c r="P59" s="390"/>
      <c r="Q59" s="391"/>
      <c r="R59" s="392"/>
      <c r="S59" s="389"/>
      <c r="T59" s="393"/>
    </row>
    <row r="60" spans="2:20" ht="15">
      <c r="B60" s="2011"/>
      <c r="C60" s="728" t="s">
        <v>579</v>
      </c>
      <c r="D60" s="748"/>
      <c r="E60" s="751"/>
      <c r="F60" s="751"/>
      <c r="G60" s="751"/>
      <c r="H60" s="752"/>
      <c r="I60" s="750"/>
      <c r="J60" s="751"/>
      <c r="K60" s="751"/>
      <c r="L60" s="751"/>
      <c r="M60" s="752"/>
      <c r="N60" s="709"/>
      <c r="O60" s="389"/>
      <c r="P60" s="390"/>
      <c r="Q60" s="391"/>
      <c r="R60" s="392"/>
      <c r="S60" s="389"/>
      <c r="T60" s="393"/>
    </row>
    <row r="61" spans="2:20" ht="15">
      <c r="B61" s="2011"/>
      <c r="C61" s="733" t="s">
        <v>580</v>
      </c>
      <c r="D61" s="748"/>
      <c r="E61" s="751"/>
      <c r="F61" s="751"/>
      <c r="G61" s="751"/>
      <c r="H61" s="752"/>
      <c r="I61" s="750"/>
      <c r="J61" s="751"/>
      <c r="K61" s="751"/>
      <c r="L61" s="751"/>
      <c r="M61" s="752"/>
      <c r="N61" s="709"/>
      <c r="O61" s="389"/>
      <c r="P61" s="390"/>
      <c r="Q61" s="391"/>
      <c r="R61" s="392"/>
      <c r="S61" s="389"/>
      <c r="T61" s="393"/>
    </row>
    <row r="62" spans="2:20" ht="15">
      <c r="B62" s="2011" t="s">
        <v>301</v>
      </c>
      <c r="C62" s="734" t="s">
        <v>225</v>
      </c>
      <c r="D62" s="753"/>
      <c r="E62" s="754"/>
      <c r="F62" s="754"/>
      <c r="G62" s="754"/>
      <c r="H62" s="755"/>
      <c r="I62" s="756"/>
      <c r="J62" s="754"/>
      <c r="K62" s="754"/>
      <c r="L62" s="754"/>
      <c r="M62" s="755"/>
      <c r="N62" s="709"/>
      <c r="O62" s="389"/>
      <c r="P62" s="390"/>
      <c r="Q62" s="391"/>
      <c r="R62" s="392"/>
      <c r="S62" s="389"/>
      <c r="T62" s="393"/>
    </row>
    <row r="63" spans="2:20" ht="15">
      <c r="B63" s="2011"/>
      <c r="C63" s="728" t="s">
        <v>680</v>
      </c>
      <c r="D63" s="748"/>
      <c r="E63" s="751"/>
      <c r="F63" s="751"/>
      <c r="G63" s="751"/>
      <c r="H63" s="752"/>
      <c r="I63" s="750"/>
      <c r="J63" s="751"/>
      <c r="K63" s="751"/>
      <c r="L63" s="751"/>
      <c r="M63" s="752"/>
      <c r="N63" s="709"/>
      <c r="O63" s="389"/>
      <c r="P63" s="390"/>
      <c r="Q63" s="391"/>
      <c r="R63" s="392"/>
      <c r="S63" s="389"/>
      <c r="T63" s="393"/>
    </row>
    <row r="64" spans="2:20" ht="15">
      <c r="B64" s="2011"/>
      <c r="C64" s="733" t="s">
        <v>340</v>
      </c>
      <c r="D64" s="748"/>
      <c r="E64" s="751"/>
      <c r="F64" s="751"/>
      <c r="G64" s="751"/>
      <c r="H64" s="752"/>
      <c r="I64" s="750"/>
      <c r="J64" s="751"/>
      <c r="K64" s="751"/>
      <c r="L64" s="751"/>
      <c r="M64" s="752"/>
      <c r="N64" s="709"/>
      <c r="O64" s="389"/>
      <c r="P64" s="390"/>
      <c r="Q64" s="391"/>
      <c r="R64" s="392"/>
      <c r="S64" s="389"/>
      <c r="T64" s="393"/>
    </row>
    <row r="65" spans="2:20" ht="15">
      <c r="B65" s="2011"/>
      <c r="C65" s="733" t="s">
        <v>224</v>
      </c>
      <c r="D65" s="748"/>
      <c r="E65" s="751"/>
      <c r="F65" s="751"/>
      <c r="G65" s="751"/>
      <c r="H65" s="752"/>
      <c r="I65" s="750"/>
      <c r="J65" s="751"/>
      <c r="K65" s="751"/>
      <c r="L65" s="751"/>
      <c r="M65" s="752"/>
      <c r="N65" s="709"/>
      <c r="O65" s="389"/>
      <c r="P65" s="390"/>
      <c r="Q65" s="391"/>
      <c r="R65" s="392"/>
      <c r="S65" s="389"/>
      <c r="T65" s="393"/>
    </row>
    <row r="66" spans="2:20" ht="15">
      <c r="B66" s="2011"/>
      <c r="C66" s="733" t="s">
        <v>579</v>
      </c>
      <c r="D66" s="748"/>
      <c r="E66" s="751"/>
      <c r="F66" s="751"/>
      <c r="G66" s="751"/>
      <c r="H66" s="752"/>
      <c r="I66" s="750"/>
      <c r="J66" s="751"/>
      <c r="K66" s="751"/>
      <c r="L66" s="751"/>
      <c r="M66" s="752"/>
      <c r="N66" s="709"/>
      <c r="O66" s="389"/>
      <c r="P66" s="390"/>
      <c r="Q66" s="391"/>
      <c r="R66" s="392"/>
      <c r="S66" s="389"/>
      <c r="T66" s="393"/>
    </row>
    <row r="67" spans="2:20" ht="15.75" thickBot="1">
      <c r="B67" s="2012"/>
      <c r="C67" s="758" t="s">
        <v>580</v>
      </c>
      <c r="D67" s="759"/>
      <c r="E67" s="760"/>
      <c r="F67" s="760"/>
      <c r="G67" s="760"/>
      <c r="H67" s="761"/>
      <c r="I67" s="762"/>
      <c r="J67" s="760"/>
      <c r="K67" s="760"/>
      <c r="L67" s="760"/>
      <c r="M67" s="761"/>
      <c r="N67" s="709"/>
      <c r="O67" s="389"/>
      <c r="P67" s="390"/>
      <c r="Q67" s="391"/>
      <c r="R67" s="392"/>
      <c r="S67" s="389"/>
      <c r="T67" s="393"/>
    </row>
    <row r="68" spans="2:20" ht="15.75" thickBot="1">
      <c r="B68" s="763" t="s">
        <v>127</v>
      </c>
      <c r="C68" s="764"/>
      <c r="D68" s="765"/>
      <c r="E68" s="766"/>
      <c r="F68" s="766"/>
      <c r="G68" s="766"/>
      <c r="H68" s="767"/>
      <c r="I68" s="768"/>
      <c r="J68" s="766"/>
      <c r="K68" s="766"/>
      <c r="L68" s="766"/>
      <c r="M68" s="767"/>
      <c r="N68" s="709"/>
      <c r="O68" s="406"/>
      <c r="P68" s="407"/>
      <c r="Q68" s="408"/>
      <c r="R68" s="392"/>
      <c r="S68" s="406"/>
      <c r="T68" s="409"/>
    </row>
    <row r="69" spans="2:20" ht="15">
      <c r="B69" s="740"/>
      <c r="C69" s="740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709"/>
      <c r="O69" s="709"/>
      <c r="P69" s="709"/>
      <c r="Q69" s="709"/>
      <c r="R69" s="742"/>
      <c r="S69" s="742"/>
      <c r="T69" s="742"/>
    </row>
    <row r="70" spans="2:20" ht="15"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42"/>
      <c r="S70" s="742"/>
      <c r="T70" s="742"/>
    </row>
    <row r="71" spans="2:20" ht="15">
      <c r="B71" s="707" t="s">
        <v>128</v>
      </c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392"/>
      <c r="O71" s="709"/>
      <c r="P71" s="709"/>
      <c r="Q71" s="709"/>
      <c r="R71" s="742"/>
      <c r="S71" s="742"/>
      <c r="T71" s="742"/>
    </row>
    <row r="72" spans="2:20" ht="15.75" thickBot="1"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392"/>
      <c r="O72" s="709"/>
      <c r="P72" s="709"/>
      <c r="Q72" s="709"/>
      <c r="R72" s="742"/>
      <c r="S72" s="742"/>
      <c r="T72" s="742"/>
    </row>
    <row r="73" spans="2:20" ht="15">
      <c r="B73" s="711" t="s">
        <v>564</v>
      </c>
      <c r="C73" s="712"/>
      <c r="D73" s="714" t="s">
        <v>565</v>
      </c>
      <c r="E73" s="714"/>
      <c r="F73" s="714"/>
      <c r="G73" s="714"/>
      <c r="H73" s="715"/>
      <c r="I73" s="713" t="s">
        <v>566</v>
      </c>
      <c r="J73" s="714"/>
      <c r="K73" s="714"/>
      <c r="L73" s="714"/>
      <c r="M73" s="715"/>
      <c r="N73" s="392"/>
      <c r="O73" s="493" t="s">
        <v>567</v>
      </c>
      <c r="P73" s="494"/>
      <c r="Q73" s="495"/>
      <c r="R73" s="392"/>
      <c r="S73" s="493" t="s">
        <v>568</v>
      </c>
      <c r="T73" s="495"/>
    </row>
    <row r="74" spans="2:20" ht="25.5">
      <c r="B74" s="716"/>
      <c r="C74" s="717"/>
      <c r="D74" s="723" t="s">
        <v>478</v>
      </c>
      <c r="E74" s="719" t="s">
        <v>479</v>
      </c>
      <c r="F74" s="719" t="s">
        <v>475</v>
      </c>
      <c r="G74" s="719" t="s">
        <v>480</v>
      </c>
      <c r="H74" s="720" t="s">
        <v>481</v>
      </c>
      <c r="I74" s="718" t="s">
        <v>569</v>
      </c>
      <c r="J74" s="719" t="s">
        <v>435</v>
      </c>
      <c r="K74" s="719" t="s">
        <v>436</v>
      </c>
      <c r="L74" s="719" t="s">
        <v>437</v>
      </c>
      <c r="M74" s="720" t="s">
        <v>438</v>
      </c>
      <c r="N74" s="392"/>
      <c r="O74" s="502" t="s">
        <v>424</v>
      </c>
      <c r="P74" s="503" t="s">
        <v>425</v>
      </c>
      <c r="Q74" s="504" t="s">
        <v>304</v>
      </c>
      <c r="R74" s="392"/>
      <c r="S74" s="502" t="s">
        <v>425</v>
      </c>
      <c r="T74" s="504" t="s">
        <v>426</v>
      </c>
    </row>
    <row r="75" spans="2:20" ht="18.75">
      <c r="B75" s="721"/>
      <c r="C75" s="722"/>
      <c r="D75" s="723" t="s">
        <v>466</v>
      </c>
      <c r="E75" s="719" t="s">
        <v>466</v>
      </c>
      <c r="F75" s="719" t="s">
        <v>466</v>
      </c>
      <c r="G75" s="719" t="s">
        <v>466</v>
      </c>
      <c r="H75" s="720" t="s">
        <v>466</v>
      </c>
      <c r="I75" s="718" t="s">
        <v>466</v>
      </c>
      <c r="J75" s="719" t="s">
        <v>466</v>
      </c>
      <c r="K75" s="719" t="s">
        <v>466</v>
      </c>
      <c r="L75" s="719" t="s">
        <v>466</v>
      </c>
      <c r="M75" s="720" t="s">
        <v>466</v>
      </c>
      <c r="N75" s="709"/>
      <c r="O75" s="581"/>
      <c r="P75" s="582"/>
      <c r="Q75" s="583"/>
      <c r="R75" s="392"/>
      <c r="S75" s="512"/>
      <c r="T75" s="514"/>
    </row>
    <row r="76" spans="2:20" ht="15">
      <c r="B76" s="2009" t="s">
        <v>391</v>
      </c>
      <c r="C76" s="724" t="s">
        <v>392</v>
      </c>
      <c r="D76" s="743"/>
      <c r="E76" s="743"/>
      <c r="F76" s="743"/>
      <c r="G76" s="743"/>
      <c r="H76" s="744"/>
      <c r="I76" s="745"/>
      <c r="J76" s="746"/>
      <c r="K76" s="746"/>
      <c r="L76" s="746"/>
      <c r="M76" s="747"/>
      <c r="N76" s="709"/>
      <c r="O76" s="389"/>
      <c r="P76" s="390"/>
      <c r="Q76" s="391"/>
      <c r="R76" s="392"/>
      <c r="S76" s="389"/>
      <c r="T76" s="393"/>
    </row>
    <row r="77" spans="2:20" ht="15">
      <c r="B77" s="2010"/>
      <c r="C77" s="728" t="s">
        <v>393</v>
      </c>
      <c r="D77" s="748"/>
      <c r="E77" s="748"/>
      <c r="F77" s="748"/>
      <c r="G77" s="748"/>
      <c r="H77" s="749"/>
      <c r="I77" s="750"/>
      <c r="J77" s="751"/>
      <c r="K77" s="751"/>
      <c r="L77" s="751"/>
      <c r="M77" s="752"/>
      <c r="N77" s="709"/>
      <c r="O77" s="389"/>
      <c r="P77" s="390"/>
      <c r="Q77" s="391"/>
      <c r="R77" s="392"/>
      <c r="S77" s="389"/>
      <c r="T77" s="393"/>
    </row>
    <row r="78" spans="2:20" ht="15">
      <c r="B78" s="2010" t="s">
        <v>394</v>
      </c>
      <c r="C78" s="728" t="s">
        <v>392</v>
      </c>
      <c r="D78" s="748"/>
      <c r="E78" s="748"/>
      <c r="F78" s="748"/>
      <c r="G78" s="748"/>
      <c r="H78" s="749"/>
      <c r="I78" s="750"/>
      <c r="J78" s="751"/>
      <c r="K78" s="751"/>
      <c r="L78" s="751"/>
      <c r="M78" s="752"/>
      <c r="N78" s="709"/>
      <c r="O78" s="389"/>
      <c r="P78" s="390"/>
      <c r="Q78" s="391"/>
      <c r="R78" s="392"/>
      <c r="S78" s="389"/>
      <c r="T78" s="393"/>
    </row>
    <row r="79" spans="2:20" ht="15">
      <c r="B79" s="2010"/>
      <c r="C79" s="728" t="s">
        <v>393</v>
      </c>
      <c r="D79" s="748"/>
      <c r="E79" s="748"/>
      <c r="F79" s="748"/>
      <c r="G79" s="748"/>
      <c r="H79" s="749"/>
      <c r="I79" s="750"/>
      <c r="J79" s="751"/>
      <c r="K79" s="751"/>
      <c r="L79" s="751"/>
      <c r="M79" s="752"/>
      <c r="N79" s="709"/>
      <c r="O79" s="389"/>
      <c r="P79" s="390"/>
      <c r="Q79" s="391"/>
      <c r="R79" s="392"/>
      <c r="S79" s="389"/>
      <c r="T79" s="393"/>
    </row>
    <row r="80" spans="2:20" ht="15">
      <c r="B80" s="2011" t="s">
        <v>551</v>
      </c>
      <c r="C80" s="728" t="s">
        <v>427</v>
      </c>
      <c r="D80" s="748"/>
      <c r="E80" s="748"/>
      <c r="F80" s="748"/>
      <c r="G80" s="748"/>
      <c r="H80" s="749"/>
      <c r="I80" s="750"/>
      <c r="J80" s="751"/>
      <c r="K80" s="751"/>
      <c r="L80" s="751"/>
      <c r="M80" s="752"/>
      <c r="N80" s="709"/>
      <c r="O80" s="389"/>
      <c r="P80" s="390"/>
      <c r="Q80" s="391"/>
      <c r="R80" s="392"/>
      <c r="S80" s="389"/>
      <c r="T80" s="393"/>
    </row>
    <row r="81" spans="2:20" ht="15">
      <c r="B81" s="2011"/>
      <c r="C81" s="728" t="s">
        <v>428</v>
      </c>
      <c r="D81" s="748"/>
      <c r="E81" s="748"/>
      <c r="F81" s="748"/>
      <c r="G81" s="748"/>
      <c r="H81" s="749"/>
      <c r="I81" s="750"/>
      <c r="J81" s="751"/>
      <c r="K81" s="751"/>
      <c r="L81" s="751"/>
      <c r="M81" s="752"/>
      <c r="N81" s="709"/>
      <c r="O81" s="389"/>
      <c r="P81" s="390"/>
      <c r="Q81" s="391"/>
      <c r="R81" s="392"/>
      <c r="S81" s="389"/>
      <c r="T81" s="393"/>
    </row>
    <row r="82" spans="2:20" ht="15">
      <c r="B82" s="2011"/>
      <c r="C82" s="732" t="s">
        <v>224</v>
      </c>
      <c r="D82" s="748"/>
      <c r="E82" s="748"/>
      <c r="F82" s="748"/>
      <c r="G82" s="748"/>
      <c r="H82" s="749"/>
      <c r="I82" s="750"/>
      <c r="J82" s="751"/>
      <c r="K82" s="751"/>
      <c r="L82" s="751"/>
      <c r="M82" s="752"/>
      <c r="N82" s="709"/>
      <c r="O82" s="389"/>
      <c r="P82" s="390"/>
      <c r="Q82" s="391"/>
      <c r="R82" s="392"/>
      <c r="S82" s="389"/>
      <c r="T82" s="393"/>
    </row>
    <row r="83" spans="2:20" ht="15">
      <c r="B83" s="2011" t="s">
        <v>297</v>
      </c>
      <c r="C83" s="728" t="s">
        <v>225</v>
      </c>
      <c r="D83" s="748"/>
      <c r="E83" s="748"/>
      <c r="F83" s="748"/>
      <c r="G83" s="748"/>
      <c r="H83" s="749"/>
      <c r="I83" s="750"/>
      <c r="J83" s="751"/>
      <c r="K83" s="751"/>
      <c r="L83" s="751"/>
      <c r="M83" s="752"/>
      <c r="N83" s="709"/>
      <c r="O83" s="389"/>
      <c r="P83" s="390"/>
      <c r="Q83" s="391"/>
      <c r="R83" s="392"/>
      <c r="S83" s="389"/>
      <c r="T83" s="393"/>
    </row>
    <row r="84" spans="2:20" ht="15">
      <c r="B84" s="2011"/>
      <c r="C84" s="728" t="s">
        <v>680</v>
      </c>
      <c r="D84" s="748"/>
      <c r="E84" s="748"/>
      <c r="F84" s="748"/>
      <c r="G84" s="748"/>
      <c r="H84" s="749"/>
      <c r="I84" s="750"/>
      <c r="J84" s="751"/>
      <c r="K84" s="751"/>
      <c r="L84" s="751"/>
      <c r="M84" s="752"/>
      <c r="N84" s="709"/>
      <c r="O84" s="389"/>
      <c r="P84" s="390"/>
      <c r="Q84" s="391"/>
      <c r="R84" s="392"/>
      <c r="S84" s="389"/>
      <c r="T84" s="393"/>
    </row>
    <row r="85" spans="2:20" ht="15">
      <c r="B85" s="2011"/>
      <c r="C85" s="732" t="s">
        <v>571</v>
      </c>
      <c r="D85" s="748"/>
      <c r="E85" s="748"/>
      <c r="F85" s="748"/>
      <c r="G85" s="748"/>
      <c r="H85" s="749"/>
      <c r="I85" s="750"/>
      <c r="J85" s="751"/>
      <c r="K85" s="751"/>
      <c r="L85" s="751"/>
      <c r="M85" s="752"/>
      <c r="N85" s="709"/>
      <c r="O85" s="389"/>
      <c r="P85" s="390"/>
      <c r="Q85" s="391"/>
      <c r="R85" s="392"/>
      <c r="S85" s="389"/>
      <c r="T85" s="393"/>
    </row>
    <row r="86" spans="2:20" ht="15">
      <c r="B86" s="2011"/>
      <c r="C86" s="732" t="s">
        <v>224</v>
      </c>
      <c r="D86" s="748"/>
      <c r="E86" s="748"/>
      <c r="F86" s="748"/>
      <c r="G86" s="748"/>
      <c r="H86" s="749"/>
      <c r="I86" s="750"/>
      <c r="J86" s="751"/>
      <c r="K86" s="751"/>
      <c r="L86" s="751"/>
      <c r="M86" s="752"/>
      <c r="N86" s="709"/>
      <c r="O86" s="389"/>
      <c r="P86" s="390"/>
      <c r="Q86" s="391"/>
      <c r="R86" s="392"/>
      <c r="S86" s="389"/>
      <c r="T86" s="393"/>
    </row>
    <row r="87" spans="2:20" ht="15">
      <c r="B87" s="2011"/>
      <c r="C87" s="728" t="s">
        <v>579</v>
      </c>
      <c r="D87" s="748"/>
      <c r="E87" s="748"/>
      <c r="F87" s="748"/>
      <c r="G87" s="748"/>
      <c r="H87" s="749"/>
      <c r="I87" s="750"/>
      <c r="J87" s="751"/>
      <c r="K87" s="751"/>
      <c r="L87" s="751"/>
      <c r="M87" s="752"/>
      <c r="N87" s="709"/>
      <c r="O87" s="389"/>
      <c r="P87" s="390"/>
      <c r="Q87" s="391"/>
      <c r="R87" s="392"/>
      <c r="S87" s="389"/>
      <c r="T87" s="393"/>
    </row>
    <row r="88" spans="2:20" ht="15">
      <c r="B88" s="2011"/>
      <c r="C88" s="728" t="s">
        <v>580</v>
      </c>
      <c r="D88" s="748"/>
      <c r="E88" s="748"/>
      <c r="F88" s="748"/>
      <c r="G88" s="748"/>
      <c r="H88" s="749"/>
      <c r="I88" s="750"/>
      <c r="J88" s="751"/>
      <c r="K88" s="751"/>
      <c r="L88" s="751"/>
      <c r="M88" s="752"/>
      <c r="N88" s="709"/>
      <c r="O88" s="389"/>
      <c r="P88" s="390"/>
      <c r="Q88" s="391"/>
      <c r="R88" s="392"/>
      <c r="S88" s="389"/>
      <c r="T88" s="393"/>
    </row>
    <row r="89" spans="2:20" ht="15">
      <c r="B89" s="2011" t="s">
        <v>303</v>
      </c>
      <c r="C89" s="728" t="s">
        <v>225</v>
      </c>
      <c r="D89" s="748"/>
      <c r="E89" s="748"/>
      <c r="F89" s="748"/>
      <c r="G89" s="748"/>
      <c r="H89" s="749"/>
      <c r="I89" s="750"/>
      <c r="J89" s="751"/>
      <c r="K89" s="751"/>
      <c r="L89" s="751"/>
      <c r="M89" s="752"/>
      <c r="N89" s="709"/>
      <c r="O89" s="389"/>
      <c r="P89" s="390"/>
      <c r="Q89" s="391"/>
      <c r="R89" s="392"/>
      <c r="S89" s="389"/>
      <c r="T89" s="393"/>
    </row>
    <row r="90" spans="2:20" ht="15">
      <c r="B90" s="2011"/>
      <c r="C90" s="728" t="s">
        <v>680</v>
      </c>
      <c r="D90" s="748"/>
      <c r="E90" s="748"/>
      <c r="F90" s="748"/>
      <c r="G90" s="748"/>
      <c r="H90" s="749"/>
      <c r="I90" s="750"/>
      <c r="J90" s="751"/>
      <c r="K90" s="751"/>
      <c r="L90" s="751"/>
      <c r="M90" s="752"/>
      <c r="N90" s="709"/>
      <c r="O90" s="389"/>
      <c r="P90" s="390"/>
      <c r="Q90" s="391"/>
      <c r="R90" s="392"/>
      <c r="S90" s="389"/>
      <c r="T90" s="393"/>
    </row>
    <row r="91" spans="2:20" ht="15">
      <c r="B91" s="2011"/>
      <c r="C91" s="728" t="s">
        <v>571</v>
      </c>
      <c r="D91" s="748"/>
      <c r="E91" s="748"/>
      <c r="F91" s="748"/>
      <c r="G91" s="748"/>
      <c r="H91" s="749"/>
      <c r="I91" s="750"/>
      <c r="J91" s="751"/>
      <c r="K91" s="751"/>
      <c r="L91" s="751"/>
      <c r="M91" s="752"/>
      <c r="N91" s="709"/>
      <c r="O91" s="389"/>
      <c r="P91" s="390"/>
      <c r="Q91" s="391"/>
      <c r="R91" s="392"/>
      <c r="S91" s="389"/>
      <c r="T91" s="393"/>
    </row>
    <row r="92" spans="2:20" ht="15">
      <c r="B92" s="2011"/>
      <c r="C92" s="728" t="s">
        <v>224</v>
      </c>
      <c r="D92" s="748"/>
      <c r="E92" s="748"/>
      <c r="F92" s="748"/>
      <c r="G92" s="748"/>
      <c r="H92" s="749"/>
      <c r="I92" s="750"/>
      <c r="J92" s="751"/>
      <c r="K92" s="751"/>
      <c r="L92" s="751"/>
      <c r="M92" s="752"/>
      <c r="N92" s="709"/>
      <c r="O92" s="389"/>
      <c r="P92" s="390"/>
      <c r="Q92" s="391"/>
      <c r="R92" s="392"/>
      <c r="S92" s="389"/>
      <c r="T92" s="393"/>
    </row>
    <row r="93" spans="2:20" ht="15">
      <c r="B93" s="2011"/>
      <c r="C93" s="728" t="s">
        <v>579</v>
      </c>
      <c r="D93" s="748"/>
      <c r="E93" s="748"/>
      <c r="F93" s="748"/>
      <c r="G93" s="748"/>
      <c r="H93" s="749"/>
      <c r="I93" s="750"/>
      <c r="J93" s="751"/>
      <c r="K93" s="751"/>
      <c r="L93" s="751"/>
      <c r="M93" s="752"/>
      <c r="N93" s="709"/>
      <c r="O93" s="389"/>
      <c r="P93" s="390"/>
      <c r="Q93" s="391"/>
      <c r="R93" s="392"/>
      <c r="S93" s="389"/>
      <c r="T93" s="393"/>
    </row>
    <row r="94" spans="2:20" ht="15">
      <c r="B94" s="2011"/>
      <c r="C94" s="733" t="s">
        <v>580</v>
      </c>
      <c r="D94" s="748"/>
      <c r="E94" s="748"/>
      <c r="F94" s="748"/>
      <c r="G94" s="748"/>
      <c r="H94" s="749"/>
      <c r="I94" s="750"/>
      <c r="J94" s="751"/>
      <c r="K94" s="751"/>
      <c r="L94" s="751"/>
      <c r="M94" s="752"/>
      <c r="N94" s="709"/>
      <c r="O94" s="389"/>
      <c r="P94" s="390"/>
      <c r="Q94" s="391"/>
      <c r="R94" s="392"/>
      <c r="S94" s="389"/>
      <c r="T94" s="393"/>
    </row>
    <row r="95" spans="2:20" ht="15">
      <c r="B95" s="2011" t="s">
        <v>301</v>
      </c>
      <c r="C95" s="734" t="s">
        <v>225</v>
      </c>
      <c r="D95" s="748"/>
      <c r="E95" s="748"/>
      <c r="F95" s="748"/>
      <c r="G95" s="748"/>
      <c r="H95" s="749"/>
      <c r="I95" s="750"/>
      <c r="J95" s="751"/>
      <c r="K95" s="751"/>
      <c r="L95" s="751"/>
      <c r="M95" s="752"/>
      <c r="N95" s="709"/>
      <c r="O95" s="389"/>
      <c r="P95" s="390"/>
      <c r="Q95" s="391"/>
      <c r="R95" s="392"/>
      <c r="S95" s="389"/>
      <c r="T95" s="393"/>
    </row>
    <row r="96" spans="2:20" ht="15">
      <c r="B96" s="2011"/>
      <c r="C96" s="728" t="s">
        <v>680</v>
      </c>
      <c r="D96" s="748"/>
      <c r="E96" s="748"/>
      <c r="F96" s="748"/>
      <c r="G96" s="748"/>
      <c r="H96" s="749"/>
      <c r="I96" s="750"/>
      <c r="J96" s="751"/>
      <c r="K96" s="751"/>
      <c r="L96" s="751"/>
      <c r="M96" s="752"/>
      <c r="N96" s="709"/>
      <c r="O96" s="389"/>
      <c r="P96" s="390"/>
      <c r="Q96" s="391"/>
      <c r="R96" s="392"/>
      <c r="S96" s="389"/>
      <c r="T96" s="393"/>
    </row>
    <row r="97" spans="2:20" ht="15">
      <c r="B97" s="2011"/>
      <c r="C97" s="733" t="s">
        <v>340</v>
      </c>
      <c r="D97" s="748"/>
      <c r="E97" s="748"/>
      <c r="F97" s="748"/>
      <c r="G97" s="748"/>
      <c r="H97" s="749"/>
      <c r="I97" s="750"/>
      <c r="J97" s="751"/>
      <c r="K97" s="751"/>
      <c r="L97" s="751"/>
      <c r="M97" s="752"/>
      <c r="N97" s="709"/>
      <c r="O97" s="389"/>
      <c r="P97" s="390"/>
      <c r="Q97" s="391"/>
      <c r="R97" s="392"/>
      <c r="S97" s="389"/>
      <c r="T97" s="393"/>
    </row>
    <row r="98" spans="2:20" ht="15">
      <c r="B98" s="2011"/>
      <c r="C98" s="733" t="s">
        <v>224</v>
      </c>
      <c r="D98" s="748"/>
      <c r="E98" s="748"/>
      <c r="F98" s="748"/>
      <c r="G98" s="748"/>
      <c r="H98" s="749"/>
      <c r="I98" s="750"/>
      <c r="J98" s="751"/>
      <c r="K98" s="751"/>
      <c r="L98" s="751"/>
      <c r="M98" s="752"/>
      <c r="N98" s="709"/>
      <c r="O98" s="389"/>
      <c r="P98" s="390"/>
      <c r="Q98" s="391"/>
      <c r="R98" s="392"/>
      <c r="S98" s="389"/>
      <c r="T98" s="393"/>
    </row>
    <row r="99" spans="2:20" ht="15">
      <c r="B99" s="2011"/>
      <c r="C99" s="733" t="s">
        <v>579</v>
      </c>
      <c r="D99" s="748"/>
      <c r="E99" s="748"/>
      <c r="F99" s="748"/>
      <c r="G99" s="748"/>
      <c r="H99" s="749"/>
      <c r="I99" s="750"/>
      <c r="J99" s="751"/>
      <c r="K99" s="751"/>
      <c r="L99" s="751"/>
      <c r="M99" s="752"/>
      <c r="N99" s="709"/>
      <c r="O99" s="389"/>
      <c r="P99" s="390"/>
      <c r="Q99" s="391"/>
      <c r="R99" s="392"/>
      <c r="S99" s="389"/>
      <c r="T99" s="393"/>
    </row>
    <row r="100" spans="2:20" ht="15">
      <c r="B100" s="2011"/>
      <c r="C100" s="733" t="s">
        <v>580</v>
      </c>
      <c r="D100" s="748"/>
      <c r="E100" s="748"/>
      <c r="F100" s="748"/>
      <c r="G100" s="748"/>
      <c r="H100" s="749"/>
      <c r="I100" s="750"/>
      <c r="J100" s="751"/>
      <c r="K100" s="751"/>
      <c r="L100" s="751"/>
      <c r="M100" s="752"/>
      <c r="N100" s="709"/>
      <c r="O100" s="389"/>
      <c r="P100" s="390"/>
      <c r="Q100" s="391"/>
      <c r="R100" s="392"/>
      <c r="S100" s="389"/>
      <c r="T100" s="393"/>
    </row>
    <row r="101" spans="2:20" ht="15.75" thickBot="1">
      <c r="B101" s="735" t="s">
        <v>129</v>
      </c>
      <c r="C101" s="736"/>
      <c r="D101" s="769"/>
      <c r="E101" s="770"/>
      <c r="F101" s="770"/>
      <c r="G101" s="770"/>
      <c r="H101" s="771"/>
      <c r="I101" s="772"/>
      <c r="J101" s="770"/>
      <c r="K101" s="770"/>
      <c r="L101" s="770"/>
      <c r="M101" s="771"/>
      <c r="N101" s="709"/>
      <c r="O101" s="406"/>
      <c r="P101" s="407"/>
      <c r="Q101" s="408"/>
      <c r="R101" s="392"/>
      <c r="S101" s="406"/>
      <c r="T101" s="409"/>
    </row>
    <row r="102" spans="2:20" ht="15">
      <c r="B102" s="709"/>
      <c r="C102" s="709"/>
      <c r="D102" s="709"/>
      <c r="E102" s="709"/>
      <c r="F102" s="709"/>
      <c r="G102" s="709"/>
      <c r="H102" s="709"/>
      <c r="I102" s="709"/>
      <c r="J102" s="709"/>
      <c r="K102" s="709"/>
      <c r="L102" s="709"/>
      <c r="M102" s="709"/>
      <c r="N102" s="709"/>
      <c r="O102" s="709"/>
      <c r="P102" s="709"/>
      <c r="Q102" s="709"/>
      <c r="R102" s="742"/>
      <c r="S102" s="742"/>
      <c r="T102" s="742"/>
    </row>
    <row r="103" spans="2:20" ht="15">
      <c r="B103" s="709"/>
      <c r="C103" s="709"/>
      <c r="D103" s="709"/>
      <c r="E103" s="709"/>
      <c r="F103" s="709"/>
      <c r="G103" s="709"/>
      <c r="H103" s="709"/>
      <c r="I103" s="709"/>
      <c r="J103" s="709"/>
      <c r="K103" s="709"/>
      <c r="L103" s="709"/>
      <c r="M103" s="709"/>
      <c r="N103" s="709"/>
      <c r="O103" s="709"/>
      <c r="P103" s="709"/>
      <c r="Q103" s="709"/>
      <c r="R103" s="742"/>
      <c r="S103" s="742"/>
      <c r="T103" s="742"/>
    </row>
    <row r="104" spans="2:20" ht="15">
      <c r="B104" s="707" t="s">
        <v>130</v>
      </c>
      <c r="C104" s="709"/>
      <c r="D104" s="709"/>
      <c r="E104" s="709"/>
      <c r="F104" s="709"/>
      <c r="G104" s="709"/>
      <c r="H104" s="709"/>
      <c r="I104" s="709"/>
      <c r="J104" s="709"/>
      <c r="K104" s="709"/>
      <c r="L104" s="709"/>
      <c r="M104" s="709"/>
      <c r="N104" s="709"/>
      <c r="O104" s="709"/>
      <c r="P104" s="709"/>
      <c r="Q104" s="709"/>
      <c r="R104" s="742"/>
      <c r="S104" s="742"/>
      <c r="T104" s="742"/>
    </row>
    <row r="105" spans="2:20" ht="15.75" thickBot="1">
      <c r="B105" s="709"/>
      <c r="C105" s="709"/>
      <c r="D105" s="709"/>
      <c r="E105" s="709"/>
      <c r="F105" s="709"/>
      <c r="G105" s="709"/>
      <c r="H105" s="709"/>
      <c r="I105" s="709"/>
      <c r="J105" s="709"/>
      <c r="K105" s="709"/>
      <c r="L105" s="709"/>
      <c r="M105" s="709"/>
      <c r="N105" s="709"/>
      <c r="O105" s="709"/>
      <c r="P105" s="709"/>
      <c r="Q105" s="709"/>
      <c r="R105" s="742"/>
      <c r="S105" s="742"/>
      <c r="T105" s="742"/>
    </row>
    <row r="106" spans="2:20" ht="15">
      <c r="B106" s="711" t="s">
        <v>564</v>
      </c>
      <c r="C106" s="712"/>
      <c r="D106" s="714" t="s">
        <v>565</v>
      </c>
      <c r="E106" s="714"/>
      <c r="F106" s="714"/>
      <c r="G106" s="714"/>
      <c r="H106" s="715"/>
      <c r="I106" s="713" t="s">
        <v>566</v>
      </c>
      <c r="J106" s="714"/>
      <c r="K106" s="714"/>
      <c r="L106" s="714"/>
      <c r="M106" s="715"/>
      <c r="N106" s="709"/>
      <c r="O106" s="493" t="s">
        <v>567</v>
      </c>
      <c r="P106" s="494"/>
      <c r="Q106" s="495"/>
      <c r="R106" s="392"/>
      <c r="S106" s="493" t="s">
        <v>568</v>
      </c>
      <c r="T106" s="495"/>
    </row>
    <row r="107" spans="2:20" ht="25.5">
      <c r="B107" s="716"/>
      <c r="C107" s="717"/>
      <c r="D107" s="723" t="s">
        <v>478</v>
      </c>
      <c r="E107" s="719" t="s">
        <v>479</v>
      </c>
      <c r="F107" s="719" t="s">
        <v>475</v>
      </c>
      <c r="G107" s="719" t="s">
        <v>480</v>
      </c>
      <c r="H107" s="720" t="s">
        <v>481</v>
      </c>
      <c r="I107" s="718" t="s">
        <v>569</v>
      </c>
      <c r="J107" s="719" t="s">
        <v>435</v>
      </c>
      <c r="K107" s="719" t="s">
        <v>436</v>
      </c>
      <c r="L107" s="719" t="s">
        <v>437</v>
      </c>
      <c r="M107" s="720" t="s">
        <v>131</v>
      </c>
      <c r="N107" s="709"/>
      <c r="O107" s="502" t="s">
        <v>424</v>
      </c>
      <c r="P107" s="503" t="s">
        <v>425</v>
      </c>
      <c r="Q107" s="504" t="s">
        <v>304</v>
      </c>
      <c r="R107" s="392"/>
      <c r="S107" s="502" t="s">
        <v>425</v>
      </c>
      <c r="T107" s="504" t="s">
        <v>426</v>
      </c>
    </row>
    <row r="108" spans="2:20" ht="18.75">
      <c r="B108" s="721"/>
      <c r="C108" s="722"/>
      <c r="D108" s="723" t="s">
        <v>466</v>
      </c>
      <c r="E108" s="719" t="s">
        <v>466</v>
      </c>
      <c r="F108" s="719" t="s">
        <v>466</v>
      </c>
      <c r="G108" s="719" t="s">
        <v>466</v>
      </c>
      <c r="H108" s="720" t="s">
        <v>466</v>
      </c>
      <c r="I108" s="718" t="s">
        <v>466</v>
      </c>
      <c r="J108" s="719" t="s">
        <v>466</v>
      </c>
      <c r="K108" s="719" t="s">
        <v>466</v>
      </c>
      <c r="L108" s="719" t="s">
        <v>466</v>
      </c>
      <c r="M108" s="720" t="s">
        <v>466</v>
      </c>
      <c r="N108" s="709"/>
      <c r="O108" s="581"/>
      <c r="P108" s="582"/>
      <c r="Q108" s="583"/>
      <c r="R108" s="392"/>
      <c r="S108" s="512"/>
      <c r="T108" s="514"/>
    </row>
    <row r="109" spans="2:20" ht="15">
      <c r="B109" s="2013" t="s">
        <v>132</v>
      </c>
      <c r="C109" s="773" t="s">
        <v>133</v>
      </c>
      <c r="D109" s="743"/>
      <c r="E109" s="746"/>
      <c r="F109" s="746"/>
      <c r="G109" s="746"/>
      <c r="H109" s="747"/>
      <c r="I109" s="745"/>
      <c r="J109" s="746"/>
      <c r="K109" s="746"/>
      <c r="L109" s="746"/>
      <c r="M109" s="747"/>
      <c r="N109" s="709"/>
      <c r="O109" s="389"/>
      <c r="P109" s="390"/>
      <c r="Q109" s="391"/>
      <c r="R109" s="392"/>
      <c r="S109" s="389"/>
      <c r="T109" s="774"/>
    </row>
    <row r="110" spans="2:20" ht="15">
      <c r="B110" s="2014"/>
      <c r="C110" s="773" t="s">
        <v>134</v>
      </c>
      <c r="D110" s="748"/>
      <c r="E110" s="751"/>
      <c r="F110" s="751"/>
      <c r="G110" s="751"/>
      <c r="H110" s="752"/>
      <c r="I110" s="750"/>
      <c r="J110" s="751"/>
      <c r="K110" s="751"/>
      <c r="L110" s="751"/>
      <c r="M110" s="752"/>
      <c r="N110" s="709"/>
      <c r="O110" s="389"/>
      <c r="P110" s="390"/>
      <c r="Q110" s="391"/>
      <c r="R110" s="392"/>
      <c r="S110" s="389"/>
      <c r="T110" s="774"/>
    </row>
    <row r="111" spans="2:20" ht="15">
      <c r="B111" s="2014"/>
      <c r="C111" s="773" t="s">
        <v>135</v>
      </c>
      <c r="D111" s="748"/>
      <c r="E111" s="751"/>
      <c r="F111" s="751"/>
      <c r="G111" s="751"/>
      <c r="H111" s="752"/>
      <c r="I111" s="750"/>
      <c r="J111" s="751"/>
      <c r="K111" s="751"/>
      <c r="L111" s="751"/>
      <c r="M111" s="752"/>
      <c r="N111" s="709"/>
      <c r="O111" s="389"/>
      <c r="P111" s="390"/>
      <c r="Q111" s="391"/>
      <c r="R111" s="392"/>
      <c r="S111" s="389"/>
      <c r="T111" s="774"/>
    </row>
    <row r="112" spans="2:20" ht="15">
      <c r="B112" s="2014"/>
      <c r="C112" s="773" t="s">
        <v>136</v>
      </c>
      <c r="D112" s="748"/>
      <c r="E112" s="751"/>
      <c r="F112" s="751"/>
      <c r="G112" s="751"/>
      <c r="H112" s="752"/>
      <c r="I112" s="750"/>
      <c r="J112" s="751"/>
      <c r="K112" s="751"/>
      <c r="L112" s="751"/>
      <c r="M112" s="752"/>
      <c r="N112" s="709"/>
      <c r="O112" s="389"/>
      <c r="P112" s="390"/>
      <c r="Q112" s="391"/>
      <c r="R112" s="392"/>
      <c r="S112" s="389"/>
      <c r="T112" s="774"/>
    </row>
    <row r="113" spans="2:20" ht="15">
      <c r="B113" s="2014"/>
      <c r="C113" s="773" t="s">
        <v>808</v>
      </c>
      <c r="D113" s="748"/>
      <c r="E113" s="751"/>
      <c r="F113" s="751"/>
      <c r="G113" s="751"/>
      <c r="H113" s="752"/>
      <c r="I113" s="750"/>
      <c r="J113" s="751"/>
      <c r="K113" s="751"/>
      <c r="L113" s="751"/>
      <c r="M113" s="752"/>
      <c r="N113" s="709"/>
      <c r="O113" s="389"/>
      <c r="P113" s="390"/>
      <c r="Q113" s="391"/>
      <c r="R113" s="392"/>
      <c r="S113" s="389"/>
      <c r="T113" s="774"/>
    </row>
    <row r="114" spans="2:20" ht="15">
      <c r="B114" s="2015"/>
      <c r="C114" s="775" t="s">
        <v>104</v>
      </c>
      <c r="D114" s="776"/>
      <c r="E114" s="776"/>
      <c r="F114" s="776"/>
      <c r="G114" s="776"/>
      <c r="H114" s="777"/>
      <c r="I114" s="778"/>
      <c r="J114" s="776"/>
      <c r="K114" s="776"/>
      <c r="L114" s="776"/>
      <c r="M114" s="777"/>
      <c r="N114" s="709"/>
      <c r="O114" s="389"/>
      <c r="P114" s="390"/>
      <c r="Q114" s="391"/>
      <c r="R114" s="392"/>
      <c r="S114" s="389"/>
      <c r="T114" s="774"/>
    </row>
    <row r="115" spans="2:20" ht="15">
      <c r="B115" s="2013" t="s">
        <v>297</v>
      </c>
      <c r="C115" s="773" t="s">
        <v>133</v>
      </c>
      <c r="D115" s="748"/>
      <c r="E115" s="751"/>
      <c r="F115" s="751"/>
      <c r="G115" s="751"/>
      <c r="H115" s="752"/>
      <c r="I115" s="750"/>
      <c r="J115" s="751"/>
      <c r="K115" s="751"/>
      <c r="L115" s="751"/>
      <c r="M115" s="752"/>
      <c r="N115" s="709"/>
      <c r="O115" s="389"/>
      <c r="P115" s="390"/>
      <c r="Q115" s="391"/>
      <c r="R115" s="392"/>
      <c r="S115" s="389"/>
      <c r="T115" s="774"/>
    </row>
    <row r="116" spans="2:20" ht="15">
      <c r="B116" s="2014"/>
      <c r="C116" s="773" t="s">
        <v>134</v>
      </c>
      <c r="D116" s="748"/>
      <c r="E116" s="751"/>
      <c r="F116" s="751"/>
      <c r="G116" s="751"/>
      <c r="H116" s="752"/>
      <c r="I116" s="750"/>
      <c r="J116" s="751"/>
      <c r="K116" s="751"/>
      <c r="L116" s="751"/>
      <c r="M116" s="752"/>
      <c r="N116" s="709"/>
      <c r="O116" s="389"/>
      <c r="P116" s="390"/>
      <c r="Q116" s="391"/>
      <c r="R116" s="392"/>
      <c r="S116" s="389"/>
      <c r="T116" s="774"/>
    </row>
    <row r="117" spans="2:20" ht="15">
      <c r="B117" s="2014"/>
      <c r="C117" s="773" t="s">
        <v>135</v>
      </c>
      <c r="D117" s="748"/>
      <c r="E117" s="751"/>
      <c r="F117" s="751"/>
      <c r="G117" s="751"/>
      <c r="H117" s="752"/>
      <c r="I117" s="750"/>
      <c r="J117" s="751"/>
      <c r="K117" s="751"/>
      <c r="L117" s="751"/>
      <c r="M117" s="752"/>
      <c r="N117" s="709"/>
      <c r="O117" s="389"/>
      <c r="P117" s="390"/>
      <c r="Q117" s="391"/>
      <c r="R117" s="392"/>
      <c r="S117" s="389"/>
      <c r="T117" s="774"/>
    </row>
    <row r="118" spans="2:20" ht="15">
      <c r="B118" s="2014"/>
      <c r="C118" s="773" t="s">
        <v>136</v>
      </c>
      <c r="D118" s="748"/>
      <c r="E118" s="751"/>
      <c r="F118" s="751"/>
      <c r="G118" s="751"/>
      <c r="H118" s="752"/>
      <c r="I118" s="750"/>
      <c r="J118" s="751"/>
      <c r="K118" s="751"/>
      <c r="L118" s="751"/>
      <c r="M118" s="752"/>
      <c r="N118" s="709"/>
      <c r="O118" s="389"/>
      <c r="P118" s="390"/>
      <c r="Q118" s="391"/>
      <c r="R118" s="392"/>
      <c r="S118" s="389"/>
      <c r="T118" s="774"/>
    </row>
    <row r="119" spans="2:20" ht="15">
      <c r="B119" s="2014"/>
      <c r="C119" s="773" t="s">
        <v>808</v>
      </c>
      <c r="D119" s="748"/>
      <c r="E119" s="751"/>
      <c r="F119" s="751"/>
      <c r="G119" s="751"/>
      <c r="H119" s="752"/>
      <c r="I119" s="750"/>
      <c r="J119" s="751"/>
      <c r="K119" s="751"/>
      <c r="L119" s="751"/>
      <c r="M119" s="752"/>
      <c r="N119" s="709"/>
      <c r="O119" s="389"/>
      <c r="P119" s="390"/>
      <c r="Q119" s="391"/>
      <c r="R119" s="392"/>
      <c r="S119" s="389"/>
      <c r="T119" s="774"/>
    </row>
    <row r="120" spans="2:20" ht="15">
      <c r="B120" s="2015"/>
      <c r="C120" s="775" t="s">
        <v>104</v>
      </c>
      <c r="D120" s="776"/>
      <c r="E120" s="776"/>
      <c r="F120" s="776"/>
      <c r="G120" s="776"/>
      <c r="H120" s="777"/>
      <c r="I120" s="778"/>
      <c r="J120" s="776"/>
      <c r="K120" s="776"/>
      <c r="L120" s="776"/>
      <c r="M120" s="777"/>
      <c r="N120" s="709"/>
      <c r="O120" s="389"/>
      <c r="P120" s="390"/>
      <c r="Q120" s="391"/>
      <c r="R120" s="392"/>
      <c r="S120" s="389"/>
      <c r="T120" s="774"/>
    </row>
    <row r="121" spans="2:20" ht="15">
      <c r="B121" s="2016" t="s">
        <v>606</v>
      </c>
      <c r="C121" s="773" t="s">
        <v>133</v>
      </c>
      <c r="D121" s="748"/>
      <c r="E121" s="751"/>
      <c r="F121" s="751"/>
      <c r="G121" s="751"/>
      <c r="H121" s="752"/>
      <c r="I121" s="750"/>
      <c r="J121" s="751"/>
      <c r="K121" s="751"/>
      <c r="L121" s="751"/>
      <c r="M121" s="752"/>
      <c r="N121" s="709"/>
      <c r="O121" s="389"/>
      <c r="P121" s="390"/>
      <c r="Q121" s="391"/>
      <c r="R121" s="392"/>
      <c r="S121" s="389"/>
      <c r="T121" s="774"/>
    </row>
    <row r="122" spans="2:20" ht="15">
      <c r="B122" s="2013"/>
      <c r="C122" s="773" t="s">
        <v>134</v>
      </c>
      <c r="D122" s="748"/>
      <c r="E122" s="751"/>
      <c r="F122" s="751"/>
      <c r="G122" s="751"/>
      <c r="H122" s="752"/>
      <c r="I122" s="750"/>
      <c r="J122" s="751"/>
      <c r="K122" s="751"/>
      <c r="L122" s="751"/>
      <c r="M122" s="752"/>
      <c r="N122" s="709"/>
      <c r="O122" s="389"/>
      <c r="P122" s="390"/>
      <c r="Q122" s="391"/>
      <c r="R122" s="392"/>
      <c r="S122" s="389"/>
      <c r="T122" s="774"/>
    </row>
    <row r="123" spans="2:20" ht="15">
      <c r="B123" s="2013"/>
      <c r="C123" s="773" t="s">
        <v>135</v>
      </c>
      <c r="D123" s="748"/>
      <c r="E123" s="751"/>
      <c r="F123" s="751"/>
      <c r="G123" s="751"/>
      <c r="H123" s="752"/>
      <c r="I123" s="750"/>
      <c r="J123" s="751"/>
      <c r="K123" s="751"/>
      <c r="L123" s="751"/>
      <c r="M123" s="752"/>
      <c r="N123" s="709"/>
      <c r="O123" s="389"/>
      <c r="P123" s="390"/>
      <c r="Q123" s="391"/>
      <c r="R123" s="392"/>
      <c r="S123" s="389"/>
      <c r="T123" s="774"/>
    </row>
    <row r="124" spans="2:20" ht="15">
      <c r="B124" s="2013"/>
      <c r="C124" s="773" t="s">
        <v>808</v>
      </c>
      <c r="D124" s="748"/>
      <c r="E124" s="751"/>
      <c r="F124" s="751"/>
      <c r="G124" s="751"/>
      <c r="H124" s="752"/>
      <c r="I124" s="750"/>
      <c r="J124" s="751"/>
      <c r="K124" s="751"/>
      <c r="L124" s="751"/>
      <c r="M124" s="752"/>
      <c r="N124" s="709"/>
      <c r="O124" s="389"/>
      <c r="P124" s="390"/>
      <c r="Q124" s="391"/>
      <c r="R124" s="392"/>
      <c r="S124" s="389"/>
      <c r="T124" s="774"/>
    </row>
    <row r="125" spans="2:20" ht="15">
      <c r="B125" s="2017" t="s">
        <v>607</v>
      </c>
      <c r="C125" s="773" t="s">
        <v>608</v>
      </c>
      <c r="D125" s="748"/>
      <c r="E125" s="751"/>
      <c r="F125" s="751"/>
      <c r="G125" s="751"/>
      <c r="H125" s="752"/>
      <c r="I125" s="750"/>
      <c r="J125" s="751"/>
      <c r="K125" s="751"/>
      <c r="L125" s="751"/>
      <c r="M125" s="752"/>
      <c r="N125" s="709"/>
      <c r="O125" s="389"/>
      <c r="P125" s="390"/>
      <c r="Q125" s="391"/>
      <c r="R125" s="392"/>
      <c r="S125" s="389"/>
      <c r="T125" s="774"/>
    </row>
    <row r="126" spans="2:20" ht="15">
      <c r="B126" s="2018"/>
      <c r="C126" s="779" t="s">
        <v>609</v>
      </c>
      <c r="D126" s="748"/>
      <c r="E126" s="751"/>
      <c r="F126" s="751"/>
      <c r="G126" s="751"/>
      <c r="H126" s="752"/>
      <c r="I126" s="750"/>
      <c r="J126" s="751"/>
      <c r="K126" s="751"/>
      <c r="L126" s="751"/>
      <c r="M126" s="752"/>
      <c r="N126" s="709"/>
      <c r="O126" s="389"/>
      <c r="P126" s="390"/>
      <c r="Q126" s="391"/>
      <c r="R126" s="392"/>
      <c r="S126" s="389"/>
      <c r="T126" s="774"/>
    </row>
    <row r="127" spans="2:20" ht="15">
      <c r="B127" s="2018"/>
      <c r="C127" s="773" t="s">
        <v>135</v>
      </c>
      <c r="D127" s="748"/>
      <c r="E127" s="748"/>
      <c r="F127" s="748"/>
      <c r="G127" s="748"/>
      <c r="H127" s="749"/>
      <c r="I127" s="750"/>
      <c r="J127" s="748"/>
      <c r="K127" s="748"/>
      <c r="L127" s="748"/>
      <c r="M127" s="749"/>
      <c r="N127" s="709"/>
      <c r="O127" s="389"/>
      <c r="P127" s="390"/>
      <c r="Q127" s="391"/>
      <c r="R127" s="392"/>
      <c r="S127" s="389"/>
      <c r="T127" s="774"/>
    </row>
    <row r="128" spans="2:20" ht="15">
      <c r="B128" s="2018"/>
      <c r="C128" s="773" t="s">
        <v>113</v>
      </c>
      <c r="D128" s="748"/>
      <c r="E128" s="748"/>
      <c r="F128" s="748"/>
      <c r="G128" s="748"/>
      <c r="H128" s="749"/>
      <c r="I128" s="750"/>
      <c r="J128" s="748"/>
      <c r="K128" s="748"/>
      <c r="L128" s="748"/>
      <c r="M128" s="749"/>
      <c r="N128" s="709"/>
      <c r="O128" s="389"/>
      <c r="P128" s="390"/>
      <c r="Q128" s="391"/>
      <c r="R128" s="392"/>
      <c r="S128" s="389"/>
      <c r="T128" s="774"/>
    </row>
    <row r="129" spans="2:20" ht="15">
      <c r="B129" s="780" t="s">
        <v>114</v>
      </c>
      <c r="C129" s="775" t="s">
        <v>104</v>
      </c>
      <c r="D129" s="776"/>
      <c r="E129" s="776"/>
      <c r="F129" s="776"/>
      <c r="G129" s="776"/>
      <c r="H129" s="777"/>
      <c r="I129" s="778"/>
      <c r="J129" s="776"/>
      <c r="K129" s="776"/>
      <c r="L129" s="776"/>
      <c r="M129" s="777"/>
      <c r="N129" s="709"/>
      <c r="O129" s="389"/>
      <c r="P129" s="390"/>
      <c r="Q129" s="391"/>
      <c r="R129" s="392"/>
      <c r="S129" s="389"/>
      <c r="T129" s="774"/>
    </row>
    <row r="130" spans="2:20" ht="15">
      <c r="B130" s="2017" t="s">
        <v>115</v>
      </c>
      <c r="C130" s="773" t="s">
        <v>133</v>
      </c>
      <c r="D130" s="748"/>
      <c r="E130" s="751"/>
      <c r="F130" s="751"/>
      <c r="G130" s="751"/>
      <c r="H130" s="752"/>
      <c r="I130" s="750"/>
      <c r="J130" s="751"/>
      <c r="K130" s="751"/>
      <c r="L130" s="751"/>
      <c r="M130" s="752"/>
      <c r="N130" s="709"/>
      <c r="O130" s="389"/>
      <c r="P130" s="390"/>
      <c r="Q130" s="391"/>
      <c r="R130" s="392"/>
      <c r="S130" s="389"/>
      <c r="T130" s="774"/>
    </row>
    <row r="131" spans="2:20" ht="15">
      <c r="B131" s="2018"/>
      <c r="C131" s="773" t="s">
        <v>134</v>
      </c>
      <c r="D131" s="748"/>
      <c r="E131" s="751"/>
      <c r="F131" s="751"/>
      <c r="G131" s="751"/>
      <c r="H131" s="752"/>
      <c r="I131" s="750"/>
      <c r="J131" s="751"/>
      <c r="K131" s="751"/>
      <c r="L131" s="751"/>
      <c r="M131" s="752"/>
      <c r="N131" s="709"/>
      <c r="O131" s="389"/>
      <c r="P131" s="390"/>
      <c r="Q131" s="391"/>
      <c r="R131" s="392"/>
      <c r="S131" s="389"/>
      <c r="T131" s="774"/>
    </row>
    <row r="132" spans="2:20" ht="15">
      <c r="B132" s="2018"/>
      <c r="C132" s="773" t="s">
        <v>135</v>
      </c>
      <c r="D132" s="748"/>
      <c r="E132" s="751"/>
      <c r="F132" s="751"/>
      <c r="G132" s="751"/>
      <c r="H132" s="752"/>
      <c r="I132" s="750"/>
      <c r="J132" s="751"/>
      <c r="K132" s="751"/>
      <c r="L132" s="751"/>
      <c r="M132" s="752"/>
      <c r="N132" s="709"/>
      <c r="O132" s="389"/>
      <c r="P132" s="390"/>
      <c r="Q132" s="391"/>
      <c r="R132" s="392"/>
      <c r="S132" s="389"/>
      <c r="T132" s="774"/>
    </row>
    <row r="133" spans="2:20" ht="15">
      <c r="B133" s="2018"/>
      <c r="C133" s="773" t="s">
        <v>808</v>
      </c>
      <c r="D133" s="748"/>
      <c r="E133" s="751"/>
      <c r="F133" s="751"/>
      <c r="G133" s="751"/>
      <c r="H133" s="752"/>
      <c r="I133" s="750"/>
      <c r="J133" s="751"/>
      <c r="K133" s="751"/>
      <c r="L133" s="751"/>
      <c r="M133" s="752"/>
      <c r="N133" s="709"/>
      <c r="O133" s="389"/>
      <c r="P133" s="390"/>
      <c r="Q133" s="391"/>
      <c r="R133" s="392"/>
      <c r="S133" s="389"/>
      <c r="T133" s="774"/>
    </row>
    <row r="134" spans="2:20" ht="15">
      <c r="B134" s="2017" t="s">
        <v>116</v>
      </c>
      <c r="C134" s="773" t="s">
        <v>608</v>
      </c>
      <c r="D134" s="748"/>
      <c r="E134" s="751"/>
      <c r="F134" s="751"/>
      <c r="G134" s="751"/>
      <c r="H134" s="752"/>
      <c r="I134" s="750"/>
      <c r="J134" s="751"/>
      <c r="K134" s="751"/>
      <c r="L134" s="751"/>
      <c r="M134" s="752"/>
      <c r="N134" s="709"/>
      <c r="O134" s="389"/>
      <c r="P134" s="390"/>
      <c r="Q134" s="391"/>
      <c r="R134" s="392"/>
      <c r="S134" s="389"/>
      <c r="T134" s="774"/>
    </row>
    <row r="135" spans="2:20" ht="15">
      <c r="B135" s="2018"/>
      <c r="C135" s="779" t="s">
        <v>609</v>
      </c>
      <c r="D135" s="748"/>
      <c r="E135" s="751"/>
      <c r="F135" s="751"/>
      <c r="G135" s="751"/>
      <c r="H135" s="752"/>
      <c r="I135" s="750"/>
      <c r="J135" s="751"/>
      <c r="K135" s="751"/>
      <c r="L135" s="751"/>
      <c r="M135" s="752"/>
      <c r="N135" s="709"/>
      <c r="O135" s="389"/>
      <c r="P135" s="390"/>
      <c r="Q135" s="391"/>
      <c r="R135" s="392"/>
      <c r="S135" s="389"/>
      <c r="T135" s="774"/>
    </row>
    <row r="136" spans="2:20" ht="15">
      <c r="B136" s="2018"/>
      <c r="C136" s="773" t="s">
        <v>135</v>
      </c>
      <c r="D136" s="748"/>
      <c r="E136" s="751"/>
      <c r="F136" s="751"/>
      <c r="G136" s="751"/>
      <c r="H136" s="752"/>
      <c r="I136" s="750"/>
      <c r="J136" s="751"/>
      <c r="K136" s="751"/>
      <c r="L136" s="751"/>
      <c r="M136" s="752"/>
      <c r="N136" s="709"/>
      <c r="O136" s="389"/>
      <c r="P136" s="390"/>
      <c r="Q136" s="391"/>
      <c r="R136" s="392"/>
      <c r="S136" s="389"/>
      <c r="T136" s="774"/>
    </row>
    <row r="137" spans="2:20" ht="15">
      <c r="B137" s="2018"/>
      <c r="C137" s="773" t="s">
        <v>113</v>
      </c>
      <c r="D137" s="748"/>
      <c r="E137" s="751"/>
      <c r="F137" s="751"/>
      <c r="G137" s="751"/>
      <c r="H137" s="752"/>
      <c r="I137" s="750"/>
      <c r="J137" s="751"/>
      <c r="K137" s="751"/>
      <c r="L137" s="751"/>
      <c r="M137" s="752"/>
      <c r="N137" s="709"/>
      <c r="O137" s="389"/>
      <c r="P137" s="390"/>
      <c r="Q137" s="391"/>
      <c r="R137" s="392"/>
      <c r="S137" s="389"/>
      <c r="T137" s="774"/>
    </row>
    <row r="138" spans="2:20" ht="15.75" thickBot="1">
      <c r="B138" s="781" t="s">
        <v>810</v>
      </c>
      <c r="C138" s="782" t="s">
        <v>104</v>
      </c>
      <c r="D138" s="783"/>
      <c r="E138" s="783"/>
      <c r="F138" s="783"/>
      <c r="G138" s="783"/>
      <c r="H138" s="784"/>
      <c r="I138" s="785"/>
      <c r="J138" s="783"/>
      <c r="K138" s="783"/>
      <c r="L138" s="783"/>
      <c r="M138" s="784"/>
      <c r="N138" s="709"/>
      <c r="O138" s="406"/>
      <c r="P138" s="407"/>
      <c r="Q138" s="408"/>
      <c r="R138" s="392"/>
      <c r="S138" s="406"/>
      <c r="T138" s="786"/>
    </row>
    <row r="139" spans="2:20" ht="15">
      <c r="B139" s="709"/>
      <c r="C139" s="709"/>
      <c r="D139" s="709"/>
      <c r="E139" s="709"/>
      <c r="F139" s="709"/>
      <c r="G139" s="709"/>
      <c r="H139" s="709"/>
      <c r="I139" s="709"/>
      <c r="J139" s="709"/>
      <c r="K139" s="709"/>
      <c r="L139" s="709"/>
      <c r="M139" s="709"/>
      <c r="N139" s="709"/>
      <c r="O139" s="709"/>
      <c r="P139" s="709"/>
      <c r="Q139" s="709"/>
      <c r="R139" s="742"/>
      <c r="S139" s="742"/>
      <c r="T139" s="742"/>
    </row>
    <row r="141" spans="2:20" ht="12.75">
      <c r="B141" s="1343" t="s">
        <v>251</v>
      </c>
      <c r="C141" s="1343"/>
      <c r="D141" s="1343"/>
      <c r="E141" s="1343"/>
      <c r="F141" s="1343"/>
      <c r="G141" s="1343"/>
      <c r="H141" s="1343"/>
      <c r="I141" s="1343"/>
      <c r="J141" s="1343"/>
      <c r="K141" s="1343"/>
      <c r="L141" s="1343"/>
      <c r="M141" s="1343"/>
      <c r="N141" s="1343"/>
      <c r="O141" s="1343"/>
      <c r="P141" s="1343"/>
      <c r="Q141" s="1343"/>
      <c r="R141" s="1344"/>
      <c r="S141" s="1344"/>
      <c r="T141" s="1344"/>
    </row>
    <row r="142" spans="2:20" ht="13.5" thickBot="1">
      <c r="B142" s="1343"/>
      <c r="C142" s="1343"/>
      <c r="D142" s="1344"/>
      <c r="E142" s="1343"/>
      <c r="F142" s="1343"/>
      <c r="G142" s="1343"/>
      <c r="H142" s="1343"/>
      <c r="I142" s="1343"/>
      <c r="J142" s="1343"/>
      <c r="K142" s="1343"/>
      <c r="L142" s="1343"/>
      <c r="M142" s="1343"/>
      <c r="N142" s="1343"/>
      <c r="O142" s="1343"/>
      <c r="P142" s="1343"/>
      <c r="Q142" s="1343"/>
      <c r="R142" s="1344"/>
      <c r="S142" s="1344"/>
      <c r="T142" s="1344"/>
    </row>
    <row r="143" spans="2:20" ht="12.75">
      <c r="B143" s="1345" t="s">
        <v>564</v>
      </c>
      <c r="C143" s="1346"/>
      <c r="D143" s="1347" t="s">
        <v>565</v>
      </c>
      <c r="E143" s="1348"/>
      <c r="F143" s="1348"/>
      <c r="G143" s="1348"/>
      <c r="H143" s="1349"/>
      <c r="I143" s="1347" t="s">
        <v>566</v>
      </c>
      <c r="J143" s="1348"/>
      <c r="K143" s="1348"/>
      <c r="L143" s="1348"/>
      <c r="M143" s="1349"/>
      <c r="N143" s="1343"/>
      <c r="O143" s="1350" t="s">
        <v>567</v>
      </c>
      <c r="P143" s="1351"/>
      <c r="Q143" s="1352"/>
      <c r="R143" s="1353"/>
      <c r="S143" s="1350" t="s">
        <v>568</v>
      </c>
      <c r="T143" s="1352"/>
    </row>
    <row r="144" spans="2:20" ht="25.5">
      <c r="B144" s="1354"/>
      <c r="C144" s="1355"/>
      <c r="D144" s="1356" t="s">
        <v>478</v>
      </c>
      <c r="E144" s="1357" t="s">
        <v>479</v>
      </c>
      <c r="F144" s="1357" t="s">
        <v>475</v>
      </c>
      <c r="G144" s="1357" t="s">
        <v>480</v>
      </c>
      <c r="H144" s="1358" t="s">
        <v>481</v>
      </c>
      <c r="I144" s="1356" t="s">
        <v>569</v>
      </c>
      <c r="J144" s="1357" t="s">
        <v>435</v>
      </c>
      <c r="K144" s="1357" t="s">
        <v>436</v>
      </c>
      <c r="L144" s="1357" t="s">
        <v>437</v>
      </c>
      <c r="M144" s="1358" t="s">
        <v>131</v>
      </c>
      <c r="N144" s="1343"/>
      <c r="O144" s="1359" t="s">
        <v>424</v>
      </c>
      <c r="P144" s="1360" t="s">
        <v>425</v>
      </c>
      <c r="Q144" s="1361" t="s">
        <v>304</v>
      </c>
      <c r="R144" s="1353"/>
      <c r="S144" s="1359" t="s">
        <v>425</v>
      </c>
      <c r="T144" s="1361" t="s">
        <v>426</v>
      </c>
    </row>
    <row r="145" spans="2:20" ht="12.75">
      <c r="B145" s="1362"/>
      <c r="C145" s="1363"/>
      <c r="D145" s="1356" t="s">
        <v>466</v>
      </c>
      <c r="E145" s="1357" t="s">
        <v>466</v>
      </c>
      <c r="F145" s="1357" t="s">
        <v>466</v>
      </c>
      <c r="G145" s="1357" t="s">
        <v>466</v>
      </c>
      <c r="H145" s="1358" t="s">
        <v>466</v>
      </c>
      <c r="I145" s="1356" t="s">
        <v>466</v>
      </c>
      <c r="J145" s="1357" t="s">
        <v>466</v>
      </c>
      <c r="K145" s="1357" t="s">
        <v>466</v>
      </c>
      <c r="L145" s="1357" t="s">
        <v>466</v>
      </c>
      <c r="M145" s="1358" t="s">
        <v>466</v>
      </c>
      <c r="N145" s="1343"/>
      <c r="O145" s="1364"/>
      <c r="P145" s="1365"/>
      <c r="Q145" s="1366"/>
      <c r="R145" s="1353"/>
      <c r="S145" s="1367"/>
      <c r="T145" s="1368"/>
    </row>
    <row r="146" spans="2:20" ht="12.75">
      <c r="B146" s="1369" t="s">
        <v>252</v>
      </c>
      <c r="C146" s="1370" t="s">
        <v>253</v>
      </c>
      <c r="D146" s="1371"/>
      <c r="E146" s="1343"/>
      <c r="F146" s="1343"/>
      <c r="G146" s="1343"/>
      <c r="H146" s="1372"/>
      <c r="I146" s="1373"/>
      <c r="J146" s="1343"/>
      <c r="K146" s="1343"/>
      <c r="L146" s="1343"/>
      <c r="M146" s="1372"/>
      <c r="N146" s="1343"/>
      <c r="O146" s="1373"/>
      <c r="P146" s="1343"/>
      <c r="Q146" s="1372"/>
      <c r="R146" s="1344"/>
      <c r="S146" s="1371"/>
      <c r="T146" s="1374"/>
    </row>
    <row r="147" spans="2:20" ht="12.75">
      <c r="B147" s="1373"/>
      <c r="C147" s="1375" t="s">
        <v>254</v>
      </c>
      <c r="D147" s="1376"/>
      <c r="E147" s="1377"/>
      <c r="F147" s="1377"/>
      <c r="G147" s="1377"/>
      <c r="H147" s="1378"/>
      <c r="I147" s="1376"/>
      <c r="J147" s="1377"/>
      <c r="K147" s="1377"/>
      <c r="L147" s="1377"/>
      <c r="M147" s="1378"/>
      <c r="N147" s="1343"/>
      <c r="O147" s="1379"/>
      <c r="P147" s="1380"/>
      <c r="Q147" s="1381"/>
      <c r="R147" s="1353"/>
      <c r="S147" s="1379"/>
      <c r="T147" s="1382"/>
    </row>
    <row r="148" spans="2:20" ht="12.75">
      <c r="B148" s="1373"/>
      <c r="C148" s="1375" t="s">
        <v>255</v>
      </c>
      <c r="D148" s="1383"/>
      <c r="E148" s="1384"/>
      <c r="F148" s="1384"/>
      <c r="G148" s="1384"/>
      <c r="H148" s="1385"/>
      <c r="I148" s="1383"/>
      <c r="J148" s="1384"/>
      <c r="K148" s="1384"/>
      <c r="L148" s="1384"/>
      <c r="M148" s="1385"/>
      <c r="N148" s="1343"/>
      <c r="O148" s="1379"/>
      <c r="P148" s="1380"/>
      <c r="Q148" s="1381"/>
      <c r="R148" s="1353"/>
      <c r="S148" s="1379"/>
      <c r="T148" s="1382"/>
    </row>
    <row r="149" spans="2:20" ht="12.75">
      <c r="B149" s="1373"/>
      <c r="C149" s="1386"/>
      <c r="D149" s="1383"/>
      <c r="E149" s="1384"/>
      <c r="F149" s="1384"/>
      <c r="G149" s="1384"/>
      <c r="H149" s="1385"/>
      <c r="I149" s="1383"/>
      <c r="J149" s="1384"/>
      <c r="K149" s="1384"/>
      <c r="L149" s="1384"/>
      <c r="M149" s="1385"/>
      <c r="N149" s="1343"/>
      <c r="O149" s="1379"/>
      <c r="P149" s="1380"/>
      <c r="Q149" s="1381"/>
      <c r="R149" s="1353"/>
      <c r="S149" s="1379"/>
      <c r="T149" s="1382"/>
    </row>
    <row r="150" spans="2:20" ht="12.75">
      <c r="B150" s="1373"/>
      <c r="C150" s="1370"/>
      <c r="D150" s="1371"/>
      <c r="E150" s="1343"/>
      <c r="F150" s="1343"/>
      <c r="G150" s="1343"/>
      <c r="H150" s="1372"/>
      <c r="I150" s="1373"/>
      <c r="J150" s="1343"/>
      <c r="K150" s="1343"/>
      <c r="L150" s="1343"/>
      <c r="M150" s="1372"/>
      <c r="N150" s="1343"/>
      <c r="O150" s="1387"/>
      <c r="P150" s="1388"/>
      <c r="Q150" s="1389"/>
      <c r="R150" s="1390"/>
      <c r="S150" s="1387"/>
      <c r="T150" s="1391"/>
    </row>
    <row r="151" spans="2:20" ht="12.75">
      <c r="B151" s="1373"/>
      <c r="C151" s="1370" t="s">
        <v>256</v>
      </c>
      <c r="D151" s="1371"/>
      <c r="E151" s="1343"/>
      <c r="F151" s="1343"/>
      <c r="G151" s="1343"/>
      <c r="H151" s="1372"/>
      <c r="I151" s="1373"/>
      <c r="J151" s="1343"/>
      <c r="K151" s="1343"/>
      <c r="L151" s="1343"/>
      <c r="M151" s="1372"/>
      <c r="N151" s="1343"/>
      <c r="O151" s="1387"/>
      <c r="P151" s="1388"/>
      <c r="Q151" s="1389"/>
      <c r="R151" s="1390"/>
      <c r="S151" s="1387"/>
      <c r="T151" s="1391"/>
    </row>
    <row r="152" spans="2:20" ht="12.75">
      <c r="B152" s="1373"/>
      <c r="C152" s="1375" t="s">
        <v>254</v>
      </c>
      <c r="D152" s="1376"/>
      <c r="E152" s="1377"/>
      <c r="F152" s="1377"/>
      <c r="G152" s="1377"/>
      <c r="H152" s="1378"/>
      <c r="I152" s="1376"/>
      <c r="J152" s="1377"/>
      <c r="K152" s="1377"/>
      <c r="L152" s="1377"/>
      <c r="M152" s="1378"/>
      <c r="N152" s="1343"/>
      <c r="O152" s="1379"/>
      <c r="P152" s="1380"/>
      <c r="Q152" s="1381"/>
      <c r="R152" s="1353"/>
      <c r="S152" s="1379"/>
      <c r="T152" s="1382"/>
    </row>
    <row r="153" spans="2:20" ht="12.75">
      <c r="B153" s="1373"/>
      <c r="C153" s="1375" t="s">
        <v>255</v>
      </c>
      <c r="D153" s="1383"/>
      <c r="E153" s="1384"/>
      <c r="F153" s="1384"/>
      <c r="G153" s="1384"/>
      <c r="H153" s="1385"/>
      <c r="I153" s="1383"/>
      <c r="J153" s="1384"/>
      <c r="K153" s="1384"/>
      <c r="L153" s="1384"/>
      <c r="M153" s="1385"/>
      <c r="N153" s="1343"/>
      <c r="O153" s="1379"/>
      <c r="P153" s="1380"/>
      <c r="Q153" s="1381"/>
      <c r="R153" s="1353"/>
      <c r="S153" s="1379"/>
      <c r="T153" s="1382"/>
    </row>
    <row r="154" spans="2:20" ht="13.5" thickBot="1">
      <c r="B154" s="1392"/>
      <c r="C154" s="1393"/>
      <c r="D154" s="1394"/>
      <c r="E154" s="1395"/>
      <c r="F154" s="1395"/>
      <c r="G154" s="1395"/>
      <c r="H154" s="1396"/>
      <c r="I154" s="1394"/>
      <c r="J154" s="1395"/>
      <c r="K154" s="1395"/>
      <c r="L154" s="1395"/>
      <c r="M154" s="1396"/>
      <c r="N154" s="1343"/>
      <c r="O154" s="1397"/>
      <c r="P154" s="1398"/>
      <c r="Q154" s="1399"/>
      <c r="R154" s="1353"/>
      <c r="S154" s="1397"/>
      <c r="T154" s="1400"/>
    </row>
  </sheetData>
  <sheetProtection/>
  <mergeCells count="24">
    <mergeCell ref="B121:B124"/>
    <mergeCell ref="B125:B128"/>
    <mergeCell ref="B130:B133"/>
    <mergeCell ref="B134:B137"/>
    <mergeCell ref="B89:B94"/>
    <mergeCell ref="B95:B100"/>
    <mergeCell ref="B109:B114"/>
    <mergeCell ref="B115:B120"/>
    <mergeCell ref="B76:B77"/>
    <mergeCell ref="B78:B79"/>
    <mergeCell ref="B80:B82"/>
    <mergeCell ref="B83:B88"/>
    <mergeCell ref="B47:B49"/>
    <mergeCell ref="B50:B55"/>
    <mergeCell ref="B56:B61"/>
    <mergeCell ref="B62:B67"/>
    <mergeCell ref="B23:B28"/>
    <mergeCell ref="B29:B34"/>
    <mergeCell ref="B43:B44"/>
    <mergeCell ref="B45:B46"/>
    <mergeCell ref="B10:B11"/>
    <mergeCell ref="B12:B13"/>
    <mergeCell ref="B14:B16"/>
    <mergeCell ref="B17:B22"/>
  </mergeCells>
  <hyperlinks>
    <hyperlink ref="F1" location="Inputs!A1" display="Index"/>
  </hyperlink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view="pageBreakPreview" zoomScaleNormal="70" zoomScaleSheetLayoutView="100" workbookViewId="0" topLeftCell="A22">
      <selection activeCell="S88" sqref="S88:X91"/>
    </sheetView>
  </sheetViews>
  <sheetFormatPr defaultColWidth="9.140625" defaultRowHeight="12.75"/>
  <cols>
    <col min="1" max="1" width="3.28125" style="1516" customWidth="1"/>
    <col min="2" max="2" width="30.8515625" style="1516" customWidth="1"/>
    <col min="3" max="3" width="14.421875" style="1516" customWidth="1"/>
    <col min="4" max="25" width="15.00390625" style="1516" customWidth="1"/>
    <col min="26" max="16384" width="10.28125" style="1516" customWidth="1"/>
  </cols>
  <sheetData>
    <row r="1" spans="1:7" s="1510" customFormat="1" ht="26.25">
      <c r="A1" s="1506" t="s">
        <v>349</v>
      </c>
      <c r="B1" s="1507"/>
      <c r="C1" s="1508"/>
      <c r="D1" s="1508"/>
      <c r="E1" s="1508"/>
      <c r="F1" s="1508"/>
      <c r="G1" s="1509"/>
    </row>
    <row r="2" spans="1:2" s="1510" customFormat="1" ht="18">
      <c r="A2" s="1507" t="s">
        <v>350</v>
      </c>
      <c r="B2" s="1511"/>
    </row>
    <row r="3" spans="1:4" s="1514" customFormat="1" ht="27" thickBot="1">
      <c r="A3" s="1512" t="s">
        <v>351</v>
      </c>
      <c r="B3" s="1513"/>
      <c r="D3" s="1515"/>
    </row>
    <row r="5" ht="12.75">
      <c r="B5" s="1517" t="s">
        <v>352</v>
      </c>
    </row>
    <row r="6" ht="13.5" thickBot="1"/>
    <row r="7" spans="2:13" ht="12.75">
      <c r="B7" s="1518"/>
      <c r="C7" s="1519"/>
      <c r="D7" s="1520" t="s">
        <v>567</v>
      </c>
      <c r="E7" s="1521"/>
      <c r="F7" s="1521"/>
      <c r="G7" s="1521"/>
      <c r="H7" s="1522"/>
      <c r="I7" s="1520" t="s">
        <v>568</v>
      </c>
      <c r="J7" s="1523"/>
      <c r="K7" s="1523"/>
      <c r="L7" s="1523"/>
      <c r="M7" s="1522"/>
    </row>
    <row r="8" spans="2:13" ht="12.75">
      <c r="B8" s="1524"/>
      <c r="C8" s="1525"/>
      <c r="D8" s="1526" t="s">
        <v>478</v>
      </c>
      <c r="E8" s="1527" t="s">
        <v>479</v>
      </c>
      <c r="F8" s="1527" t="s">
        <v>475</v>
      </c>
      <c r="G8" s="1527" t="s">
        <v>480</v>
      </c>
      <c r="H8" s="1528" t="s">
        <v>481</v>
      </c>
      <c r="I8" s="1526" t="s">
        <v>569</v>
      </c>
      <c r="J8" s="1527" t="s">
        <v>435</v>
      </c>
      <c r="K8" s="1527" t="s">
        <v>436</v>
      </c>
      <c r="L8" s="1527" t="s">
        <v>437</v>
      </c>
      <c r="M8" s="1528" t="s">
        <v>438</v>
      </c>
    </row>
    <row r="9" spans="2:13" ht="12.75">
      <c r="B9" s="1529" t="s">
        <v>421</v>
      </c>
      <c r="C9" s="1530"/>
      <c r="D9" s="1531"/>
      <c r="E9" s="1532"/>
      <c r="F9" s="1532"/>
      <c r="G9" s="1532"/>
      <c r="H9" s="1533"/>
      <c r="I9" s="1531"/>
      <c r="J9" s="1532"/>
      <c r="K9" s="1532"/>
      <c r="L9" s="1532"/>
      <c r="M9" s="1533"/>
    </row>
    <row r="10" spans="2:13" ht="12.75">
      <c r="B10" s="1534" t="s">
        <v>353</v>
      </c>
      <c r="C10" s="1530" t="s">
        <v>466</v>
      </c>
      <c r="D10" s="1535"/>
      <c r="E10" s="1536"/>
      <c r="F10" s="1536"/>
      <c r="G10" s="1536"/>
      <c r="H10" s="1533"/>
      <c r="I10" s="1535"/>
      <c r="J10" s="1537"/>
      <c r="K10" s="1537"/>
      <c r="L10" s="1537"/>
      <c r="M10" s="1538"/>
    </row>
    <row r="11" spans="2:13" ht="12.75">
      <c r="B11" s="1534" t="s">
        <v>354</v>
      </c>
      <c r="C11" s="1530" t="s">
        <v>466</v>
      </c>
      <c r="D11" s="1539"/>
      <c r="E11" s="1539"/>
      <c r="F11" s="1539"/>
      <c r="G11" s="1539"/>
      <c r="H11" s="1540"/>
      <c r="I11" s="1541"/>
      <c r="J11" s="1542"/>
      <c r="K11" s="1542"/>
      <c r="L11" s="1542"/>
      <c r="M11" s="1543"/>
    </row>
    <row r="12" spans="2:13" ht="12.75">
      <c r="B12" s="1534" t="s">
        <v>355</v>
      </c>
      <c r="C12" s="1530" t="s">
        <v>466</v>
      </c>
      <c r="D12" s="1539"/>
      <c r="E12" s="1539"/>
      <c r="F12" s="1539"/>
      <c r="G12" s="1539"/>
      <c r="H12" s="1540"/>
      <c r="I12" s="1541"/>
      <c r="J12" s="1542"/>
      <c r="K12" s="1542"/>
      <c r="L12" s="1542"/>
      <c r="M12" s="1543"/>
    </row>
    <row r="13" spans="2:13" ht="12.75">
      <c r="B13" s="1529" t="s">
        <v>356</v>
      </c>
      <c r="C13" s="1530"/>
      <c r="D13" s="1531"/>
      <c r="E13" s="1532"/>
      <c r="F13" s="1532"/>
      <c r="G13" s="1532"/>
      <c r="H13" s="1533"/>
      <c r="I13" s="1531"/>
      <c r="J13" s="1532"/>
      <c r="K13" s="1532"/>
      <c r="L13" s="1532"/>
      <c r="M13" s="1533"/>
    </row>
    <row r="14" spans="2:13" ht="12.75">
      <c r="B14" s="1534" t="s">
        <v>357</v>
      </c>
      <c r="C14" s="1530" t="s">
        <v>466</v>
      </c>
      <c r="D14" s="1539"/>
      <c r="E14" s="1539"/>
      <c r="F14" s="1539"/>
      <c r="G14" s="1539"/>
      <c r="H14" s="1540"/>
      <c r="I14" s="1541"/>
      <c r="J14" s="1542"/>
      <c r="K14" s="1542"/>
      <c r="L14" s="1542"/>
      <c r="M14" s="1543"/>
    </row>
    <row r="15" spans="2:13" ht="12.75">
      <c r="B15" s="1534" t="s">
        <v>358</v>
      </c>
      <c r="C15" s="1530" t="s">
        <v>466</v>
      </c>
      <c r="D15" s="1539"/>
      <c r="E15" s="1539"/>
      <c r="F15" s="1539"/>
      <c r="G15" s="1539"/>
      <c r="H15" s="1540"/>
      <c r="I15" s="1541"/>
      <c r="J15" s="1542"/>
      <c r="K15" s="1542"/>
      <c r="L15" s="1542"/>
      <c r="M15" s="1543"/>
    </row>
    <row r="16" spans="2:13" ht="13.5" customHeight="1">
      <c r="B16" s="1534" t="s">
        <v>359</v>
      </c>
      <c r="C16" s="1530" t="s">
        <v>466</v>
      </c>
      <c r="D16" s="1539"/>
      <c r="E16" s="1539"/>
      <c r="F16" s="1539"/>
      <c r="G16" s="1539"/>
      <c r="H16" s="1540"/>
      <c r="I16" s="1541"/>
      <c r="J16" s="1542"/>
      <c r="K16" s="1542"/>
      <c r="L16" s="1542"/>
      <c r="M16" s="1543"/>
    </row>
    <row r="17" spans="2:13" ht="12.75">
      <c r="B17" s="1529" t="s">
        <v>665</v>
      </c>
      <c r="C17" s="1530"/>
      <c r="D17" s="1531"/>
      <c r="E17" s="1532"/>
      <c r="F17" s="1532"/>
      <c r="G17" s="1532"/>
      <c r="H17" s="1533"/>
      <c r="I17" s="1531"/>
      <c r="J17" s="1532"/>
      <c r="K17" s="1532"/>
      <c r="L17" s="1532"/>
      <c r="M17" s="1533"/>
    </row>
    <row r="18" spans="2:13" ht="12.75">
      <c r="B18" s="1534" t="s">
        <v>360</v>
      </c>
      <c r="C18" s="1530" t="s">
        <v>466</v>
      </c>
      <c r="D18" s="1539"/>
      <c r="E18" s="1539"/>
      <c r="F18" s="1539"/>
      <c r="G18" s="1539"/>
      <c r="H18" s="1540"/>
      <c r="I18" s="1541"/>
      <c r="J18" s="1542"/>
      <c r="K18" s="1542"/>
      <c r="L18" s="1542"/>
      <c r="M18" s="1543"/>
    </row>
    <row r="19" spans="2:13" ht="12.75">
      <c r="B19" s="1534" t="s">
        <v>361</v>
      </c>
      <c r="C19" s="1530" t="s">
        <v>466</v>
      </c>
      <c r="D19" s="1539"/>
      <c r="E19" s="1539"/>
      <c r="F19" s="1539"/>
      <c r="G19" s="1539"/>
      <c r="H19" s="1540"/>
      <c r="I19" s="1541"/>
      <c r="J19" s="1542"/>
      <c r="K19" s="1542"/>
      <c r="L19" s="1542"/>
      <c r="M19" s="1543"/>
    </row>
    <row r="20" spans="2:13" ht="12.75">
      <c r="B20" s="1534" t="s">
        <v>362</v>
      </c>
      <c r="C20" s="1530" t="s">
        <v>466</v>
      </c>
      <c r="D20" s="1539"/>
      <c r="E20" s="1539"/>
      <c r="F20" s="1539"/>
      <c r="G20" s="1539"/>
      <c r="H20" s="1540"/>
      <c r="I20" s="1541"/>
      <c r="J20" s="1542"/>
      <c r="K20" s="1542"/>
      <c r="L20" s="1542"/>
      <c r="M20" s="1543"/>
    </row>
    <row r="21" spans="2:13" ht="13.5" customHeight="1">
      <c r="B21" s="1534" t="s">
        <v>363</v>
      </c>
      <c r="C21" s="1530" t="s">
        <v>466</v>
      </c>
      <c r="D21" s="1539"/>
      <c r="E21" s="1539"/>
      <c r="F21" s="1539"/>
      <c r="G21" s="1539"/>
      <c r="H21" s="1540"/>
      <c r="I21" s="1541"/>
      <c r="J21" s="1542"/>
      <c r="K21" s="1542"/>
      <c r="L21" s="1542"/>
      <c r="M21" s="1543"/>
    </row>
    <row r="22" spans="2:13" s="1546" customFormat="1" ht="13.5" customHeight="1">
      <c r="B22" s="1544"/>
      <c r="C22" s="1545" t="s">
        <v>466</v>
      </c>
      <c r="D22" s="1539"/>
      <c r="E22" s="1539"/>
      <c r="F22" s="1539"/>
      <c r="G22" s="1539"/>
      <c r="H22" s="1540"/>
      <c r="I22" s="1541"/>
      <c r="J22" s="1542"/>
      <c r="K22" s="1542"/>
      <c r="L22" s="1542"/>
      <c r="M22" s="1543"/>
    </row>
    <row r="23" spans="2:13" s="1546" customFormat="1" ht="13.5" customHeight="1">
      <c r="B23" s="1544" t="s">
        <v>31</v>
      </c>
      <c r="C23" s="1545" t="s">
        <v>466</v>
      </c>
      <c r="D23" s="1547"/>
      <c r="E23" s="1547"/>
      <c r="F23" s="1547"/>
      <c r="G23" s="1547"/>
      <c r="H23" s="1548"/>
      <c r="I23" s="1549"/>
      <c r="J23" s="1550"/>
      <c r="K23" s="1550"/>
      <c r="L23" s="1550"/>
      <c r="M23" s="1551"/>
    </row>
    <row r="24" spans="2:13" s="1546" customFormat="1" ht="13.5" customHeight="1">
      <c r="B24" s="1544" t="s">
        <v>32</v>
      </c>
      <c r="C24" s="1545" t="s">
        <v>466</v>
      </c>
      <c r="D24" s="1547"/>
      <c r="E24" s="1547"/>
      <c r="F24" s="1547"/>
      <c r="G24" s="1547"/>
      <c r="H24" s="1548"/>
      <c r="I24" s="1549"/>
      <c r="J24" s="1550"/>
      <c r="K24" s="1550"/>
      <c r="L24" s="1550"/>
      <c r="M24" s="1551"/>
    </row>
    <row r="25" spans="2:13" s="1546" customFormat="1" ht="13.5" thickBot="1">
      <c r="B25" s="1552" t="s">
        <v>304</v>
      </c>
      <c r="C25" s="1553" t="s">
        <v>466</v>
      </c>
      <c r="D25" s="1554"/>
      <c r="E25" s="1555"/>
      <c r="F25" s="1555"/>
      <c r="G25" s="1555"/>
      <c r="H25" s="1555"/>
      <c r="I25" s="1554"/>
      <c r="J25" s="1555"/>
      <c r="K25" s="1555"/>
      <c r="L25" s="1555"/>
      <c r="M25" s="1556"/>
    </row>
    <row r="26" spans="2:6" ht="12.75">
      <c r="B26" s="1557"/>
      <c r="C26" s="1558"/>
      <c r="D26" s="1559"/>
      <c r="E26" s="1559"/>
      <c r="F26" s="1559"/>
    </row>
    <row r="28" spans="2:11" ht="12.75">
      <c r="B28" s="1560" t="s">
        <v>717</v>
      </c>
      <c r="C28" s="1560"/>
      <c r="D28" s="1560"/>
      <c r="E28" s="1560"/>
      <c r="F28" s="1560"/>
      <c r="G28" s="1560"/>
      <c r="H28" s="1560"/>
      <c r="I28" s="1560"/>
      <c r="J28" s="1560"/>
      <c r="K28" s="1560"/>
    </row>
    <row r="29" spans="2:11" ht="12.75">
      <c r="B29" s="1560"/>
      <c r="C29" s="1560"/>
      <c r="D29" s="1560"/>
      <c r="E29" s="1560"/>
      <c r="F29" s="1560"/>
      <c r="G29" s="1560"/>
      <c r="H29" s="1560"/>
      <c r="I29" s="1560"/>
      <c r="J29" s="1560"/>
      <c r="K29" s="1560"/>
    </row>
    <row r="30" spans="2:11" ht="13.5" thickBot="1">
      <c r="B30" s="1561" t="s">
        <v>718</v>
      </c>
      <c r="C30" s="1560"/>
      <c r="D30" s="1560"/>
      <c r="E30" s="1560"/>
      <c r="F30" s="1560"/>
      <c r="G30" s="1560"/>
      <c r="H30" s="1560"/>
      <c r="I30" s="1560"/>
      <c r="J30" s="1560"/>
      <c r="K30" s="1560"/>
    </row>
    <row r="31" spans="2:13" ht="12.75">
      <c r="B31" s="1562"/>
      <c r="C31" s="1519"/>
      <c r="D31" s="1521" t="s">
        <v>567</v>
      </c>
      <c r="E31" s="1521"/>
      <c r="F31" s="1521"/>
      <c r="G31" s="1521"/>
      <c r="H31" s="1522"/>
      <c r="I31" s="1520" t="s">
        <v>568</v>
      </c>
      <c r="J31" s="1523"/>
      <c r="K31" s="1523"/>
      <c r="L31" s="1523"/>
      <c r="M31" s="1522"/>
    </row>
    <row r="32" spans="2:13" ht="12.75" customHeight="1">
      <c r="B32" s="1563"/>
      <c r="C32" s="1525"/>
      <c r="D32" s="1564" t="s">
        <v>478</v>
      </c>
      <c r="E32" s="1527" t="s">
        <v>479</v>
      </c>
      <c r="F32" s="1527" t="s">
        <v>475</v>
      </c>
      <c r="G32" s="1527" t="s">
        <v>480</v>
      </c>
      <c r="H32" s="1528" t="s">
        <v>481</v>
      </c>
      <c r="I32" s="1526" t="s">
        <v>569</v>
      </c>
      <c r="J32" s="1527" t="s">
        <v>435</v>
      </c>
      <c r="K32" s="1527" t="s">
        <v>436</v>
      </c>
      <c r="L32" s="1527" t="s">
        <v>437</v>
      </c>
      <c r="M32" s="1528" t="s">
        <v>438</v>
      </c>
    </row>
    <row r="33" spans="2:13" ht="14.25" customHeight="1">
      <c r="B33" s="1534" t="s">
        <v>620</v>
      </c>
      <c r="C33" s="1530" t="s">
        <v>466</v>
      </c>
      <c r="D33" s="1539"/>
      <c r="E33" s="1539"/>
      <c r="F33" s="1539"/>
      <c r="G33" s="1539"/>
      <c r="H33" s="1540"/>
      <c r="I33" s="1541"/>
      <c r="J33" s="1542"/>
      <c r="K33" s="1542"/>
      <c r="L33" s="1542"/>
      <c r="M33" s="1543"/>
    </row>
    <row r="34" spans="2:13" ht="12.75">
      <c r="B34" s="1534" t="s">
        <v>297</v>
      </c>
      <c r="C34" s="1530" t="s">
        <v>466</v>
      </c>
      <c r="D34" s="1539"/>
      <c r="E34" s="1539"/>
      <c r="F34" s="1539"/>
      <c r="G34" s="1539"/>
      <c r="H34" s="1540"/>
      <c r="I34" s="1541"/>
      <c r="J34" s="1542"/>
      <c r="K34" s="1542"/>
      <c r="L34" s="1542"/>
      <c r="M34" s="1543"/>
    </row>
    <row r="35" spans="2:13" ht="12.75">
      <c r="B35" s="1534" t="s">
        <v>303</v>
      </c>
      <c r="C35" s="1530" t="s">
        <v>466</v>
      </c>
      <c r="D35" s="1539"/>
      <c r="E35" s="1539"/>
      <c r="F35" s="1539"/>
      <c r="G35" s="1539"/>
      <c r="H35" s="1540"/>
      <c r="I35" s="1541"/>
      <c r="J35" s="1542"/>
      <c r="K35" s="1542"/>
      <c r="L35" s="1542"/>
      <c r="M35" s="1543"/>
    </row>
    <row r="36" spans="2:13" ht="12.75">
      <c r="B36" s="1534" t="s">
        <v>165</v>
      </c>
      <c r="C36" s="1565" t="s">
        <v>466</v>
      </c>
      <c r="D36" s="1539"/>
      <c r="E36" s="1539"/>
      <c r="F36" s="1539"/>
      <c r="G36" s="1539"/>
      <c r="H36" s="1540"/>
      <c r="I36" s="1541"/>
      <c r="J36" s="1542"/>
      <c r="K36" s="1542"/>
      <c r="L36" s="1542"/>
      <c r="M36" s="1543"/>
    </row>
    <row r="37" spans="2:13" ht="13.5" thickBot="1">
      <c r="B37" s="1566" t="s">
        <v>304</v>
      </c>
      <c r="C37" s="1567" t="s">
        <v>466</v>
      </c>
      <c r="D37" s="1568"/>
      <c r="E37" s="1569"/>
      <c r="F37" s="1569"/>
      <c r="G37" s="1569"/>
      <c r="H37" s="1570"/>
      <c r="I37" s="1571"/>
      <c r="J37" s="1569"/>
      <c r="K37" s="1569"/>
      <c r="L37" s="1569"/>
      <c r="M37" s="1570"/>
    </row>
    <row r="39" spans="2:11" ht="13.5" thickBot="1">
      <c r="B39" s="1561" t="s">
        <v>719</v>
      </c>
      <c r="C39" s="1560"/>
      <c r="D39" s="1560"/>
      <c r="E39" s="1560"/>
      <c r="F39" s="1560"/>
      <c r="G39" s="1560"/>
      <c r="H39" s="1560"/>
      <c r="I39" s="1560"/>
      <c r="J39" s="1560"/>
      <c r="K39" s="1560"/>
    </row>
    <row r="40" spans="2:13" ht="12.75">
      <c r="B40" s="1562"/>
      <c r="C40" s="1519"/>
      <c r="D40" s="1521" t="s">
        <v>567</v>
      </c>
      <c r="E40" s="1521"/>
      <c r="F40" s="1521"/>
      <c r="G40" s="1521"/>
      <c r="H40" s="1522"/>
      <c r="I40" s="1520" t="s">
        <v>568</v>
      </c>
      <c r="J40" s="1523"/>
      <c r="K40" s="1523"/>
      <c r="L40" s="1523"/>
      <c r="M40" s="1522"/>
    </row>
    <row r="41" spans="2:13" ht="12.75" customHeight="1">
      <c r="B41" s="1563"/>
      <c r="C41" s="1525"/>
      <c r="D41" s="1564" t="s">
        <v>478</v>
      </c>
      <c r="E41" s="1527" t="s">
        <v>479</v>
      </c>
      <c r="F41" s="1527" t="s">
        <v>475</v>
      </c>
      <c r="G41" s="1527" t="s">
        <v>480</v>
      </c>
      <c r="H41" s="1528" t="s">
        <v>481</v>
      </c>
      <c r="I41" s="1526" t="s">
        <v>569</v>
      </c>
      <c r="J41" s="1527" t="s">
        <v>435</v>
      </c>
      <c r="K41" s="1527" t="s">
        <v>436</v>
      </c>
      <c r="L41" s="1527" t="s">
        <v>437</v>
      </c>
      <c r="M41" s="1528" t="s">
        <v>438</v>
      </c>
    </row>
    <row r="42" spans="2:13" ht="14.25" customHeight="1">
      <c r="B42" s="1534" t="s">
        <v>620</v>
      </c>
      <c r="C42" s="1530" t="s">
        <v>466</v>
      </c>
      <c r="D42" s="1572"/>
      <c r="E42" s="1573"/>
      <c r="F42" s="1539"/>
      <c r="G42" s="1539"/>
      <c r="H42" s="1540"/>
      <c r="I42" s="1541"/>
      <c r="J42" s="1542"/>
      <c r="K42" s="1542"/>
      <c r="L42" s="1542"/>
      <c r="M42" s="1543"/>
    </row>
    <row r="43" spans="2:13" ht="12.75">
      <c r="B43" s="1534" t="s">
        <v>297</v>
      </c>
      <c r="C43" s="1530" t="s">
        <v>466</v>
      </c>
      <c r="D43" s="1572"/>
      <c r="E43" s="1573"/>
      <c r="F43" s="1539"/>
      <c r="G43" s="1539"/>
      <c r="H43" s="1540"/>
      <c r="I43" s="1541"/>
      <c r="J43" s="1542"/>
      <c r="K43" s="1542"/>
      <c r="L43" s="1542"/>
      <c r="M43" s="1543"/>
    </row>
    <row r="44" spans="2:13" ht="12.75">
      <c r="B44" s="1534" t="s">
        <v>303</v>
      </c>
      <c r="C44" s="1530" t="s">
        <v>466</v>
      </c>
      <c r="D44" s="1572"/>
      <c r="E44" s="1573"/>
      <c r="F44" s="1539"/>
      <c r="G44" s="1539"/>
      <c r="H44" s="1540"/>
      <c r="I44" s="1541"/>
      <c r="J44" s="1542"/>
      <c r="K44" s="1542"/>
      <c r="L44" s="1542"/>
      <c r="M44" s="1543"/>
    </row>
    <row r="45" spans="2:13" ht="12.75">
      <c r="B45" s="1534" t="s">
        <v>165</v>
      </c>
      <c r="C45" s="1565" t="s">
        <v>466</v>
      </c>
      <c r="D45" s="1572"/>
      <c r="E45" s="1573"/>
      <c r="F45" s="1539"/>
      <c r="G45" s="1539"/>
      <c r="H45" s="1540"/>
      <c r="I45" s="1541"/>
      <c r="J45" s="1542"/>
      <c r="K45" s="1542"/>
      <c r="L45" s="1542"/>
      <c r="M45" s="1543"/>
    </row>
    <row r="46" spans="2:13" ht="13.5" thickBot="1">
      <c r="B46" s="1566" t="s">
        <v>304</v>
      </c>
      <c r="C46" s="1567" t="s">
        <v>466</v>
      </c>
      <c r="D46" s="1568"/>
      <c r="E46" s="1569"/>
      <c r="F46" s="1569"/>
      <c r="G46" s="1569"/>
      <c r="H46" s="1570"/>
      <c r="I46" s="1571"/>
      <c r="J46" s="1569"/>
      <c r="K46" s="1569"/>
      <c r="L46" s="1569"/>
      <c r="M46" s="1570"/>
    </row>
    <row r="48" spans="2:12" ht="12.75">
      <c r="B48" s="1560" t="s">
        <v>720</v>
      </c>
      <c r="C48" s="1560"/>
      <c r="D48" s="1560"/>
      <c r="E48" s="1560"/>
      <c r="F48" s="1560"/>
      <c r="G48" s="1560"/>
      <c r="H48" s="1560"/>
      <c r="I48" s="1560"/>
      <c r="J48" s="1560"/>
      <c r="K48" s="1560"/>
      <c r="L48" s="1560"/>
    </row>
    <row r="49" spans="2:12" ht="13.5" thickBot="1">
      <c r="B49" s="1561"/>
      <c r="C49" s="1560"/>
      <c r="D49" s="1560"/>
      <c r="E49" s="1560"/>
      <c r="F49" s="1560"/>
      <c r="G49" s="1560"/>
      <c r="H49" s="1560"/>
      <c r="I49" s="1560"/>
      <c r="J49" s="1560"/>
      <c r="K49" s="1560"/>
      <c r="L49" s="1560"/>
    </row>
    <row r="50" spans="2:9" ht="54" customHeight="1">
      <c r="B50" s="1574"/>
      <c r="C50" s="1575" t="s">
        <v>721</v>
      </c>
      <c r="D50" s="1576" t="s">
        <v>722</v>
      </c>
      <c r="E50" s="1576" t="s">
        <v>723</v>
      </c>
      <c r="F50" s="1576" t="s">
        <v>724</v>
      </c>
      <c r="G50" s="1576" t="s">
        <v>725</v>
      </c>
      <c r="H50" s="1577" t="s">
        <v>726</v>
      </c>
      <c r="I50" s="1560"/>
    </row>
    <row r="51" spans="2:9" ht="12.75">
      <c r="B51" s="1578" t="s">
        <v>620</v>
      </c>
      <c r="C51" s="1579"/>
      <c r="D51" s="1580"/>
      <c r="E51" s="1581"/>
      <c r="F51" s="1580"/>
      <c r="G51" s="1580"/>
      <c r="H51" s="1582"/>
      <c r="I51" s="1560"/>
    </row>
    <row r="52" spans="2:9" ht="12.75">
      <c r="B52" s="1578" t="s">
        <v>297</v>
      </c>
      <c r="C52" s="1579"/>
      <c r="D52" s="1580"/>
      <c r="E52" s="1581"/>
      <c r="F52" s="1580"/>
      <c r="G52" s="1580"/>
      <c r="H52" s="1582"/>
      <c r="I52" s="1560"/>
    </row>
    <row r="53" spans="2:9" ht="12.75">
      <c r="B53" s="1578" t="s">
        <v>303</v>
      </c>
      <c r="C53" s="1579"/>
      <c r="D53" s="1580"/>
      <c r="E53" s="1581"/>
      <c r="F53" s="1580"/>
      <c r="G53" s="1580"/>
      <c r="H53" s="1582"/>
      <c r="I53" s="1560"/>
    </row>
    <row r="54" spans="2:9" ht="12.75">
      <c r="B54" s="1578" t="s">
        <v>165</v>
      </c>
      <c r="C54" s="1579"/>
      <c r="D54" s="1580"/>
      <c r="E54" s="1581"/>
      <c r="F54" s="1580"/>
      <c r="G54" s="1580"/>
      <c r="H54" s="1582"/>
      <c r="I54" s="1560"/>
    </row>
    <row r="55" spans="2:9" ht="13.5" thickBot="1">
      <c r="B55" s="1583" t="s">
        <v>304</v>
      </c>
      <c r="C55" s="1584"/>
      <c r="D55" s="1585"/>
      <c r="E55" s="1585"/>
      <c r="F55" s="1585"/>
      <c r="G55" s="1585"/>
      <c r="H55" s="1586"/>
      <c r="I55" s="1560"/>
    </row>
    <row r="56" spans="2:9" ht="12.75">
      <c r="B56" s="1560"/>
      <c r="C56" s="1560"/>
      <c r="D56" s="1560"/>
      <c r="E56" s="1560"/>
      <c r="F56" s="1560"/>
      <c r="G56" s="1560"/>
      <c r="H56" s="1560"/>
      <c r="I56" s="1560"/>
    </row>
    <row r="57" ht="13.5" thickBot="1"/>
    <row r="58" spans="2:24" ht="12.75">
      <c r="B58" s="2021" t="s">
        <v>727</v>
      </c>
      <c r="C58" s="2022"/>
      <c r="D58" s="2022"/>
      <c r="E58" s="2022"/>
      <c r="F58" s="2022"/>
      <c r="G58" s="2022"/>
      <c r="H58" s="2023"/>
      <c r="I58" s="1587"/>
      <c r="J58" s="2021" t="s">
        <v>728</v>
      </c>
      <c r="K58" s="2022"/>
      <c r="L58" s="2022"/>
      <c r="M58" s="2022"/>
      <c r="N58" s="2022"/>
      <c r="O58" s="2022"/>
      <c r="P58" s="2023"/>
      <c r="R58" s="2021" t="s">
        <v>568</v>
      </c>
      <c r="S58" s="2022"/>
      <c r="T58" s="2022"/>
      <c r="U58" s="2022"/>
      <c r="V58" s="2022"/>
      <c r="W58" s="2022"/>
      <c r="X58" s="2023"/>
    </row>
    <row r="59" spans="2:24" ht="12.75">
      <c r="B59" s="1588"/>
      <c r="C59" s="2036" t="s">
        <v>729</v>
      </c>
      <c r="D59" s="2038" t="s">
        <v>730</v>
      </c>
      <c r="E59" s="2039"/>
      <c r="F59" s="2039"/>
      <c r="G59" s="2039"/>
      <c r="H59" s="2040"/>
      <c r="I59" s="1589"/>
      <c r="J59" s="1590"/>
      <c r="K59" s="2034" t="s">
        <v>729</v>
      </c>
      <c r="L59" s="1591" t="s">
        <v>731</v>
      </c>
      <c r="M59" s="1592"/>
      <c r="N59" s="1592"/>
      <c r="O59" s="1592"/>
      <c r="P59" s="1593"/>
      <c r="Q59" s="1589"/>
      <c r="R59" s="1594"/>
      <c r="S59" s="2032" t="s">
        <v>729</v>
      </c>
      <c r="T59" s="1595" t="s">
        <v>731</v>
      </c>
      <c r="U59" s="1596"/>
      <c r="V59" s="1596"/>
      <c r="W59" s="1596"/>
      <c r="X59" s="1597"/>
    </row>
    <row r="60" spans="2:24" ht="25.5">
      <c r="B60" s="1598"/>
      <c r="C60" s="2037"/>
      <c r="D60" s="1599" t="s">
        <v>732</v>
      </c>
      <c r="E60" s="1599" t="s">
        <v>733</v>
      </c>
      <c r="F60" s="1599" t="s">
        <v>734</v>
      </c>
      <c r="G60" s="1600" t="s">
        <v>735</v>
      </c>
      <c r="H60" s="1601" t="s">
        <v>736</v>
      </c>
      <c r="I60" s="1602"/>
      <c r="J60" s="1603"/>
      <c r="K60" s="2033"/>
      <c r="L60" s="1600" t="s">
        <v>732</v>
      </c>
      <c r="M60" s="1600" t="s">
        <v>733</v>
      </c>
      <c r="N60" s="1600" t="s">
        <v>734</v>
      </c>
      <c r="O60" s="1600" t="s">
        <v>735</v>
      </c>
      <c r="P60" s="1601" t="s">
        <v>736</v>
      </c>
      <c r="Q60" s="1589"/>
      <c r="R60" s="1603"/>
      <c r="S60" s="2033"/>
      <c r="T60" s="1604" t="s">
        <v>732</v>
      </c>
      <c r="U60" s="1604" t="s">
        <v>733</v>
      </c>
      <c r="V60" s="1604" t="s">
        <v>734</v>
      </c>
      <c r="W60" s="1604" t="s">
        <v>735</v>
      </c>
      <c r="X60" s="1605" t="s">
        <v>736</v>
      </c>
    </row>
    <row r="61" spans="2:24" ht="12.75">
      <c r="B61" s="1578" t="s">
        <v>620</v>
      </c>
      <c r="C61" s="1579"/>
      <c r="D61" s="1606"/>
      <c r="E61" s="1606"/>
      <c r="F61" s="1606"/>
      <c r="G61" s="1581"/>
      <c r="H61" s="1607"/>
      <c r="I61" s="1608"/>
      <c r="J61" s="1609" t="s">
        <v>620</v>
      </c>
      <c r="K61" s="1610"/>
      <c r="L61" s="1611"/>
      <c r="M61" s="1611"/>
      <c r="N61" s="1611"/>
      <c r="O61" s="1612"/>
      <c r="P61" s="1613"/>
      <c r="R61" s="1609" t="s">
        <v>620</v>
      </c>
      <c r="S61" s="1610"/>
      <c r="T61" s="1611"/>
      <c r="U61" s="1611"/>
      <c r="V61" s="1611"/>
      <c r="W61" s="1612"/>
      <c r="X61" s="1613"/>
    </row>
    <row r="62" spans="2:24" ht="12.75">
      <c r="B62" s="1578" t="s">
        <v>297</v>
      </c>
      <c r="C62" s="1610"/>
      <c r="D62" s="1606"/>
      <c r="E62" s="1606"/>
      <c r="F62" s="1606"/>
      <c r="G62" s="1581"/>
      <c r="H62" s="1607"/>
      <c r="I62" s="1608"/>
      <c r="J62" s="1578" t="s">
        <v>297</v>
      </c>
      <c r="K62" s="1610"/>
      <c r="L62" s="1606"/>
      <c r="M62" s="1606"/>
      <c r="N62" s="1606"/>
      <c r="O62" s="1581"/>
      <c r="P62" s="1607"/>
      <c r="R62" s="1578" t="s">
        <v>297</v>
      </c>
      <c r="S62" s="1610"/>
      <c r="T62" s="1606"/>
      <c r="U62" s="1606"/>
      <c r="V62" s="1606"/>
      <c r="W62" s="1581"/>
      <c r="X62" s="1607"/>
    </row>
    <row r="63" spans="2:24" ht="12.75">
      <c r="B63" s="1578" t="s">
        <v>303</v>
      </c>
      <c r="C63" s="1610"/>
      <c r="D63" s="1606"/>
      <c r="E63" s="1606"/>
      <c r="F63" s="1606"/>
      <c r="G63" s="1581"/>
      <c r="H63" s="1607"/>
      <c r="I63" s="1608"/>
      <c r="J63" s="1578" t="s">
        <v>303</v>
      </c>
      <c r="K63" s="1610"/>
      <c r="L63" s="1606"/>
      <c r="M63" s="1606"/>
      <c r="N63" s="1606"/>
      <c r="O63" s="1581"/>
      <c r="P63" s="1607"/>
      <c r="R63" s="1578" t="s">
        <v>303</v>
      </c>
      <c r="S63" s="1610"/>
      <c r="T63" s="1606"/>
      <c r="U63" s="1606"/>
      <c r="V63" s="1606"/>
      <c r="W63" s="1581"/>
      <c r="X63" s="1607"/>
    </row>
    <row r="64" spans="2:24" ht="12.75">
      <c r="B64" s="1578" t="s">
        <v>165</v>
      </c>
      <c r="C64" s="1610"/>
      <c r="D64" s="1606"/>
      <c r="E64" s="1606"/>
      <c r="F64" s="1606"/>
      <c r="G64" s="1581"/>
      <c r="H64" s="1607"/>
      <c r="I64" s="1608"/>
      <c r="J64" s="1578" t="s">
        <v>165</v>
      </c>
      <c r="K64" s="1610"/>
      <c r="L64" s="1606"/>
      <c r="M64" s="1606"/>
      <c r="N64" s="1606"/>
      <c r="O64" s="1581"/>
      <c r="P64" s="1607"/>
      <c r="R64" s="1578" t="s">
        <v>165</v>
      </c>
      <c r="S64" s="1610"/>
      <c r="T64" s="1606"/>
      <c r="U64" s="1606"/>
      <c r="V64" s="1606"/>
      <c r="W64" s="1581"/>
      <c r="X64" s="1607"/>
    </row>
    <row r="65" spans="2:24" ht="13.5" thickBot="1">
      <c r="B65" s="1583" t="s">
        <v>304</v>
      </c>
      <c r="C65" s="1584"/>
      <c r="D65" s="1585"/>
      <c r="E65" s="1585"/>
      <c r="F65" s="1585"/>
      <c r="G65" s="1585"/>
      <c r="H65" s="1586"/>
      <c r="I65" s="1608"/>
      <c r="J65" s="1583" t="s">
        <v>304</v>
      </c>
      <c r="K65" s="1584"/>
      <c r="L65" s="1585"/>
      <c r="M65" s="1585"/>
      <c r="N65" s="1585"/>
      <c r="O65" s="1585"/>
      <c r="P65" s="1586"/>
      <c r="R65" s="1583" t="s">
        <v>304</v>
      </c>
      <c r="S65" s="1584"/>
      <c r="T65" s="1585"/>
      <c r="U65" s="1585"/>
      <c r="V65" s="1585"/>
      <c r="W65" s="1585"/>
      <c r="X65" s="1586"/>
    </row>
    <row r="66" spans="2:24" ht="13.5" thickBot="1">
      <c r="B66" s="1614"/>
      <c r="C66" s="1615"/>
      <c r="D66" s="1615"/>
      <c r="E66" s="1615"/>
      <c r="F66" s="1615"/>
      <c r="G66" s="1615"/>
      <c r="H66" s="1615"/>
      <c r="I66" s="1608"/>
      <c r="J66" s="1614"/>
      <c r="K66" s="1615"/>
      <c r="L66" s="1615"/>
      <c r="M66" s="1615"/>
      <c r="N66" s="1615"/>
      <c r="O66" s="1615"/>
      <c r="P66" s="1615"/>
      <c r="R66" s="1614"/>
      <c r="S66" s="1615"/>
      <c r="T66" s="1615"/>
      <c r="U66" s="1615"/>
      <c r="V66" s="1615"/>
      <c r="W66" s="1615"/>
      <c r="X66" s="1615"/>
    </row>
    <row r="67" spans="2:24" ht="12.75">
      <c r="B67" s="2021" t="s">
        <v>727</v>
      </c>
      <c r="C67" s="2022"/>
      <c r="D67" s="2022"/>
      <c r="E67" s="2022"/>
      <c r="F67" s="2022"/>
      <c r="G67" s="2022"/>
      <c r="H67" s="2023"/>
      <c r="I67" s="1587"/>
      <c r="J67" s="2021" t="s">
        <v>728</v>
      </c>
      <c r="K67" s="2022"/>
      <c r="L67" s="2022"/>
      <c r="M67" s="2022"/>
      <c r="N67" s="2022"/>
      <c r="O67" s="2022"/>
      <c r="P67" s="2023"/>
      <c r="R67" s="2021" t="s">
        <v>568</v>
      </c>
      <c r="S67" s="2022"/>
      <c r="T67" s="2022"/>
      <c r="U67" s="2022"/>
      <c r="V67" s="2022"/>
      <c r="W67" s="2022"/>
      <c r="X67" s="2023"/>
    </row>
    <row r="68" spans="2:24" ht="12.75">
      <c r="B68" s="1616"/>
      <c r="C68" s="2035" t="s">
        <v>309</v>
      </c>
      <c r="D68" s="1617" t="s">
        <v>730</v>
      </c>
      <c r="E68" s="1618"/>
      <c r="F68" s="1618"/>
      <c r="G68" s="1618"/>
      <c r="H68" s="1619"/>
      <c r="J68" s="1620"/>
      <c r="K68" s="2019" t="s">
        <v>309</v>
      </c>
      <c r="L68" s="1621" t="s">
        <v>731</v>
      </c>
      <c r="M68" s="1622"/>
      <c r="N68" s="1622"/>
      <c r="O68" s="1622"/>
      <c r="P68" s="1623"/>
      <c r="R68" s="1620"/>
      <c r="S68" s="2019" t="s">
        <v>309</v>
      </c>
      <c r="T68" s="1617" t="s">
        <v>731</v>
      </c>
      <c r="U68" s="1618"/>
      <c r="V68" s="1618"/>
      <c r="W68" s="1618"/>
      <c r="X68" s="1619"/>
    </row>
    <row r="69" spans="2:24" ht="25.5">
      <c r="B69" s="1624"/>
      <c r="C69" s="2026"/>
      <c r="D69" s="1600" t="s">
        <v>732</v>
      </c>
      <c r="E69" s="1600" t="s">
        <v>733</v>
      </c>
      <c r="F69" s="1600" t="s">
        <v>734</v>
      </c>
      <c r="G69" s="1600" t="s">
        <v>735</v>
      </c>
      <c r="H69" s="1625" t="s">
        <v>736</v>
      </c>
      <c r="I69" s="1608"/>
      <c r="J69" s="1626"/>
      <c r="K69" s="2020"/>
      <c r="L69" s="1600" t="s">
        <v>732</v>
      </c>
      <c r="M69" s="1600" t="s">
        <v>733</v>
      </c>
      <c r="N69" s="1600" t="s">
        <v>734</v>
      </c>
      <c r="O69" s="1600" t="s">
        <v>735</v>
      </c>
      <c r="P69" s="1625" t="s">
        <v>736</v>
      </c>
      <c r="R69" s="1626"/>
      <c r="S69" s="2020"/>
      <c r="T69" s="1604" t="s">
        <v>732</v>
      </c>
      <c r="U69" s="1604" t="s">
        <v>733</v>
      </c>
      <c r="V69" s="1604" t="s">
        <v>734</v>
      </c>
      <c r="W69" s="1604" t="s">
        <v>735</v>
      </c>
      <c r="X69" s="1625" t="s">
        <v>736</v>
      </c>
    </row>
    <row r="70" spans="2:24" ht="12.75">
      <c r="B70" s="1627" t="s">
        <v>620</v>
      </c>
      <c r="C70" s="1611"/>
      <c r="D70" s="1611"/>
      <c r="E70" s="1611"/>
      <c r="F70" s="1611"/>
      <c r="G70" s="1612"/>
      <c r="H70" s="1628"/>
      <c r="I70" s="1608"/>
      <c r="J70" s="1609" t="s">
        <v>620</v>
      </c>
      <c r="K70" s="1629"/>
      <c r="L70" s="1611"/>
      <c r="M70" s="1611"/>
      <c r="N70" s="1611"/>
      <c r="O70" s="1612"/>
      <c r="P70" s="1630"/>
      <c r="R70" s="1609" t="s">
        <v>620</v>
      </c>
      <c r="S70" s="1629"/>
      <c r="T70" s="1611"/>
      <c r="U70" s="1611"/>
      <c r="V70" s="1611"/>
      <c r="W70" s="1612"/>
      <c r="X70" s="1630"/>
    </row>
    <row r="71" spans="2:24" ht="12.75">
      <c r="B71" s="1631" t="s">
        <v>297</v>
      </c>
      <c r="C71" s="1606"/>
      <c r="D71" s="1606"/>
      <c r="E71" s="1606"/>
      <c r="F71" s="1606"/>
      <c r="G71" s="1581"/>
      <c r="H71" s="1632"/>
      <c r="I71" s="1608"/>
      <c r="J71" s="1578" t="s">
        <v>297</v>
      </c>
      <c r="K71" s="1633"/>
      <c r="L71" s="1606"/>
      <c r="M71" s="1606"/>
      <c r="N71" s="1606"/>
      <c r="O71" s="1581"/>
      <c r="P71" s="1634"/>
      <c r="R71" s="1578" t="s">
        <v>297</v>
      </c>
      <c r="S71" s="1633"/>
      <c r="T71" s="1606"/>
      <c r="U71" s="1606"/>
      <c r="V71" s="1606"/>
      <c r="W71" s="1581"/>
      <c r="X71" s="1634"/>
    </row>
    <row r="72" spans="2:24" ht="12.75">
      <c r="B72" s="1631" t="s">
        <v>303</v>
      </c>
      <c r="C72" s="1606"/>
      <c r="D72" s="1606"/>
      <c r="E72" s="1606"/>
      <c r="F72" s="1606"/>
      <c r="G72" s="1581"/>
      <c r="H72" s="1632"/>
      <c r="I72" s="1608"/>
      <c r="J72" s="1578" t="s">
        <v>303</v>
      </c>
      <c r="K72" s="1633"/>
      <c r="L72" s="1606"/>
      <c r="M72" s="1606"/>
      <c r="N72" s="1606"/>
      <c r="O72" s="1581"/>
      <c r="P72" s="1634"/>
      <c r="R72" s="1578" t="s">
        <v>303</v>
      </c>
      <c r="S72" s="1633"/>
      <c r="T72" s="1606"/>
      <c r="U72" s="1606"/>
      <c r="V72" s="1606"/>
      <c r="W72" s="1581"/>
      <c r="X72" s="1634"/>
    </row>
    <row r="73" spans="2:24" ht="12.75">
      <c r="B73" s="1631" t="s">
        <v>165</v>
      </c>
      <c r="C73" s="1606"/>
      <c r="D73" s="1606"/>
      <c r="E73" s="1606"/>
      <c r="F73" s="1606"/>
      <c r="G73" s="1581"/>
      <c r="H73" s="1632"/>
      <c r="I73" s="1608"/>
      <c r="J73" s="1578" t="s">
        <v>165</v>
      </c>
      <c r="K73" s="1633"/>
      <c r="L73" s="1606"/>
      <c r="M73" s="1606"/>
      <c r="N73" s="1606"/>
      <c r="O73" s="1581"/>
      <c r="P73" s="1634"/>
      <c r="R73" s="1578" t="s">
        <v>165</v>
      </c>
      <c r="S73" s="1633"/>
      <c r="T73" s="1606"/>
      <c r="U73" s="1606"/>
      <c r="V73" s="1606"/>
      <c r="W73" s="1581"/>
      <c r="X73" s="1634"/>
    </row>
    <row r="74" spans="2:24" ht="13.5" thickBot="1">
      <c r="B74" s="1635" t="s">
        <v>304</v>
      </c>
      <c r="C74" s="1636"/>
      <c r="D74" s="1585"/>
      <c r="E74" s="1585"/>
      <c r="F74" s="1585"/>
      <c r="G74" s="1585"/>
      <c r="H74" s="1637"/>
      <c r="I74" s="1608"/>
      <c r="J74" s="1583" t="s">
        <v>304</v>
      </c>
      <c r="K74" s="1584"/>
      <c r="L74" s="1585"/>
      <c r="M74" s="1585"/>
      <c r="N74" s="1585"/>
      <c r="O74" s="1585"/>
      <c r="P74" s="1637"/>
      <c r="R74" s="1583" t="s">
        <v>304</v>
      </c>
      <c r="S74" s="1584"/>
      <c r="T74" s="1585"/>
      <c r="U74" s="1585"/>
      <c r="V74" s="1585"/>
      <c r="W74" s="1585"/>
      <c r="X74" s="1637"/>
    </row>
    <row r="75" spans="2:24" ht="13.5" thickBot="1">
      <c r="B75" s="1614"/>
      <c r="C75" s="1615"/>
      <c r="D75" s="1615"/>
      <c r="E75" s="1615"/>
      <c r="F75" s="1615"/>
      <c r="G75" s="1615"/>
      <c r="H75" s="1615"/>
      <c r="I75" s="1608"/>
      <c r="J75" s="1638"/>
      <c r="K75" s="1639"/>
      <c r="L75" s="1639"/>
      <c r="M75" s="1639"/>
      <c r="N75" s="1639"/>
      <c r="O75" s="1639"/>
      <c r="P75" s="1639"/>
      <c r="R75" s="1614"/>
      <c r="S75" s="1615"/>
      <c r="T75" s="1615"/>
      <c r="U75" s="1615"/>
      <c r="V75" s="1615"/>
      <c r="W75" s="1615"/>
      <c r="X75" s="1615"/>
    </row>
    <row r="76" spans="2:24" ht="12.75">
      <c r="B76" s="2021" t="s">
        <v>727</v>
      </c>
      <c r="C76" s="2022"/>
      <c r="D76" s="2022"/>
      <c r="E76" s="2022"/>
      <c r="F76" s="2022"/>
      <c r="G76" s="2022"/>
      <c r="H76" s="2023"/>
      <c r="J76" s="2021" t="s">
        <v>728</v>
      </c>
      <c r="K76" s="2022"/>
      <c r="L76" s="2022"/>
      <c r="M76" s="2022"/>
      <c r="N76" s="2022"/>
      <c r="O76" s="2022"/>
      <c r="P76" s="2023"/>
      <c r="R76" s="2021" t="s">
        <v>568</v>
      </c>
      <c r="S76" s="2022"/>
      <c r="T76" s="2022"/>
      <c r="U76" s="2022"/>
      <c r="V76" s="2022"/>
      <c r="W76" s="2022"/>
      <c r="X76" s="2023"/>
    </row>
    <row r="77" spans="2:24" ht="12.75">
      <c r="B77" s="1640"/>
      <c r="C77" s="2024" t="s">
        <v>310</v>
      </c>
      <c r="D77" s="1621" t="s">
        <v>311</v>
      </c>
      <c r="E77" s="1622"/>
      <c r="F77" s="1622"/>
      <c r="G77" s="1622"/>
      <c r="H77" s="1623"/>
      <c r="J77" s="1640"/>
      <c r="K77" s="2024" t="s">
        <v>310</v>
      </c>
      <c r="L77" s="1621" t="s">
        <v>312</v>
      </c>
      <c r="M77" s="1622"/>
      <c r="N77" s="1622"/>
      <c r="O77" s="1622"/>
      <c r="P77" s="1623"/>
      <c r="R77" s="1640"/>
      <c r="S77" s="2024" t="s">
        <v>310</v>
      </c>
      <c r="T77" s="1621" t="s">
        <v>312</v>
      </c>
      <c r="U77" s="1622"/>
      <c r="V77" s="1622"/>
      <c r="W77" s="1622"/>
      <c r="X77" s="1623"/>
    </row>
    <row r="78" spans="2:24" ht="25.5">
      <c r="B78" s="1624"/>
      <c r="C78" s="2020"/>
      <c r="D78" s="1600" t="s">
        <v>732</v>
      </c>
      <c r="E78" s="1600" t="s">
        <v>733</v>
      </c>
      <c r="F78" s="1600" t="s">
        <v>734</v>
      </c>
      <c r="G78" s="1600" t="s">
        <v>735</v>
      </c>
      <c r="H78" s="1625" t="s">
        <v>736</v>
      </c>
      <c r="J78" s="1624"/>
      <c r="K78" s="2020"/>
      <c r="L78" s="1600" t="s">
        <v>732</v>
      </c>
      <c r="M78" s="1600" t="s">
        <v>733</v>
      </c>
      <c r="N78" s="1600" t="s">
        <v>734</v>
      </c>
      <c r="O78" s="1600" t="s">
        <v>735</v>
      </c>
      <c r="P78" s="1625" t="s">
        <v>736</v>
      </c>
      <c r="R78" s="1624"/>
      <c r="S78" s="2020"/>
      <c r="T78" s="1641" t="s">
        <v>732</v>
      </c>
      <c r="U78" s="1641" t="s">
        <v>733</v>
      </c>
      <c r="V78" s="1604" t="s">
        <v>734</v>
      </c>
      <c r="W78" s="1641" t="s">
        <v>735</v>
      </c>
      <c r="X78" s="1625" t="s">
        <v>736</v>
      </c>
    </row>
    <row r="79" spans="2:24" ht="12.75">
      <c r="B79" s="1609" t="s">
        <v>620</v>
      </c>
      <c r="C79" s="1642"/>
      <c r="D79" s="1643"/>
      <c r="E79" s="1643"/>
      <c r="F79" s="1643"/>
      <c r="G79" s="1542"/>
      <c r="H79" s="1644"/>
      <c r="J79" s="1609" t="s">
        <v>620</v>
      </c>
      <c r="K79" s="1642"/>
      <c r="L79" s="1643"/>
      <c r="M79" s="1643"/>
      <c r="N79" s="1643"/>
      <c r="O79" s="1645"/>
      <c r="P79" s="1646"/>
      <c r="R79" s="1609" t="s">
        <v>620</v>
      </c>
      <c r="S79" s="1642"/>
      <c r="T79" s="1643"/>
      <c r="U79" s="1643"/>
      <c r="V79" s="1643"/>
      <c r="W79" s="1645"/>
      <c r="X79" s="1646"/>
    </row>
    <row r="80" spans="2:24" ht="12.75">
      <c r="B80" s="1578" t="s">
        <v>297</v>
      </c>
      <c r="C80" s="1642"/>
      <c r="D80" s="1539"/>
      <c r="E80" s="1539"/>
      <c r="F80" s="1539"/>
      <c r="G80" s="1542"/>
      <c r="H80" s="1644"/>
      <c r="J80" s="1578" t="s">
        <v>297</v>
      </c>
      <c r="K80" s="1642"/>
      <c r="L80" s="1539"/>
      <c r="M80" s="1539"/>
      <c r="N80" s="1539"/>
      <c r="O80" s="1542"/>
      <c r="P80" s="1644"/>
      <c r="R80" s="1578" t="s">
        <v>297</v>
      </c>
      <c r="S80" s="1642"/>
      <c r="T80" s="1539"/>
      <c r="U80" s="1539"/>
      <c r="V80" s="1539"/>
      <c r="W80" s="1542"/>
      <c r="X80" s="1644"/>
    </row>
    <row r="81" spans="2:24" ht="12.75">
      <c r="B81" s="1578" t="s">
        <v>303</v>
      </c>
      <c r="C81" s="1642"/>
      <c r="D81" s="1539"/>
      <c r="E81" s="1539"/>
      <c r="F81" s="1539"/>
      <c r="G81" s="1542"/>
      <c r="H81" s="1644"/>
      <c r="J81" s="1578" t="s">
        <v>303</v>
      </c>
      <c r="K81" s="1642"/>
      <c r="L81" s="1539"/>
      <c r="M81" s="1539"/>
      <c r="N81" s="1539"/>
      <c r="O81" s="1542"/>
      <c r="P81" s="1644"/>
      <c r="R81" s="1578" t="s">
        <v>303</v>
      </c>
      <c r="S81" s="1642"/>
      <c r="T81" s="1539"/>
      <c r="U81" s="1539"/>
      <c r="V81" s="1539"/>
      <c r="W81" s="1542"/>
      <c r="X81" s="1644"/>
    </row>
    <row r="82" spans="2:24" ht="12.75">
      <c r="B82" s="1578" t="s">
        <v>165</v>
      </c>
      <c r="C82" s="1642"/>
      <c r="D82" s="1539"/>
      <c r="E82" s="1539"/>
      <c r="F82" s="1539"/>
      <c r="G82" s="1542"/>
      <c r="H82" s="1644"/>
      <c r="J82" s="1578" t="s">
        <v>165</v>
      </c>
      <c r="K82" s="1642"/>
      <c r="L82" s="1539"/>
      <c r="M82" s="1539"/>
      <c r="N82" s="1539"/>
      <c r="O82" s="1542"/>
      <c r="P82" s="1644"/>
      <c r="R82" s="1578" t="s">
        <v>165</v>
      </c>
      <c r="S82" s="1642"/>
      <c r="T82" s="1539"/>
      <c r="U82" s="1539"/>
      <c r="V82" s="1539"/>
      <c r="W82" s="1542"/>
      <c r="X82" s="1644"/>
    </row>
    <row r="83" spans="2:24" ht="13.5" thickBot="1">
      <c r="B83" s="1583" t="s">
        <v>304</v>
      </c>
      <c r="C83" s="1647"/>
      <c r="D83" s="1648"/>
      <c r="E83" s="1648"/>
      <c r="F83" s="1648"/>
      <c r="G83" s="1648"/>
      <c r="H83" s="1637"/>
      <c r="J83" s="1583" t="s">
        <v>304</v>
      </c>
      <c r="K83" s="1647"/>
      <c r="L83" s="1648"/>
      <c r="M83" s="1648"/>
      <c r="N83" s="1648"/>
      <c r="O83" s="1648"/>
      <c r="P83" s="1637"/>
      <c r="R83" s="1583" t="s">
        <v>304</v>
      </c>
      <c r="S83" s="1647"/>
      <c r="T83" s="1648"/>
      <c r="U83" s="1648"/>
      <c r="V83" s="1648"/>
      <c r="W83" s="1648"/>
      <c r="X83" s="1637"/>
    </row>
    <row r="84" spans="10:16" ht="13.5" thickBot="1">
      <c r="J84" s="1649"/>
      <c r="K84" s="1649"/>
      <c r="L84" s="1649"/>
      <c r="M84" s="1649"/>
      <c r="N84" s="1649"/>
      <c r="O84" s="1649"/>
      <c r="P84" s="1649"/>
    </row>
    <row r="85" spans="2:24" ht="12.75">
      <c r="B85" s="2021" t="s">
        <v>727</v>
      </c>
      <c r="C85" s="2022"/>
      <c r="D85" s="2022"/>
      <c r="E85" s="2022"/>
      <c r="F85" s="2022"/>
      <c r="G85" s="2022"/>
      <c r="H85" s="2023"/>
      <c r="J85" s="2021" t="s">
        <v>728</v>
      </c>
      <c r="K85" s="2022"/>
      <c r="L85" s="2022"/>
      <c r="M85" s="2022"/>
      <c r="N85" s="2022"/>
      <c r="O85" s="2022"/>
      <c r="P85" s="2023"/>
      <c r="R85" s="2021" t="s">
        <v>568</v>
      </c>
      <c r="S85" s="2022"/>
      <c r="T85" s="2022"/>
      <c r="U85" s="2022"/>
      <c r="V85" s="2022"/>
      <c r="W85" s="2022"/>
      <c r="X85" s="2023"/>
    </row>
    <row r="86" spans="2:24" ht="12.75">
      <c r="B86" s="1640"/>
      <c r="C86" s="2024" t="s">
        <v>313</v>
      </c>
      <c r="D86" s="1621" t="s">
        <v>314</v>
      </c>
      <c r="E86" s="1622"/>
      <c r="F86" s="1622"/>
      <c r="G86" s="1622"/>
      <c r="H86" s="1623"/>
      <c r="J86" s="1640"/>
      <c r="K86" s="2024" t="s">
        <v>313</v>
      </c>
      <c r="L86" s="1621" t="s">
        <v>315</v>
      </c>
      <c r="M86" s="1622"/>
      <c r="N86" s="1622"/>
      <c r="O86" s="1622"/>
      <c r="P86" s="1623"/>
      <c r="R86" s="1640"/>
      <c r="S86" s="2024" t="s">
        <v>313</v>
      </c>
      <c r="T86" s="1621" t="s">
        <v>315</v>
      </c>
      <c r="U86" s="1622"/>
      <c r="V86" s="1622"/>
      <c r="W86" s="1622"/>
      <c r="X86" s="1623"/>
    </row>
    <row r="87" spans="2:24" ht="26.25" thickBot="1">
      <c r="B87" s="1624"/>
      <c r="C87" s="2020"/>
      <c r="D87" s="1600" t="s">
        <v>732</v>
      </c>
      <c r="E87" s="1600" t="s">
        <v>733</v>
      </c>
      <c r="F87" s="1600" t="s">
        <v>734</v>
      </c>
      <c r="G87" s="1600" t="s">
        <v>735</v>
      </c>
      <c r="H87" s="1650" t="s">
        <v>736</v>
      </c>
      <c r="J87" s="1624"/>
      <c r="K87" s="2020"/>
      <c r="L87" s="1600" t="s">
        <v>732</v>
      </c>
      <c r="M87" s="1600" t="s">
        <v>733</v>
      </c>
      <c r="N87" s="1600" t="s">
        <v>734</v>
      </c>
      <c r="O87" s="1600" t="s">
        <v>735</v>
      </c>
      <c r="P87" s="1625"/>
      <c r="R87" s="1624"/>
      <c r="S87" s="2020"/>
      <c r="T87" s="1641" t="s">
        <v>732</v>
      </c>
      <c r="U87" s="1641" t="s">
        <v>733</v>
      </c>
      <c r="V87" s="1641" t="s">
        <v>135</v>
      </c>
      <c r="W87" s="1641" t="s">
        <v>735</v>
      </c>
      <c r="X87" s="1625"/>
    </row>
    <row r="88" spans="2:24" ht="12.75">
      <c r="B88" s="1609" t="s">
        <v>620</v>
      </c>
      <c r="C88" s="1642"/>
      <c r="D88" s="1651"/>
      <c r="E88" s="1651"/>
      <c r="F88" s="1651"/>
      <c r="G88" s="1651"/>
      <c r="H88" s="1652"/>
      <c r="J88" s="1609" t="s">
        <v>620</v>
      </c>
      <c r="K88" s="1642"/>
      <c r="L88" s="1651"/>
      <c r="M88" s="1651"/>
      <c r="N88" s="1651"/>
      <c r="O88" s="1651"/>
      <c r="P88" s="1646"/>
      <c r="R88" s="1609" t="s">
        <v>620</v>
      </c>
      <c r="S88" s="1642"/>
      <c r="T88" s="1651"/>
      <c r="U88" s="1651"/>
      <c r="V88" s="1651"/>
      <c r="W88" s="1651"/>
      <c r="X88" s="1646"/>
    </row>
    <row r="89" spans="2:24" ht="12.75">
      <c r="B89" s="1578" t="s">
        <v>297</v>
      </c>
      <c r="C89" s="1653"/>
      <c r="D89" s="1654"/>
      <c r="E89" s="1654"/>
      <c r="F89" s="1654"/>
      <c r="G89" s="1654"/>
      <c r="H89" s="1644"/>
      <c r="J89" s="1578" t="s">
        <v>297</v>
      </c>
      <c r="K89" s="1653"/>
      <c r="L89" s="1654"/>
      <c r="M89" s="1654"/>
      <c r="N89" s="1654"/>
      <c r="O89" s="1654"/>
      <c r="P89" s="1644"/>
      <c r="R89" s="1578" t="s">
        <v>297</v>
      </c>
      <c r="S89" s="1653"/>
      <c r="T89" s="1654"/>
      <c r="U89" s="1654"/>
      <c r="V89" s="1654"/>
      <c r="W89" s="1654"/>
      <c r="X89" s="1644"/>
    </row>
    <row r="90" spans="2:24" ht="12.75">
      <c r="B90" s="1578" t="s">
        <v>303</v>
      </c>
      <c r="C90" s="1653"/>
      <c r="D90" s="1654"/>
      <c r="E90" s="1654"/>
      <c r="F90" s="1654"/>
      <c r="G90" s="1654"/>
      <c r="H90" s="1644"/>
      <c r="J90" s="1578" t="s">
        <v>303</v>
      </c>
      <c r="K90" s="1653"/>
      <c r="L90" s="1654"/>
      <c r="M90" s="1654"/>
      <c r="N90" s="1654"/>
      <c r="O90" s="1654"/>
      <c r="P90" s="1644"/>
      <c r="R90" s="1578" t="s">
        <v>303</v>
      </c>
      <c r="S90" s="1653"/>
      <c r="T90" s="1654"/>
      <c r="U90" s="1654"/>
      <c r="V90" s="1654"/>
      <c r="W90" s="1654"/>
      <c r="X90" s="1644"/>
    </row>
    <row r="91" spans="2:24" ht="13.5" thickBot="1">
      <c r="B91" s="1655" t="s">
        <v>165</v>
      </c>
      <c r="C91" s="1656"/>
      <c r="D91" s="1657"/>
      <c r="E91" s="1657"/>
      <c r="F91" s="1657"/>
      <c r="G91" s="1657"/>
      <c r="H91" s="1658"/>
      <c r="J91" s="1655" t="s">
        <v>165</v>
      </c>
      <c r="K91" s="1656"/>
      <c r="L91" s="1657"/>
      <c r="M91" s="1657"/>
      <c r="N91" s="1657"/>
      <c r="O91" s="1657"/>
      <c r="P91" s="1658"/>
      <c r="R91" s="1655" t="s">
        <v>165</v>
      </c>
      <c r="S91" s="1656"/>
      <c r="T91" s="1657"/>
      <c r="U91" s="1657"/>
      <c r="V91" s="1657"/>
      <c r="W91" s="1657"/>
      <c r="X91" s="1658"/>
    </row>
    <row r="94" ht="12.75">
      <c r="B94" s="1560" t="s">
        <v>316</v>
      </c>
    </row>
    <row r="95" ht="13.5" thickBot="1"/>
    <row r="96" spans="2:9" ht="38.25">
      <c r="B96" s="1659"/>
      <c r="C96" s="1575" t="s">
        <v>721</v>
      </c>
      <c r="D96" s="1576" t="s">
        <v>722</v>
      </c>
      <c r="E96" s="1576" t="s">
        <v>723</v>
      </c>
      <c r="F96" s="1576" t="s">
        <v>724</v>
      </c>
      <c r="G96" s="1576" t="s">
        <v>725</v>
      </c>
      <c r="H96" s="1577" t="s">
        <v>726</v>
      </c>
      <c r="I96" s="1560"/>
    </row>
    <row r="97" spans="2:9" ht="12.75">
      <c r="B97" s="1609" t="s">
        <v>620</v>
      </c>
      <c r="C97" s="1610"/>
      <c r="D97" s="1660"/>
      <c r="E97" s="1612"/>
      <c r="F97" s="1660"/>
      <c r="G97" s="1660"/>
      <c r="H97" s="1661"/>
      <c r="I97" s="1560"/>
    </row>
    <row r="98" spans="2:9" ht="12.75">
      <c r="B98" s="1578" t="s">
        <v>297</v>
      </c>
      <c r="C98" s="1610"/>
      <c r="D98" s="1660"/>
      <c r="E98" s="1612"/>
      <c r="F98" s="1660"/>
      <c r="G98" s="1660"/>
      <c r="H98" s="1661"/>
      <c r="I98" s="1560"/>
    </row>
    <row r="99" spans="2:9" ht="12.75">
      <c r="B99" s="1578" t="s">
        <v>303</v>
      </c>
      <c r="C99" s="1610"/>
      <c r="D99" s="1660"/>
      <c r="E99" s="1612"/>
      <c r="F99" s="1660"/>
      <c r="G99" s="1660"/>
      <c r="H99" s="1661"/>
      <c r="I99" s="1560"/>
    </row>
    <row r="100" spans="2:9" ht="12.75">
      <c r="B100" s="1578" t="s">
        <v>165</v>
      </c>
      <c r="C100" s="1610"/>
      <c r="D100" s="1660"/>
      <c r="E100" s="1612"/>
      <c r="F100" s="1660"/>
      <c r="G100" s="1660"/>
      <c r="H100" s="1661"/>
      <c r="I100" s="1560"/>
    </row>
    <row r="101" spans="2:9" ht="13.5" thickBot="1">
      <c r="B101" s="1583" t="s">
        <v>304</v>
      </c>
      <c r="C101" s="1584"/>
      <c r="D101" s="1585"/>
      <c r="E101" s="1585"/>
      <c r="F101" s="1585"/>
      <c r="G101" s="1585"/>
      <c r="H101" s="1586"/>
      <c r="I101" s="1560"/>
    </row>
    <row r="102" spans="2:9" ht="12.75">
      <c r="B102" s="1560"/>
      <c r="C102" s="1560"/>
      <c r="D102" s="1560"/>
      <c r="E102" s="1560"/>
      <c r="F102" s="1560"/>
      <c r="G102" s="1560"/>
      <c r="H102" s="1560"/>
      <c r="I102" s="1560"/>
    </row>
    <row r="103" ht="13.5" thickBot="1"/>
    <row r="104" spans="2:24" ht="12.75">
      <c r="B104" s="2021" t="s">
        <v>727</v>
      </c>
      <c r="C104" s="2022"/>
      <c r="D104" s="2022"/>
      <c r="E104" s="2022"/>
      <c r="F104" s="2022"/>
      <c r="G104" s="2022"/>
      <c r="H104" s="2023"/>
      <c r="I104" s="1587"/>
      <c r="J104" s="2021" t="s">
        <v>728</v>
      </c>
      <c r="K104" s="2022"/>
      <c r="L104" s="2022"/>
      <c r="M104" s="2022"/>
      <c r="N104" s="2022"/>
      <c r="O104" s="2022"/>
      <c r="P104" s="2023"/>
      <c r="R104" s="2021" t="s">
        <v>568</v>
      </c>
      <c r="S104" s="2022"/>
      <c r="T104" s="2022"/>
      <c r="U104" s="2022"/>
      <c r="V104" s="2022"/>
      <c r="W104" s="2022"/>
      <c r="X104" s="2023"/>
    </row>
    <row r="105" spans="2:24" ht="12.75">
      <c r="B105" s="1640"/>
      <c r="C105" s="2027" t="s">
        <v>729</v>
      </c>
      <c r="D105" s="2029" t="s">
        <v>730</v>
      </c>
      <c r="E105" s="2030"/>
      <c r="F105" s="2030"/>
      <c r="G105" s="2030"/>
      <c r="H105" s="2031"/>
      <c r="I105" s="1589"/>
      <c r="J105" s="1594"/>
      <c r="K105" s="2032" t="s">
        <v>729</v>
      </c>
      <c r="L105" s="1662" t="s">
        <v>731</v>
      </c>
      <c r="M105" s="1663"/>
      <c r="N105" s="1663"/>
      <c r="O105" s="1663"/>
      <c r="P105" s="1664"/>
      <c r="Q105" s="1589"/>
      <c r="R105" s="1590"/>
      <c r="S105" s="2034" t="s">
        <v>729</v>
      </c>
      <c r="T105" s="1665" t="s">
        <v>731</v>
      </c>
      <c r="U105" s="1666"/>
      <c r="V105" s="1666"/>
      <c r="W105" s="1666"/>
      <c r="X105" s="1667"/>
    </row>
    <row r="106" spans="2:24" ht="25.5">
      <c r="B106" s="1624"/>
      <c r="C106" s="2028"/>
      <c r="D106" s="1604" t="s">
        <v>317</v>
      </c>
      <c r="E106" s="1604" t="s">
        <v>734</v>
      </c>
      <c r="F106" s="1604" t="s">
        <v>665</v>
      </c>
      <c r="G106" s="1604" t="s">
        <v>318</v>
      </c>
      <c r="H106" s="1605" t="s">
        <v>736</v>
      </c>
      <c r="I106" s="1602"/>
      <c r="J106" s="1603"/>
      <c r="K106" s="2033"/>
      <c r="L106" s="1604" t="s">
        <v>317</v>
      </c>
      <c r="M106" s="1604" t="s">
        <v>734</v>
      </c>
      <c r="N106" s="1604" t="s">
        <v>665</v>
      </c>
      <c r="O106" s="1604" t="s">
        <v>318</v>
      </c>
      <c r="P106" s="1605" t="s">
        <v>736</v>
      </c>
      <c r="Q106" s="1589"/>
      <c r="R106" s="1603"/>
      <c r="S106" s="2033"/>
      <c r="T106" s="1604" t="s">
        <v>317</v>
      </c>
      <c r="U106" s="1604" t="s">
        <v>734</v>
      </c>
      <c r="V106" s="1604" t="s">
        <v>665</v>
      </c>
      <c r="W106" s="1604" t="s">
        <v>318</v>
      </c>
      <c r="X106" s="1605" t="s">
        <v>736</v>
      </c>
    </row>
    <row r="107" spans="2:24" ht="12.75">
      <c r="B107" s="1609" t="s">
        <v>620</v>
      </c>
      <c r="C107" s="1610"/>
      <c r="D107" s="1611"/>
      <c r="E107" s="1611"/>
      <c r="F107" s="1611"/>
      <c r="G107" s="1612"/>
      <c r="H107" s="1613"/>
      <c r="I107" s="1608"/>
      <c r="J107" s="1609" t="s">
        <v>620</v>
      </c>
      <c r="K107" s="1610">
        <f>SUM(L107:P107)</f>
        <v>1665</v>
      </c>
      <c r="L107" s="1611">
        <v>754</v>
      </c>
      <c r="M107" s="1611">
        <v>351</v>
      </c>
      <c r="N107" s="1611"/>
      <c r="O107" s="1612"/>
      <c r="P107" s="1613">
        <v>560</v>
      </c>
      <c r="R107" s="1609" t="s">
        <v>620</v>
      </c>
      <c r="S107" s="1610">
        <f>SUM(T107:X107)</f>
        <v>1123</v>
      </c>
      <c r="T107" s="1611">
        <v>612</v>
      </c>
      <c r="U107" s="1611">
        <v>154</v>
      </c>
      <c r="V107" s="1611"/>
      <c r="W107" s="1612"/>
      <c r="X107" s="1613">
        <v>357</v>
      </c>
    </row>
    <row r="108" spans="2:24" ht="12.75">
      <c r="B108" s="1578" t="s">
        <v>297</v>
      </c>
      <c r="C108" s="1610"/>
      <c r="D108" s="1606"/>
      <c r="E108" s="1606"/>
      <c r="F108" s="1606"/>
      <c r="G108" s="1581"/>
      <c r="H108" s="1607"/>
      <c r="I108" s="1608"/>
      <c r="J108" s="1578" t="s">
        <v>297</v>
      </c>
      <c r="K108" s="1610">
        <f>SUM(L108:P108)</f>
        <v>471</v>
      </c>
      <c r="L108" s="1606"/>
      <c r="M108" s="1606"/>
      <c r="N108" s="1606"/>
      <c r="O108" s="1581"/>
      <c r="P108" s="1607">
        <v>471</v>
      </c>
      <c r="R108" s="1578" t="s">
        <v>297</v>
      </c>
      <c r="S108" s="1610">
        <f>SUM(T108:X108)</f>
        <v>641</v>
      </c>
      <c r="T108" s="1606"/>
      <c r="U108" s="1606"/>
      <c r="V108" s="1606"/>
      <c r="W108" s="1581"/>
      <c r="X108" s="1607">
        <v>641</v>
      </c>
    </row>
    <row r="109" spans="2:24" ht="12.75">
      <c r="B109" s="1578" t="s">
        <v>303</v>
      </c>
      <c r="C109" s="1610"/>
      <c r="D109" s="1606"/>
      <c r="E109" s="1606"/>
      <c r="F109" s="1606"/>
      <c r="G109" s="1581"/>
      <c r="H109" s="1607"/>
      <c r="I109" s="1608"/>
      <c r="J109" s="1578" t="s">
        <v>303</v>
      </c>
      <c r="K109" s="1610">
        <f>SUM(L109:P109)</f>
        <v>0</v>
      </c>
      <c r="L109" s="1606"/>
      <c r="M109" s="1606"/>
      <c r="N109" s="1606"/>
      <c r="O109" s="1581"/>
      <c r="P109" s="1607"/>
      <c r="R109" s="1578" t="s">
        <v>303</v>
      </c>
      <c r="S109" s="1610">
        <f>SUM(T109:X109)</f>
        <v>0</v>
      </c>
      <c r="T109" s="1606"/>
      <c r="U109" s="1606"/>
      <c r="V109" s="1606"/>
      <c r="W109" s="1581"/>
      <c r="X109" s="1607"/>
    </row>
    <row r="110" spans="2:24" ht="12.75">
      <c r="B110" s="1578" t="s">
        <v>165</v>
      </c>
      <c r="C110" s="1610"/>
      <c r="D110" s="1606"/>
      <c r="E110" s="1606"/>
      <c r="F110" s="1606"/>
      <c r="G110" s="1581"/>
      <c r="H110" s="1607"/>
      <c r="I110" s="1608"/>
      <c r="J110" s="1578" t="s">
        <v>165</v>
      </c>
      <c r="K110" s="1610">
        <f>SUM(L110:P110)</f>
        <v>0</v>
      </c>
      <c r="L110" s="1606"/>
      <c r="M110" s="1606"/>
      <c r="N110" s="1606"/>
      <c r="O110" s="1581"/>
      <c r="P110" s="1607"/>
      <c r="R110" s="1578" t="s">
        <v>165</v>
      </c>
      <c r="S110" s="1610">
        <f>SUM(T110:X110)</f>
        <v>0</v>
      </c>
      <c r="T110" s="1606"/>
      <c r="U110" s="1606"/>
      <c r="V110" s="1606"/>
      <c r="W110" s="1581"/>
      <c r="X110" s="1607"/>
    </row>
    <row r="111" spans="2:24" ht="13.5" thickBot="1">
      <c r="B111" s="1583" t="s">
        <v>304</v>
      </c>
      <c r="C111" s="1584"/>
      <c r="D111" s="1585"/>
      <c r="E111" s="1585"/>
      <c r="F111" s="1585"/>
      <c r="G111" s="1585"/>
      <c r="H111" s="1586"/>
      <c r="I111" s="1608"/>
      <c r="J111" s="1583" t="s">
        <v>304</v>
      </c>
      <c r="K111" s="1584">
        <f aca="true" t="shared" si="0" ref="K111:P111">SUM(K107:K110)</f>
        <v>2136</v>
      </c>
      <c r="L111" s="1585">
        <f t="shared" si="0"/>
        <v>754</v>
      </c>
      <c r="M111" s="1585">
        <f t="shared" si="0"/>
        <v>351</v>
      </c>
      <c r="N111" s="1585">
        <f t="shared" si="0"/>
        <v>0</v>
      </c>
      <c r="O111" s="1585">
        <f t="shared" si="0"/>
        <v>0</v>
      </c>
      <c r="P111" s="1586">
        <f t="shared" si="0"/>
        <v>1031</v>
      </c>
      <c r="R111" s="1583" t="s">
        <v>304</v>
      </c>
      <c r="S111" s="1584">
        <f aca="true" t="shared" si="1" ref="S111:X111">SUM(S107:S110)</f>
        <v>1764</v>
      </c>
      <c r="T111" s="1585">
        <f t="shared" si="1"/>
        <v>612</v>
      </c>
      <c r="U111" s="1585">
        <f t="shared" si="1"/>
        <v>154</v>
      </c>
      <c r="V111" s="1585">
        <f t="shared" si="1"/>
        <v>0</v>
      </c>
      <c r="W111" s="1585">
        <f t="shared" si="1"/>
        <v>0</v>
      </c>
      <c r="X111" s="1586">
        <f t="shared" si="1"/>
        <v>998</v>
      </c>
    </row>
    <row r="112" spans="2:24" ht="13.5" thickBot="1">
      <c r="B112" s="1614"/>
      <c r="C112" s="1615"/>
      <c r="D112" s="1615"/>
      <c r="E112" s="1615"/>
      <c r="F112" s="1615"/>
      <c r="G112" s="1615"/>
      <c r="H112" s="1615"/>
      <c r="I112" s="1608"/>
      <c r="J112" s="1614"/>
      <c r="K112" s="1615"/>
      <c r="L112" s="1615"/>
      <c r="M112" s="1615"/>
      <c r="N112" s="1615"/>
      <c r="O112" s="1615"/>
      <c r="P112" s="1615"/>
      <c r="R112" s="1614"/>
      <c r="S112" s="1615"/>
      <c r="T112" s="1615"/>
      <c r="U112" s="1615"/>
      <c r="V112" s="1615"/>
      <c r="W112" s="1615"/>
      <c r="X112" s="1615"/>
    </row>
    <row r="113" spans="2:24" ht="12.75">
      <c r="B113" s="2021" t="s">
        <v>727</v>
      </c>
      <c r="C113" s="2022"/>
      <c r="D113" s="2022"/>
      <c r="E113" s="2022"/>
      <c r="F113" s="2022"/>
      <c r="G113" s="2022"/>
      <c r="H113" s="2023"/>
      <c r="I113" s="1587"/>
      <c r="J113" s="2021" t="s">
        <v>728</v>
      </c>
      <c r="K113" s="2022"/>
      <c r="L113" s="2022"/>
      <c r="M113" s="2022"/>
      <c r="N113" s="2022"/>
      <c r="O113" s="2022"/>
      <c r="P113" s="2023"/>
      <c r="R113" s="2021" t="s">
        <v>568</v>
      </c>
      <c r="S113" s="2022"/>
      <c r="T113" s="2022"/>
      <c r="U113" s="2022"/>
      <c r="V113" s="2022"/>
      <c r="W113" s="2022"/>
      <c r="X113" s="2023"/>
    </row>
    <row r="114" spans="2:24" ht="12.75">
      <c r="B114" s="1640"/>
      <c r="C114" s="2025" t="s">
        <v>309</v>
      </c>
      <c r="D114" s="1621" t="s">
        <v>730</v>
      </c>
      <c r="E114" s="1622"/>
      <c r="F114" s="1622"/>
      <c r="G114" s="1622"/>
      <c r="H114" s="1623"/>
      <c r="J114" s="1588"/>
      <c r="K114" s="2019" t="s">
        <v>309</v>
      </c>
      <c r="L114" s="1617" t="s">
        <v>731</v>
      </c>
      <c r="M114" s="1618"/>
      <c r="N114" s="1618"/>
      <c r="O114" s="1618"/>
      <c r="P114" s="1619"/>
      <c r="R114" s="1620"/>
      <c r="S114" s="2019" t="s">
        <v>309</v>
      </c>
      <c r="T114" s="1617" t="s">
        <v>731</v>
      </c>
      <c r="U114" s="1618"/>
      <c r="V114" s="1618"/>
      <c r="W114" s="1618"/>
      <c r="X114" s="1619"/>
    </row>
    <row r="115" spans="2:24" ht="25.5">
      <c r="B115" s="1624"/>
      <c r="C115" s="2026"/>
      <c r="D115" s="1604" t="s">
        <v>317</v>
      </c>
      <c r="E115" s="1604" t="s">
        <v>734</v>
      </c>
      <c r="F115" s="1604" t="s">
        <v>665</v>
      </c>
      <c r="G115" s="1604" t="s">
        <v>318</v>
      </c>
      <c r="H115" s="1605" t="s">
        <v>736</v>
      </c>
      <c r="I115" s="1608"/>
      <c r="J115" s="1626"/>
      <c r="K115" s="2020"/>
      <c r="L115" s="1604" t="s">
        <v>317</v>
      </c>
      <c r="M115" s="1604" t="s">
        <v>734</v>
      </c>
      <c r="N115" s="1604" t="s">
        <v>665</v>
      </c>
      <c r="O115" s="1604" t="s">
        <v>318</v>
      </c>
      <c r="P115" s="1605" t="s">
        <v>736</v>
      </c>
      <c r="R115" s="1626"/>
      <c r="S115" s="2020"/>
      <c r="T115" s="1604" t="s">
        <v>317</v>
      </c>
      <c r="U115" s="1604" t="s">
        <v>734</v>
      </c>
      <c r="V115" s="1604" t="s">
        <v>665</v>
      </c>
      <c r="W115" s="1604" t="s">
        <v>318</v>
      </c>
      <c r="X115" s="1605" t="s">
        <v>736</v>
      </c>
    </row>
    <row r="116" spans="2:24" ht="12.75">
      <c r="B116" s="1627" t="s">
        <v>620</v>
      </c>
      <c r="C116" s="1611"/>
      <c r="D116" s="1611"/>
      <c r="E116" s="1611"/>
      <c r="F116" s="1611"/>
      <c r="G116" s="1630"/>
      <c r="H116" s="1628"/>
      <c r="I116" s="1608"/>
      <c r="J116" s="1609" t="s">
        <v>620</v>
      </c>
      <c r="K116" s="1629">
        <v>2212</v>
      </c>
      <c r="L116" s="1611">
        <v>1509</v>
      </c>
      <c r="M116" s="1611">
        <v>703</v>
      </c>
      <c r="N116" s="1611"/>
      <c r="O116" s="1612"/>
      <c r="P116" s="1630"/>
      <c r="R116" s="1609" t="s">
        <v>620</v>
      </c>
      <c r="S116" s="1629">
        <v>1540</v>
      </c>
      <c r="T116" s="1611">
        <v>1232</v>
      </c>
      <c r="U116" s="1611">
        <v>308</v>
      </c>
      <c r="V116" s="1611"/>
      <c r="W116" s="1612"/>
      <c r="X116" s="1630"/>
    </row>
    <row r="117" spans="2:24" ht="12.75">
      <c r="B117" s="1631" t="s">
        <v>297</v>
      </c>
      <c r="C117" s="1606"/>
      <c r="D117" s="1606"/>
      <c r="E117" s="1606"/>
      <c r="F117" s="1606"/>
      <c r="G117" s="1634"/>
      <c r="H117" s="1632"/>
      <c r="I117" s="1608"/>
      <c r="J117" s="1578" t="s">
        <v>297</v>
      </c>
      <c r="K117" s="1633">
        <v>0</v>
      </c>
      <c r="L117" s="1606"/>
      <c r="M117" s="1606"/>
      <c r="N117" s="1606"/>
      <c r="O117" s="1581"/>
      <c r="P117" s="1634"/>
      <c r="R117" s="1578" t="s">
        <v>297</v>
      </c>
      <c r="S117" s="1633"/>
      <c r="T117" s="1606"/>
      <c r="U117" s="1606"/>
      <c r="V117" s="1606"/>
      <c r="W117" s="1581"/>
      <c r="X117" s="1634"/>
    </row>
    <row r="118" spans="2:24" ht="12.75">
      <c r="B118" s="1631" t="s">
        <v>303</v>
      </c>
      <c r="C118" s="1606"/>
      <c r="D118" s="1606"/>
      <c r="E118" s="1606"/>
      <c r="F118" s="1606"/>
      <c r="G118" s="1634"/>
      <c r="H118" s="1632"/>
      <c r="I118" s="1608"/>
      <c r="J118" s="1578" t="s">
        <v>303</v>
      </c>
      <c r="K118" s="1633"/>
      <c r="L118" s="1606"/>
      <c r="M118" s="1606"/>
      <c r="N118" s="1606"/>
      <c r="O118" s="1581"/>
      <c r="P118" s="1634"/>
      <c r="R118" s="1578" t="s">
        <v>303</v>
      </c>
      <c r="S118" s="1633"/>
      <c r="T118" s="1606"/>
      <c r="U118" s="1606"/>
      <c r="V118" s="1606"/>
      <c r="W118" s="1581"/>
      <c r="X118" s="1634"/>
    </row>
    <row r="119" spans="2:24" ht="12.75">
      <c r="B119" s="1631" t="s">
        <v>165</v>
      </c>
      <c r="C119" s="1606"/>
      <c r="D119" s="1606"/>
      <c r="E119" s="1606"/>
      <c r="F119" s="1606"/>
      <c r="G119" s="1634"/>
      <c r="H119" s="1632"/>
      <c r="I119" s="1608"/>
      <c r="J119" s="1578" t="s">
        <v>165</v>
      </c>
      <c r="K119" s="1633"/>
      <c r="L119" s="1606"/>
      <c r="M119" s="1606"/>
      <c r="N119" s="1606"/>
      <c r="O119" s="1581"/>
      <c r="P119" s="1634"/>
      <c r="R119" s="1578" t="s">
        <v>165</v>
      </c>
      <c r="S119" s="1633"/>
      <c r="T119" s="1606"/>
      <c r="U119" s="1606"/>
      <c r="V119" s="1606"/>
      <c r="W119" s="1581"/>
      <c r="X119" s="1634"/>
    </row>
    <row r="120" spans="2:24" ht="13.5" thickBot="1">
      <c r="B120" s="1635" t="s">
        <v>304</v>
      </c>
      <c r="C120" s="1636"/>
      <c r="D120" s="1585"/>
      <c r="E120" s="1585"/>
      <c r="F120" s="1585"/>
      <c r="G120" s="1668"/>
      <c r="H120" s="1637"/>
      <c r="I120" s="1608"/>
      <c r="J120" s="1583" t="s">
        <v>304</v>
      </c>
      <c r="K120" s="1584">
        <f aca="true" t="shared" si="2" ref="K120:P120">SUM(K116:K119)</f>
        <v>2212</v>
      </c>
      <c r="L120" s="1585">
        <f t="shared" si="2"/>
        <v>1509</v>
      </c>
      <c r="M120" s="1585">
        <f t="shared" si="2"/>
        <v>703</v>
      </c>
      <c r="N120" s="1585">
        <f t="shared" si="2"/>
        <v>0</v>
      </c>
      <c r="O120" s="1585">
        <f t="shared" si="2"/>
        <v>0</v>
      </c>
      <c r="P120" s="1637">
        <f t="shared" si="2"/>
        <v>0</v>
      </c>
      <c r="R120" s="1583" t="s">
        <v>304</v>
      </c>
      <c r="S120" s="1584">
        <f aca="true" t="shared" si="3" ref="S120:X120">SUM(S116:S119)</f>
        <v>1540</v>
      </c>
      <c r="T120" s="1585">
        <f t="shared" si="3"/>
        <v>1232</v>
      </c>
      <c r="U120" s="1585">
        <f t="shared" si="3"/>
        <v>308</v>
      </c>
      <c r="V120" s="1585">
        <f t="shared" si="3"/>
        <v>0</v>
      </c>
      <c r="W120" s="1585">
        <f t="shared" si="3"/>
        <v>0</v>
      </c>
      <c r="X120" s="1637">
        <f t="shared" si="3"/>
        <v>0</v>
      </c>
    </row>
    <row r="121" spans="2:24" ht="13.5" thickBot="1">
      <c r="B121" s="1614"/>
      <c r="C121" s="1615"/>
      <c r="D121" s="1615"/>
      <c r="E121" s="1615"/>
      <c r="F121" s="1615"/>
      <c r="G121" s="1615"/>
      <c r="H121" s="1615"/>
      <c r="I121" s="1608"/>
      <c r="J121" s="1614"/>
      <c r="K121" s="1615"/>
      <c r="L121" s="1615"/>
      <c r="M121" s="1615"/>
      <c r="N121" s="1615"/>
      <c r="O121" s="1615"/>
      <c r="P121" s="1615"/>
      <c r="R121" s="1614"/>
      <c r="S121" s="1615"/>
      <c r="T121" s="1615"/>
      <c r="U121" s="1615"/>
      <c r="V121" s="1615"/>
      <c r="W121" s="1615"/>
      <c r="X121" s="1615"/>
    </row>
    <row r="122" spans="2:24" ht="12.75">
      <c r="B122" s="2021" t="s">
        <v>727</v>
      </c>
      <c r="C122" s="2022"/>
      <c r="D122" s="2022"/>
      <c r="E122" s="2022"/>
      <c r="F122" s="2022"/>
      <c r="G122" s="2022"/>
      <c r="H122" s="2023"/>
      <c r="J122" s="2021" t="s">
        <v>728</v>
      </c>
      <c r="K122" s="2022"/>
      <c r="L122" s="2022"/>
      <c r="M122" s="2022"/>
      <c r="N122" s="2022"/>
      <c r="O122" s="2022"/>
      <c r="P122" s="2023"/>
      <c r="R122" s="2021" t="s">
        <v>568</v>
      </c>
      <c r="S122" s="2022"/>
      <c r="T122" s="2022"/>
      <c r="U122" s="2022"/>
      <c r="V122" s="2022"/>
      <c r="W122" s="2022"/>
      <c r="X122" s="2023"/>
    </row>
    <row r="123" spans="2:24" ht="12.75">
      <c r="B123" s="1616"/>
      <c r="C123" s="2019" t="s">
        <v>310</v>
      </c>
      <c r="D123" s="1617" t="s">
        <v>311</v>
      </c>
      <c r="E123" s="1618"/>
      <c r="F123" s="1618"/>
      <c r="G123" s="1618"/>
      <c r="H123" s="1619"/>
      <c r="J123" s="1640"/>
      <c r="K123" s="2024" t="s">
        <v>310</v>
      </c>
      <c r="L123" s="1621" t="s">
        <v>312</v>
      </c>
      <c r="M123" s="1622"/>
      <c r="N123" s="1622"/>
      <c r="O123" s="1622"/>
      <c r="P123" s="1623"/>
      <c r="R123" s="1616"/>
      <c r="S123" s="2019" t="s">
        <v>310</v>
      </c>
      <c r="T123" s="1617" t="s">
        <v>312</v>
      </c>
      <c r="U123" s="1618"/>
      <c r="V123" s="1618"/>
      <c r="W123" s="1618"/>
      <c r="X123" s="1619"/>
    </row>
    <row r="124" spans="2:24" ht="25.5">
      <c r="B124" s="1624"/>
      <c r="C124" s="2020"/>
      <c r="D124" s="1604" t="s">
        <v>317</v>
      </c>
      <c r="E124" s="1604" t="s">
        <v>734</v>
      </c>
      <c r="F124" s="1604" t="s">
        <v>665</v>
      </c>
      <c r="G124" s="1604" t="s">
        <v>318</v>
      </c>
      <c r="H124" s="1605" t="s">
        <v>736</v>
      </c>
      <c r="J124" s="1624"/>
      <c r="K124" s="2020"/>
      <c r="L124" s="1604" t="s">
        <v>317</v>
      </c>
      <c r="M124" s="1604" t="s">
        <v>734</v>
      </c>
      <c r="N124" s="1604" t="s">
        <v>665</v>
      </c>
      <c r="O124" s="1604" t="s">
        <v>318</v>
      </c>
      <c r="P124" s="1605" t="s">
        <v>736</v>
      </c>
      <c r="R124" s="1624"/>
      <c r="S124" s="2020"/>
      <c r="T124" s="1604" t="s">
        <v>317</v>
      </c>
      <c r="U124" s="1604" t="s">
        <v>734</v>
      </c>
      <c r="V124" s="1604" t="s">
        <v>665</v>
      </c>
      <c r="W124" s="1604" t="s">
        <v>318</v>
      </c>
      <c r="X124" s="1605" t="s">
        <v>736</v>
      </c>
    </row>
    <row r="125" spans="2:24" ht="12.75">
      <c r="B125" s="1609" t="s">
        <v>620</v>
      </c>
      <c r="C125" s="1642"/>
      <c r="D125" s="1643"/>
      <c r="E125" s="1643"/>
      <c r="F125" s="1643"/>
      <c r="G125" s="1630"/>
      <c r="H125" s="1646"/>
      <c r="J125" s="1609" t="s">
        <v>620</v>
      </c>
      <c r="K125" s="1642">
        <f>SUM(G42:H42)</f>
        <v>0</v>
      </c>
      <c r="L125" s="1643">
        <v>2.1</v>
      </c>
      <c r="M125" s="1643">
        <v>2.6</v>
      </c>
      <c r="N125" s="1643"/>
      <c r="O125" s="1630"/>
      <c r="P125" s="1646"/>
      <c r="R125" s="1609" t="s">
        <v>620</v>
      </c>
      <c r="S125" s="1642">
        <f>SUM(I42:M42)</f>
        <v>0</v>
      </c>
      <c r="T125" s="1643">
        <v>1.7</v>
      </c>
      <c r="U125" s="1643">
        <v>1.2</v>
      </c>
      <c r="V125" s="1643"/>
      <c r="W125" s="1630"/>
      <c r="X125" s="1646"/>
    </row>
    <row r="126" spans="2:24" ht="12.75">
      <c r="B126" s="1578" t="s">
        <v>297</v>
      </c>
      <c r="C126" s="1642"/>
      <c r="D126" s="1539"/>
      <c r="E126" s="1539"/>
      <c r="F126" s="1539"/>
      <c r="G126" s="1634"/>
      <c r="H126" s="1644"/>
      <c r="J126" s="1578" t="s">
        <v>297</v>
      </c>
      <c r="K126" s="1642">
        <f>SUM(G43:H43)</f>
        <v>0</v>
      </c>
      <c r="L126" s="1539"/>
      <c r="M126" s="1539"/>
      <c r="N126" s="1539"/>
      <c r="O126" s="1634"/>
      <c r="P126" s="1644"/>
      <c r="R126" s="1578" t="s">
        <v>297</v>
      </c>
      <c r="S126" s="1642">
        <f>SUM(I43:M43)</f>
        <v>0</v>
      </c>
      <c r="T126" s="1539"/>
      <c r="U126" s="1539"/>
      <c r="V126" s="1539"/>
      <c r="W126" s="1634"/>
      <c r="X126" s="1644"/>
    </row>
    <row r="127" spans="2:24" ht="12.75">
      <c r="B127" s="1578" t="s">
        <v>303</v>
      </c>
      <c r="C127" s="1642"/>
      <c r="D127" s="1539"/>
      <c r="E127" s="1539"/>
      <c r="F127" s="1539"/>
      <c r="G127" s="1634"/>
      <c r="H127" s="1644"/>
      <c r="J127" s="1578" t="s">
        <v>303</v>
      </c>
      <c r="K127" s="1642">
        <f>SUM(G44:H44)</f>
        <v>0</v>
      </c>
      <c r="L127" s="1539"/>
      <c r="M127" s="1539"/>
      <c r="N127" s="1539"/>
      <c r="O127" s="1634"/>
      <c r="P127" s="1644"/>
      <c r="R127" s="1578" t="s">
        <v>303</v>
      </c>
      <c r="S127" s="1642">
        <f>SUM(I44:M44)</f>
        <v>0</v>
      </c>
      <c r="T127" s="1539"/>
      <c r="U127" s="1539"/>
      <c r="V127" s="1539"/>
      <c r="W127" s="1634"/>
      <c r="X127" s="1644"/>
    </row>
    <row r="128" spans="2:24" ht="12.75">
      <c r="B128" s="1578" t="s">
        <v>165</v>
      </c>
      <c r="C128" s="1642"/>
      <c r="D128" s="1539"/>
      <c r="E128" s="1539"/>
      <c r="F128" s="1539"/>
      <c r="G128" s="1634"/>
      <c r="H128" s="1644"/>
      <c r="J128" s="1578" t="s">
        <v>165</v>
      </c>
      <c r="K128" s="1642">
        <f>SUM(G45:H45)</f>
        <v>0</v>
      </c>
      <c r="L128" s="1539"/>
      <c r="M128" s="1539"/>
      <c r="N128" s="1539"/>
      <c r="O128" s="1634"/>
      <c r="P128" s="1644"/>
      <c r="R128" s="1578" t="s">
        <v>165</v>
      </c>
      <c r="S128" s="1642">
        <f>SUM(I45:M45)</f>
        <v>0</v>
      </c>
      <c r="T128" s="1539"/>
      <c r="U128" s="1539"/>
      <c r="V128" s="1539"/>
      <c r="W128" s="1634"/>
      <c r="X128" s="1644"/>
    </row>
    <row r="129" spans="2:24" ht="13.5" thickBot="1">
      <c r="B129" s="1583" t="s">
        <v>304</v>
      </c>
      <c r="C129" s="1647"/>
      <c r="D129" s="1648"/>
      <c r="E129" s="1648"/>
      <c r="F129" s="1648"/>
      <c r="G129" s="1668"/>
      <c r="H129" s="1637"/>
      <c r="J129" s="1583" t="s">
        <v>304</v>
      </c>
      <c r="K129" s="1647">
        <f>SUM(K125:K128)</f>
        <v>0</v>
      </c>
      <c r="L129" s="1648">
        <f>SUM(L125:L128)</f>
        <v>2.1</v>
      </c>
      <c r="M129" s="1648">
        <f>SUM(M125:M128)</f>
        <v>2.6</v>
      </c>
      <c r="N129" s="1648">
        <f>SUM(N125:N128)</f>
        <v>0</v>
      </c>
      <c r="O129" s="1668"/>
      <c r="P129" s="1637">
        <f>SUM(P125:P128)</f>
        <v>0</v>
      </c>
      <c r="R129" s="1583" t="s">
        <v>304</v>
      </c>
      <c r="S129" s="1647">
        <f>SUM(S125:S128)</f>
        <v>0</v>
      </c>
      <c r="T129" s="1648">
        <f>SUM(T125:T128)</f>
        <v>1.7</v>
      </c>
      <c r="U129" s="1648">
        <f>SUM(U125:U128)</f>
        <v>1.2</v>
      </c>
      <c r="V129" s="1648">
        <f>SUM(V125:V128)</f>
        <v>0</v>
      </c>
      <c r="W129" s="1668"/>
      <c r="X129" s="1637">
        <f>SUM(X125:X128)</f>
        <v>0</v>
      </c>
    </row>
    <row r="130" ht="13.5" thickBot="1"/>
    <row r="131" spans="2:24" ht="12.75">
      <c r="B131" s="2021" t="s">
        <v>727</v>
      </c>
      <c r="C131" s="2022"/>
      <c r="D131" s="2022"/>
      <c r="E131" s="2022"/>
      <c r="F131" s="2022"/>
      <c r="G131" s="2022"/>
      <c r="H131" s="2023"/>
      <c r="J131" s="2021" t="s">
        <v>728</v>
      </c>
      <c r="K131" s="2022"/>
      <c r="L131" s="2022"/>
      <c r="M131" s="2022"/>
      <c r="N131" s="2022"/>
      <c r="O131" s="2022"/>
      <c r="P131" s="2023"/>
      <c r="R131" s="2021" t="s">
        <v>568</v>
      </c>
      <c r="S131" s="2022"/>
      <c r="T131" s="2022"/>
      <c r="U131" s="2022"/>
      <c r="V131" s="2022"/>
      <c r="W131" s="2022"/>
      <c r="X131" s="2023"/>
    </row>
    <row r="132" spans="2:24" ht="12.75">
      <c r="B132" s="1616"/>
      <c r="C132" s="2019" t="s">
        <v>313</v>
      </c>
      <c r="D132" s="1617" t="s">
        <v>314</v>
      </c>
      <c r="E132" s="1618"/>
      <c r="F132" s="1618"/>
      <c r="G132" s="1618"/>
      <c r="H132" s="1619"/>
      <c r="J132" s="1616"/>
      <c r="K132" s="2019" t="s">
        <v>313</v>
      </c>
      <c r="L132" s="1617" t="s">
        <v>315</v>
      </c>
      <c r="M132" s="1618"/>
      <c r="N132" s="1618"/>
      <c r="O132" s="1618"/>
      <c r="P132" s="1619"/>
      <c r="R132" s="1616"/>
      <c r="S132" s="2019" t="s">
        <v>313</v>
      </c>
      <c r="T132" s="1617" t="s">
        <v>315</v>
      </c>
      <c r="U132" s="1618"/>
      <c r="V132" s="1618"/>
      <c r="W132" s="1618"/>
      <c r="X132" s="1619"/>
    </row>
    <row r="133" spans="2:24" ht="25.5">
      <c r="B133" s="1624"/>
      <c r="C133" s="2020"/>
      <c r="D133" s="1604" t="s">
        <v>317</v>
      </c>
      <c r="E133" s="1604" t="s">
        <v>734</v>
      </c>
      <c r="F133" s="1604" t="s">
        <v>665</v>
      </c>
      <c r="G133" s="1604" t="s">
        <v>318</v>
      </c>
      <c r="H133" s="1605" t="s">
        <v>736</v>
      </c>
      <c r="J133" s="1624"/>
      <c r="K133" s="2020"/>
      <c r="L133" s="1604" t="s">
        <v>317</v>
      </c>
      <c r="M133" s="1604" t="s">
        <v>734</v>
      </c>
      <c r="N133" s="1604" t="s">
        <v>665</v>
      </c>
      <c r="O133" s="1604" t="s">
        <v>318</v>
      </c>
      <c r="P133" s="1605" t="s">
        <v>736</v>
      </c>
      <c r="R133" s="1624"/>
      <c r="S133" s="2020"/>
      <c r="T133" s="1604" t="s">
        <v>317</v>
      </c>
      <c r="U133" s="1604" t="s">
        <v>734</v>
      </c>
      <c r="V133" s="1604" t="s">
        <v>665</v>
      </c>
      <c r="W133" s="1604" t="s">
        <v>318</v>
      </c>
      <c r="X133" s="1605" t="s">
        <v>736</v>
      </c>
    </row>
    <row r="134" spans="2:24" ht="12.75">
      <c r="B134" s="1609" t="s">
        <v>620</v>
      </c>
      <c r="C134" s="1642"/>
      <c r="D134" s="1651"/>
      <c r="E134" s="1651"/>
      <c r="F134" s="1651"/>
      <c r="G134" s="1628"/>
      <c r="H134" s="1646"/>
      <c r="J134" s="1609" t="s">
        <v>620</v>
      </c>
      <c r="K134" s="1642">
        <f aca="true" t="shared" si="4" ref="K134:N137">IF(K116&gt;0,K125*1000/K116,0)</f>
        <v>0</v>
      </c>
      <c r="L134" s="1651">
        <f t="shared" si="4"/>
        <v>1.3916500994035785</v>
      </c>
      <c r="M134" s="1651">
        <f t="shared" si="4"/>
        <v>3.6984352773826457</v>
      </c>
      <c r="N134" s="1651">
        <f t="shared" si="4"/>
        <v>0</v>
      </c>
      <c r="O134" s="1628"/>
      <c r="P134" s="1646"/>
      <c r="R134" s="1609" t="s">
        <v>620</v>
      </c>
      <c r="S134" s="1642">
        <f aca="true" t="shared" si="5" ref="S134:V137">IF(S116&gt;0,S125*1000/S116,0)</f>
        <v>0</v>
      </c>
      <c r="T134" s="1651">
        <f t="shared" si="5"/>
        <v>1.37987012987013</v>
      </c>
      <c r="U134" s="1651">
        <f t="shared" si="5"/>
        <v>3.896103896103896</v>
      </c>
      <c r="V134" s="1651">
        <f t="shared" si="5"/>
        <v>0</v>
      </c>
      <c r="W134" s="1628"/>
      <c r="X134" s="1646"/>
    </row>
    <row r="135" spans="2:24" ht="12.75">
      <c r="B135" s="1578" t="s">
        <v>297</v>
      </c>
      <c r="C135" s="1653"/>
      <c r="D135" s="1654"/>
      <c r="E135" s="1654"/>
      <c r="F135" s="1654"/>
      <c r="G135" s="1632"/>
      <c r="H135" s="1644"/>
      <c r="J135" s="1578" t="s">
        <v>297</v>
      </c>
      <c r="K135" s="1653">
        <f t="shared" si="4"/>
        <v>0</v>
      </c>
      <c r="L135" s="1654">
        <f t="shared" si="4"/>
        <v>0</v>
      </c>
      <c r="M135" s="1654">
        <f t="shared" si="4"/>
        <v>0</v>
      </c>
      <c r="N135" s="1654">
        <f t="shared" si="4"/>
        <v>0</v>
      </c>
      <c r="O135" s="1632"/>
      <c r="P135" s="1644"/>
      <c r="R135" s="1578" t="s">
        <v>297</v>
      </c>
      <c r="S135" s="1653">
        <f t="shared" si="5"/>
        <v>0</v>
      </c>
      <c r="T135" s="1654">
        <f t="shared" si="5"/>
        <v>0</v>
      </c>
      <c r="U135" s="1654">
        <f t="shared" si="5"/>
        <v>0</v>
      </c>
      <c r="V135" s="1654">
        <f t="shared" si="5"/>
        <v>0</v>
      </c>
      <c r="W135" s="1632"/>
      <c r="X135" s="1644"/>
    </row>
    <row r="136" spans="2:24" ht="12.75">
      <c r="B136" s="1578" t="s">
        <v>303</v>
      </c>
      <c r="C136" s="1653"/>
      <c r="D136" s="1654"/>
      <c r="E136" s="1654"/>
      <c r="F136" s="1654"/>
      <c r="G136" s="1632"/>
      <c r="H136" s="1644"/>
      <c r="J136" s="1578" t="s">
        <v>303</v>
      </c>
      <c r="K136" s="1653">
        <f t="shared" si="4"/>
        <v>0</v>
      </c>
      <c r="L136" s="1654">
        <f t="shared" si="4"/>
        <v>0</v>
      </c>
      <c r="M136" s="1654">
        <f t="shared" si="4"/>
        <v>0</v>
      </c>
      <c r="N136" s="1654">
        <f t="shared" si="4"/>
        <v>0</v>
      </c>
      <c r="O136" s="1632"/>
      <c r="P136" s="1644"/>
      <c r="R136" s="1578" t="s">
        <v>303</v>
      </c>
      <c r="S136" s="1653">
        <f t="shared" si="5"/>
        <v>0</v>
      </c>
      <c r="T136" s="1654">
        <f t="shared" si="5"/>
        <v>0</v>
      </c>
      <c r="U136" s="1654">
        <f t="shared" si="5"/>
        <v>0</v>
      </c>
      <c r="V136" s="1654">
        <f t="shared" si="5"/>
        <v>0</v>
      </c>
      <c r="W136" s="1632"/>
      <c r="X136" s="1644"/>
    </row>
    <row r="137" spans="2:24" ht="13.5" thickBot="1">
      <c r="B137" s="1655" t="s">
        <v>165</v>
      </c>
      <c r="C137" s="1656"/>
      <c r="D137" s="1657"/>
      <c r="E137" s="1657"/>
      <c r="F137" s="1657"/>
      <c r="G137" s="1669"/>
      <c r="H137" s="1658"/>
      <c r="J137" s="1655" t="s">
        <v>165</v>
      </c>
      <c r="K137" s="1656">
        <f t="shared" si="4"/>
        <v>0</v>
      </c>
      <c r="L137" s="1657">
        <f t="shared" si="4"/>
        <v>0</v>
      </c>
      <c r="M137" s="1657">
        <f t="shared" si="4"/>
        <v>0</v>
      </c>
      <c r="N137" s="1657">
        <f t="shared" si="4"/>
        <v>0</v>
      </c>
      <c r="O137" s="1669"/>
      <c r="P137" s="1658"/>
      <c r="R137" s="1655" t="s">
        <v>165</v>
      </c>
      <c r="S137" s="1656">
        <f t="shared" si="5"/>
        <v>0</v>
      </c>
      <c r="T137" s="1657">
        <f t="shared" si="5"/>
        <v>0</v>
      </c>
      <c r="U137" s="1657">
        <f t="shared" si="5"/>
        <v>0</v>
      </c>
      <c r="V137" s="1657">
        <f t="shared" si="5"/>
        <v>0</v>
      </c>
      <c r="W137" s="1669"/>
      <c r="X137" s="1658"/>
    </row>
  </sheetData>
  <sheetProtection insertRows="0"/>
  <mergeCells count="50">
    <mergeCell ref="B58:H58"/>
    <mergeCell ref="J58:P58"/>
    <mergeCell ref="R58:X58"/>
    <mergeCell ref="C59:C60"/>
    <mergeCell ref="K59:K60"/>
    <mergeCell ref="S59:S60"/>
    <mergeCell ref="D59:H59"/>
    <mergeCell ref="B85:H85"/>
    <mergeCell ref="J85:P85"/>
    <mergeCell ref="R85:X85"/>
    <mergeCell ref="C86:C87"/>
    <mergeCell ref="K86:K87"/>
    <mergeCell ref="S86:S87"/>
    <mergeCell ref="J67:P67"/>
    <mergeCell ref="R67:X67"/>
    <mergeCell ref="S68:S69"/>
    <mergeCell ref="B67:H67"/>
    <mergeCell ref="C68:C69"/>
    <mergeCell ref="K68:K69"/>
    <mergeCell ref="B104:H104"/>
    <mergeCell ref="J104:P104"/>
    <mergeCell ref="R104:X104"/>
    <mergeCell ref="C105:C106"/>
    <mergeCell ref="D105:H105"/>
    <mergeCell ref="K105:K106"/>
    <mergeCell ref="S105:S106"/>
    <mergeCell ref="K114:K115"/>
    <mergeCell ref="S114:S115"/>
    <mergeCell ref="C114:C115"/>
    <mergeCell ref="B113:H113"/>
    <mergeCell ref="J113:P113"/>
    <mergeCell ref="R113:X113"/>
    <mergeCell ref="B76:H76"/>
    <mergeCell ref="J76:P76"/>
    <mergeCell ref="C77:C78"/>
    <mergeCell ref="K77:K78"/>
    <mergeCell ref="R76:X76"/>
    <mergeCell ref="S77:S78"/>
    <mergeCell ref="C132:C133"/>
    <mergeCell ref="K132:K133"/>
    <mergeCell ref="S132:S133"/>
    <mergeCell ref="B122:H122"/>
    <mergeCell ref="J122:P122"/>
    <mergeCell ref="R122:X122"/>
    <mergeCell ref="C123:C124"/>
    <mergeCell ref="K123:K124"/>
    <mergeCell ref="S123:S124"/>
    <mergeCell ref="B131:H131"/>
    <mergeCell ref="J131:P131"/>
    <mergeCell ref="R131:X131"/>
  </mergeCells>
  <dataValidations count="1">
    <dataValidation type="decimal" operator="greaterThanOrEqual" showInputMessage="1" showErrorMessage="1" sqref="D18:M24 D14:M16 D33:M36 D42:M45 D10:M1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2"/>
  <headerFooter alignWithMargins="0">
    <oddHeader>&amp;R&amp;A</oddHeader>
    <oddFooter>&amp;L&amp;Z&amp;F&amp;R&amp;D&amp;T</oddFooter>
  </headerFooter>
  <rowBreaks count="1" manualBreakCount="1">
    <brk id="93" max="2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H31" sqref="H31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78" t="s">
        <v>65</v>
      </c>
      <c r="F1" s="382" t="s">
        <v>407</v>
      </c>
    </row>
    <row r="2" ht="12.75">
      <c r="A2" s="378"/>
    </row>
    <row r="3" ht="12.75">
      <c r="A3" s="378" t="s">
        <v>934</v>
      </c>
    </row>
    <row r="4" ht="12.75">
      <c r="A4" s="378"/>
    </row>
    <row r="6" ht="13.5" thickBot="1"/>
    <row r="7" spans="2:10" ht="12.75">
      <c r="B7" s="787"/>
      <c r="C7" s="788"/>
      <c r="D7" s="788"/>
      <c r="E7" s="788" t="s">
        <v>145</v>
      </c>
      <c r="F7" s="789" t="s">
        <v>477</v>
      </c>
      <c r="G7" s="790" t="s">
        <v>146</v>
      </c>
      <c r="H7" s="791"/>
      <c r="I7" s="790" t="s">
        <v>155</v>
      </c>
      <c r="J7" s="791"/>
    </row>
    <row r="8" spans="2:10" ht="51">
      <c r="B8" s="792"/>
      <c r="C8" s="793"/>
      <c r="D8" s="793"/>
      <c r="E8" s="793"/>
      <c r="F8" s="794"/>
      <c r="G8" s="795" t="s">
        <v>156</v>
      </c>
      <c r="H8" s="796" t="s">
        <v>661</v>
      </c>
      <c r="I8" s="795" t="s">
        <v>156</v>
      </c>
      <c r="J8" s="796" t="s">
        <v>661</v>
      </c>
    </row>
    <row r="9" spans="2:10" ht="13.5" thickBot="1">
      <c r="B9" s="797"/>
      <c r="C9" s="798"/>
      <c r="D9" s="798"/>
      <c r="E9" s="798"/>
      <c r="F9" s="799"/>
      <c r="G9" s="800" t="s">
        <v>662</v>
      </c>
      <c r="H9" s="801" t="s">
        <v>662</v>
      </c>
      <c r="I9" s="800" t="s">
        <v>662</v>
      </c>
      <c r="J9" s="801" t="s">
        <v>662</v>
      </c>
    </row>
    <row r="10" spans="2:10" ht="12.75">
      <c r="B10" s="802"/>
      <c r="C10" s="803" t="s">
        <v>802</v>
      </c>
      <c r="D10" s="803"/>
      <c r="E10" s="804"/>
      <c r="F10" s="805"/>
      <c r="G10" s="806"/>
      <c r="H10" s="807"/>
      <c r="I10" s="806"/>
      <c r="J10" s="807"/>
    </row>
    <row r="11" spans="2:10" ht="12.75">
      <c r="B11" s="802"/>
      <c r="C11" s="804"/>
      <c r="D11" s="808" t="s">
        <v>225</v>
      </c>
      <c r="E11" s="804"/>
      <c r="F11" s="809"/>
      <c r="G11" s="810"/>
      <c r="H11" s="811"/>
      <c r="I11" s="810"/>
      <c r="J11" s="811"/>
    </row>
    <row r="12" spans="2:10" ht="12.75">
      <c r="B12" s="812"/>
      <c r="C12" s="804"/>
      <c r="D12" s="804"/>
      <c r="E12" s="804" t="s">
        <v>803</v>
      </c>
      <c r="F12" s="813" t="s">
        <v>495</v>
      </c>
      <c r="G12" s="814"/>
      <c r="H12" s="815"/>
      <c r="I12" s="814"/>
      <c r="J12" s="815"/>
    </row>
    <row r="13" spans="2:10" ht="12.75">
      <c r="B13" s="812"/>
      <c r="C13" s="804"/>
      <c r="D13" s="804"/>
      <c r="E13" s="804" t="s">
        <v>804</v>
      </c>
      <c r="F13" s="813" t="s">
        <v>627</v>
      </c>
      <c r="G13" s="814"/>
      <c r="H13" s="815"/>
      <c r="I13" s="814"/>
      <c r="J13" s="815"/>
    </row>
    <row r="14" spans="2:10" ht="12.75">
      <c r="B14" s="812"/>
      <c r="C14" s="804"/>
      <c r="D14" s="804"/>
      <c r="E14" s="804"/>
      <c r="F14" s="813"/>
      <c r="G14" s="816"/>
      <c r="H14" s="817"/>
      <c r="I14" s="816"/>
      <c r="J14" s="817"/>
    </row>
    <row r="15" spans="2:10" ht="12.75">
      <c r="B15" s="812"/>
      <c r="C15" s="804"/>
      <c r="D15" s="808" t="s">
        <v>628</v>
      </c>
      <c r="E15" s="804"/>
      <c r="F15" s="813"/>
      <c r="G15" s="816"/>
      <c r="H15" s="817"/>
      <c r="I15" s="816"/>
      <c r="J15" s="817"/>
    </row>
    <row r="16" spans="2:10" ht="12.75">
      <c r="B16" s="812"/>
      <c r="C16" s="804"/>
      <c r="D16" s="804"/>
      <c r="E16" s="804" t="s">
        <v>629</v>
      </c>
      <c r="F16" s="813" t="s">
        <v>627</v>
      </c>
      <c r="G16" s="814"/>
      <c r="H16" s="815"/>
      <c r="I16" s="814"/>
      <c r="J16" s="815"/>
    </row>
    <row r="17" spans="2:10" ht="12.75">
      <c r="B17" s="812"/>
      <c r="C17" s="804"/>
      <c r="D17" s="804"/>
      <c r="E17" s="804"/>
      <c r="F17" s="813"/>
      <c r="G17" s="816"/>
      <c r="H17" s="817"/>
      <c r="I17" s="816"/>
      <c r="J17" s="817"/>
    </row>
    <row r="18" spans="2:10" ht="12.75">
      <c r="B18" s="812"/>
      <c r="C18" s="804"/>
      <c r="D18" s="808" t="s">
        <v>680</v>
      </c>
      <c r="E18" s="804"/>
      <c r="F18" s="813"/>
      <c r="G18" s="816"/>
      <c r="H18" s="817"/>
      <c r="I18" s="816"/>
      <c r="J18" s="817"/>
    </row>
    <row r="19" spans="2:10" ht="12.75">
      <c r="B19" s="812"/>
      <c r="C19" s="804"/>
      <c r="D19" s="808"/>
      <c r="E19" s="804" t="s">
        <v>527</v>
      </c>
      <c r="F19" s="813" t="s">
        <v>495</v>
      </c>
      <c r="G19" s="814"/>
      <c r="H19" s="815"/>
      <c r="I19" s="814"/>
      <c r="J19" s="815"/>
    </row>
    <row r="20" spans="2:10" ht="12.75">
      <c r="B20" s="812"/>
      <c r="C20" s="804"/>
      <c r="D20" s="808"/>
      <c r="E20" s="804" t="s">
        <v>812</v>
      </c>
      <c r="F20" s="813" t="s">
        <v>495</v>
      </c>
      <c r="G20" s="814"/>
      <c r="H20" s="815"/>
      <c r="I20" s="814"/>
      <c r="J20" s="815"/>
    </row>
    <row r="21" spans="2:10" ht="12.75">
      <c r="B21" s="812"/>
      <c r="C21" s="804"/>
      <c r="D21" s="808"/>
      <c r="E21" s="804" t="s">
        <v>813</v>
      </c>
      <c r="F21" s="813" t="s">
        <v>495</v>
      </c>
      <c r="G21" s="814"/>
      <c r="H21" s="815"/>
      <c r="I21" s="814"/>
      <c r="J21" s="815"/>
    </row>
    <row r="22" spans="2:10" ht="12.75">
      <c r="B22" s="812"/>
      <c r="C22" s="804"/>
      <c r="D22" s="808"/>
      <c r="E22" s="804" t="s">
        <v>814</v>
      </c>
      <c r="F22" s="813" t="s">
        <v>627</v>
      </c>
      <c r="G22" s="814"/>
      <c r="H22" s="815"/>
      <c r="I22" s="814"/>
      <c r="J22" s="815"/>
    </row>
    <row r="23" spans="2:10" ht="12.75">
      <c r="B23" s="812"/>
      <c r="C23" s="804"/>
      <c r="D23" s="804"/>
      <c r="E23" s="804"/>
      <c r="F23" s="813"/>
      <c r="G23" s="816"/>
      <c r="H23" s="817"/>
      <c r="I23" s="816"/>
      <c r="J23" s="817"/>
    </row>
    <row r="24" spans="2:10" ht="12.75">
      <c r="B24" s="812"/>
      <c r="C24" s="804"/>
      <c r="D24" s="808" t="s">
        <v>141</v>
      </c>
      <c r="E24" s="804"/>
      <c r="F24" s="813"/>
      <c r="G24" s="816"/>
      <c r="H24" s="817"/>
      <c r="I24" s="816"/>
      <c r="J24" s="817"/>
    </row>
    <row r="25" spans="2:10" ht="12.75">
      <c r="B25" s="812"/>
      <c r="C25" s="804"/>
      <c r="D25" s="808"/>
      <c r="E25" s="804" t="s">
        <v>142</v>
      </c>
      <c r="F25" s="813" t="s">
        <v>627</v>
      </c>
      <c r="G25" s="814"/>
      <c r="H25" s="815"/>
      <c r="I25" s="814"/>
      <c r="J25" s="815"/>
    </row>
    <row r="26" spans="2:10" ht="12.75">
      <c r="B26" s="812"/>
      <c r="C26" s="804"/>
      <c r="D26" s="808"/>
      <c r="E26" s="804" t="s">
        <v>143</v>
      </c>
      <c r="F26" s="813" t="s">
        <v>627</v>
      </c>
      <c r="G26" s="814"/>
      <c r="H26" s="815"/>
      <c r="I26" s="814"/>
      <c r="J26" s="815"/>
    </row>
    <row r="27" spans="2:10" ht="12.75">
      <c r="B27" s="812"/>
      <c r="C27" s="804"/>
      <c r="D27" s="808"/>
      <c r="E27" s="804" t="s">
        <v>647</v>
      </c>
      <c r="F27" s="813" t="s">
        <v>627</v>
      </c>
      <c r="G27" s="814"/>
      <c r="H27" s="815"/>
      <c r="I27" s="814"/>
      <c r="J27" s="815"/>
    </row>
    <row r="28" spans="2:10" ht="12.75">
      <c r="B28" s="812"/>
      <c r="C28" s="804"/>
      <c r="D28" s="808"/>
      <c r="E28" s="804" t="s">
        <v>648</v>
      </c>
      <c r="F28" s="813" t="s">
        <v>627</v>
      </c>
      <c r="G28" s="814"/>
      <c r="H28" s="815"/>
      <c r="I28" s="814"/>
      <c r="J28" s="815"/>
    </row>
    <row r="29" spans="2:10" ht="12.75">
      <c r="B29" s="812"/>
      <c r="C29" s="804"/>
      <c r="D29" s="808"/>
      <c r="E29" s="804" t="s">
        <v>635</v>
      </c>
      <c r="F29" s="813" t="s">
        <v>627</v>
      </c>
      <c r="G29" s="818"/>
      <c r="H29" s="819"/>
      <c r="I29" s="818"/>
      <c r="J29" s="819"/>
    </row>
    <row r="30" spans="2:10" ht="12.75">
      <c r="B30" s="812"/>
      <c r="C30" s="804"/>
      <c r="D30" s="808"/>
      <c r="E30" s="804" t="s">
        <v>636</v>
      </c>
      <c r="F30" s="813" t="s">
        <v>627</v>
      </c>
      <c r="G30" s="818"/>
      <c r="H30" s="819"/>
      <c r="I30" s="818"/>
      <c r="J30" s="819"/>
    </row>
    <row r="31" spans="2:10" ht="13.5" thickBot="1">
      <c r="B31" s="797"/>
      <c r="C31" s="798"/>
      <c r="D31" s="798"/>
      <c r="E31" s="798"/>
      <c r="F31" s="820"/>
      <c r="G31" s="821"/>
      <c r="H31" s="822"/>
      <c r="I31" s="821"/>
      <c r="J31" s="822"/>
    </row>
    <row r="32" spans="2:10" ht="12.75">
      <c r="B32" s="823"/>
      <c r="C32" s="824" t="s">
        <v>637</v>
      </c>
      <c r="D32" s="824"/>
      <c r="E32" s="825"/>
      <c r="F32" s="826"/>
      <c r="G32" s="816"/>
      <c r="H32" s="817"/>
      <c r="I32" s="816"/>
      <c r="J32" s="817"/>
    </row>
    <row r="33" spans="2:10" ht="12.75">
      <c r="B33" s="812"/>
      <c r="C33" s="804"/>
      <c r="D33" s="808" t="s">
        <v>225</v>
      </c>
      <c r="E33" s="804"/>
      <c r="F33" s="826"/>
      <c r="G33" s="816"/>
      <c r="H33" s="817"/>
      <c r="I33" s="816"/>
      <c r="J33" s="817"/>
    </row>
    <row r="34" spans="2:10" ht="12.75">
      <c r="B34" s="812"/>
      <c r="C34" s="804"/>
      <c r="D34" s="808"/>
      <c r="E34" s="804" t="s">
        <v>638</v>
      </c>
      <c r="F34" s="813" t="s">
        <v>495</v>
      </c>
      <c r="G34" s="814"/>
      <c r="H34" s="815"/>
      <c r="I34" s="814"/>
      <c r="J34" s="815"/>
    </row>
    <row r="35" spans="2:10" ht="12.75">
      <c r="B35" s="812"/>
      <c r="C35" s="804"/>
      <c r="D35" s="808"/>
      <c r="E35" s="804" t="s">
        <v>639</v>
      </c>
      <c r="F35" s="813" t="s">
        <v>495</v>
      </c>
      <c r="G35" s="814"/>
      <c r="H35" s="815"/>
      <c r="I35" s="814"/>
      <c r="J35" s="815"/>
    </row>
    <row r="36" spans="2:10" ht="12.75">
      <c r="B36" s="812"/>
      <c r="C36" s="804"/>
      <c r="D36" s="804"/>
      <c r="E36" s="804" t="s">
        <v>640</v>
      </c>
      <c r="F36" s="813" t="s">
        <v>495</v>
      </c>
      <c r="G36" s="814"/>
      <c r="H36" s="815"/>
      <c r="I36" s="814"/>
      <c r="J36" s="815"/>
    </row>
    <row r="37" spans="2:10" ht="12.75">
      <c r="B37" s="812"/>
      <c r="C37" s="804"/>
      <c r="D37" s="804"/>
      <c r="E37" s="804" t="s">
        <v>160</v>
      </c>
      <c r="F37" s="813" t="s">
        <v>495</v>
      </c>
      <c r="G37" s="814"/>
      <c r="H37" s="815"/>
      <c r="I37" s="814"/>
      <c r="J37" s="815"/>
    </row>
    <row r="38" spans="2:10" ht="12.75">
      <c r="B38" s="812"/>
      <c r="C38" s="804"/>
      <c r="D38" s="804"/>
      <c r="E38" s="804"/>
      <c r="F38" s="813"/>
      <c r="G38" s="816"/>
      <c r="H38" s="817"/>
      <c r="I38" s="816"/>
      <c r="J38" s="817"/>
    </row>
    <row r="39" spans="2:10" ht="12.75">
      <c r="B39" s="812"/>
      <c r="C39" s="804"/>
      <c r="D39" s="808" t="s">
        <v>628</v>
      </c>
      <c r="E39" s="804"/>
      <c r="F39" s="813"/>
      <c r="G39" s="816"/>
      <c r="H39" s="817"/>
      <c r="I39" s="816"/>
      <c r="J39" s="817"/>
    </row>
    <row r="40" spans="2:10" ht="12.75">
      <c r="B40" s="812"/>
      <c r="C40" s="804"/>
      <c r="D40" s="825"/>
      <c r="E40" s="804" t="s">
        <v>523</v>
      </c>
      <c r="F40" s="813" t="s">
        <v>627</v>
      </c>
      <c r="G40" s="814"/>
      <c r="H40" s="815"/>
      <c r="I40" s="814"/>
      <c r="J40" s="815"/>
    </row>
    <row r="41" spans="2:10" ht="12.75">
      <c r="B41" s="812"/>
      <c r="C41" s="804"/>
      <c r="D41" s="808"/>
      <c r="E41" s="804" t="s">
        <v>524</v>
      </c>
      <c r="F41" s="813" t="s">
        <v>627</v>
      </c>
      <c r="G41" s="814"/>
      <c r="H41" s="815"/>
      <c r="I41" s="814"/>
      <c r="J41" s="815"/>
    </row>
    <row r="42" spans="2:10" ht="12.75">
      <c r="B42" s="812"/>
      <c r="C42" s="804"/>
      <c r="D42" s="804"/>
      <c r="E42" s="804"/>
      <c r="F42" s="813"/>
      <c r="G42" s="816"/>
      <c r="H42" s="817"/>
      <c r="I42" s="816"/>
      <c r="J42" s="817"/>
    </row>
    <row r="43" spans="2:10" ht="12.75">
      <c r="B43" s="812"/>
      <c r="C43" s="804"/>
      <c r="D43" s="808" t="s">
        <v>658</v>
      </c>
      <c r="E43" s="804"/>
      <c r="F43" s="813"/>
      <c r="G43" s="816"/>
      <c r="H43" s="817"/>
      <c r="I43" s="816"/>
      <c r="J43" s="817"/>
    </row>
    <row r="44" spans="2:10" ht="12.75">
      <c r="B44" s="812"/>
      <c r="C44" s="804"/>
      <c r="D44" s="808"/>
      <c r="E44" s="804" t="s">
        <v>659</v>
      </c>
      <c r="F44" s="813" t="s">
        <v>495</v>
      </c>
      <c r="G44" s="814"/>
      <c r="H44" s="815"/>
      <c r="I44" s="814"/>
      <c r="J44" s="815"/>
    </row>
    <row r="45" spans="2:10" ht="12.75">
      <c r="B45" s="812"/>
      <c r="C45" s="804"/>
      <c r="D45" s="808"/>
      <c r="E45" s="804" t="s">
        <v>660</v>
      </c>
      <c r="F45" s="813" t="s">
        <v>495</v>
      </c>
      <c r="G45" s="814"/>
      <c r="H45" s="815"/>
      <c r="I45" s="814"/>
      <c r="J45" s="815"/>
    </row>
    <row r="46" spans="2:10" ht="12.75">
      <c r="B46" s="812"/>
      <c r="C46" s="804"/>
      <c r="D46" s="808"/>
      <c r="E46" s="804"/>
      <c r="F46" s="813"/>
      <c r="G46" s="816"/>
      <c r="H46" s="817"/>
      <c r="I46" s="816"/>
      <c r="J46" s="817"/>
    </row>
    <row r="47" spans="2:10" ht="12.75">
      <c r="B47" s="812"/>
      <c r="C47" s="804"/>
      <c r="D47" s="808" t="s">
        <v>514</v>
      </c>
      <c r="E47" s="804"/>
      <c r="F47" s="813"/>
      <c r="G47" s="816"/>
      <c r="H47" s="817"/>
      <c r="I47" s="816"/>
      <c r="J47" s="817"/>
    </row>
    <row r="48" spans="2:10" ht="12.75">
      <c r="B48" s="812"/>
      <c r="C48" s="804"/>
      <c r="D48" s="808"/>
      <c r="E48" s="804" t="s">
        <v>515</v>
      </c>
      <c r="F48" s="813" t="s">
        <v>495</v>
      </c>
      <c r="G48" s="814"/>
      <c r="H48" s="815"/>
      <c r="I48" s="814"/>
      <c r="J48" s="815"/>
    </row>
    <row r="49" spans="2:10" ht="12.75">
      <c r="B49" s="812"/>
      <c r="C49" s="804"/>
      <c r="D49" s="808"/>
      <c r="E49" s="804"/>
      <c r="F49" s="813"/>
      <c r="G49" s="816"/>
      <c r="H49" s="817"/>
      <c r="I49" s="816"/>
      <c r="J49" s="817"/>
    </row>
    <row r="50" spans="2:10" ht="12.75">
      <c r="B50" s="812"/>
      <c r="C50" s="804"/>
      <c r="D50" s="808" t="s">
        <v>141</v>
      </c>
      <c r="E50" s="804"/>
      <c r="F50" s="813"/>
      <c r="G50" s="816"/>
      <c r="H50" s="817"/>
      <c r="I50" s="816"/>
      <c r="J50" s="817"/>
    </row>
    <row r="51" spans="2:10" ht="12.75">
      <c r="B51" s="812"/>
      <c r="C51" s="804"/>
      <c r="D51" s="808"/>
      <c r="E51" s="804" t="s">
        <v>516</v>
      </c>
      <c r="F51" s="813" t="s">
        <v>627</v>
      </c>
      <c r="G51" s="814"/>
      <c r="H51" s="815"/>
      <c r="I51" s="814"/>
      <c r="J51" s="815"/>
    </row>
    <row r="52" spans="2:10" ht="12.75">
      <c r="B52" s="812"/>
      <c r="C52" s="804"/>
      <c r="D52" s="808"/>
      <c r="E52" s="804" t="s">
        <v>374</v>
      </c>
      <c r="F52" s="813" t="s">
        <v>627</v>
      </c>
      <c r="G52" s="814"/>
      <c r="H52" s="815"/>
      <c r="I52" s="814"/>
      <c r="J52" s="815"/>
    </row>
    <row r="53" spans="2:10" ht="12.75">
      <c r="B53" s="812"/>
      <c r="C53" s="804"/>
      <c r="D53" s="808"/>
      <c r="E53" s="804" t="s">
        <v>375</v>
      </c>
      <c r="F53" s="813" t="s">
        <v>627</v>
      </c>
      <c r="G53" s="814"/>
      <c r="H53" s="815"/>
      <c r="I53" s="814"/>
      <c r="J53" s="815"/>
    </row>
    <row r="54" spans="2:10" ht="12.75">
      <c r="B54" s="812"/>
      <c r="C54" s="804"/>
      <c r="D54" s="808"/>
      <c r="E54" s="804" t="s">
        <v>518</v>
      </c>
      <c r="F54" s="813" t="s">
        <v>627</v>
      </c>
      <c r="G54" s="814"/>
      <c r="H54" s="815"/>
      <c r="I54" s="814"/>
      <c r="J54" s="815"/>
    </row>
    <row r="55" spans="2:10" ht="12.75">
      <c r="B55" s="812"/>
      <c r="C55" s="804"/>
      <c r="D55" s="808"/>
      <c r="E55" s="804" t="s">
        <v>536</v>
      </c>
      <c r="F55" s="813" t="s">
        <v>627</v>
      </c>
      <c r="G55" s="814"/>
      <c r="H55" s="815"/>
      <c r="I55" s="814"/>
      <c r="J55" s="815"/>
    </row>
    <row r="56" spans="2:10" ht="12.75">
      <c r="B56" s="812"/>
      <c r="C56" s="804"/>
      <c r="D56" s="808"/>
      <c r="E56" s="804" t="s">
        <v>537</v>
      </c>
      <c r="F56" s="813" t="s">
        <v>627</v>
      </c>
      <c r="G56" s="818"/>
      <c r="H56" s="819"/>
      <c r="I56" s="818"/>
      <c r="J56" s="819"/>
    </row>
    <row r="57" spans="2:10" ht="12.75">
      <c r="B57" s="812"/>
      <c r="C57" s="804"/>
      <c r="D57" s="808"/>
      <c r="E57" s="804" t="s">
        <v>525</v>
      </c>
      <c r="F57" s="813" t="s">
        <v>627</v>
      </c>
      <c r="G57" s="818"/>
      <c r="H57" s="819"/>
      <c r="I57" s="818"/>
      <c r="J57" s="819"/>
    </row>
    <row r="58" spans="2:10" ht="12.75">
      <c r="B58" s="812"/>
      <c r="C58" s="804"/>
      <c r="D58" s="804"/>
      <c r="E58" s="804" t="s">
        <v>36</v>
      </c>
      <c r="F58" s="813" t="s">
        <v>627</v>
      </c>
      <c r="G58" s="814"/>
      <c r="H58" s="815"/>
      <c r="I58" s="814"/>
      <c r="J58" s="815"/>
    </row>
    <row r="59" spans="2:10" ht="12.75">
      <c r="B59" s="812"/>
      <c r="C59" s="804"/>
      <c r="D59" s="804"/>
      <c r="E59" s="804" t="s">
        <v>170</v>
      </c>
      <c r="F59" s="813" t="s">
        <v>627</v>
      </c>
      <c r="G59" s="814"/>
      <c r="H59" s="815"/>
      <c r="I59" s="814"/>
      <c r="J59" s="815"/>
    </row>
    <row r="60" spans="2:10" ht="12.75">
      <c r="B60" s="812"/>
      <c r="C60" s="804"/>
      <c r="D60" s="808"/>
      <c r="E60" s="804" t="s">
        <v>171</v>
      </c>
      <c r="F60" s="813" t="s">
        <v>627</v>
      </c>
      <c r="G60" s="814"/>
      <c r="H60" s="815"/>
      <c r="I60" s="814"/>
      <c r="J60" s="815"/>
    </row>
    <row r="61" spans="2:10" ht="12.75">
      <c r="B61" s="812"/>
      <c r="C61" s="804"/>
      <c r="D61" s="808"/>
      <c r="E61" s="804" t="s">
        <v>172</v>
      </c>
      <c r="F61" s="813" t="s">
        <v>627</v>
      </c>
      <c r="G61" s="814"/>
      <c r="H61" s="815"/>
      <c r="I61" s="814"/>
      <c r="J61" s="815"/>
    </row>
    <row r="62" spans="2:10" ht="12.75">
      <c r="B62" s="812"/>
      <c r="C62" s="804"/>
      <c r="D62" s="808"/>
      <c r="E62" s="804" t="s">
        <v>175</v>
      </c>
      <c r="F62" s="813" t="s">
        <v>627</v>
      </c>
      <c r="G62" s="814"/>
      <c r="H62" s="815"/>
      <c r="I62" s="814"/>
      <c r="J62" s="815"/>
    </row>
    <row r="63" spans="2:10" ht="12.75">
      <c r="B63" s="812"/>
      <c r="C63" s="804"/>
      <c r="D63" s="808"/>
      <c r="E63" s="804" t="s">
        <v>41</v>
      </c>
      <c r="F63" s="813" t="s">
        <v>627</v>
      </c>
      <c r="G63" s="818"/>
      <c r="H63" s="819"/>
      <c r="I63" s="818"/>
      <c r="J63" s="819"/>
    </row>
    <row r="64" spans="2:10" ht="12.75">
      <c r="B64" s="812"/>
      <c r="C64" s="804"/>
      <c r="D64" s="808"/>
      <c r="E64" s="804" t="s">
        <v>180</v>
      </c>
      <c r="F64" s="813" t="s">
        <v>627</v>
      </c>
      <c r="G64" s="818"/>
      <c r="H64" s="819"/>
      <c r="I64" s="818"/>
      <c r="J64" s="819"/>
    </row>
    <row r="65" spans="2:10" ht="12.75">
      <c r="B65" s="812"/>
      <c r="C65" s="804"/>
      <c r="D65" s="808"/>
      <c r="E65" s="804"/>
      <c r="F65" s="826"/>
      <c r="G65" s="816"/>
      <c r="H65" s="817"/>
      <c r="I65" s="816"/>
      <c r="J65" s="817"/>
    </row>
    <row r="66" spans="2:10" ht="12.75">
      <c r="B66" s="812"/>
      <c r="C66" s="804"/>
      <c r="D66" s="808" t="s">
        <v>181</v>
      </c>
      <c r="E66" s="804"/>
      <c r="F66" s="826"/>
      <c r="G66" s="816"/>
      <c r="H66" s="817"/>
      <c r="I66" s="816"/>
      <c r="J66" s="817"/>
    </row>
    <row r="67" spans="2:10" ht="12.75">
      <c r="B67" s="812"/>
      <c r="C67" s="804"/>
      <c r="D67" s="808"/>
      <c r="E67" s="804" t="s">
        <v>182</v>
      </c>
      <c r="F67" s="813" t="s">
        <v>627</v>
      </c>
      <c r="G67" s="814"/>
      <c r="H67" s="815"/>
      <c r="I67" s="814"/>
      <c r="J67" s="815"/>
    </row>
    <row r="68" spans="2:10" ht="12.75">
      <c r="B68" s="812"/>
      <c r="C68" s="804"/>
      <c r="D68" s="808"/>
      <c r="E68" s="804" t="s">
        <v>183</v>
      </c>
      <c r="F68" s="813" t="s">
        <v>627</v>
      </c>
      <c r="G68" s="814"/>
      <c r="H68" s="815"/>
      <c r="I68" s="814"/>
      <c r="J68" s="815"/>
    </row>
    <row r="69" spans="2:10" ht="12.75">
      <c r="B69" s="812"/>
      <c r="C69" s="804"/>
      <c r="D69" s="808"/>
      <c r="E69" s="804" t="s">
        <v>184</v>
      </c>
      <c r="F69" s="813" t="s">
        <v>627</v>
      </c>
      <c r="G69" s="814"/>
      <c r="H69" s="815"/>
      <c r="I69" s="814"/>
      <c r="J69" s="815"/>
    </row>
    <row r="70" spans="2:10" ht="12.75">
      <c r="B70" s="812"/>
      <c r="C70" s="804"/>
      <c r="D70" s="808"/>
      <c r="E70" s="804" t="s">
        <v>185</v>
      </c>
      <c r="F70" s="813" t="s">
        <v>627</v>
      </c>
      <c r="G70" s="814"/>
      <c r="H70" s="815"/>
      <c r="I70" s="814"/>
      <c r="J70" s="815"/>
    </row>
    <row r="71" spans="2:10" ht="13.5" thickBot="1">
      <c r="B71" s="797"/>
      <c r="C71" s="798"/>
      <c r="D71" s="798"/>
      <c r="E71" s="798"/>
      <c r="F71" s="820"/>
      <c r="G71" s="821"/>
      <c r="H71" s="822"/>
      <c r="I71" s="821"/>
      <c r="J71" s="822"/>
    </row>
    <row r="72" spans="2:10" ht="12.75">
      <c r="B72" s="823"/>
      <c r="C72" s="824" t="s">
        <v>198</v>
      </c>
      <c r="D72" s="824"/>
      <c r="E72" s="825"/>
      <c r="F72" s="826"/>
      <c r="G72" s="816"/>
      <c r="H72" s="817"/>
      <c r="I72" s="816"/>
      <c r="J72" s="817"/>
    </row>
    <row r="73" spans="2:10" ht="12.75">
      <c r="B73" s="812"/>
      <c r="C73" s="804"/>
      <c r="D73" s="808" t="s">
        <v>225</v>
      </c>
      <c r="E73" s="804"/>
      <c r="F73" s="813"/>
      <c r="G73" s="816"/>
      <c r="H73" s="817"/>
      <c r="I73" s="816"/>
      <c r="J73" s="817"/>
    </row>
    <row r="74" spans="2:10" ht="12.75">
      <c r="B74" s="812"/>
      <c r="C74" s="804"/>
      <c r="D74" s="804"/>
      <c r="E74" s="804" t="s">
        <v>199</v>
      </c>
      <c r="F74" s="813" t="s">
        <v>495</v>
      </c>
      <c r="G74" s="814"/>
      <c r="H74" s="815"/>
      <c r="I74" s="814"/>
      <c r="J74" s="815"/>
    </row>
    <row r="75" spans="2:10" ht="12.75">
      <c r="B75" s="812"/>
      <c r="C75" s="804"/>
      <c r="D75" s="808"/>
      <c r="E75" s="804" t="s">
        <v>737</v>
      </c>
      <c r="F75" s="813" t="s">
        <v>495</v>
      </c>
      <c r="G75" s="814"/>
      <c r="H75" s="815"/>
      <c r="I75" s="814"/>
      <c r="J75" s="815"/>
    </row>
    <row r="76" spans="2:10" ht="12.75">
      <c r="B76" s="812"/>
      <c r="C76" s="804"/>
      <c r="D76" s="808"/>
      <c r="E76" s="804" t="s">
        <v>738</v>
      </c>
      <c r="F76" s="813" t="s">
        <v>495</v>
      </c>
      <c r="G76" s="814"/>
      <c r="H76" s="815"/>
      <c r="I76" s="814"/>
      <c r="J76" s="815"/>
    </row>
    <row r="77" spans="2:10" ht="12.75">
      <c r="B77" s="812"/>
      <c r="C77" s="804"/>
      <c r="D77" s="808"/>
      <c r="E77" s="804" t="s">
        <v>739</v>
      </c>
      <c r="F77" s="813" t="s">
        <v>495</v>
      </c>
      <c r="G77" s="814"/>
      <c r="H77" s="815"/>
      <c r="I77" s="814"/>
      <c r="J77" s="815"/>
    </row>
    <row r="78" spans="2:10" ht="12.75">
      <c r="B78" s="812"/>
      <c r="C78" s="804"/>
      <c r="D78" s="808"/>
      <c r="E78" s="804"/>
      <c r="F78" s="813"/>
      <c r="G78" s="816"/>
      <c r="H78" s="817"/>
      <c r="I78" s="816"/>
      <c r="J78" s="817"/>
    </row>
    <row r="79" spans="2:10" ht="12.75">
      <c r="B79" s="812"/>
      <c r="C79" s="804"/>
      <c r="D79" s="808" t="s">
        <v>628</v>
      </c>
      <c r="E79" s="804"/>
      <c r="F79" s="813"/>
      <c r="G79" s="816"/>
      <c r="H79" s="817"/>
      <c r="I79" s="816"/>
      <c r="J79" s="817"/>
    </row>
    <row r="80" spans="2:10" ht="12.75">
      <c r="B80" s="812"/>
      <c r="C80" s="804"/>
      <c r="D80" s="804"/>
      <c r="E80" s="804" t="s">
        <v>740</v>
      </c>
      <c r="F80" s="813" t="s">
        <v>627</v>
      </c>
      <c r="G80" s="814"/>
      <c r="H80" s="815"/>
      <c r="I80" s="814"/>
      <c r="J80" s="815"/>
    </row>
    <row r="81" spans="2:10" ht="12.75">
      <c r="B81" s="812"/>
      <c r="C81" s="804"/>
      <c r="D81" s="804"/>
      <c r="E81" s="804" t="s">
        <v>741</v>
      </c>
      <c r="F81" s="813" t="s">
        <v>627</v>
      </c>
      <c r="G81" s="814"/>
      <c r="H81" s="815"/>
      <c r="I81" s="814"/>
      <c r="J81" s="815"/>
    </row>
    <row r="82" spans="2:10" ht="12.75">
      <c r="B82" s="812"/>
      <c r="C82" s="804"/>
      <c r="D82" s="808"/>
      <c r="E82" s="804" t="s">
        <v>742</v>
      </c>
      <c r="F82" s="813" t="s">
        <v>627</v>
      </c>
      <c r="G82" s="814"/>
      <c r="H82" s="815"/>
      <c r="I82" s="814"/>
      <c r="J82" s="815"/>
    </row>
    <row r="83" spans="2:10" ht="12.75">
      <c r="B83" s="812"/>
      <c r="C83" s="804"/>
      <c r="D83" s="808"/>
      <c r="E83" s="804" t="s">
        <v>743</v>
      </c>
      <c r="F83" s="813" t="s">
        <v>627</v>
      </c>
      <c r="G83" s="814"/>
      <c r="H83" s="815"/>
      <c r="I83" s="814"/>
      <c r="J83" s="815"/>
    </row>
    <row r="84" spans="2:10" ht="12.75">
      <c r="B84" s="812"/>
      <c r="C84" s="804"/>
      <c r="D84" s="804"/>
      <c r="E84" s="804"/>
      <c r="F84" s="813"/>
      <c r="G84" s="816"/>
      <c r="H84" s="817"/>
      <c r="I84" s="816"/>
      <c r="J84" s="817"/>
    </row>
    <row r="85" spans="2:10" ht="12.75">
      <c r="B85" s="802"/>
      <c r="C85" s="804"/>
      <c r="D85" s="808" t="s">
        <v>658</v>
      </c>
      <c r="E85" s="804"/>
      <c r="F85" s="813"/>
      <c r="G85" s="816"/>
      <c r="H85" s="817"/>
      <c r="I85" s="816"/>
      <c r="J85" s="817"/>
    </row>
    <row r="86" spans="2:10" ht="12.75">
      <c r="B86" s="802"/>
      <c r="C86" s="804"/>
      <c r="D86" s="808"/>
      <c r="E86" s="804" t="s">
        <v>19</v>
      </c>
      <c r="F86" s="813" t="s">
        <v>495</v>
      </c>
      <c r="G86" s="814"/>
      <c r="H86" s="815"/>
      <c r="I86" s="814"/>
      <c r="J86" s="815"/>
    </row>
    <row r="87" spans="2:10" ht="12.75">
      <c r="B87" s="802"/>
      <c r="C87" s="804"/>
      <c r="D87" s="808"/>
      <c r="E87" s="804" t="s">
        <v>20</v>
      </c>
      <c r="F87" s="813" t="s">
        <v>495</v>
      </c>
      <c r="G87" s="814"/>
      <c r="H87" s="815"/>
      <c r="I87" s="814"/>
      <c r="J87" s="815"/>
    </row>
    <row r="88" spans="2:10" ht="12.75">
      <c r="B88" s="802"/>
      <c r="C88" s="804"/>
      <c r="D88" s="808"/>
      <c r="E88" s="804" t="s">
        <v>869</v>
      </c>
      <c r="F88" s="813" t="s">
        <v>495</v>
      </c>
      <c r="G88" s="814"/>
      <c r="H88" s="815"/>
      <c r="I88" s="814"/>
      <c r="J88" s="815"/>
    </row>
    <row r="89" spans="2:10" ht="12.75">
      <c r="B89" s="802"/>
      <c r="C89" s="804"/>
      <c r="D89" s="808"/>
      <c r="E89" s="804" t="s">
        <v>862</v>
      </c>
      <c r="F89" s="813" t="s">
        <v>495</v>
      </c>
      <c r="G89" s="814"/>
      <c r="H89" s="815"/>
      <c r="I89" s="814"/>
      <c r="J89" s="815"/>
    </row>
    <row r="90" spans="2:10" ht="12.75">
      <c r="B90" s="802"/>
      <c r="C90" s="804"/>
      <c r="D90" s="808"/>
      <c r="E90" s="804" t="s">
        <v>876</v>
      </c>
      <c r="F90" s="813" t="s">
        <v>495</v>
      </c>
      <c r="G90" s="814"/>
      <c r="H90" s="815"/>
      <c r="I90" s="814"/>
      <c r="J90" s="815"/>
    </row>
    <row r="91" spans="2:10" ht="12.75">
      <c r="B91" s="802"/>
      <c r="C91" s="804"/>
      <c r="D91" s="808"/>
      <c r="E91" s="804" t="s">
        <v>877</v>
      </c>
      <c r="F91" s="813" t="s">
        <v>495</v>
      </c>
      <c r="G91" s="814"/>
      <c r="H91" s="815"/>
      <c r="I91" s="814"/>
      <c r="J91" s="815"/>
    </row>
    <row r="92" spans="2:10" ht="12.75">
      <c r="B92" s="802"/>
      <c r="C92" s="804"/>
      <c r="D92" s="804"/>
      <c r="E92" s="804"/>
      <c r="F92" s="813"/>
      <c r="G92" s="816"/>
      <c r="H92" s="817"/>
      <c r="I92" s="816"/>
      <c r="J92" s="817"/>
    </row>
    <row r="93" spans="2:10" ht="12.75">
      <c r="B93" s="802"/>
      <c r="C93" s="804"/>
      <c r="D93" s="808" t="s">
        <v>514</v>
      </c>
      <c r="E93" s="804"/>
      <c r="F93" s="813"/>
      <c r="G93" s="816"/>
      <c r="H93" s="817"/>
      <c r="I93" s="816"/>
      <c r="J93" s="817"/>
    </row>
    <row r="94" spans="2:10" ht="12.75">
      <c r="B94" s="802"/>
      <c r="C94" s="804"/>
      <c r="D94" s="804"/>
      <c r="E94" s="804" t="s">
        <v>829</v>
      </c>
      <c r="F94" s="813" t="s">
        <v>495</v>
      </c>
      <c r="G94" s="814"/>
      <c r="H94" s="815"/>
      <c r="I94" s="814"/>
      <c r="J94" s="815"/>
    </row>
    <row r="95" spans="2:10" ht="12.75">
      <c r="B95" s="802"/>
      <c r="C95" s="804"/>
      <c r="D95" s="808"/>
      <c r="E95" s="804"/>
      <c r="F95" s="813"/>
      <c r="G95" s="816"/>
      <c r="H95" s="817"/>
      <c r="I95" s="816"/>
      <c r="J95" s="817"/>
    </row>
    <row r="96" spans="2:10" ht="12.75">
      <c r="B96" s="802"/>
      <c r="C96" s="804"/>
      <c r="D96" s="808" t="s">
        <v>141</v>
      </c>
      <c r="E96" s="804"/>
      <c r="F96" s="813"/>
      <c r="G96" s="816"/>
      <c r="H96" s="817"/>
      <c r="I96" s="816"/>
      <c r="J96" s="817"/>
    </row>
    <row r="97" spans="2:10" ht="12.75">
      <c r="B97" s="802"/>
      <c r="C97" s="804"/>
      <c r="D97" s="808"/>
      <c r="E97" s="825" t="s">
        <v>830</v>
      </c>
      <c r="F97" s="813" t="s">
        <v>627</v>
      </c>
      <c r="G97" s="814"/>
      <c r="H97" s="815"/>
      <c r="I97" s="814"/>
      <c r="J97" s="815"/>
    </row>
    <row r="98" spans="2:10" ht="12.75">
      <c r="B98" s="802"/>
      <c r="C98" s="804"/>
      <c r="D98" s="808"/>
      <c r="E98" s="825" t="s">
        <v>831</v>
      </c>
      <c r="F98" s="813" t="s">
        <v>627</v>
      </c>
      <c r="G98" s="814"/>
      <c r="H98" s="815"/>
      <c r="I98" s="814"/>
      <c r="J98" s="815"/>
    </row>
    <row r="99" spans="2:10" ht="12.75">
      <c r="B99" s="802"/>
      <c r="C99" s="804"/>
      <c r="D99" s="808"/>
      <c r="E99" s="825" t="s">
        <v>832</v>
      </c>
      <c r="F99" s="813" t="s">
        <v>627</v>
      </c>
      <c r="G99" s="814"/>
      <c r="H99" s="815"/>
      <c r="I99" s="814"/>
      <c r="J99" s="815"/>
    </row>
    <row r="100" spans="2:10" ht="12.75">
      <c r="B100" s="802"/>
      <c r="C100" s="804"/>
      <c r="D100" s="808"/>
      <c r="E100" s="825" t="s">
        <v>833</v>
      </c>
      <c r="F100" s="813" t="s">
        <v>627</v>
      </c>
      <c r="G100" s="814"/>
      <c r="H100" s="815"/>
      <c r="I100" s="814"/>
      <c r="J100" s="815"/>
    </row>
    <row r="101" spans="2:10" ht="12.75">
      <c r="B101" s="802"/>
      <c r="C101" s="804"/>
      <c r="D101" s="808"/>
      <c r="E101" s="825" t="s">
        <v>834</v>
      </c>
      <c r="F101" s="813" t="s">
        <v>627</v>
      </c>
      <c r="G101" s="814"/>
      <c r="H101" s="815"/>
      <c r="I101" s="814"/>
      <c r="J101" s="815"/>
    </row>
    <row r="102" spans="2:10" ht="12.75">
      <c r="B102" s="802"/>
      <c r="C102" s="804"/>
      <c r="D102" s="808"/>
      <c r="E102" s="825" t="s">
        <v>835</v>
      </c>
      <c r="F102" s="813" t="s">
        <v>627</v>
      </c>
      <c r="G102" s="818"/>
      <c r="H102" s="819"/>
      <c r="I102" s="818"/>
      <c r="J102" s="819"/>
    </row>
    <row r="103" spans="2:10" ht="12.75">
      <c r="B103" s="802"/>
      <c r="C103" s="804"/>
      <c r="D103" s="808"/>
      <c r="E103" s="825" t="s">
        <v>836</v>
      </c>
      <c r="F103" s="813" t="s">
        <v>627</v>
      </c>
      <c r="G103" s="814"/>
      <c r="H103" s="815"/>
      <c r="I103" s="814"/>
      <c r="J103" s="815"/>
    </row>
    <row r="104" spans="2:10" ht="12.75">
      <c r="B104" s="802"/>
      <c r="C104" s="804"/>
      <c r="D104" s="808"/>
      <c r="E104" s="825" t="s">
        <v>837</v>
      </c>
      <c r="F104" s="813" t="s">
        <v>627</v>
      </c>
      <c r="G104" s="818"/>
      <c r="H104" s="819"/>
      <c r="I104" s="818"/>
      <c r="J104" s="819"/>
    </row>
    <row r="105" spans="2:10" ht="12.75">
      <c r="B105" s="802"/>
      <c r="C105" s="804"/>
      <c r="D105" s="808"/>
      <c r="E105" s="804"/>
      <c r="F105" s="813"/>
      <c r="G105" s="816"/>
      <c r="H105" s="817"/>
      <c r="I105" s="816"/>
      <c r="J105" s="817"/>
    </row>
    <row r="106" spans="2:10" ht="12.75">
      <c r="B106" s="802"/>
      <c r="C106" s="804"/>
      <c r="D106" s="808" t="s">
        <v>181</v>
      </c>
      <c r="E106" s="804"/>
      <c r="F106" s="813"/>
      <c r="G106" s="816"/>
      <c r="H106" s="817"/>
      <c r="I106" s="816"/>
      <c r="J106" s="817"/>
    </row>
    <row r="107" spans="2:10" ht="12.75">
      <c r="B107" s="802"/>
      <c r="C107" s="804"/>
      <c r="D107" s="804"/>
      <c r="E107" s="825" t="s">
        <v>838</v>
      </c>
      <c r="F107" s="813" t="s">
        <v>627</v>
      </c>
      <c r="G107" s="814"/>
      <c r="H107" s="815"/>
      <c r="I107" s="814"/>
      <c r="J107" s="815"/>
    </row>
    <row r="108" spans="2:10" ht="12.75">
      <c r="B108" s="802"/>
      <c r="C108" s="804"/>
      <c r="D108" s="804"/>
      <c r="E108" s="825" t="s">
        <v>839</v>
      </c>
      <c r="F108" s="813" t="s">
        <v>627</v>
      </c>
      <c r="G108" s="814"/>
      <c r="H108" s="815"/>
      <c r="I108" s="814"/>
      <c r="J108" s="815"/>
    </row>
    <row r="109" spans="2:10" ht="12.75">
      <c r="B109" s="802"/>
      <c r="C109" s="804"/>
      <c r="D109" s="804"/>
      <c r="E109" s="804" t="s">
        <v>840</v>
      </c>
      <c r="F109" s="813" t="s">
        <v>627</v>
      </c>
      <c r="G109" s="818"/>
      <c r="H109" s="819"/>
      <c r="I109" s="818"/>
      <c r="J109" s="819"/>
    </row>
    <row r="110" spans="2:10" ht="12.75">
      <c r="B110" s="802"/>
      <c r="C110" s="804"/>
      <c r="D110" s="804"/>
      <c r="E110" s="825" t="s">
        <v>765</v>
      </c>
      <c r="F110" s="813" t="s">
        <v>627</v>
      </c>
      <c r="G110" s="814"/>
      <c r="H110" s="815"/>
      <c r="I110" s="814"/>
      <c r="J110" s="815"/>
    </row>
    <row r="111" spans="2:10" ht="12.75">
      <c r="B111" s="802"/>
      <c r="C111" s="804"/>
      <c r="D111" s="808"/>
      <c r="E111" s="804" t="s">
        <v>87</v>
      </c>
      <c r="F111" s="813" t="s">
        <v>627</v>
      </c>
      <c r="G111" s="818"/>
      <c r="H111" s="819"/>
      <c r="I111" s="818"/>
      <c r="J111" s="819"/>
    </row>
    <row r="112" spans="2:10" ht="13.5" thickBot="1">
      <c r="B112" s="797"/>
      <c r="C112" s="798"/>
      <c r="D112" s="798"/>
      <c r="E112" s="798"/>
      <c r="F112" s="820"/>
      <c r="G112" s="827"/>
      <c r="H112" s="828"/>
      <c r="I112" s="827"/>
      <c r="J112" s="828"/>
    </row>
    <row r="113" spans="2:10" ht="12.75">
      <c r="B113" s="823"/>
      <c r="C113" s="824" t="s">
        <v>88</v>
      </c>
      <c r="D113" s="824"/>
      <c r="E113" s="825"/>
      <c r="F113" s="826"/>
      <c r="G113" s="816"/>
      <c r="H113" s="817"/>
      <c r="I113" s="816"/>
      <c r="J113" s="817"/>
    </row>
    <row r="114" spans="2:10" ht="12.75">
      <c r="B114" s="802"/>
      <c r="C114" s="804"/>
      <c r="D114" s="808" t="s">
        <v>225</v>
      </c>
      <c r="E114" s="804"/>
      <c r="F114" s="813"/>
      <c r="G114" s="816"/>
      <c r="H114" s="817"/>
      <c r="I114" s="816"/>
      <c r="J114" s="817"/>
    </row>
    <row r="115" spans="2:10" ht="12.75">
      <c r="B115" s="802"/>
      <c r="C115" s="804"/>
      <c r="D115" s="808"/>
      <c r="E115" s="804" t="s">
        <v>89</v>
      </c>
      <c r="F115" s="813" t="s">
        <v>495</v>
      </c>
      <c r="G115" s="814"/>
      <c r="H115" s="815"/>
      <c r="I115" s="814"/>
      <c r="J115" s="815"/>
    </row>
    <row r="116" spans="2:10" ht="12.75">
      <c r="B116" s="802"/>
      <c r="C116" s="804"/>
      <c r="D116" s="808"/>
      <c r="E116" s="804" t="s">
        <v>90</v>
      </c>
      <c r="F116" s="813" t="s">
        <v>495</v>
      </c>
      <c r="G116" s="814"/>
      <c r="H116" s="815"/>
      <c r="I116" s="814"/>
      <c r="J116" s="815"/>
    </row>
    <row r="117" spans="2:10" ht="12.75">
      <c r="B117" s="802"/>
      <c r="C117" s="804"/>
      <c r="D117" s="808"/>
      <c r="E117" s="825"/>
      <c r="F117" s="813"/>
      <c r="G117" s="816"/>
      <c r="H117" s="817"/>
      <c r="I117" s="816"/>
      <c r="J117" s="817"/>
    </row>
    <row r="118" spans="2:10" ht="12.75">
      <c r="B118" s="802"/>
      <c r="C118" s="804"/>
      <c r="D118" s="808" t="s">
        <v>628</v>
      </c>
      <c r="E118" s="804"/>
      <c r="F118" s="826"/>
      <c r="G118" s="816"/>
      <c r="H118" s="817"/>
      <c r="I118" s="816"/>
      <c r="J118" s="817"/>
    </row>
    <row r="119" spans="2:10" ht="12.75">
      <c r="B119" s="802"/>
      <c r="C119" s="804"/>
      <c r="D119" s="808"/>
      <c r="E119" s="804" t="s">
        <v>91</v>
      </c>
      <c r="F119" s="813" t="s">
        <v>627</v>
      </c>
      <c r="G119" s="814"/>
      <c r="H119" s="815"/>
      <c r="I119" s="814"/>
      <c r="J119" s="815"/>
    </row>
    <row r="120" spans="2:10" ht="12.75">
      <c r="B120" s="802"/>
      <c r="C120" s="804"/>
      <c r="D120" s="808"/>
      <c r="E120" s="804" t="s">
        <v>92</v>
      </c>
      <c r="F120" s="813" t="s">
        <v>627</v>
      </c>
      <c r="G120" s="814"/>
      <c r="H120" s="815"/>
      <c r="I120" s="814"/>
      <c r="J120" s="815"/>
    </row>
    <row r="121" spans="2:10" ht="12.75">
      <c r="B121" s="802"/>
      <c r="C121" s="804"/>
      <c r="D121" s="808"/>
      <c r="E121" s="825" t="s">
        <v>777</v>
      </c>
      <c r="F121" s="813" t="s">
        <v>627</v>
      </c>
      <c r="G121" s="814"/>
      <c r="H121" s="815"/>
      <c r="I121" s="814"/>
      <c r="J121" s="815"/>
    </row>
    <row r="122" spans="2:10" ht="12.75">
      <c r="B122" s="802"/>
      <c r="C122" s="804"/>
      <c r="D122" s="804"/>
      <c r="E122" s="804"/>
      <c r="F122" s="813"/>
      <c r="G122" s="816"/>
      <c r="H122" s="817"/>
      <c r="I122" s="816"/>
      <c r="J122" s="817"/>
    </row>
    <row r="123" spans="2:10" ht="12.75">
      <c r="B123" s="802"/>
      <c r="C123" s="804"/>
      <c r="D123" s="808" t="s">
        <v>658</v>
      </c>
      <c r="E123" s="804"/>
      <c r="F123" s="826"/>
      <c r="G123" s="816"/>
      <c r="H123" s="817"/>
      <c r="I123" s="816"/>
      <c r="J123" s="817"/>
    </row>
    <row r="124" spans="2:10" ht="12.75">
      <c r="B124" s="802"/>
      <c r="C124" s="804"/>
      <c r="D124" s="804"/>
      <c r="E124" s="804" t="s">
        <v>595</v>
      </c>
      <c r="F124" s="813" t="s">
        <v>495</v>
      </c>
      <c r="G124" s="814"/>
      <c r="H124" s="815"/>
      <c r="I124" s="814"/>
      <c r="J124" s="815"/>
    </row>
    <row r="125" spans="2:10" ht="12.75">
      <c r="B125" s="802"/>
      <c r="C125" s="804"/>
      <c r="D125" s="804"/>
      <c r="E125" s="804" t="s">
        <v>594</v>
      </c>
      <c r="F125" s="813" t="s">
        <v>495</v>
      </c>
      <c r="G125" s="814"/>
      <c r="H125" s="815"/>
      <c r="I125" s="814"/>
      <c r="J125" s="815"/>
    </row>
    <row r="126" spans="2:10" ht="12.75">
      <c r="B126" s="802"/>
      <c r="C126" s="804"/>
      <c r="D126" s="804"/>
      <c r="E126" s="804" t="s">
        <v>53</v>
      </c>
      <c r="F126" s="813" t="s">
        <v>495</v>
      </c>
      <c r="G126" s="814"/>
      <c r="H126" s="815"/>
      <c r="I126" s="814"/>
      <c r="J126" s="815"/>
    </row>
    <row r="127" spans="2:10" ht="12.75">
      <c r="B127" s="802"/>
      <c r="C127" s="804"/>
      <c r="D127" s="804"/>
      <c r="E127" s="804"/>
      <c r="F127" s="809"/>
      <c r="G127" s="816"/>
      <c r="H127" s="817"/>
      <c r="I127" s="816"/>
      <c r="J127" s="817"/>
    </row>
    <row r="128" spans="2:10" ht="12.75">
      <c r="B128" s="802"/>
      <c r="C128" s="804"/>
      <c r="D128" s="808" t="s">
        <v>514</v>
      </c>
      <c r="E128" s="804"/>
      <c r="F128" s="809"/>
      <c r="G128" s="816"/>
      <c r="H128" s="817"/>
      <c r="I128" s="816"/>
      <c r="J128" s="817"/>
    </row>
    <row r="129" spans="2:10" ht="12.75">
      <c r="B129" s="802"/>
      <c r="C129" s="804"/>
      <c r="D129" s="804"/>
      <c r="E129" s="825" t="s">
        <v>54</v>
      </c>
      <c r="F129" s="813" t="s">
        <v>495</v>
      </c>
      <c r="G129" s="814"/>
      <c r="H129" s="815"/>
      <c r="I129" s="814"/>
      <c r="J129" s="815"/>
    </row>
    <row r="130" spans="2:10" ht="12.75">
      <c r="B130" s="802"/>
      <c r="C130" s="804"/>
      <c r="D130" s="804"/>
      <c r="E130" s="804"/>
      <c r="F130" s="809"/>
      <c r="G130" s="816"/>
      <c r="H130" s="817"/>
      <c r="I130" s="816"/>
      <c r="J130" s="817"/>
    </row>
    <row r="131" spans="2:10" ht="12.75">
      <c r="B131" s="802"/>
      <c r="C131" s="804"/>
      <c r="D131" s="808" t="s">
        <v>141</v>
      </c>
      <c r="E131" s="804"/>
      <c r="F131" s="809"/>
      <c r="G131" s="816"/>
      <c r="H131" s="817"/>
      <c r="I131" s="816"/>
      <c r="J131" s="817"/>
    </row>
    <row r="132" spans="2:10" ht="12.75">
      <c r="B132" s="802"/>
      <c r="C132" s="804"/>
      <c r="D132" s="804"/>
      <c r="E132" s="804" t="s">
        <v>55</v>
      </c>
      <c r="F132" s="813" t="s">
        <v>627</v>
      </c>
      <c r="G132" s="814"/>
      <c r="H132" s="815"/>
      <c r="I132" s="814"/>
      <c r="J132" s="815"/>
    </row>
    <row r="133" spans="2:10" ht="12.75">
      <c r="B133" s="802"/>
      <c r="C133" s="804"/>
      <c r="D133" s="804"/>
      <c r="E133" s="804" t="s">
        <v>56</v>
      </c>
      <c r="F133" s="813" t="s">
        <v>627</v>
      </c>
      <c r="G133" s="818"/>
      <c r="H133" s="819"/>
      <c r="I133" s="818"/>
      <c r="J133" s="819"/>
    </row>
    <row r="134" spans="2:10" ht="12.75">
      <c r="B134" s="802"/>
      <c r="C134" s="804"/>
      <c r="D134" s="804"/>
      <c r="E134" s="804"/>
      <c r="F134" s="809"/>
      <c r="G134" s="816"/>
      <c r="H134" s="817"/>
      <c r="I134" s="816"/>
      <c r="J134" s="817"/>
    </row>
    <row r="135" spans="2:10" ht="12.75">
      <c r="B135" s="802"/>
      <c r="C135" s="804"/>
      <c r="D135" s="808" t="s">
        <v>181</v>
      </c>
      <c r="E135" s="804"/>
      <c r="F135" s="813"/>
      <c r="G135" s="816"/>
      <c r="H135" s="817"/>
      <c r="I135" s="816"/>
      <c r="J135" s="817"/>
    </row>
    <row r="136" spans="2:10" ht="12.75">
      <c r="B136" s="802"/>
      <c r="C136" s="804"/>
      <c r="D136" s="804"/>
      <c r="E136" s="825" t="s">
        <v>57</v>
      </c>
      <c r="F136" s="813" t="s">
        <v>627</v>
      </c>
      <c r="G136" s="814"/>
      <c r="H136" s="815"/>
      <c r="I136" s="814"/>
      <c r="J136" s="815"/>
    </row>
    <row r="137" spans="2:10" ht="12.75">
      <c r="B137" s="802"/>
      <c r="C137" s="804"/>
      <c r="D137" s="804"/>
      <c r="E137" s="825" t="s">
        <v>58</v>
      </c>
      <c r="F137" s="813" t="s">
        <v>627</v>
      </c>
      <c r="G137" s="818"/>
      <c r="H137" s="819"/>
      <c r="I137" s="818"/>
      <c r="J137" s="819"/>
    </row>
    <row r="138" spans="2:10" ht="13.5" thickBot="1">
      <c r="B138" s="797"/>
      <c r="C138" s="798"/>
      <c r="D138" s="798"/>
      <c r="E138" s="798"/>
      <c r="F138" s="820"/>
      <c r="G138" s="827"/>
      <c r="H138" s="828"/>
      <c r="I138" s="827"/>
      <c r="J138" s="828"/>
    </row>
    <row r="139" spans="2:10" ht="12.75">
      <c r="B139" s="823"/>
      <c r="C139" s="824" t="s">
        <v>747</v>
      </c>
      <c r="D139" s="824"/>
      <c r="E139" s="825"/>
      <c r="F139" s="826"/>
      <c r="G139" s="816"/>
      <c r="H139" s="817"/>
      <c r="I139" s="816"/>
      <c r="J139" s="817"/>
    </row>
    <row r="140" spans="2:10" ht="12.75">
      <c r="B140" s="802"/>
      <c r="C140" s="804"/>
      <c r="D140" s="808" t="s">
        <v>748</v>
      </c>
      <c r="E140" s="804"/>
      <c r="F140" s="813"/>
      <c r="G140" s="816"/>
      <c r="H140" s="817"/>
      <c r="I140" s="816"/>
      <c r="J140" s="817"/>
    </row>
    <row r="141" spans="2:10" ht="12.75">
      <c r="B141" s="802"/>
      <c r="C141" s="804"/>
      <c r="D141" s="804"/>
      <c r="E141" s="825" t="s">
        <v>749</v>
      </c>
      <c r="F141" s="813" t="s">
        <v>627</v>
      </c>
      <c r="G141" s="818"/>
      <c r="H141" s="819"/>
      <c r="I141" s="818"/>
      <c r="J141" s="819"/>
    </row>
    <row r="142" spans="2:10" ht="12.75">
      <c r="B142" s="802"/>
      <c r="C142" s="804"/>
      <c r="D142" s="804"/>
      <c r="E142" s="825" t="s">
        <v>558</v>
      </c>
      <c r="F142" s="813" t="s">
        <v>627</v>
      </c>
      <c r="G142" s="818"/>
      <c r="H142" s="819"/>
      <c r="I142" s="818"/>
      <c r="J142" s="819"/>
    </row>
    <row r="143" spans="2:10" ht="12.75">
      <c r="B143" s="802"/>
      <c r="C143" s="825"/>
      <c r="D143" s="808"/>
      <c r="E143" s="804"/>
      <c r="F143" s="813"/>
      <c r="G143" s="816"/>
      <c r="H143" s="817"/>
      <c r="I143" s="816"/>
      <c r="J143" s="817"/>
    </row>
    <row r="144" spans="2:10" ht="12.75">
      <c r="B144" s="802"/>
      <c r="C144" s="804"/>
      <c r="D144" s="808" t="s">
        <v>559</v>
      </c>
      <c r="E144" s="804"/>
      <c r="F144" s="813"/>
      <c r="G144" s="816"/>
      <c r="H144" s="817"/>
      <c r="I144" s="816"/>
      <c r="J144" s="817"/>
    </row>
    <row r="145" spans="2:10" ht="12.75">
      <c r="B145" s="802"/>
      <c r="C145" s="804"/>
      <c r="D145" s="804"/>
      <c r="E145" s="825" t="s">
        <v>751</v>
      </c>
      <c r="F145" s="813" t="s">
        <v>627</v>
      </c>
      <c r="G145" s="818"/>
      <c r="H145" s="819"/>
      <c r="I145" s="818"/>
      <c r="J145" s="819"/>
    </row>
    <row r="146" spans="2:10" ht="12.75">
      <c r="B146" s="802"/>
      <c r="C146" s="804"/>
      <c r="D146" s="804"/>
      <c r="E146" s="825" t="s">
        <v>752</v>
      </c>
      <c r="F146" s="813" t="s">
        <v>627</v>
      </c>
      <c r="G146" s="818"/>
      <c r="H146" s="819"/>
      <c r="I146" s="818"/>
      <c r="J146" s="819"/>
    </row>
    <row r="147" spans="2:10" ht="13.5" thickBot="1">
      <c r="B147" s="797"/>
      <c r="C147" s="798"/>
      <c r="D147" s="798"/>
      <c r="E147" s="798"/>
      <c r="F147" s="820"/>
      <c r="G147" s="829"/>
      <c r="H147" s="830"/>
      <c r="I147" s="829"/>
      <c r="J147" s="830"/>
    </row>
    <row r="148" spans="2:10" ht="13.5" thickBot="1">
      <c r="B148" s="825"/>
      <c r="C148" s="825"/>
      <c r="D148" s="825"/>
      <c r="E148" s="825"/>
      <c r="F148" s="825"/>
      <c r="G148" s="694"/>
      <c r="H148" s="694"/>
      <c r="I148" s="694"/>
      <c r="J148" s="694"/>
    </row>
    <row r="149" spans="2:10" ht="12.75">
      <c r="B149" s="831"/>
      <c r="C149" s="832" t="s">
        <v>69</v>
      </c>
      <c r="D149" s="832"/>
      <c r="E149" s="833"/>
      <c r="F149" s="834"/>
      <c r="G149" s="835"/>
      <c r="H149" s="836"/>
      <c r="I149" s="835"/>
      <c r="J149" s="836"/>
    </row>
    <row r="150" spans="2:10" ht="12.75">
      <c r="B150" s="812"/>
      <c r="C150" s="804"/>
      <c r="D150" s="808"/>
      <c r="E150" s="808" t="s">
        <v>374</v>
      </c>
      <c r="F150" s="813"/>
      <c r="G150" s="837"/>
      <c r="H150" s="838"/>
      <c r="I150" s="837"/>
      <c r="J150" s="838"/>
    </row>
    <row r="151" spans="2:10" ht="12.75">
      <c r="B151" s="812"/>
      <c r="C151" s="804"/>
      <c r="D151" s="808"/>
      <c r="E151" s="839" t="s">
        <v>70</v>
      </c>
      <c r="F151" s="813" t="s">
        <v>627</v>
      </c>
      <c r="G151" s="814"/>
      <c r="H151" s="815"/>
      <c r="I151" s="814"/>
      <c r="J151" s="815"/>
    </row>
    <row r="152" spans="2:10" ht="12.75">
      <c r="B152" s="812"/>
      <c r="C152" s="804"/>
      <c r="D152" s="808"/>
      <c r="E152" s="839" t="s">
        <v>71</v>
      </c>
      <c r="F152" s="813" t="s">
        <v>627</v>
      </c>
      <c r="G152" s="814"/>
      <c r="H152" s="815"/>
      <c r="I152" s="814"/>
      <c r="J152" s="815"/>
    </row>
    <row r="153" spans="2:10" ht="12.75">
      <c r="B153" s="812"/>
      <c r="C153" s="804"/>
      <c r="D153" s="808"/>
      <c r="E153" s="808" t="s">
        <v>172</v>
      </c>
      <c r="F153" s="813"/>
      <c r="G153" s="837"/>
      <c r="H153" s="838"/>
      <c r="I153" s="837"/>
      <c r="J153" s="838"/>
    </row>
    <row r="154" spans="2:10" ht="12.75">
      <c r="B154" s="812"/>
      <c r="C154" s="804"/>
      <c r="D154" s="808"/>
      <c r="E154" s="839" t="s">
        <v>70</v>
      </c>
      <c r="F154" s="813" t="s">
        <v>627</v>
      </c>
      <c r="G154" s="814"/>
      <c r="H154" s="815"/>
      <c r="I154" s="814"/>
      <c r="J154" s="815"/>
    </row>
    <row r="155" spans="2:10" ht="13.5" thickBot="1">
      <c r="B155" s="840"/>
      <c r="C155" s="841"/>
      <c r="D155" s="842"/>
      <c r="E155" s="843" t="s">
        <v>71</v>
      </c>
      <c r="F155" s="844" t="s">
        <v>627</v>
      </c>
      <c r="G155" s="845"/>
      <c r="H155" s="846"/>
      <c r="I155" s="845"/>
      <c r="J155" s="846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zoomScale="85" zoomScaleNormal="85" zoomScalePageLayoutView="0" workbookViewId="0" topLeftCell="A1">
      <selection activeCell="J17" sqref="J17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78" t="s">
        <v>468</v>
      </c>
      <c r="F1" s="382" t="s">
        <v>407</v>
      </c>
      <c r="H1" t="s">
        <v>11</v>
      </c>
    </row>
    <row r="3" ht="12.75">
      <c r="A3" s="378" t="s">
        <v>475</v>
      </c>
    </row>
    <row r="5" spans="3:38" ht="12.75">
      <c r="C5" s="847" t="s">
        <v>858</v>
      </c>
      <c r="D5" s="848"/>
      <c r="E5" s="848"/>
      <c r="F5" s="848"/>
      <c r="G5" s="848"/>
      <c r="H5" s="848"/>
      <c r="I5" s="847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9"/>
    </row>
    <row r="6" spans="3:38" ht="12.75">
      <c r="C6" s="850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2"/>
    </row>
    <row r="7" spans="3:38" ht="12.75">
      <c r="C7" s="850"/>
      <c r="D7" s="2044" t="s">
        <v>851</v>
      </c>
      <c r="E7" s="2045"/>
      <c r="F7" s="2045"/>
      <c r="G7" s="2045"/>
      <c r="H7" s="2045"/>
      <c r="I7" s="2045"/>
      <c r="J7" s="2045"/>
      <c r="K7" s="2045"/>
      <c r="L7" s="2045"/>
      <c r="M7" s="2045"/>
      <c r="N7" s="2045"/>
      <c r="O7" s="2045"/>
      <c r="P7" s="2045"/>
      <c r="Q7" s="2045"/>
      <c r="R7" s="2045"/>
      <c r="S7" s="2045"/>
      <c r="T7" s="2045"/>
      <c r="U7" s="2045"/>
      <c r="V7" s="2045"/>
      <c r="W7" s="2045"/>
      <c r="X7" s="2046"/>
      <c r="Y7" s="2041" t="s">
        <v>923</v>
      </c>
      <c r="Z7" s="2041" t="s">
        <v>924</v>
      </c>
      <c r="AA7" s="2041" t="s">
        <v>528</v>
      </c>
      <c r="AB7" s="2041" t="s">
        <v>529</v>
      </c>
      <c r="AC7" s="2041" t="s">
        <v>649</v>
      </c>
      <c r="AD7" s="2041" t="s">
        <v>504</v>
      </c>
      <c r="AE7" s="2041" t="s">
        <v>650</v>
      </c>
      <c r="AF7" s="2041" t="s">
        <v>147</v>
      </c>
      <c r="AG7" s="2041" t="s">
        <v>148</v>
      </c>
      <c r="AH7" s="2041" t="s">
        <v>157</v>
      </c>
      <c r="AI7" s="2041" t="s">
        <v>657</v>
      </c>
      <c r="AJ7" s="2041" t="s">
        <v>159</v>
      </c>
      <c r="AK7" s="2047" t="s">
        <v>33</v>
      </c>
      <c r="AL7" s="853"/>
    </row>
    <row r="8" spans="3:38" ht="12.75">
      <c r="C8" s="850"/>
      <c r="D8" s="2050" t="s">
        <v>663</v>
      </c>
      <c r="E8" s="2051"/>
      <c r="F8" s="2051"/>
      <c r="G8" s="2051"/>
      <c r="H8" s="2051"/>
      <c r="I8" s="2052"/>
      <c r="J8" s="2053" t="s">
        <v>919</v>
      </c>
      <c r="K8" s="2054"/>
      <c r="L8" s="2054"/>
      <c r="M8" s="2054"/>
      <c r="N8" s="2054"/>
      <c r="O8" s="2054"/>
      <c r="P8" s="2054"/>
      <c r="Q8" s="2054"/>
      <c r="R8" s="2054"/>
      <c r="S8" s="2054"/>
      <c r="T8" s="2054"/>
      <c r="U8" s="2054"/>
      <c r="V8" s="2054"/>
      <c r="W8" s="2054"/>
      <c r="X8" s="2055"/>
      <c r="Y8" s="2042"/>
      <c r="Z8" s="2042"/>
      <c r="AA8" s="2042"/>
      <c r="AB8" s="2042"/>
      <c r="AC8" s="2042"/>
      <c r="AD8" s="2042"/>
      <c r="AE8" s="2042"/>
      <c r="AF8" s="2042"/>
      <c r="AG8" s="2042"/>
      <c r="AH8" s="2042"/>
      <c r="AI8" s="2042"/>
      <c r="AJ8" s="2042"/>
      <c r="AK8" s="2048"/>
      <c r="AL8" s="853"/>
    </row>
    <row r="9" spans="3:38" s="877" customFormat="1" ht="131.25">
      <c r="C9" s="878" t="s">
        <v>173</v>
      </c>
      <c r="D9" s="879" t="s">
        <v>144</v>
      </c>
      <c r="E9" s="879" t="s">
        <v>807</v>
      </c>
      <c r="F9" s="879" t="s">
        <v>918</v>
      </c>
      <c r="G9" s="879" t="s">
        <v>403</v>
      </c>
      <c r="H9" s="879" t="s">
        <v>899</v>
      </c>
      <c r="I9" s="879" t="s">
        <v>405</v>
      </c>
      <c r="J9" s="879" t="s">
        <v>505</v>
      </c>
      <c r="K9" s="880" t="s">
        <v>506</v>
      </c>
      <c r="L9" s="880" t="s">
        <v>651</v>
      </c>
      <c r="M9" s="880" t="s">
        <v>652</v>
      </c>
      <c r="N9" s="880" t="s">
        <v>653</v>
      </c>
      <c r="O9" s="880" t="s">
        <v>654</v>
      </c>
      <c r="P9" s="880" t="s">
        <v>412</v>
      </c>
      <c r="Q9" s="880" t="s">
        <v>413</v>
      </c>
      <c r="R9" s="880" t="s">
        <v>539</v>
      </c>
      <c r="S9" s="880" t="s">
        <v>37</v>
      </c>
      <c r="T9" s="880" t="s">
        <v>538</v>
      </c>
      <c r="U9" s="880" t="s">
        <v>511</v>
      </c>
      <c r="V9" s="880" t="s">
        <v>174</v>
      </c>
      <c r="W9" s="880" t="s">
        <v>274</v>
      </c>
      <c r="X9" s="880" t="s">
        <v>922</v>
      </c>
      <c r="Y9" s="2043"/>
      <c r="Z9" s="2043"/>
      <c r="AA9" s="2043"/>
      <c r="AB9" s="2043"/>
      <c r="AC9" s="2043"/>
      <c r="AD9" s="2043"/>
      <c r="AE9" s="2043"/>
      <c r="AF9" s="2043"/>
      <c r="AG9" s="2043"/>
      <c r="AH9" s="2043"/>
      <c r="AI9" s="2043"/>
      <c r="AJ9" s="2043"/>
      <c r="AK9" s="2049"/>
      <c r="AL9" s="881"/>
    </row>
    <row r="10" spans="3:38" ht="12.75">
      <c r="C10" s="854"/>
      <c r="D10" s="855" t="s">
        <v>245</v>
      </c>
      <c r="E10" s="855" t="s">
        <v>245</v>
      </c>
      <c r="F10" s="855" t="s">
        <v>245</v>
      </c>
      <c r="G10" s="855" t="s">
        <v>245</v>
      </c>
      <c r="H10" s="855" t="s">
        <v>245</v>
      </c>
      <c r="I10" s="855" t="s">
        <v>245</v>
      </c>
      <c r="J10" s="855" t="s">
        <v>245</v>
      </c>
      <c r="K10" s="855" t="s">
        <v>245</v>
      </c>
      <c r="L10" s="855" t="s">
        <v>245</v>
      </c>
      <c r="M10" s="855" t="s">
        <v>245</v>
      </c>
      <c r="N10" s="855" t="s">
        <v>245</v>
      </c>
      <c r="O10" s="855" t="s">
        <v>245</v>
      </c>
      <c r="P10" s="855" t="s">
        <v>245</v>
      </c>
      <c r="Q10" s="855" t="s">
        <v>245</v>
      </c>
      <c r="R10" s="855" t="s">
        <v>245</v>
      </c>
      <c r="S10" s="855" t="s">
        <v>245</v>
      </c>
      <c r="T10" s="855" t="s">
        <v>245</v>
      </c>
      <c r="U10" s="855" t="s">
        <v>245</v>
      </c>
      <c r="V10" s="855" t="s">
        <v>245</v>
      </c>
      <c r="W10" s="855" t="s">
        <v>245</v>
      </c>
      <c r="X10" s="855" t="s">
        <v>245</v>
      </c>
      <c r="Y10" s="855" t="s">
        <v>245</v>
      </c>
      <c r="Z10" s="855" t="s">
        <v>245</v>
      </c>
      <c r="AA10" s="855" t="s">
        <v>245</v>
      </c>
      <c r="AB10" s="855" t="s">
        <v>245</v>
      </c>
      <c r="AC10" s="855" t="s">
        <v>245</v>
      </c>
      <c r="AD10" s="855" t="s">
        <v>245</v>
      </c>
      <c r="AE10" s="855" t="s">
        <v>245</v>
      </c>
      <c r="AF10" s="855" t="s">
        <v>245</v>
      </c>
      <c r="AG10" s="855" t="s">
        <v>245</v>
      </c>
      <c r="AH10" s="855" t="s">
        <v>245</v>
      </c>
      <c r="AI10" s="855" t="s">
        <v>245</v>
      </c>
      <c r="AJ10" s="855" t="s">
        <v>245</v>
      </c>
      <c r="AK10" s="855" t="s">
        <v>245</v>
      </c>
      <c r="AL10" s="852"/>
    </row>
    <row r="11" spans="3:38" ht="12.75">
      <c r="C11" s="856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2"/>
    </row>
    <row r="12" spans="3:38" ht="12.75">
      <c r="C12" s="858" t="s">
        <v>176</v>
      </c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859"/>
      <c r="AI12" s="859"/>
      <c r="AJ12" s="859"/>
      <c r="AK12" s="859"/>
      <c r="AL12" s="860"/>
    </row>
    <row r="13" spans="3:38" ht="12.75">
      <c r="C13" s="858" t="s">
        <v>177</v>
      </c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1"/>
      <c r="AK13" s="862"/>
      <c r="AL13" s="860"/>
    </row>
    <row r="14" spans="3:38" ht="12.75">
      <c r="C14" s="858" t="s">
        <v>176</v>
      </c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59"/>
      <c r="AI14" s="859"/>
      <c r="AJ14" s="859"/>
      <c r="AK14" s="859"/>
      <c r="AL14" s="860"/>
    </row>
    <row r="15" spans="3:38" ht="12.75">
      <c r="C15" s="858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59"/>
      <c r="Z15" s="859"/>
      <c r="AA15" s="859"/>
      <c r="AB15" s="859"/>
      <c r="AC15" s="859"/>
      <c r="AD15" s="859"/>
      <c r="AE15" s="859"/>
      <c r="AF15" s="859"/>
      <c r="AG15" s="859"/>
      <c r="AH15" s="859"/>
      <c r="AI15" s="859"/>
      <c r="AJ15" s="859"/>
      <c r="AK15" s="859"/>
      <c r="AL15" s="860"/>
    </row>
    <row r="16" spans="3:38" ht="12.75">
      <c r="C16" s="858" t="s">
        <v>178</v>
      </c>
      <c r="D16" s="859"/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59"/>
      <c r="R16" s="859"/>
      <c r="S16" s="859"/>
      <c r="T16" s="859"/>
      <c r="U16" s="859"/>
      <c r="V16" s="859"/>
      <c r="W16" s="859"/>
      <c r="X16" s="859"/>
      <c r="Y16" s="859"/>
      <c r="Z16" s="859"/>
      <c r="AA16" s="859"/>
      <c r="AB16" s="859"/>
      <c r="AC16" s="859"/>
      <c r="AD16" s="859"/>
      <c r="AE16" s="859"/>
      <c r="AF16" s="859"/>
      <c r="AG16" s="859"/>
      <c r="AH16" s="859"/>
      <c r="AI16" s="859"/>
      <c r="AJ16" s="859"/>
      <c r="AK16" s="859"/>
      <c r="AL16" s="863"/>
    </row>
    <row r="17" spans="3:38" ht="12.75">
      <c r="C17" s="858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859"/>
      <c r="W17" s="859"/>
      <c r="X17" s="859"/>
      <c r="Y17" s="859"/>
      <c r="Z17" s="859"/>
      <c r="AA17" s="859"/>
      <c r="AB17" s="859"/>
      <c r="AC17" s="859"/>
      <c r="AD17" s="859"/>
      <c r="AE17" s="859"/>
      <c r="AF17" s="859"/>
      <c r="AG17" s="859"/>
      <c r="AH17" s="859"/>
      <c r="AI17" s="859"/>
      <c r="AJ17" s="859"/>
      <c r="AK17" s="859"/>
      <c r="AL17" s="863"/>
    </row>
    <row r="18" spans="3:38" ht="12.75">
      <c r="C18" s="858" t="s">
        <v>179</v>
      </c>
      <c r="D18" s="859"/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59"/>
      <c r="V18" s="859"/>
      <c r="W18" s="859"/>
      <c r="X18" s="859"/>
      <c r="Y18" s="859"/>
      <c r="Z18" s="859"/>
      <c r="AA18" s="859"/>
      <c r="AB18" s="859"/>
      <c r="AC18" s="859"/>
      <c r="AD18" s="859"/>
      <c r="AE18" s="859"/>
      <c r="AF18" s="859"/>
      <c r="AG18" s="859"/>
      <c r="AH18" s="859"/>
      <c r="AI18" s="859"/>
      <c r="AJ18" s="859"/>
      <c r="AK18" s="859"/>
      <c r="AL18" s="863"/>
    </row>
    <row r="19" spans="3:38" ht="12.75">
      <c r="C19" s="864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  <c r="AE19" s="865"/>
      <c r="AF19" s="865"/>
      <c r="AG19" s="865"/>
      <c r="AH19" s="865"/>
      <c r="AI19" s="865"/>
      <c r="AJ19" s="865"/>
      <c r="AK19" s="865"/>
      <c r="AL19" s="860"/>
    </row>
    <row r="20" spans="3:38" ht="12.75">
      <c r="C20" s="851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6"/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6"/>
      <c r="AI20" s="866"/>
      <c r="AJ20" s="866"/>
      <c r="AK20" s="866"/>
      <c r="AL20" s="860"/>
    </row>
    <row r="21" spans="3:38" ht="12.75">
      <c r="C21" s="867" t="s">
        <v>151</v>
      </c>
      <c r="D21" s="867"/>
      <c r="E21" s="867"/>
      <c r="F21" s="868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70"/>
      <c r="S21" s="867"/>
      <c r="T21" s="867"/>
      <c r="U21" s="867"/>
      <c r="V21" s="867"/>
      <c r="W21" s="867"/>
      <c r="X21" s="867"/>
      <c r="Y21" s="867"/>
      <c r="Z21" s="867"/>
      <c r="AA21" s="867"/>
      <c r="AB21" s="866"/>
      <c r="AC21" s="866"/>
      <c r="AD21" s="866"/>
      <c r="AE21" s="866"/>
      <c r="AF21" s="866"/>
      <c r="AG21" s="866"/>
      <c r="AH21" s="866"/>
      <c r="AI21" s="866"/>
      <c r="AJ21" s="866"/>
      <c r="AK21" s="866"/>
      <c r="AL21" s="860"/>
    </row>
    <row r="22" spans="3:38" ht="12.75">
      <c r="C22" s="867">
        <v>1</v>
      </c>
      <c r="D22" s="2056" t="s">
        <v>891</v>
      </c>
      <c r="E22" s="2057"/>
      <c r="F22" s="2057"/>
      <c r="G22" s="2057"/>
      <c r="H22" s="2057"/>
      <c r="I22" s="2057"/>
      <c r="J22" s="2057"/>
      <c r="K22" s="2057"/>
      <c r="L22" s="2057"/>
      <c r="M22" s="2057"/>
      <c r="N22" s="2057"/>
      <c r="O22" s="2057"/>
      <c r="P22" s="2057"/>
      <c r="Q22" s="2057"/>
      <c r="R22" s="2057"/>
      <c r="S22" s="2057"/>
      <c r="T22" s="2057"/>
      <c r="U22" s="2057"/>
      <c r="V22" s="2057"/>
      <c r="W22" s="2057"/>
      <c r="X22" s="2057"/>
      <c r="Y22" s="2057"/>
      <c r="Z22" s="2057"/>
      <c r="AA22" s="2057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860"/>
    </row>
    <row r="23" spans="3:38" ht="12.75">
      <c r="C23" s="867">
        <v>2</v>
      </c>
      <c r="D23" s="2056" t="s">
        <v>859</v>
      </c>
      <c r="E23" s="2057"/>
      <c r="F23" s="2057"/>
      <c r="G23" s="2057"/>
      <c r="H23" s="2057"/>
      <c r="I23" s="2057"/>
      <c r="J23" s="2057"/>
      <c r="K23" s="2057"/>
      <c r="L23" s="2057"/>
      <c r="M23" s="2057"/>
      <c r="N23" s="2057"/>
      <c r="O23" s="2057"/>
      <c r="P23" s="2057"/>
      <c r="Q23" s="2057"/>
      <c r="R23" s="2057"/>
      <c r="S23" s="2057"/>
      <c r="T23" s="2057"/>
      <c r="U23" s="2057"/>
      <c r="V23" s="2057"/>
      <c r="W23" s="2057"/>
      <c r="X23" s="2057"/>
      <c r="Y23" s="2057"/>
      <c r="Z23" s="2057"/>
      <c r="AA23" s="2057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860"/>
    </row>
    <row r="24" spans="3:38" ht="12.75">
      <c r="C24" s="867">
        <v>3</v>
      </c>
      <c r="D24" s="2056" t="s">
        <v>942</v>
      </c>
      <c r="E24" s="2057"/>
      <c r="F24" s="2057"/>
      <c r="G24" s="2057"/>
      <c r="H24" s="2057"/>
      <c r="I24" s="2057"/>
      <c r="J24" s="2057"/>
      <c r="K24" s="2057"/>
      <c r="L24" s="2057"/>
      <c r="M24" s="2057"/>
      <c r="N24" s="2057"/>
      <c r="O24" s="2057"/>
      <c r="P24" s="2057"/>
      <c r="Q24" s="2057"/>
      <c r="R24" s="2057"/>
      <c r="S24" s="2057"/>
      <c r="T24" s="2057"/>
      <c r="U24" s="2057"/>
      <c r="V24" s="2057"/>
      <c r="W24" s="2057"/>
      <c r="X24" s="2057"/>
      <c r="Y24" s="2057"/>
      <c r="Z24" s="2057"/>
      <c r="AA24" s="2057"/>
      <c r="AB24" s="866"/>
      <c r="AC24" s="866"/>
      <c r="AD24" s="866"/>
      <c r="AE24" s="866"/>
      <c r="AF24" s="866"/>
      <c r="AG24" s="866"/>
      <c r="AH24" s="866"/>
      <c r="AI24" s="866"/>
      <c r="AJ24" s="866"/>
      <c r="AK24" s="866"/>
      <c r="AL24" s="860"/>
    </row>
    <row r="25" spans="3:38" ht="12.75">
      <c r="C25" s="867">
        <v>4</v>
      </c>
      <c r="D25" s="2056" t="s">
        <v>860</v>
      </c>
      <c r="E25" s="2057"/>
      <c r="F25" s="2057"/>
      <c r="G25" s="2057"/>
      <c r="H25" s="2057"/>
      <c r="I25" s="2057"/>
      <c r="J25" s="2057"/>
      <c r="K25" s="2057"/>
      <c r="L25" s="2057"/>
      <c r="M25" s="2057"/>
      <c r="N25" s="2057"/>
      <c r="O25" s="2057"/>
      <c r="P25" s="2057"/>
      <c r="Q25" s="2057"/>
      <c r="R25" s="2057"/>
      <c r="S25" s="2057"/>
      <c r="T25" s="2057"/>
      <c r="U25" s="2057"/>
      <c r="V25" s="2057"/>
      <c r="W25" s="2057"/>
      <c r="X25" s="2057"/>
      <c r="Y25" s="2057"/>
      <c r="Z25" s="2057"/>
      <c r="AA25" s="2057"/>
      <c r="AB25" s="866"/>
      <c r="AC25" s="866"/>
      <c r="AD25" s="866"/>
      <c r="AE25" s="866"/>
      <c r="AF25" s="866"/>
      <c r="AG25" s="866"/>
      <c r="AH25" s="866"/>
      <c r="AI25" s="866"/>
      <c r="AJ25" s="866"/>
      <c r="AK25" s="866"/>
      <c r="AL25" s="860"/>
    </row>
    <row r="26" spans="3:38" ht="12.75">
      <c r="C26" s="867">
        <v>5</v>
      </c>
      <c r="D26" s="2056" t="s">
        <v>18</v>
      </c>
      <c r="E26" s="2057"/>
      <c r="F26" s="2057"/>
      <c r="G26" s="2057"/>
      <c r="H26" s="2057"/>
      <c r="I26" s="2057"/>
      <c r="J26" s="2057"/>
      <c r="K26" s="2057"/>
      <c r="L26" s="2057"/>
      <c r="M26" s="2057"/>
      <c r="N26" s="2057"/>
      <c r="O26" s="2057"/>
      <c r="P26" s="2057"/>
      <c r="Q26" s="2057"/>
      <c r="R26" s="2057"/>
      <c r="S26" s="2057"/>
      <c r="T26" s="2057"/>
      <c r="U26" s="2057"/>
      <c r="V26" s="2057"/>
      <c r="W26" s="2057"/>
      <c r="X26" s="2057"/>
      <c r="Y26" s="2057"/>
      <c r="Z26" s="2057"/>
      <c r="AA26" s="2057"/>
      <c r="AB26" s="866"/>
      <c r="AC26" s="866"/>
      <c r="AD26" s="866"/>
      <c r="AE26" s="866"/>
      <c r="AF26" s="866"/>
      <c r="AG26" s="866"/>
      <c r="AH26" s="866"/>
      <c r="AI26" s="866"/>
      <c r="AJ26" s="866"/>
      <c r="AK26" s="866"/>
      <c r="AL26" s="860"/>
    </row>
    <row r="27" spans="3:38" ht="12.75">
      <c r="C27" s="871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872"/>
      <c r="AI27" s="872"/>
      <c r="AJ27" s="872"/>
      <c r="AK27" s="872"/>
      <c r="AL27" s="873"/>
    </row>
  </sheetData>
  <sheetProtection/>
  <mergeCells count="21">
    <mergeCell ref="D26:AA26"/>
    <mergeCell ref="D22:AA22"/>
    <mergeCell ref="D23:AA23"/>
    <mergeCell ref="D24:AA24"/>
    <mergeCell ref="D25:AA25"/>
    <mergeCell ref="AJ7:AJ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D7:AD9"/>
    <mergeCell ref="AE7:AE9"/>
    <mergeCell ref="D7:X7"/>
    <mergeCell ref="Y7:Y9"/>
    <mergeCell ref="Z7:Z9"/>
    <mergeCell ref="AA7:AA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G44" sqref="G44:G48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78" t="s">
        <v>468</v>
      </c>
      <c r="E1" s="382" t="s">
        <v>407</v>
      </c>
    </row>
    <row r="2" ht="12.75">
      <c r="A2" s="378"/>
    </row>
    <row r="3" ht="12.75">
      <c r="A3" s="378" t="s">
        <v>475</v>
      </c>
    </row>
    <row r="5" spans="1:18" ht="16.5" thickBot="1">
      <c r="A5" s="999" t="s">
        <v>455</v>
      </c>
      <c r="B5" s="892"/>
      <c r="C5" s="892"/>
      <c r="D5" s="893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</row>
    <row r="6" spans="1:18" ht="13.5" thickBot="1">
      <c r="A6" s="892"/>
      <c r="B6" s="892"/>
      <c r="C6" s="892"/>
      <c r="D6" s="893"/>
      <c r="E6" s="892"/>
      <c r="F6" s="892"/>
      <c r="G6" s="892"/>
      <c r="H6" s="892"/>
      <c r="I6" s="892"/>
      <c r="J6" s="892"/>
      <c r="K6" s="892"/>
      <c r="L6" s="892"/>
      <c r="M6" s="2058" t="s">
        <v>853</v>
      </c>
      <c r="N6" s="2059"/>
      <c r="O6" s="2059"/>
      <c r="P6" s="2059"/>
      <c r="Q6" s="2060"/>
      <c r="R6" s="892"/>
    </row>
    <row r="7" spans="1:18" s="1006" customFormat="1" ht="13.5" thickBot="1">
      <c r="A7" s="1000"/>
      <c r="B7" s="1000"/>
      <c r="C7" s="1000"/>
      <c r="D7" s="1001"/>
      <c r="E7" s="2061" t="s">
        <v>456</v>
      </c>
      <c r="F7" s="2062"/>
      <c r="G7" s="2063"/>
      <c r="H7" s="1002"/>
      <c r="I7" s="2064" t="s">
        <v>457</v>
      </c>
      <c r="J7" s="2065"/>
      <c r="K7" s="2066"/>
      <c r="L7" s="1003"/>
      <c r="M7" s="2067" t="s">
        <v>456</v>
      </c>
      <c r="N7" s="2068"/>
      <c r="O7" s="2069"/>
      <c r="P7" s="1004"/>
      <c r="Q7" s="2073" t="s">
        <v>403</v>
      </c>
      <c r="R7" s="1005"/>
    </row>
    <row r="8" spans="1:18" ht="26.25" thickBot="1">
      <c r="A8" s="894"/>
      <c r="B8" s="894"/>
      <c r="C8" s="894"/>
      <c r="D8" s="896"/>
      <c r="E8" s="1007"/>
      <c r="F8" s="1008" t="s">
        <v>458</v>
      </c>
      <c r="G8" s="1009"/>
      <c r="H8" s="1002"/>
      <c r="I8" s="1010" t="s">
        <v>458</v>
      </c>
      <c r="J8" s="890"/>
      <c r="K8" s="1011" t="s">
        <v>459</v>
      </c>
      <c r="L8" s="882"/>
      <c r="M8" s="2070"/>
      <c r="N8" s="2071"/>
      <c r="O8" s="2072"/>
      <c r="P8" s="882"/>
      <c r="Q8" s="2074"/>
      <c r="R8" s="898"/>
    </row>
    <row r="9" spans="1:18" ht="16.5" thickBot="1">
      <c r="A9" s="2075" t="s">
        <v>602</v>
      </c>
      <c r="B9" s="2076"/>
      <c r="C9" s="2077"/>
      <c r="D9" s="899"/>
      <c r="E9" s="1012" t="s">
        <v>603</v>
      </c>
      <c r="F9" s="1013" t="s">
        <v>612</v>
      </c>
      <c r="G9" s="1014" t="s">
        <v>613</v>
      </c>
      <c r="H9" s="1015"/>
      <c r="I9" s="1016" t="s">
        <v>613</v>
      </c>
      <c r="J9" s="1017"/>
      <c r="K9" s="1018" t="s">
        <v>613</v>
      </c>
      <c r="L9" s="1019"/>
      <c r="M9" s="1020" t="s">
        <v>603</v>
      </c>
      <c r="N9" s="1021" t="s">
        <v>612</v>
      </c>
      <c r="O9" s="1022" t="s">
        <v>613</v>
      </c>
      <c r="P9" s="1019"/>
      <c r="Q9" s="1018" t="s">
        <v>613</v>
      </c>
      <c r="R9" s="898"/>
    </row>
    <row r="10" spans="1:18" ht="16.5" thickBot="1">
      <c r="A10" s="2078"/>
      <c r="B10" s="2079"/>
      <c r="C10" s="2080"/>
      <c r="D10" s="899"/>
      <c r="E10" s="1023" t="s">
        <v>245</v>
      </c>
      <c r="F10" s="1024" t="s">
        <v>245</v>
      </c>
      <c r="G10" s="1025" t="s">
        <v>245</v>
      </c>
      <c r="H10" s="1026"/>
      <c r="I10" s="1027" t="s">
        <v>245</v>
      </c>
      <c r="J10" s="1017"/>
      <c r="K10" s="1027" t="s">
        <v>245</v>
      </c>
      <c r="L10" s="1019"/>
      <c r="M10" s="1028" t="s">
        <v>245</v>
      </c>
      <c r="N10" s="1029" t="s">
        <v>245</v>
      </c>
      <c r="O10" s="1027" t="s">
        <v>245</v>
      </c>
      <c r="P10" s="1019"/>
      <c r="Q10" s="1027" t="s">
        <v>245</v>
      </c>
      <c r="R10" s="898"/>
    </row>
    <row r="11" spans="1:18" ht="14.25">
      <c r="A11" s="2081" t="s">
        <v>614</v>
      </c>
      <c r="B11" s="2083" t="s">
        <v>392</v>
      </c>
      <c r="C11" s="2084"/>
      <c r="D11" s="902"/>
      <c r="E11" s="2085"/>
      <c r="F11" s="2085"/>
      <c r="G11" s="2087"/>
      <c r="H11" s="903"/>
      <c r="I11" s="904"/>
      <c r="J11" s="896"/>
      <c r="K11" s="904"/>
      <c r="L11" s="898"/>
      <c r="M11" s="898"/>
      <c r="N11" s="898"/>
      <c r="O11" s="898"/>
      <c r="P11" s="898"/>
      <c r="Q11" s="898"/>
      <c r="R11" s="898"/>
    </row>
    <row r="12" spans="1:18" ht="14.25">
      <c r="A12" s="2082"/>
      <c r="B12" s="2089" t="s">
        <v>393</v>
      </c>
      <c r="C12" s="2090"/>
      <c r="D12" s="902"/>
      <c r="E12" s="2086"/>
      <c r="F12" s="2086"/>
      <c r="G12" s="2088"/>
      <c r="H12" s="903"/>
      <c r="I12" s="907"/>
      <c r="J12" s="896"/>
      <c r="K12" s="907"/>
      <c r="L12" s="898"/>
      <c r="M12" s="898"/>
      <c r="N12" s="898"/>
      <c r="O12" s="898"/>
      <c r="P12" s="898"/>
      <c r="Q12" s="898"/>
      <c r="R12" s="898"/>
    </row>
    <row r="13" spans="1:18" ht="14.25">
      <c r="A13" s="2091" t="s">
        <v>551</v>
      </c>
      <c r="B13" s="2094" t="s">
        <v>414</v>
      </c>
      <c r="C13" s="2095"/>
      <c r="D13" s="902"/>
      <c r="E13" s="908"/>
      <c r="F13" s="908"/>
      <c r="G13" s="909"/>
      <c r="H13" s="903"/>
      <c r="I13" s="907"/>
      <c r="J13" s="896"/>
      <c r="K13" s="907"/>
      <c r="L13" s="898"/>
      <c r="M13" s="898"/>
      <c r="N13" s="898"/>
      <c r="O13" s="898"/>
      <c r="P13" s="898"/>
      <c r="Q13" s="898"/>
      <c r="R13" s="898"/>
    </row>
    <row r="14" spans="1:18" ht="14.25">
      <c r="A14" s="2092"/>
      <c r="B14" s="2096" t="s">
        <v>615</v>
      </c>
      <c r="C14" s="2097"/>
      <c r="D14" s="902"/>
      <c r="E14" s="2098"/>
      <c r="F14" s="2098"/>
      <c r="G14" s="2100"/>
      <c r="H14" s="903"/>
      <c r="I14" s="907"/>
      <c r="J14" s="896"/>
      <c r="K14" s="907"/>
      <c r="L14" s="898"/>
      <c r="M14" s="898"/>
      <c r="N14" s="898"/>
      <c r="O14" s="898"/>
      <c r="P14" s="898"/>
      <c r="Q14" s="898"/>
      <c r="R14" s="898"/>
    </row>
    <row r="15" spans="1:18" ht="14.25">
      <c r="A15" s="2092"/>
      <c r="B15" s="2096" t="s">
        <v>469</v>
      </c>
      <c r="C15" s="2097"/>
      <c r="D15" s="902"/>
      <c r="E15" s="2099"/>
      <c r="F15" s="2099"/>
      <c r="G15" s="2101"/>
      <c r="H15" s="903"/>
      <c r="I15" s="907"/>
      <c r="J15" s="896"/>
      <c r="K15" s="907"/>
      <c r="L15" s="898"/>
      <c r="M15" s="898"/>
      <c r="N15" s="898"/>
      <c r="O15" s="898"/>
      <c r="P15" s="898"/>
      <c r="Q15" s="898"/>
      <c r="R15" s="898"/>
    </row>
    <row r="16" spans="1:18" ht="15" thickBot="1">
      <c r="A16" s="2093"/>
      <c r="B16" s="2102" t="s">
        <v>224</v>
      </c>
      <c r="C16" s="2103"/>
      <c r="D16" s="902"/>
      <c r="E16" s="2086"/>
      <c r="F16" s="2086"/>
      <c r="G16" s="2088"/>
      <c r="H16" s="903"/>
      <c r="I16" s="910"/>
      <c r="J16" s="896"/>
      <c r="K16" s="910"/>
      <c r="L16" s="898"/>
      <c r="M16" s="898"/>
      <c r="N16" s="898"/>
      <c r="O16" s="898"/>
      <c r="P16" s="898"/>
      <c r="Q16" s="898"/>
      <c r="R16" s="898"/>
    </row>
    <row r="17" spans="1:18" ht="14.25">
      <c r="A17" s="2104" t="s">
        <v>470</v>
      </c>
      <c r="B17" s="2107" t="s">
        <v>225</v>
      </c>
      <c r="C17" s="2108"/>
      <c r="D17" s="911"/>
      <c r="E17" s="908"/>
      <c r="F17" s="908"/>
      <c r="G17" s="909"/>
      <c r="H17" s="903"/>
      <c r="I17" s="912"/>
      <c r="J17" s="896"/>
      <c r="K17" s="912"/>
      <c r="L17" s="898"/>
      <c r="M17" s="898"/>
      <c r="N17" s="898"/>
      <c r="O17" s="898"/>
      <c r="P17" s="898"/>
      <c r="Q17" s="898"/>
      <c r="R17" s="898"/>
    </row>
    <row r="18" spans="1:18" ht="14.25">
      <c r="A18" s="2105"/>
      <c r="B18" s="2109" t="s">
        <v>570</v>
      </c>
      <c r="C18" s="2110"/>
      <c r="D18" s="913"/>
      <c r="E18" s="908"/>
      <c r="F18" s="908"/>
      <c r="G18" s="914"/>
      <c r="H18" s="903"/>
      <c r="I18" s="907"/>
      <c r="J18" s="896"/>
      <c r="K18" s="907"/>
      <c r="L18" s="898"/>
      <c r="M18" s="898"/>
      <c r="N18" s="898"/>
      <c r="O18" s="898"/>
      <c r="P18" s="898"/>
      <c r="Q18" s="898"/>
      <c r="R18" s="898"/>
    </row>
    <row r="19" spans="1:18" ht="15" thickBot="1">
      <c r="A19" s="2106"/>
      <c r="B19" s="2111" t="s">
        <v>795</v>
      </c>
      <c r="C19" s="2112"/>
      <c r="D19" s="911"/>
      <c r="E19" s="915"/>
      <c r="F19" s="916"/>
      <c r="G19" s="917"/>
      <c r="H19" s="903"/>
      <c r="I19" s="918"/>
      <c r="J19" s="896"/>
      <c r="K19" s="918"/>
      <c r="L19" s="898"/>
      <c r="M19" s="898"/>
      <c r="N19" s="898"/>
      <c r="O19" s="898"/>
      <c r="P19" s="898"/>
      <c r="Q19" s="898"/>
      <c r="R19" s="898"/>
    </row>
    <row r="20" spans="1:18" ht="14.25">
      <c r="A20" s="2113" t="s">
        <v>303</v>
      </c>
      <c r="B20" s="2115" t="s">
        <v>225</v>
      </c>
      <c r="C20" s="2116"/>
      <c r="D20" s="911"/>
      <c r="E20" s="908"/>
      <c r="F20" s="908"/>
      <c r="G20" s="919"/>
      <c r="H20" s="903"/>
      <c r="I20" s="904"/>
      <c r="J20" s="896"/>
      <c r="K20" s="904"/>
      <c r="L20" s="898"/>
      <c r="M20" s="898"/>
      <c r="N20" s="898"/>
      <c r="O20" s="898"/>
      <c r="P20" s="898"/>
      <c r="Q20" s="898"/>
      <c r="R20" s="898"/>
    </row>
    <row r="21" spans="1:18" ht="14.25">
      <c r="A21" s="2104"/>
      <c r="B21" s="905" t="s">
        <v>796</v>
      </c>
      <c r="C21" s="920"/>
      <c r="D21" s="921"/>
      <c r="E21" s="908"/>
      <c r="F21" s="908"/>
      <c r="G21" s="909"/>
      <c r="H21" s="903"/>
      <c r="I21" s="912"/>
      <c r="J21" s="896"/>
      <c r="K21" s="912"/>
      <c r="L21" s="898"/>
      <c r="M21" s="898"/>
      <c r="N21" s="898"/>
      <c r="O21" s="898"/>
      <c r="P21" s="898"/>
      <c r="Q21" s="898"/>
      <c r="R21" s="898"/>
    </row>
    <row r="22" spans="1:18" ht="14.25">
      <c r="A22" s="2105"/>
      <c r="B22" s="905" t="s">
        <v>124</v>
      </c>
      <c r="C22" s="920"/>
      <c r="D22" s="921"/>
      <c r="E22" s="908"/>
      <c r="F22" s="908"/>
      <c r="G22" s="914"/>
      <c r="H22" s="903"/>
      <c r="I22" s="907"/>
      <c r="J22" s="896"/>
      <c r="K22" s="907"/>
      <c r="L22" s="898"/>
      <c r="M22" s="898"/>
      <c r="N22" s="898"/>
      <c r="O22" s="898"/>
      <c r="P22" s="898"/>
      <c r="Q22" s="898"/>
      <c r="R22" s="898"/>
    </row>
    <row r="23" spans="1:18" ht="15" thickBot="1">
      <c r="A23" s="2114"/>
      <c r="B23" s="2111" t="s">
        <v>795</v>
      </c>
      <c r="C23" s="2112"/>
      <c r="D23" s="921"/>
      <c r="E23" s="915"/>
      <c r="F23" s="916"/>
      <c r="G23" s="922"/>
      <c r="H23" s="903"/>
      <c r="I23" s="910"/>
      <c r="J23" s="896"/>
      <c r="K23" s="910"/>
      <c r="L23" s="898"/>
      <c r="M23" s="898"/>
      <c r="N23" s="898"/>
      <c r="O23" s="898"/>
      <c r="P23" s="898"/>
      <c r="Q23" s="898"/>
      <c r="R23" s="898"/>
    </row>
    <row r="24" spans="1:18" ht="14.25">
      <c r="A24" s="2117" t="s">
        <v>301</v>
      </c>
      <c r="B24" s="2119" t="s">
        <v>225</v>
      </c>
      <c r="C24" s="2120"/>
      <c r="D24" s="923"/>
      <c r="E24" s="908"/>
      <c r="F24" s="908"/>
      <c r="G24" s="909"/>
      <c r="H24" s="903"/>
      <c r="I24" s="912"/>
      <c r="J24" s="896"/>
      <c r="K24" s="912"/>
      <c r="L24" s="898"/>
      <c r="M24" s="924"/>
      <c r="N24" s="924"/>
      <c r="O24" s="919"/>
      <c r="P24" s="898"/>
      <c r="Q24" s="904"/>
      <c r="R24" s="898"/>
    </row>
    <row r="25" spans="1:18" ht="14.25">
      <c r="A25" s="2118"/>
      <c r="B25" s="905" t="s">
        <v>796</v>
      </c>
      <c r="C25" s="906"/>
      <c r="D25" s="921"/>
      <c r="E25" s="908"/>
      <c r="F25" s="908"/>
      <c r="G25" s="914"/>
      <c r="H25" s="903"/>
      <c r="I25" s="907"/>
      <c r="J25" s="896"/>
      <c r="K25" s="907"/>
      <c r="L25" s="898"/>
      <c r="M25" s="925"/>
      <c r="N25" s="925"/>
      <c r="O25" s="914"/>
      <c r="P25" s="898"/>
      <c r="Q25" s="907"/>
      <c r="R25" s="898"/>
    </row>
    <row r="26" spans="1:18" ht="14.25">
      <c r="A26" s="2118"/>
      <c r="B26" s="905" t="s">
        <v>124</v>
      </c>
      <c r="C26" s="906"/>
      <c r="D26" s="921"/>
      <c r="E26" s="908"/>
      <c r="F26" s="908"/>
      <c r="G26" s="914"/>
      <c r="H26" s="903"/>
      <c r="I26" s="907"/>
      <c r="J26" s="896"/>
      <c r="K26" s="907"/>
      <c r="L26" s="898"/>
      <c r="M26" s="925"/>
      <c r="N26" s="925"/>
      <c r="O26" s="914"/>
      <c r="P26" s="898"/>
      <c r="Q26" s="907"/>
      <c r="R26" s="898"/>
    </row>
    <row r="27" spans="1:18" ht="15" thickBot="1">
      <c r="A27" s="2118"/>
      <c r="B27" s="2111" t="s">
        <v>795</v>
      </c>
      <c r="C27" s="2112"/>
      <c r="D27" s="921"/>
      <c r="E27" s="908"/>
      <c r="F27" s="908"/>
      <c r="G27" s="917"/>
      <c r="H27" s="903"/>
      <c r="I27" s="918"/>
      <c r="J27" s="896"/>
      <c r="K27" s="918"/>
      <c r="L27" s="898"/>
      <c r="M27" s="915"/>
      <c r="N27" s="915"/>
      <c r="O27" s="922"/>
      <c r="P27" s="898"/>
      <c r="Q27" s="910"/>
      <c r="R27" s="898"/>
    </row>
    <row r="28" spans="1:18" ht="15" thickBot="1">
      <c r="A28" s="2121" t="s">
        <v>125</v>
      </c>
      <c r="B28" s="2122"/>
      <c r="C28" s="926"/>
      <c r="D28" s="921"/>
      <c r="E28" s="908"/>
      <c r="F28" s="908"/>
      <c r="G28" s="927"/>
      <c r="H28" s="903"/>
      <c r="I28" s="928"/>
      <c r="J28" s="896"/>
      <c r="K28" s="928"/>
      <c r="L28" s="898"/>
      <c r="M28" s="929"/>
      <c r="N28" s="929"/>
      <c r="O28" s="927"/>
      <c r="P28" s="898"/>
      <c r="Q28" s="928"/>
      <c r="R28" s="898"/>
    </row>
    <row r="29" spans="1:18" ht="15.75" thickBot="1">
      <c r="A29" s="2121" t="s">
        <v>617</v>
      </c>
      <c r="B29" s="2123"/>
      <c r="C29" s="2124"/>
      <c r="D29" s="930"/>
      <c r="E29" s="931"/>
      <c r="F29" s="932"/>
      <c r="G29" s="933"/>
      <c r="H29" s="934"/>
      <c r="I29" s="935"/>
      <c r="J29" s="896"/>
      <c r="K29" s="935"/>
      <c r="L29" s="936"/>
      <c r="M29" s="937"/>
      <c r="N29" s="938"/>
      <c r="O29" s="933"/>
      <c r="P29" s="936"/>
      <c r="Q29" s="939"/>
      <c r="R29" s="936"/>
    </row>
    <row r="30" spans="1:18" ht="15.75" thickBot="1">
      <c r="A30" s="2121" t="s">
        <v>471</v>
      </c>
      <c r="B30" s="2123"/>
      <c r="C30" s="2124"/>
      <c r="D30" s="930"/>
      <c r="E30" s="931"/>
      <c r="F30" s="908"/>
      <c r="G30" s="917"/>
      <c r="H30" s="934"/>
      <c r="I30" s="940"/>
      <c r="J30" s="896"/>
      <c r="K30" s="941"/>
      <c r="L30" s="936"/>
      <c r="M30" s="931"/>
      <c r="N30" s="932"/>
      <c r="O30" s="933"/>
      <c r="P30" s="936"/>
      <c r="Q30" s="942"/>
      <c r="R30" s="936"/>
    </row>
    <row r="31" spans="1:18" ht="15.75" thickBot="1">
      <c r="A31" s="2121" t="s">
        <v>472</v>
      </c>
      <c r="B31" s="2123"/>
      <c r="C31" s="2124"/>
      <c r="D31" s="930"/>
      <c r="E31" s="931"/>
      <c r="F31" s="908"/>
      <c r="G31" s="927"/>
      <c r="H31" s="934"/>
      <c r="I31" s="940"/>
      <c r="J31" s="896"/>
      <c r="K31" s="941"/>
      <c r="L31" s="936"/>
      <c r="M31" s="931"/>
      <c r="N31" s="932"/>
      <c r="O31" s="933"/>
      <c r="P31" s="936"/>
      <c r="Q31" s="942"/>
      <c r="R31" s="936"/>
    </row>
    <row r="32" spans="1:18" ht="15.75" thickBot="1">
      <c r="A32" s="2121" t="s">
        <v>473</v>
      </c>
      <c r="B32" s="2123"/>
      <c r="C32" s="2124"/>
      <c r="D32" s="930"/>
      <c r="E32" s="931"/>
      <c r="F32" s="932"/>
      <c r="G32" s="933"/>
      <c r="H32" s="934"/>
      <c r="I32" s="935"/>
      <c r="J32" s="896"/>
      <c r="K32" s="941"/>
      <c r="L32" s="936"/>
      <c r="M32" s="931"/>
      <c r="N32" s="932"/>
      <c r="O32" s="933"/>
      <c r="P32" s="936"/>
      <c r="Q32" s="942"/>
      <c r="R32" s="936"/>
    </row>
    <row r="33" spans="1:18" ht="15.75" thickBot="1">
      <c r="A33" s="2121" t="s">
        <v>474</v>
      </c>
      <c r="B33" s="2123"/>
      <c r="C33" s="2124"/>
      <c r="D33" s="930"/>
      <c r="E33" s="931"/>
      <c r="F33" s="908"/>
      <c r="G33" s="927"/>
      <c r="H33" s="934"/>
      <c r="I33" s="941"/>
      <c r="J33" s="896"/>
      <c r="K33" s="941"/>
      <c r="L33" s="936"/>
      <c r="M33" s="931"/>
      <c r="N33" s="932"/>
      <c r="O33" s="933"/>
      <c r="P33" s="936"/>
      <c r="Q33" s="942"/>
      <c r="R33" s="936"/>
    </row>
    <row r="34" spans="1:18" ht="15.75" thickBot="1">
      <c r="A34" s="943" t="s">
        <v>304</v>
      </c>
      <c r="B34" s="944"/>
      <c r="C34" s="945"/>
      <c r="D34" s="946"/>
      <c r="E34" s="947"/>
      <c r="F34" s="947"/>
      <c r="G34" s="947"/>
      <c r="H34" s="948"/>
      <c r="I34" s="947"/>
      <c r="J34" s="946"/>
      <c r="K34" s="947"/>
      <c r="L34" s="949"/>
      <c r="M34" s="947"/>
      <c r="N34" s="947"/>
      <c r="O34" s="947"/>
      <c r="P34" s="949"/>
      <c r="Q34" s="947"/>
      <c r="R34" s="949"/>
    </row>
    <row r="35" spans="1:18" ht="15" thickBot="1">
      <c r="A35" s="898"/>
      <c r="B35" s="898"/>
      <c r="C35" s="898"/>
      <c r="D35" s="950"/>
      <c r="E35" s="898"/>
      <c r="F35" s="898"/>
      <c r="G35" s="951"/>
      <c r="H35" s="898"/>
      <c r="I35" s="951"/>
      <c r="J35" s="882"/>
      <c r="K35" s="951"/>
      <c r="L35" s="898"/>
      <c r="M35" s="898"/>
      <c r="N35" s="898"/>
      <c r="O35" s="898"/>
      <c r="P35" s="898"/>
      <c r="Q35" s="898"/>
      <c r="R35" s="898"/>
    </row>
    <row r="36" spans="1:18" ht="30.75" thickBot="1">
      <c r="A36" s="952"/>
      <c r="B36" s="952"/>
      <c r="C36" s="953"/>
      <c r="D36" s="954"/>
      <c r="E36" s="955" t="s">
        <v>630</v>
      </c>
      <c r="F36" s="956"/>
      <c r="G36" s="956"/>
      <c r="H36" s="956"/>
      <c r="I36" s="901" t="s">
        <v>458</v>
      </c>
      <c r="J36" s="946"/>
      <c r="K36" s="897" t="s">
        <v>459</v>
      </c>
      <c r="L36" s="957"/>
      <c r="M36" s="949"/>
      <c r="N36" s="949"/>
      <c r="O36" s="949"/>
      <c r="P36" s="949"/>
      <c r="Q36" s="949"/>
      <c r="R36" s="949"/>
    </row>
    <row r="37" spans="1:18" ht="15.75" thickBot="1">
      <c r="A37" s="949"/>
      <c r="B37" s="957"/>
      <c r="C37" s="957"/>
      <c r="D37" s="957"/>
      <c r="E37" s="958"/>
      <c r="F37" s="956"/>
      <c r="G37" s="956"/>
      <c r="H37" s="959"/>
      <c r="I37" s="900" t="s">
        <v>245</v>
      </c>
      <c r="J37" s="946"/>
      <c r="K37" s="901" t="s">
        <v>245</v>
      </c>
      <c r="L37" s="949"/>
      <c r="M37" s="949"/>
      <c r="N37" s="949"/>
      <c r="O37" s="949"/>
      <c r="P37" s="949"/>
      <c r="Q37" s="949"/>
      <c r="R37" s="949"/>
    </row>
    <row r="38" spans="1:18" ht="14.25">
      <c r="A38" s="898"/>
      <c r="B38" s="950"/>
      <c r="C38" s="950"/>
      <c r="D38" s="950"/>
      <c r="E38" s="960" t="s">
        <v>631</v>
      </c>
      <c r="F38" s="961"/>
      <c r="G38" s="961"/>
      <c r="H38" s="962"/>
      <c r="I38" s="963"/>
      <c r="J38" s="896"/>
      <c r="K38" s="912"/>
      <c r="L38" s="898"/>
      <c r="M38" s="898"/>
      <c r="N38" s="898"/>
      <c r="O38" s="898"/>
      <c r="P38" s="898"/>
      <c r="Q38" s="898"/>
      <c r="R38" s="898"/>
    </row>
    <row r="39" spans="1:18" ht="15" thickBot="1">
      <c r="A39" s="898"/>
      <c r="B39" s="950"/>
      <c r="C39" s="950"/>
      <c r="D39" s="950"/>
      <c r="E39" s="964" t="s">
        <v>632</v>
      </c>
      <c r="F39" s="965"/>
      <c r="G39" s="965"/>
      <c r="H39" s="966"/>
      <c r="I39" s="967"/>
      <c r="J39" s="896"/>
      <c r="K39" s="912"/>
      <c r="L39" s="898"/>
      <c r="M39" s="898"/>
      <c r="N39" s="898"/>
      <c r="O39" s="898"/>
      <c r="P39" s="898"/>
      <c r="Q39" s="898"/>
      <c r="R39" s="898"/>
    </row>
    <row r="40" spans="1:18" ht="16.5" thickBot="1">
      <c r="A40" s="898"/>
      <c r="B40" s="946"/>
      <c r="C40" s="946"/>
      <c r="D40" s="946"/>
      <c r="E40" s="968" t="s">
        <v>633</v>
      </c>
      <c r="F40" s="969"/>
      <c r="G40" s="969"/>
      <c r="H40" s="970"/>
      <c r="I40" s="927"/>
      <c r="J40" s="896"/>
      <c r="K40" s="927"/>
      <c r="L40" s="898"/>
      <c r="M40" s="898"/>
      <c r="N40" s="898"/>
      <c r="O40" s="898"/>
      <c r="P40" s="898"/>
      <c r="Q40" s="898"/>
      <c r="R40" s="898"/>
    </row>
    <row r="41" spans="1:18" ht="15" thickBot="1">
      <c r="A41" s="898"/>
      <c r="B41" s="898"/>
      <c r="C41" s="898"/>
      <c r="D41" s="950"/>
      <c r="E41" s="898"/>
      <c r="F41" s="898"/>
      <c r="G41" s="898"/>
      <c r="H41" s="898"/>
      <c r="I41" s="951"/>
      <c r="J41" s="867"/>
      <c r="K41" s="951"/>
      <c r="L41" s="898"/>
      <c r="M41" s="898"/>
      <c r="N41" s="898"/>
      <c r="O41" s="898"/>
      <c r="P41" s="898"/>
      <c r="Q41" s="898"/>
      <c r="R41" s="898"/>
    </row>
    <row r="42" spans="1:18" ht="20.25">
      <c r="A42" s="882"/>
      <c r="B42" s="895"/>
      <c r="C42" s="2125" t="s">
        <v>405</v>
      </c>
      <c r="D42" s="971"/>
      <c r="E42" s="971"/>
      <c r="F42" s="972"/>
      <c r="G42" s="973"/>
      <c r="H42" s="896"/>
      <c r="I42" s="882"/>
      <c r="J42" s="882"/>
      <c r="K42" s="882"/>
      <c r="L42" s="882"/>
      <c r="M42" s="2127" t="s">
        <v>405</v>
      </c>
      <c r="N42" s="2128"/>
      <c r="O42" s="974"/>
      <c r="P42" s="882"/>
      <c r="Q42" s="882"/>
      <c r="R42" s="882"/>
    </row>
    <row r="43" spans="1:18" ht="21" thickBot="1">
      <c r="A43" s="882"/>
      <c r="B43" s="895"/>
      <c r="C43" s="2126"/>
      <c r="D43" s="975"/>
      <c r="E43" s="975"/>
      <c r="F43" s="976"/>
      <c r="G43" s="977" t="s">
        <v>245</v>
      </c>
      <c r="H43" s="896"/>
      <c r="I43" s="882"/>
      <c r="J43" s="882"/>
      <c r="K43" s="882"/>
      <c r="L43" s="882"/>
      <c r="M43" s="2129"/>
      <c r="N43" s="2130"/>
      <c r="O43" s="900" t="s">
        <v>245</v>
      </c>
      <c r="P43" s="882"/>
      <c r="Q43" s="882"/>
      <c r="R43" s="882"/>
    </row>
    <row r="44" spans="1:18" ht="15" thickBot="1">
      <c r="A44" s="882"/>
      <c r="B44" s="978"/>
      <c r="C44" s="979" t="s">
        <v>298</v>
      </c>
      <c r="D44" s="980"/>
      <c r="E44" s="980"/>
      <c r="F44" s="981"/>
      <c r="G44" s="963"/>
      <c r="H44" s="896"/>
      <c r="I44" s="882"/>
      <c r="J44" s="882"/>
      <c r="K44" s="882"/>
      <c r="L44" s="882"/>
      <c r="M44" s="982" t="s">
        <v>301</v>
      </c>
      <c r="N44" s="983"/>
      <c r="O44" s="929"/>
      <c r="P44" s="882"/>
      <c r="Q44" s="882"/>
      <c r="R44" s="882"/>
    </row>
    <row r="45" spans="1:18" ht="14.25">
      <c r="A45" s="882"/>
      <c r="B45" s="978"/>
      <c r="C45" s="984" t="s">
        <v>297</v>
      </c>
      <c r="D45" s="985"/>
      <c r="E45" s="985"/>
      <c r="F45" s="986"/>
      <c r="G45" s="963"/>
      <c r="H45" s="896"/>
      <c r="I45" s="882"/>
      <c r="J45" s="882"/>
      <c r="K45" s="882"/>
      <c r="L45" s="882"/>
      <c r="M45" s="882"/>
      <c r="N45" s="882"/>
      <c r="O45" s="882"/>
      <c r="P45" s="882"/>
      <c r="Q45" s="882"/>
      <c r="R45" s="882"/>
    </row>
    <row r="46" spans="1:18" ht="14.25">
      <c r="A46" s="882"/>
      <c r="B46" s="978"/>
      <c r="C46" s="984" t="s">
        <v>303</v>
      </c>
      <c r="D46" s="985"/>
      <c r="E46" s="985"/>
      <c r="F46" s="986"/>
      <c r="G46" s="963"/>
      <c r="H46" s="896"/>
      <c r="I46" s="882"/>
      <c r="J46" s="882"/>
      <c r="K46" s="882"/>
      <c r="L46" s="882"/>
      <c r="M46" s="882"/>
      <c r="N46" s="882"/>
      <c r="O46" s="882"/>
      <c r="P46" s="882"/>
      <c r="Q46" s="882"/>
      <c r="R46" s="882"/>
    </row>
    <row r="47" spans="1:18" ht="15" thickBot="1">
      <c r="A47" s="882"/>
      <c r="B47" s="978"/>
      <c r="C47" s="987" t="s">
        <v>301</v>
      </c>
      <c r="D47" s="988"/>
      <c r="E47" s="988"/>
      <c r="F47" s="989"/>
      <c r="G47" s="963"/>
      <c r="H47" s="896"/>
      <c r="I47" s="882"/>
      <c r="J47" s="882"/>
      <c r="K47" s="882"/>
      <c r="L47" s="882"/>
      <c r="M47" s="882"/>
      <c r="N47" s="882"/>
      <c r="O47" s="882"/>
      <c r="P47" s="882"/>
      <c r="Q47" s="882"/>
      <c r="R47" s="882"/>
    </row>
    <row r="48" spans="1:18" ht="15.75" thickBot="1">
      <c r="A48" s="882"/>
      <c r="B48" s="990"/>
      <c r="C48" s="991" t="s">
        <v>485</v>
      </c>
      <c r="D48" s="992"/>
      <c r="E48" s="992"/>
      <c r="F48" s="993"/>
      <c r="G48" s="994"/>
      <c r="H48" s="896"/>
      <c r="I48" s="882"/>
      <c r="J48" s="882"/>
      <c r="K48" s="882"/>
      <c r="L48" s="882"/>
      <c r="M48" s="882"/>
      <c r="N48" s="882"/>
      <c r="O48" s="882"/>
      <c r="P48" s="882"/>
      <c r="Q48" s="882"/>
      <c r="R48" s="882"/>
    </row>
    <row r="49" spans="1:18" ht="15">
      <c r="A49" s="995"/>
      <c r="B49" s="995"/>
      <c r="C49" s="995"/>
      <c r="D49" s="995"/>
      <c r="E49" s="995"/>
      <c r="F49" s="995"/>
      <c r="G49" s="951"/>
      <c r="H49" s="996"/>
      <c r="I49" s="997"/>
      <c r="J49" s="997"/>
      <c r="K49" s="997"/>
      <c r="L49" s="998"/>
      <c r="M49" s="898"/>
      <c r="N49" s="898"/>
      <c r="O49" s="898"/>
      <c r="P49" s="898"/>
      <c r="Q49" s="898"/>
      <c r="R49" s="898"/>
    </row>
  </sheetData>
  <sheetProtection/>
  <mergeCells count="38">
    <mergeCell ref="A32:C32"/>
    <mergeCell ref="A33:C33"/>
    <mergeCell ref="C42:C43"/>
    <mergeCell ref="M42:N43"/>
    <mergeCell ref="A28:B28"/>
    <mergeCell ref="A29:C29"/>
    <mergeCell ref="A30:C30"/>
    <mergeCell ref="A31:C31"/>
    <mergeCell ref="A20:A23"/>
    <mergeCell ref="B20:C20"/>
    <mergeCell ref="B23:C23"/>
    <mergeCell ref="A24:A27"/>
    <mergeCell ref="B24:C24"/>
    <mergeCell ref="B27:C27"/>
    <mergeCell ref="B16:C16"/>
    <mergeCell ref="A17:A19"/>
    <mergeCell ref="B17:C17"/>
    <mergeCell ref="B18:C18"/>
    <mergeCell ref="B19:C19"/>
    <mergeCell ref="F11:F12"/>
    <mergeCell ref="G11:G12"/>
    <mergeCell ref="B12:C12"/>
    <mergeCell ref="A13:A16"/>
    <mergeCell ref="B13:C13"/>
    <mergeCell ref="B14:C14"/>
    <mergeCell ref="E14:E16"/>
    <mergeCell ref="F14:F16"/>
    <mergeCell ref="G14:G16"/>
    <mergeCell ref="B15:C15"/>
    <mergeCell ref="A9:C10"/>
    <mergeCell ref="A11:A12"/>
    <mergeCell ref="B11:C11"/>
    <mergeCell ref="E11:E12"/>
    <mergeCell ref="M6:Q6"/>
    <mergeCell ref="E7:G7"/>
    <mergeCell ref="I7:K7"/>
    <mergeCell ref="M7:O8"/>
    <mergeCell ref="Q7:Q8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">
      <selection activeCell="P31" sqref="P31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49" customFormat="1" ht="12.75">
      <c r="A1" s="349" t="s">
        <v>35</v>
      </c>
    </row>
    <row r="2" ht="12.75">
      <c r="B2" s="382" t="s">
        <v>407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787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788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478</v>
      </c>
      <c r="F6" s="214" t="s">
        <v>479</v>
      </c>
      <c r="G6" s="214"/>
      <c r="H6" s="214" t="s">
        <v>475</v>
      </c>
      <c r="I6" s="214" t="s">
        <v>480</v>
      </c>
      <c r="J6" s="214" t="s">
        <v>481</v>
      </c>
      <c r="K6" s="214"/>
      <c r="L6" s="214"/>
      <c r="M6" s="214"/>
      <c r="N6" s="214"/>
      <c r="O6" s="214"/>
      <c r="P6" s="214" t="s">
        <v>478</v>
      </c>
      <c r="Q6" s="214" t="s">
        <v>479</v>
      </c>
      <c r="R6" s="214" t="s">
        <v>475</v>
      </c>
      <c r="S6" s="214" t="s">
        <v>480</v>
      </c>
      <c r="T6" s="214" t="s">
        <v>481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94</v>
      </c>
      <c r="N7" s="214"/>
      <c r="O7" s="214"/>
      <c r="P7" s="1329">
        <f>'Allowed revenue -DPCR4'!D3</f>
        <v>0</v>
      </c>
      <c r="Q7" s="1329">
        <f>'Allowed revenue -DPCR4'!E3</f>
        <v>0</v>
      </c>
      <c r="R7" s="1329">
        <f>'Allowed revenue -DPCR4'!F3</f>
        <v>0</v>
      </c>
      <c r="S7" s="1329">
        <f>'Allowed revenue -DPCR4'!G3</f>
        <v>0</v>
      </c>
      <c r="T7" s="1329">
        <f>'Allowed revenue -DPCR4'!H3</f>
        <v>0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95</v>
      </c>
      <c r="D8" s="214"/>
      <c r="E8" s="218" t="e">
        <f>P33</f>
        <v>#DIV/0!</v>
      </c>
      <c r="F8" s="218" t="e">
        <f>Q33</f>
        <v>#DIV/0!</v>
      </c>
      <c r="G8" s="218"/>
      <c r="H8" s="218" t="e">
        <f>R33</f>
        <v>#DIV/0!</v>
      </c>
      <c r="I8" s="218" t="e">
        <f>S33</f>
        <v>#DIV/0!</v>
      </c>
      <c r="J8" s="218" t="e">
        <f>T33</f>
        <v>#DIV/0!</v>
      </c>
      <c r="K8" s="217"/>
      <c r="L8" s="214"/>
      <c r="M8" s="214" t="s">
        <v>96</v>
      </c>
      <c r="N8" s="214"/>
      <c r="O8" s="214"/>
      <c r="P8" s="1329">
        <f>'Allowed revenue -DPCR4'!D4</f>
        <v>0</v>
      </c>
      <c r="Q8" s="1329">
        <f>'Allowed revenue -DPCR4'!E4</f>
        <v>0</v>
      </c>
      <c r="R8" s="1329">
        <f>'Allowed revenue -DPCR4'!F4</f>
        <v>0</v>
      </c>
      <c r="S8" s="1329">
        <f>'Allowed revenue -DPCR4'!G4</f>
        <v>0</v>
      </c>
      <c r="T8" s="1329">
        <f>'Allowed revenue -DPCR4'!H4</f>
        <v>0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776</v>
      </c>
      <c r="N9" s="214"/>
      <c r="O9" s="214"/>
      <c r="P9" s="1329">
        <f>'Allowed revenue -DPCR4'!D5</f>
        <v>0</v>
      </c>
      <c r="Q9" s="1329">
        <f>'Allowed revenue -DPCR4'!E5</f>
        <v>0</v>
      </c>
      <c r="R9" s="1329">
        <f>'Allowed revenue -DPCR4'!F5</f>
        <v>0</v>
      </c>
      <c r="S9" s="1329">
        <f>'Allowed revenue -DPCR4'!G5</f>
        <v>0</v>
      </c>
      <c r="T9" s="1329">
        <f>'Allowed revenue -DPCR4'!H5</f>
        <v>0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928</v>
      </c>
      <c r="D10" s="214"/>
      <c r="E10" s="220">
        <f>P14+(1-0.577)*P16</f>
        <v>0</v>
      </c>
      <c r="F10" s="220">
        <f>Q14+(1-0.577)*Q16</f>
        <v>0</v>
      </c>
      <c r="G10" s="220"/>
      <c r="H10" s="220">
        <f>R14+(1-0.577)*R16</f>
        <v>0</v>
      </c>
      <c r="I10" s="220">
        <f>S14+(1-0.577)*S16</f>
        <v>0</v>
      </c>
      <c r="J10" s="220">
        <f>T14+(1-0.577)*T16</f>
        <v>0</v>
      </c>
      <c r="K10" s="214"/>
      <c r="L10" s="214"/>
      <c r="M10" s="214" t="s">
        <v>929</v>
      </c>
      <c r="N10" s="214"/>
      <c r="O10" s="214"/>
      <c r="P10" s="1329">
        <f>'Allowed revenue -DPCR4'!D6</f>
        <v>0</v>
      </c>
      <c r="Q10" s="1329">
        <f>'Allowed revenue -DPCR4'!E6</f>
        <v>0</v>
      </c>
      <c r="R10" s="1329">
        <f>'Allowed revenue -DPCR4'!F6</f>
        <v>0</v>
      </c>
      <c r="S10" s="1329">
        <f>'Allowed revenue -DPCR4'!G6</f>
        <v>0</v>
      </c>
      <c r="T10" s="1329">
        <f>'Allowed revenue -DPCR4'!H6</f>
        <v>0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931</v>
      </c>
      <c r="D11" s="214"/>
      <c r="E11" s="218">
        <f>P20</f>
        <v>0</v>
      </c>
      <c r="F11" s="218">
        <f>Q20</f>
        <v>0</v>
      </c>
      <c r="G11" s="218">
        <f>R20</f>
        <v>0</v>
      </c>
      <c r="H11" s="218">
        <f>R20</f>
        <v>0</v>
      </c>
      <c r="I11" s="218">
        <f>S20</f>
        <v>0</v>
      </c>
      <c r="J11" s="218">
        <f>T20</f>
        <v>0</v>
      </c>
      <c r="K11" s="214"/>
      <c r="L11" s="214"/>
      <c r="M11" s="214" t="s">
        <v>932</v>
      </c>
      <c r="N11" s="214"/>
      <c r="O11" s="214"/>
      <c r="P11" s="1329">
        <f>'Allowed revenue -DPCR4'!D7</f>
        <v>0</v>
      </c>
      <c r="Q11" s="1329"/>
      <c r="R11" s="1329">
        <f>'Allowed revenue -DPCR4'!F7</f>
        <v>0</v>
      </c>
      <c r="S11" s="1329"/>
      <c r="T11" s="1329">
        <f>'Allowed revenue -DPCR4'!H7</f>
        <v>0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933</v>
      </c>
      <c r="D12" s="214"/>
      <c r="E12" s="218">
        <f>P21</f>
        <v>0</v>
      </c>
      <c r="F12" s="218"/>
      <c r="G12" s="218"/>
      <c r="H12" s="218"/>
      <c r="I12" s="218"/>
      <c r="J12" s="218"/>
      <c r="K12" s="217"/>
      <c r="L12" s="214"/>
      <c r="M12" s="214" t="s">
        <v>821</v>
      </c>
      <c r="N12" s="214"/>
      <c r="O12" s="214"/>
      <c r="P12" s="1329"/>
      <c r="Q12" s="1329">
        <f>'Allowed revenue -DPCR4'!E8</f>
        <v>0</v>
      </c>
      <c r="R12" s="1329"/>
      <c r="S12" s="1329"/>
      <c r="T12" s="1329">
        <f>'Allowed revenue -DPCR4'!H8</f>
        <v>0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823</v>
      </c>
      <c r="D13" s="214"/>
      <c r="E13" s="220">
        <f>SUM(E10:E12)</f>
        <v>0</v>
      </c>
      <c r="F13" s="220">
        <f>SUM(F10:F12)</f>
        <v>0</v>
      </c>
      <c r="G13" s="220"/>
      <c r="H13" s="220">
        <f>SUM(H10:H12)</f>
        <v>0</v>
      </c>
      <c r="I13" s="220">
        <f>SUM(I10:I12)</f>
        <v>0</v>
      </c>
      <c r="J13" s="220">
        <f>SUM(J10:J12)</f>
        <v>0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30</v>
      </c>
      <c r="N14" s="214"/>
      <c r="O14" s="214"/>
      <c r="P14" s="1330">
        <f>'Allowed revenue -DPCR4'!D10</f>
        <v>0</v>
      </c>
      <c r="Q14" s="1330">
        <f>'Allowed revenue -DPCR4'!E10</f>
        <v>0</v>
      </c>
      <c r="R14" s="1330">
        <f>'Allowed revenue -DPCR4'!F10</f>
        <v>0</v>
      </c>
      <c r="S14" s="1330">
        <f>'Allowed revenue -DPCR4'!G10</f>
        <v>0</v>
      </c>
      <c r="T14" s="1330">
        <f>'Allowed revenue -DPCR4'!H10</f>
        <v>0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879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880</v>
      </c>
      <c r="N15" s="214"/>
      <c r="O15" s="214"/>
      <c r="P15" s="1330">
        <f>'Allowed revenue -DPCR4'!D11</f>
        <v>0</v>
      </c>
      <c r="Q15" s="1330">
        <f>'Allowed revenue -DPCR4'!E11</f>
        <v>0</v>
      </c>
      <c r="R15" s="1330">
        <f>'Allowed revenue -DPCR4'!F11</f>
        <v>0</v>
      </c>
      <c r="S15" s="1330">
        <f>'Allowed revenue -DPCR4'!G11</f>
        <v>0</v>
      </c>
      <c r="T15" s="1330">
        <f>'Allowed revenue -DPCR4'!H11</f>
        <v>0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776</v>
      </c>
      <c r="D16" s="222"/>
      <c r="E16" s="220">
        <f>-P9</f>
        <v>0</v>
      </c>
      <c r="F16" s="220">
        <f>-Q9</f>
        <v>0</v>
      </c>
      <c r="G16" s="220"/>
      <c r="H16" s="220">
        <f>-R9</f>
        <v>0</v>
      </c>
      <c r="I16" s="220">
        <f>-S9</f>
        <v>0</v>
      </c>
      <c r="J16" s="220">
        <f>-T9</f>
        <v>0</v>
      </c>
      <c r="K16" s="223"/>
      <c r="L16" s="214"/>
      <c r="M16" s="214" t="s">
        <v>881</v>
      </c>
      <c r="N16" s="214"/>
      <c r="O16" s="214"/>
      <c r="P16" s="1330">
        <f>'Allowed revenue -DPCR4'!D12</f>
        <v>0</v>
      </c>
      <c r="Q16" s="1330">
        <f>'Allowed revenue -DPCR4'!E12</f>
        <v>0</v>
      </c>
      <c r="R16" s="1330">
        <f>'Allowed revenue -DPCR4'!F12</f>
        <v>0</v>
      </c>
      <c r="S16" s="1330">
        <f>'Allowed revenue -DPCR4'!G12</f>
        <v>0</v>
      </c>
      <c r="T16" s="1330">
        <f>'Allowed revenue -DPCR4'!H12</f>
        <v>0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882</v>
      </c>
      <c r="D17" s="214"/>
      <c r="E17" s="220">
        <f aca="true" t="shared" si="0" ref="E17:F19">P17</f>
        <v>0</v>
      </c>
      <c r="F17" s="220">
        <f t="shared" si="0"/>
        <v>0</v>
      </c>
      <c r="G17" s="220"/>
      <c r="H17" s="220">
        <f aca="true" t="shared" si="1" ref="H17:J19">R17</f>
        <v>0</v>
      </c>
      <c r="I17" s="220">
        <f t="shared" si="1"/>
        <v>0</v>
      </c>
      <c r="J17" s="220">
        <f t="shared" si="1"/>
        <v>0</v>
      </c>
      <c r="K17" s="214"/>
      <c r="L17" s="214"/>
      <c r="M17" s="214" t="s">
        <v>882</v>
      </c>
      <c r="N17" s="214"/>
      <c r="O17" s="214"/>
      <c r="P17" s="1330">
        <f>'Allowed revenue -DPCR4'!D13</f>
        <v>0</v>
      </c>
      <c r="Q17" s="1330">
        <f>'Allowed revenue -DPCR4'!E13</f>
        <v>0</v>
      </c>
      <c r="R17" s="1330">
        <f>'Allowed revenue -DPCR4'!F13</f>
        <v>0</v>
      </c>
      <c r="S17" s="1330">
        <f>'Allowed revenue -DPCR4'!G13</f>
        <v>0</v>
      </c>
      <c r="T17" s="1330">
        <f>'Allowed revenue -DPCR4'!H13</f>
        <v>0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884</v>
      </c>
      <c r="D18" s="214"/>
      <c r="E18" s="218">
        <f t="shared" si="0"/>
        <v>0</v>
      </c>
      <c r="F18" s="218">
        <f t="shared" si="0"/>
        <v>0</v>
      </c>
      <c r="G18" s="218"/>
      <c r="H18" s="218">
        <f t="shared" si="1"/>
        <v>0</v>
      </c>
      <c r="I18" s="218">
        <f t="shared" si="1"/>
        <v>0</v>
      </c>
      <c r="J18" s="218">
        <f t="shared" si="1"/>
        <v>0</v>
      </c>
      <c r="K18" s="217"/>
      <c r="L18" s="214"/>
      <c r="M18" s="214" t="s">
        <v>885</v>
      </c>
      <c r="N18" s="214"/>
      <c r="O18" s="214"/>
      <c r="P18" s="1330">
        <f>'Allowed revenue -DPCR4'!D14</f>
        <v>0</v>
      </c>
      <c r="Q18" s="1330">
        <f>'Allowed revenue -DPCR4'!E14</f>
        <v>0</v>
      </c>
      <c r="R18" s="1330">
        <f>'Allowed revenue -DPCR4'!F14</f>
        <v>0</v>
      </c>
      <c r="S18" s="1330">
        <f>'Allowed revenue -DPCR4'!G14</f>
        <v>0</v>
      </c>
      <c r="T18" s="1330">
        <f>'Allowed revenue -DPCR4'!H14</f>
        <v>0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886</v>
      </c>
      <c r="D19" s="214"/>
      <c r="E19" s="218">
        <f t="shared" si="0"/>
        <v>0</v>
      </c>
      <c r="F19" s="218">
        <f t="shared" si="0"/>
        <v>0</v>
      </c>
      <c r="G19" s="218"/>
      <c r="H19" s="218">
        <f t="shared" si="1"/>
        <v>0</v>
      </c>
      <c r="I19" s="218">
        <f t="shared" si="1"/>
        <v>0</v>
      </c>
      <c r="J19" s="218">
        <f t="shared" si="1"/>
        <v>0</v>
      </c>
      <c r="K19" s="223"/>
      <c r="L19" s="214"/>
      <c r="M19" s="214" t="s">
        <v>887</v>
      </c>
      <c r="N19" s="214"/>
      <c r="O19" s="214"/>
      <c r="P19" s="1330">
        <f>'Allowed revenue -DPCR4'!D15</f>
        <v>0</v>
      </c>
      <c r="Q19" s="1330">
        <f>'Allowed revenue -DPCR4'!E15</f>
        <v>0</v>
      </c>
      <c r="R19" s="1330">
        <f>'Allowed revenue -DPCR4'!F15</f>
        <v>0</v>
      </c>
      <c r="S19" s="1330">
        <f>'Allowed revenue -DPCR4'!G15</f>
        <v>0</v>
      </c>
      <c r="T19" s="1330">
        <f>'Allowed revenue -DPCR4'!H15</f>
        <v>0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889</v>
      </c>
      <c r="D20" s="223"/>
      <c r="E20" s="220" t="e">
        <f>E8-E13-E16-E17-E18-E19</f>
        <v>#DIV/0!</v>
      </c>
      <c r="F20" s="220" t="e">
        <f>F8-F13-F16-F17-F18-F19</f>
        <v>#DIV/0!</v>
      </c>
      <c r="G20" s="220"/>
      <c r="H20" s="220" t="e">
        <f>H8-H13-H16-H17-H18-H19</f>
        <v>#DIV/0!</v>
      </c>
      <c r="I20" s="220" t="e">
        <f>I8-I13-I16-I17-I18-I19</f>
        <v>#DIV/0!</v>
      </c>
      <c r="J20" s="220" t="e">
        <f>J8-J13-J16-J17-J18-J19</f>
        <v>#DIV/0!</v>
      </c>
      <c r="K20" s="223"/>
      <c r="L20" s="214"/>
      <c r="M20" s="214" t="s">
        <v>956</v>
      </c>
      <c r="N20" s="214"/>
      <c r="O20" s="214"/>
      <c r="P20" s="1330">
        <f>IF(ISNUMBER('Allowed revenue -DPCR4'!D16+'Allowed revenue -DPCR4'!D17),'Allowed revenue -DPCR4'!D16+'Allowed revenue -DPCR4'!D17,"")</f>
        <v>0</v>
      </c>
      <c r="Q20" s="1330">
        <f>IF(ISNUMBER('Allowed revenue -DPCR4'!E16+'Allowed revenue -DPCR4'!E17),'Allowed revenue -DPCR4'!E16+'Allowed revenue -DPCR4'!E17,"")</f>
        <v>0</v>
      </c>
      <c r="R20" s="1330">
        <f>IF(ISNUMBER('Allowed revenue -DPCR4'!F16+'Allowed revenue -DPCR4'!F17),'Allowed revenue -DPCR4'!F16+'Allowed revenue -DPCR4'!F17,"")</f>
        <v>0</v>
      </c>
      <c r="S20" s="1330">
        <f>IF(ISNUMBER('Allowed revenue -DPCR4'!G16+'Allowed revenue -DPCR4'!G17),'Allowed revenue -DPCR4'!G16+'Allowed revenue -DPCR4'!G17,"")</f>
        <v>0</v>
      </c>
      <c r="T20" s="1330">
        <f>IF(ISNUMBER('Allowed revenue -DPCR4'!H16+'Allowed revenue -DPCR4'!H17),'Allowed revenue -DPCR4'!H16+'Allowed revenue -DPCR4'!H17,"")</f>
        <v>0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805</v>
      </c>
      <c r="D21" s="214"/>
      <c r="E21" s="220" t="e">
        <f>SUM(E16:E20)</f>
        <v>#DIV/0!</v>
      </c>
      <c r="F21" s="220" t="e">
        <f>SUM(F16:F20)</f>
        <v>#DIV/0!</v>
      </c>
      <c r="G21" s="220"/>
      <c r="H21" s="220" t="e">
        <f>SUM(H16:H20)</f>
        <v>#DIV/0!</v>
      </c>
      <c r="I21" s="220" t="e">
        <f>SUM(I16:I20)</f>
        <v>#DIV/0!</v>
      </c>
      <c r="J21" s="220" t="e">
        <f>SUM(J16:J20)</f>
        <v>#DIV/0!</v>
      </c>
      <c r="K21" s="214"/>
      <c r="L21" s="214"/>
      <c r="M21" s="214" t="s">
        <v>933</v>
      </c>
      <c r="N21" s="214"/>
      <c r="O21" s="214"/>
      <c r="P21" s="282">
        <f>'Allowed revenue -DPCR4'!D18</f>
        <v>0</v>
      </c>
      <c r="Q21" s="1330">
        <f>'Allowed revenue -DPCR4'!E18</f>
        <v>0</v>
      </c>
      <c r="R21" s="1330">
        <f>'Allowed revenue -DPCR4'!F18</f>
        <v>0</v>
      </c>
      <c r="S21" s="1330">
        <f>'Allowed revenue -DPCR4'!G18</f>
        <v>0</v>
      </c>
      <c r="T21" s="1330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806</v>
      </c>
      <c r="D22" s="214"/>
      <c r="E22" s="220" t="e">
        <f>E21-E16</f>
        <v>#DIV/0!</v>
      </c>
      <c r="F22" s="220" t="e">
        <f>F21-F16</f>
        <v>#DIV/0!</v>
      </c>
      <c r="G22" s="220"/>
      <c r="H22" s="220" t="e">
        <f>H21-H16</f>
        <v>#DIV/0!</v>
      </c>
      <c r="I22" s="220" t="e">
        <f>I21-I16</f>
        <v>#DIV/0!</v>
      </c>
      <c r="J22" s="220" t="e">
        <f>J21-J16</f>
        <v>#DIV/0!</v>
      </c>
      <c r="K22" s="235"/>
      <c r="L22" s="235"/>
      <c r="M22" s="235" t="s">
        <v>667</v>
      </c>
      <c r="N22" s="235"/>
      <c r="O22" s="235"/>
      <c r="P22" s="1910">
        <f>'Allowed revenue -DPCR4'!D19</f>
        <v>0</v>
      </c>
      <c r="Q22" s="1910">
        <f>'Allowed revenue -DPCR4'!E19</f>
        <v>0</v>
      </c>
      <c r="R22" s="1910">
        <f>'Allowed revenue -DPCR4'!F19</f>
        <v>0</v>
      </c>
      <c r="S22" s="1910">
        <f>'Allowed revenue -DPCR4'!G19</f>
        <v>0</v>
      </c>
      <c r="T22" s="1910">
        <f>'Allowed revenue -DPCR4'!H19</f>
        <v>0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766</v>
      </c>
      <c r="N23" s="235"/>
      <c r="O23" s="235"/>
      <c r="P23" s="1910">
        <f>'Allowed revenue -DPCR4'!D20</f>
        <v>0</v>
      </c>
      <c r="Q23" s="1910">
        <f>'Allowed revenue -DPCR4'!E20</f>
        <v>0</v>
      </c>
      <c r="R23" s="1910">
        <f>'Allowed revenue -DPCR4'!F20</f>
        <v>0</v>
      </c>
      <c r="S23" s="1910">
        <f>'Allowed revenue -DPCR4'!G20</f>
        <v>0</v>
      </c>
      <c r="T23" s="1910">
        <f>'Allowed revenue -DPCR4'!H20</f>
        <v>0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767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821</v>
      </c>
      <c r="N24" s="214"/>
      <c r="O24" s="214"/>
      <c r="P24" s="214"/>
      <c r="Q24" s="214"/>
      <c r="R24" s="214"/>
      <c r="S24" s="214"/>
      <c r="T24" s="214">
        <f>'Allowed revenue -DPCR4'!H21</f>
        <v>0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768</v>
      </c>
      <c r="N25" s="214"/>
      <c r="O25" s="214"/>
      <c r="P25" s="214"/>
      <c r="Q25" s="214"/>
      <c r="R25" s="214"/>
      <c r="S25" s="214"/>
      <c r="T25" s="1910">
        <f>'Allowed revenue -DPCR4'!H22</f>
        <v>0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186</v>
      </c>
      <c r="D26" s="214"/>
      <c r="E26" s="218">
        <f>E13</f>
        <v>0</v>
      </c>
      <c r="F26" s="218">
        <f>F13</f>
        <v>0</v>
      </c>
      <c r="G26" s="218"/>
      <c r="H26" s="218">
        <f>H13</f>
        <v>0</v>
      </c>
      <c r="I26" s="218">
        <f>I13</f>
        <v>0</v>
      </c>
      <c r="J26" s="218">
        <f>J13</f>
        <v>0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776</v>
      </c>
      <c r="D27" s="214"/>
      <c r="E27" s="218">
        <f>E16</f>
        <v>0</v>
      </c>
      <c r="F27" s="218">
        <f>F16</f>
        <v>0</v>
      </c>
      <c r="G27" s="218"/>
      <c r="H27" s="218">
        <f>H16</f>
        <v>0</v>
      </c>
      <c r="I27" s="218">
        <f>I16</f>
        <v>0</v>
      </c>
      <c r="J27" s="218">
        <f>J16</f>
        <v>0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889</v>
      </c>
      <c r="D28" s="223"/>
      <c r="E28" s="220" t="e">
        <f>E20</f>
        <v>#DIV/0!</v>
      </c>
      <c r="F28" s="220" t="e">
        <f>F20</f>
        <v>#DIV/0!</v>
      </c>
      <c r="G28" s="220"/>
      <c r="H28" s="220" t="e">
        <f>H20</f>
        <v>#DIV/0!</v>
      </c>
      <c r="I28" s="220" t="e">
        <f>I20</f>
        <v>#DIV/0!</v>
      </c>
      <c r="J28" s="220" t="e">
        <f>J20</f>
        <v>#DIV/0!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772</v>
      </c>
      <c r="N31" s="214"/>
      <c r="O31" s="214"/>
      <c r="P31" s="1330">
        <f>'Allowed revenue -DPCR4'!D24</f>
        <v>0</v>
      </c>
      <c r="Q31" s="1330">
        <f>'Allowed revenue -DPCR4'!E24</f>
        <v>0</v>
      </c>
      <c r="R31" s="1330">
        <f>'Allowed revenue -DPCR4'!F24</f>
        <v>0</v>
      </c>
      <c r="S31" s="1330">
        <f>'Allowed revenue -DPCR4'!G24</f>
        <v>0</v>
      </c>
      <c r="T31" s="1330">
        <f>'Allowed revenue -DPCR4'!H24</f>
        <v>0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773</v>
      </c>
      <c r="N32" s="214"/>
      <c r="O32" s="214"/>
      <c r="P32" s="249">
        <f>P31*P29</f>
        <v>0</v>
      </c>
      <c r="Q32" s="249">
        <f>Q31*Q29</f>
        <v>0</v>
      </c>
      <c r="R32" s="249">
        <f>R31*R29</f>
        <v>0</v>
      </c>
      <c r="S32" s="249">
        <f>S31*S29</f>
        <v>0</v>
      </c>
      <c r="T32" s="249">
        <f>T31*T29</f>
        <v>0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774</v>
      </c>
      <c r="N33" s="214"/>
      <c r="O33" s="214"/>
      <c r="P33" s="220" t="e">
        <f>($T$25-$O$39)/SUM($P$32:$V$32)*P31</f>
        <v>#DIV/0!</v>
      </c>
      <c r="Q33" s="220" t="e">
        <f>($T$25-$O$39)/SUM($P$32:$V$32)*Q31</f>
        <v>#DIV/0!</v>
      </c>
      <c r="R33" s="220" t="e">
        <f>($T$25-$O$39)/SUM($P$32:$V$32)*R31</f>
        <v>#DIV/0!</v>
      </c>
      <c r="S33" s="220" t="e">
        <f>($T$25-$O$39)/SUM($P$32:$V$32)*S31</f>
        <v>#DIV/0!</v>
      </c>
      <c r="T33" s="220" t="e">
        <f>($T$25-$O$39)/SUM($P$32:$V$32)*T31</f>
        <v>#DIV/0!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3"/>
      <c r="AQ33" s="313"/>
      <c r="AR33" s="313"/>
      <c r="AS33" s="313"/>
      <c r="AT33" s="313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900</v>
      </c>
      <c r="N34" s="214"/>
      <c r="O34" s="214"/>
      <c r="P34" s="1910">
        <f>'Allowed revenue -DPCR4'!D27</f>
        <v>0</v>
      </c>
      <c r="Q34" s="1910">
        <f>'Allowed revenue -DPCR4'!E27</f>
        <v>0</v>
      </c>
      <c r="R34" s="1910">
        <f>'Allowed revenue -DPCR4'!F27</f>
        <v>0</v>
      </c>
      <c r="S34" s="1910">
        <f>'Allowed revenue -DPCR4'!G27</f>
        <v>0</v>
      </c>
      <c r="T34" s="1910">
        <f>'Allowed revenue -DPCR4'!H27</f>
        <v>0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901</v>
      </c>
      <c r="N35" s="214"/>
      <c r="O35" s="214"/>
      <c r="P35" s="220" t="e">
        <f>P34+P33</f>
        <v>#DIV/0!</v>
      </c>
      <c r="Q35" s="220" t="e">
        <f>Q34+Q33</f>
        <v>#DIV/0!</v>
      </c>
      <c r="R35" s="220" t="e">
        <f>R34+R33</f>
        <v>#DIV/0!</v>
      </c>
      <c r="S35" s="220" t="e">
        <f>S34+S33</f>
        <v>#DIV/0!</v>
      </c>
      <c r="T35" s="220" t="e">
        <f>T34+T33</f>
        <v>#DIV/0!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894</v>
      </c>
      <c r="N36" s="214"/>
      <c r="O36" s="214"/>
      <c r="P36" s="220" t="e">
        <f>P35*P29</f>
        <v>#DIV/0!</v>
      </c>
      <c r="Q36" s="220" t="e">
        <f>Q35*Q29</f>
        <v>#DIV/0!</v>
      </c>
      <c r="R36" s="220" t="e">
        <f>R35*R29</f>
        <v>#DIV/0!</v>
      </c>
      <c r="S36" s="220" t="e">
        <f>S35*S29</f>
        <v>#DIV/0!</v>
      </c>
      <c r="T36" s="220" t="e">
        <f>T35*T29</f>
        <v>#DIV/0!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768</v>
      </c>
      <c r="N37" s="214"/>
      <c r="O37" s="214"/>
      <c r="P37" s="214"/>
      <c r="Q37" s="214"/>
      <c r="R37" s="214"/>
      <c r="S37" s="214"/>
      <c r="T37" s="220" t="e">
        <f>SUM(P36:T36)</f>
        <v>#DIV/0!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958</v>
      </c>
      <c r="N39" s="214"/>
      <c r="O39" s="220">
        <f>SUM(P39:T39)</f>
        <v>0</v>
      </c>
      <c r="P39" s="220">
        <f>P34*P29</f>
        <v>0</v>
      </c>
      <c r="Q39" s="220">
        <f>Q34*Q29</f>
        <v>0</v>
      </c>
      <c r="R39" s="220">
        <f>R34*R29</f>
        <v>0</v>
      </c>
      <c r="S39" s="220">
        <f>S34*S29</f>
        <v>0</v>
      </c>
      <c r="T39" s="220">
        <f>T34*T29</f>
        <v>0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1" customFormat="1" ht="12.75">
      <c r="A40" s="350"/>
      <c r="B40" s="350"/>
      <c r="O40" s="352"/>
      <c r="P40" s="352"/>
      <c r="Q40" s="352"/>
      <c r="R40" s="352"/>
      <c r="S40" s="352"/>
      <c r="T40" s="352"/>
      <c r="U40" s="352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</row>
    <row r="41" spans="1:48" s="354" customFormat="1" ht="12.75">
      <c r="A41" s="349" t="s">
        <v>168</v>
      </c>
      <c r="B41" s="353"/>
      <c r="O41" s="355"/>
      <c r="P41" s="355"/>
      <c r="Q41" s="355"/>
      <c r="R41" s="355"/>
      <c r="S41" s="355"/>
      <c r="T41" s="355"/>
      <c r="U41" s="355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161</v>
      </c>
      <c r="D43" s="252" t="s">
        <v>530</v>
      </c>
      <c r="E43" s="253" t="s">
        <v>531</v>
      </c>
      <c r="F43" s="1941" t="s">
        <v>532</v>
      </c>
      <c r="G43" s="1941"/>
      <c r="H43" s="1941"/>
      <c r="I43" s="1941"/>
      <c r="J43" s="1941"/>
      <c r="K43" s="254"/>
      <c r="L43" s="1942" t="s">
        <v>466</v>
      </c>
      <c r="M43" s="1941"/>
      <c r="N43" s="1941"/>
      <c r="O43" s="1943"/>
      <c r="P43" s="255"/>
      <c r="Q43" s="1944"/>
      <c r="R43" s="1945"/>
      <c r="S43" s="1941"/>
      <c r="T43" s="1941"/>
      <c r="U43" s="194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303</v>
      </c>
      <c r="G44" s="233"/>
      <c r="H44" s="233" t="s">
        <v>297</v>
      </c>
      <c r="I44" s="233" t="s">
        <v>849</v>
      </c>
      <c r="J44" s="233" t="s">
        <v>298</v>
      </c>
      <c r="K44" s="258"/>
      <c r="L44" s="259" t="s">
        <v>303</v>
      </c>
      <c r="M44" s="233" t="s">
        <v>297</v>
      </c>
      <c r="N44" s="233" t="s">
        <v>849</v>
      </c>
      <c r="O44" s="260" t="s">
        <v>298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889</v>
      </c>
      <c r="D45" s="262" t="e">
        <f>SUM(E22:J22)</f>
        <v>#DIV/0!</v>
      </c>
      <c r="E45" s="359" t="s">
        <v>847</v>
      </c>
      <c r="F45" s="242" t="e">
        <f>VLOOKUP($E45,'Calc-Drivers'!$B$17:$F$27,F$51,FALSE)</f>
        <v>#DIV/0!</v>
      </c>
      <c r="G45" s="242"/>
      <c r="H45" s="242" t="e">
        <f>VLOOKUP($E45,'Calc-Drivers'!$B$17:$F$27,H$51,FALSE)</f>
        <v>#DIV/0!</v>
      </c>
      <c r="I45" s="242" t="e">
        <f>VLOOKUP($E45,'Calc-Drivers'!$B$17:$F$27,I$51,FALSE)</f>
        <v>#DIV/0!</v>
      </c>
      <c r="J45" s="242" t="e">
        <f>VLOOKUP($E45,'Calc-Drivers'!$B$17:$F$27,J$51,FALSE)</f>
        <v>#DIV/0!</v>
      </c>
      <c r="K45" s="258"/>
      <c r="L45" s="264" t="e">
        <f>$D45*F45</f>
        <v>#DIV/0!</v>
      </c>
      <c r="M45" s="265" t="e">
        <f aca="true" t="shared" si="2" ref="M45:O47">$D45*H45</f>
        <v>#DIV/0!</v>
      </c>
      <c r="N45" s="265" t="e">
        <f t="shared" si="2"/>
        <v>#DIV/0!</v>
      </c>
      <c r="O45" s="266" t="e">
        <f t="shared" si="2"/>
        <v>#DIV/0!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776</v>
      </c>
      <c r="D46" s="262">
        <f>SUM(E16:J16)</f>
        <v>0</v>
      </c>
      <c r="E46" s="263" t="s">
        <v>847</v>
      </c>
      <c r="F46" s="242" t="e">
        <f>VLOOKUP($E46,'Calc-Drivers'!$B$17:$F$27,F$51,FALSE)</f>
        <v>#DIV/0!</v>
      </c>
      <c r="G46" s="242"/>
      <c r="H46" s="242" t="e">
        <f>VLOOKUP($E46,'Calc-Drivers'!$B$17:$F$27,H$51,FALSE)</f>
        <v>#DIV/0!</v>
      </c>
      <c r="I46" s="242" t="e">
        <f>VLOOKUP($E46,'Calc-Drivers'!$B$17:$F$27,I$51,FALSE)</f>
        <v>#DIV/0!</v>
      </c>
      <c r="J46" s="242" t="e">
        <f>VLOOKUP($E46,'Calc-Drivers'!$B$17:$F$27,J$51,FALSE)</f>
        <v>#DIV/0!</v>
      </c>
      <c r="K46" s="258"/>
      <c r="L46" s="264" t="e">
        <f>$D46*F46</f>
        <v>#DIV/0!</v>
      </c>
      <c r="M46" s="265" t="e">
        <f t="shared" si="2"/>
        <v>#DIV/0!</v>
      </c>
      <c r="N46" s="265" t="e">
        <f t="shared" si="2"/>
        <v>#DIV/0!</v>
      </c>
      <c r="O46" s="266" t="e">
        <f t="shared" si="2"/>
        <v>#DIV/0!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533</v>
      </c>
      <c r="D47" s="262">
        <f>SUM(E13:J13)</f>
        <v>0</v>
      </c>
      <c r="E47" s="263" t="s">
        <v>534</v>
      </c>
      <c r="F47" s="242" t="e">
        <f>'Calc - WPD Opex Allocation'!AO41</f>
        <v>#DIV/0!</v>
      </c>
      <c r="H47" s="242" t="e">
        <f>'Calc - WPD Opex Allocation'!AP41</f>
        <v>#DIV/0!</v>
      </c>
      <c r="I47" s="242" t="e">
        <f>'Calc - WPD Opex Allocation'!AQ41</f>
        <v>#DIV/0!</v>
      </c>
      <c r="J47" s="242" t="e">
        <f>'Calc - WPD Opex Allocation'!AR41</f>
        <v>#DIV/0!</v>
      </c>
      <c r="K47" s="258"/>
      <c r="L47" s="264" t="e">
        <f>$D47*F47</f>
        <v>#DIV/0!</v>
      </c>
      <c r="M47" s="265" t="e">
        <f t="shared" si="2"/>
        <v>#DIV/0!</v>
      </c>
      <c r="N47" s="265" t="e">
        <f t="shared" si="2"/>
        <v>#DIV/0!</v>
      </c>
      <c r="O47" s="266" t="e">
        <f>$D47*J47</f>
        <v>#DIV/0!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304</v>
      </c>
      <c r="D49" s="262" t="e">
        <f>SUM(D45:D47)</f>
        <v>#DIV/0!</v>
      </c>
      <c r="E49" s="257"/>
      <c r="F49" s="228"/>
      <c r="G49" s="228"/>
      <c r="H49" s="228"/>
      <c r="I49" s="228"/>
      <c r="J49" s="228"/>
      <c r="K49" s="258"/>
      <c r="L49" s="264" t="e">
        <f>SUM(L45:L48)</f>
        <v>#DIV/0!</v>
      </c>
      <c r="M49" s="265" t="e">
        <f>SUM(M45:M48)</f>
        <v>#DIV/0!</v>
      </c>
      <c r="N49" s="265" t="e">
        <f>SUM(N45:N48)</f>
        <v>#DIV/0!</v>
      </c>
      <c r="O49" s="266" t="e">
        <f>SUM(O45:O48)</f>
        <v>#DIV/0!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 t="e">
        <f>L49/SUM($L$49:$O$49)</f>
        <v>#DIV/0!</v>
      </c>
      <c r="M50" s="277" t="e">
        <f>M49/SUM($L$49:$O$49)</f>
        <v>#DIV/0!</v>
      </c>
      <c r="N50" s="277" t="e">
        <f>N49/SUM($L$49:$O$49)</f>
        <v>#DIV/0!</v>
      </c>
      <c r="O50" s="277" t="e">
        <f>O49/SUM($L$49:$O$49)</f>
        <v>#DIV/0!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0" t="s">
        <v>5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0" t="s">
        <v>10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54" customFormat="1" ht="12.75">
      <c r="A56" s="349" t="s">
        <v>3</v>
      </c>
      <c r="B56" s="353"/>
      <c r="O56" s="355"/>
      <c r="P56" s="355"/>
      <c r="Q56" s="355"/>
      <c r="R56" s="355"/>
      <c r="S56" s="355"/>
      <c r="T56" s="355"/>
      <c r="U56" s="355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</row>
    <row r="58" spans="2:8" ht="13.5" thickBot="1">
      <c r="B58" s="1946" t="s">
        <v>169</v>
      </c>
      <c r="C58" s="1946"/>
      <c r="D58" s="1946"/>
      <c r="E58" s="1946"/>
      <c r="F58" s="1946"/>
      <c r="G58" s="1946"/>
      <c r="H58" s="1946"/>
    </row>
    <row r="59" spans="2:19" ht="13.5" thickBot="1">
      <c r="B59" s="207" t="s">
        <v>447</v>
      </c>
      <c r="C59" s="208"/>
      <c r="D59" s="208"/>
      <c r="E59" s="208"/>
      <c r="F59" s="208"/>
      <c r="G59" s="280">
        <f>'Summary of revenue'!J11</f>
        <v>0</v>
      </c>
      <c r="H59" s="209" t="e">
        <f>G59/$G$64</f>
        <v>#DIV/0!</v>
      </c>
      <c r="K59" s="215"/>
      <c r="L59" s="215"/>
      <c r="M59" s="215"/>
      <c r="N59" s="215"/>
      <c r="O59" s="215"/>
      <c r="P59" s="215"/>
      <c r="Q59" s="215"/>
      <c r="R59" s="215"/>
      <c r="S59" s="215" t="s">
        <v>466</v>
      </c>
    </row>
    <row r="60" spans="2:19" ht="13.5" thickBot="1">
      <c r="B60" s="210" t="s">
        <v>793</v>
      </c>
      <c r="C60" s="211"/>
      <c r="D60" s="211"/>
      <c r="E60" s="211"/>
      <c r="F60" s="211"/>
      <c r="G60" s="280">
        <f>'Summary of revenue'!J12</f>
        <v>0</v>
      </c>
      <c r="H60" s="209" t="e">
        <f>G60/$G$64</f>
        <v>#DIV/0!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785</v>
      </c>
      <c r="C61" s="211"/>
      <c r="D61" s="211"/>
      <c r="E61" s="211"/>
      <c r="F61" s="211"/>
      <c r="G61" s="280">
        <f>'Summary of revenue'!J13</f>
        <v>0</v>
      </c>
      <c r="H61" s="209" t="e">
        <f>G61/$G$64</f>
        <v>#DIV/0!</v>
      </c>
      <c r="K61" s="215" t="s">
        <v>789</v>
      </c>
      <c r="L61" s="215"/>
      <c r="M61" s="215"/>
      <c r="N61" s="215"/>
      <c r="O61" s="215"/>
      <c r="P61" s="215"/>
      <c r="Q61" s="215"/>
      <c r="R61" s="215"/>
      <c r="S61" s="216">
        <f>G64</f>
        <v>0</v>
      </c>
      <c r="T61" s="361" t="s">
        <v>93</v>
      </c>
    </row>
    <row r="62" spans="2:20" ht="13.5" thickBot="1">
      <c r="B62" s="283" t="s">
        <v>947</v>
      </c>
      <c r="C62" s="211"/>
      <c r="D62" s="211"/>
      <c r="E62" s="211"/>
      <c r="F62" s="211"/>
      <c r="G62" s="280">
        <f>'Summary of revenue'!J21</f>
        <v>0</v>
      </c>
      <c r="H62" s="209" t="e">
        <f>G62/$G$64</f>
        <v>#DIV/0!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1"/>
    </row>
    <row r="63" spans="2:20" ht="15" thickBot="1">
      <c r="B63" s="210" t="s">
        <v>786</v>
      </c>
      <c r="C63" s="211"/>
      <c r="D63" s="211"/>
      <c r="E63" s="211"/>
      <c r="F63" s="211"/>
      <c r="G63" s="280">
        <f>'Summary of revenue'!J46+'Summary of revenue'!J47</f>
        <v>0</v>
      </c>
      <c r="H63" s="209" t="e">
        <f>G63/$G$64</f>
        <v>#DIV/0!</v>
      </c>
      <c r="K63" s="215" t="s">
        <v>775</v>
      </c>
      <c r="L63" s="215"/>
      <c r="M63" s="215"/>
      <c r="N63" s="215"/>
      <c r="O63" s="215"/>
      <c r="P63" s="219" t="s">
        <v>409</v>
      </c>
      <c r="Q63" s="215"/>
      <c r="R63" s="215"/>
      <c r="S63" s="216">
        <f>IF(P63="Y",-G61,0)</f>
        <v>0</v>
      </c>
      <c r="T63" s="361" t="s">
        <v>93</v>
      </c>
    </row>
    <row r="64" spans="2:20" ht="15" thickBot="1">
      <c r="B64" s="212" t="s">
        <v>304</v>
      </c>
      <c r="C64" s="213"/>
      <c r="D64" s="213"/>
      <c r="E64" s="213"/>
      <c r="F64" s="213"/>
      <c r="G64" s="280">
        <f>SUM(G59:G63)</f>
        <v>0</v>
      </c>
      <c r="H64" s="209" t="e">
        <f>SUM(H59:H63)</f>
        <v>#DIV/0!</v>
      </c>
      <c r="K64" s="215" t="s">
        <v>903</v>
      </c>
      <c r="L64" s="215"/>
      <c r="M64" s="215"/>
      <c r="N64" s="215"/>
      <c r="O64" s="215"/>
      <c r="P64" s="219" t="s">
        <v>930</v>
      </c>
      <c r="Q64" s="215"/>
      <c r="R64" s="215"/>
      <c r="S64" s="216">
        <f>IF(P64="Y",-G66,0)</f>
        <v>0</v>
      </c>
      <c r="T64" s="361" t="s">
        <v>914</v>
      </c>
    </row>
    <row r="65" spans="11:19" ht="14.25">
      <c r="K65" s="215" t="s">
        <v>714</v>
      </c>
      <c r="L65" s="215"/>
      <c r="M65" s="215"/>
      <c r="N65" s="215"/>
      <c r="O65" s="215"/>
      <c r="P65" s="219" t="s">
        <v>409</v>
      </c>
      <c r="Q65" s="215"/>
      <c r="R65" s="215"/>
      <c r="S65" s="216">
        <f>IF(P65="Y",-'RRP 1.3'!AH12,0)</f>
        <v>0</v>
      </c>
    </row>
    <row r="66" spans="2:19" ht="12.75">
      <c r="B66" s="362" t="s">
        <v>915</v>
      </c>
      <c r="G66" s="211">
        <v>0</v>
      </c>
      <c r="H66" s="361" t="s">
        <v>914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822</v>
      </c>
      <c r="L67" s="215"/>
      <c r="M67" s="215"/>
      <c r="N67" s="215"/>
      <c r="O67" s="215"/>
      <c r="P67" s="215"/>
      <c r="Q67" s="215"/>
      <c r="R67" s="215"/>
      <c r="S67" s="216">
        <f>S61+S63+S64+S65</f>
        <v>0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947" t="s">
        <v>4</v>
      </c>
      <c r="F69" s="1948"/>
      <c r="G69" s="1948"/>
      <c r="H69" s="1948"/>
      <c r="I69" s="1948"/>
      <c r="J69" s="1948"/>
      <c r="K69" s="1948"/>
      <c r="L69" s="1949"/>
      <c r="M69" s="1947" t="s">
        <v>526</v>
      </c>
      <c r="N69" s="1948"/>
      <c r="O69" s="1948"/>
      <c r="P69" s="1948"/>
      <c r="Q69" s="1948"/>
      <c r="R69" s="1948"/>
      <c r="S69" s="1949"/>
    </row>
    <row r="70" spans="2:19" ht="12.75">
      <c r="B70" s="224" t="s">
        <v>883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937" t="s">
        <v>466</v>
      </c>
      <c r="F72" s="1938"/>
      <c r="G72" s="1938"/>
      <c r="H72" s="1938"/>
      <c r="I72" s="1938"/>
      <c r="J72" s="1938"/>
      <c r="K72" s="1938"/>
      <c r="L72" s="226"/>
      <c r="M72" s="1937" t="s">
        <v>888</v>
      </c>
      <c r="N72" s="1939"/>
      <c r="O72" s="1939"/>
      <c r="P72" s="1939"/>
      <c r="Q72" s="1939"/>
      <c r="R72" s="1938"/>
      <c r="S72" s="1940"/>
    </row>
    <row r="73" spans="2:19" ht="12.75">
      <c r="B73" s="227"/>
      <c r="C73" s="228"/>
      <c r="D73" s="228"/>
      <c r="E73" s="230" t="s">
        <v>304</v>
      </c>
      <c r="F73" s="230"/>
      <c r="G73" s="230" t="s">
        <v>303</v>
      </c>
      <c r="H73" s="230" t="s">
        <v>297</v>
      </c>
      <c r="I73" s="230" t="s">
        <v>849</v>
      </c>
      <c r="J73" s="230" t="s">
        <v>298</v>
      </c>
      <c r="K73" s="230" t="s">
        <v>957</v>
      </c>
      <c r="L73" s="230"/>
      <c r="M73" s="231" t="s">
        <v>303</v>
      </c>
      <c r="N73" s="231" t="s">
        <v>297</v>
      </c>
      <c r="O73" s="231" t="s">
        <v>849</v>
      </c>
      <c r="P73" s="231" t="s">
        <v>298</v>
      </c>
      <c r="Q73" s="230" t="s">
        <v>957</v>
      </c>
      <c r="R73" s="230"/>
      <c r="S73" s="230" t="s">
        <v>304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668</v>
      </c>
      <c r="C75" s="228"/>
      <c r="D75" s="228"/>
      <c r="E75" s="236" t="e">
        <f>SUM(G75:K75)</f>
        <v>#DIV/0!</v>
      </c>
      <c r="F75" s="228"/>
      <c r="G75" s="237" t="e">
        <f>$S$67*L50</f>
        <v>#DIV/0!</v>
      </c>
      <c r="H75" s="237" t="e">
        <f>$S$67*M50</f>
        <v>#DIV/0!</v>
      </c>
      <c r="I75" s="237" t="e">
        <f>$S$67*N50</f>
        <v>#DIV/0!</v>
      </c>
      <c r="J75" s="237" t="e">
        <f>$S$67*O50</f>
        <v>#DIV/0!</v>
      </c>
      <c r="K75" s="281">
        <f>S61-S67</f>
        <v>0</v>
      </c>
      <c r="L75" s="229"/>
      <c r="M75" s="238" t="e">
        <f>G75*100000000/'Calc-Units'!E21</f>
        <v>#DIV/0!</v>
      </c>
      <c r="N75" s="238" t="e">
        <f>H75*100000000/'Calc-Units'!D21</f>
        <v>#DIV/0!</v>
      </c>
      <c r="O75" s="238" t="e">
        <f>I75*100000000/'Calc-Units'!C21</f>
        <v>#DIV/0!</v>
      </c>
      <c r="P75" s="238" t="e">
        <f>J75*100000000/'Calc-Units'!C21</f>
        <v>#DIV/0!</v>
      </c>
      <c r="Q75" s="238" t="e">
        <f>K75*100000000/'Calc-Units'!E21</f>
        <v>#DIV/0!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769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 t="e">
        <f>M75</f>
        <v>#DIV/0!</v>
      </c>
      <c r="N78" s="239" t="e">
        <f>N75</f>
        <v>#DIV/0!</v>
      </c>
      <c r="O78" s="239" t="e">
        <f>O75</f>
        <v>#DIV/0!</v>
      </c>
      <c r="P78" s="239" t="e">
        <f>P75</f>
        <v>#DIV/0!</v>
      </c>
      <c r="Q78" s="239" t="e">
        <f>Q75</f>
        <v>#DIV/0!</v>
      </c>
      <c r="R78" s="228"/>
      <c r="S78" s="240" t="e">
        <f>SUM(M78:Q78)</f>
        <v>#DIV/0!</v>
      </c>
    </row>
    <row r="79" spans="2:19" ht="12.75">
      <c r="B79" s="227" t="s">
        <v>770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771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769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56" t="e">
        <f>M78/$S78</f>
        <v>#DIV/0!</v>
      </c>
      <c r="N82" s="356" t="e">
        <f>N78/$S78</f>
        <v>#DIV/0!</v>
      </c>
      <c r="O82" s="356" t="e">
        <f>O78/$S78</f>
        <v>#DIV/0!</v>
      </c>
      <c r="P82" s="356" t="e">
        <f>P78/$S78</f>
        <v>#DIV/0!</v>
      </c>
      <c r="Q82" s="356" t="e">
        <f>Q78/$S78</f>
        <v>#DIV/0!</v>
      </c>
      <c r="R82" s="357"/>
      <c r="S82" s="358" t="e">
        <f>SUM(M82:Q82)</f>
        <v>#DIV/0!</v>
      </c>
    </row>
    <row r="83" spans="2:19" ht="12.75">
      <c r="B83" s="227" t="s">
        <v>770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771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E82" sqref="E82:G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78" t="s">
        <v>468</v>
      </c>
      <c r="E1" s="382" t="s">
        <v>407</v>
      </c>
    </row>
    <row r="2" ht="12.75">
      <c r="A2" s="378"/>
    </row>
    <row r="3" ht="12.75">
      <c r="A3" s="378" t="s">
        <v>475</v>
      </c>
    </row>
    <row r="5" spans="1:14" ht="20.25">
      <c r="A5" s="891" t="s">
        <v>279</v>
      </c>
      <c r="B5" s="892"/>
      <c r="C5" s="892"/>
      <c r="D5" s="893"/>
      <c r="E5" s="892"/>
      <c r="F5" s="892"/>
      <c r="G5" s="892"/>
      <c r="H5" s="892"/>
      <c r="I5" s="892"/>
      <c r="J5" s="892"/>
      <c r="K5" s="892"/>
      <c r="L5" s="892"/>
      <c r="M5" s="1030"/>
      <c r="N5" s="1030"/>
    </row>
    <row r="6" spans="1:14" ht="21" thickBot="1">
      <c r="A6" s="891"/>
      <c r="B6" s="892"/>
      <c r="C6" s="892"/>
      <c r="D6" s="893"/>
      <c r="E6" s="892"/>
      <c r="F6" s="892"/>
      <c r="G6" s="892"/>
      <c r="H6" s="892"/>
      <c r="I6" s="892"/>
      <c r="J6" s="892"/>
      <c r="K6" s="892"/>
      <c r="L6" s="892"/>
      <c r="M6" s="1030"/>
      <c r="N6" s="1030"/>
    </row>
    <row r="7" spans="1:14" ht="18.75" thickBot="1">
      <c r="A7" s="898"/>
      <c r="B7" s="898"/>
      <c r="C7" s="1031" t="s">
        <v>519</v>
      </c>
      <c r="D7" s="1032"/>
      <c r="E7" s="1032"/>
      <c r="F7" s="1032"/>
      <c r="G7" s="1032"/>
      <c r="H7" s="1032"/>
      <c r="I7" s="1032"/>
      <c r="J7" s="1032"/>
      <c r="K7" s="1032"/>
      <c r="L7" s="1033"/>
      <c r="M7" s="898"/>
      <c r="N7" s="898"/>
    </row>
    <row r="8" spans="1:14" ht="98.25" thickBot="1">
      <c r="A8" s="898"/>
      <c r="B8" s="898"/>
      <c r="C8" s="1034" t="s">
        <v>520</v>
      </c>
      <c r="D8" s="1035"/>
      <c r="E8" s="1036" t="s">
        <v>376</v>
      </c>
      <c r="F8" s="1037" t="s">
        <v>377</v>
      </c>
      <c r="G8" s="1037" t="s">
        <v>378</v>
      </c>
      <c r="H8" s="1038" t="s">
        <v>247</v>
      </c>
      <c r="I8" s="1037" t="s">
        <v>248</v>
      </c>
      <c r="J8" s="1039" t="s">
        <v>467</v>
      </c>
      <c r="K8" s="1040" t="s">
        <v>540</v>
      </c>
      <c r="L8" s="1041" t="s">
        <v>304</v>
      </c>
      <c r="M8" s="898"/>
      <c r="N8" s="898"/>
    </row>
    <row r="9" spans="1:14" ht="15.75" thickBot="1">
      <c r="A9" s="898"/>
      <c r="B9" s="898"/>
      <c r="C9" s="1042"/>
      <c r="D9" s="1043"/>
      <c r="E9" s="1044" t="s">
        <v>245</v>
      </c>
      <c r="F9" s="1045" t="s">
        <v>245</v>
      </c>
      <c r="G9" s="1045" t="s">
        <v>245</v>
      </c>
      <c r="H9" s="1044" t="s">
        <v>245</v>
      </c>
      <c r="I9" s="1045" t="s">
        <v>245</v>
      </c>
      <c r="J9" s="1045" t="s">
        <v>245</v>
      </c>
      <c r="K9" s="1046" t="s">
        <v>245</v>
      </c>
      <c r="L9" s="1047" t="s">
        <v>245</v>
      </c>
      <c r="M9" s="898"/>
      <c r="N9" s="898"/>
    </row>
    <row r="10" spans="1:14" ht="15">
      <c r="A10" s="898"/>
      <c r="B10" s="898"/>
      <c r="C10" s="1048" t="s">
        <v>50</v>
      </c>
      <c r="D10" s="1035"/>
      <c r="E10" s="1049"/>
      <c r="F10" s="1050"/>
      <c r="G10" s="1050"/>
      <c r="H10" s="1049"/>
      <c r="I10" s="1050"/>
      <c r="J10" s="1051"/>
      <c r="K10" s="1051"/>
      <c r="L10" s="1052"/>
      <c r="M10" s="898"/>
      <c r="N10" s="898"/>
    </row>
    <row r="11" spans="1:14" ht="14.25">
      <c r="A11" s="898"/>
      <c r="B11" s="898"/>
      <c r="C11" s="2131" t="s">
        <v>51</v>
      </c>
      <c r="D11" s="2132"/>
      <c r="E11" s="1053"/>
      <c r="F11" s="1053"/>
      <c r="G11" s="1053"/>
      <c r="H11" s="1053"/>
      <c r="I11" s="1054"/>
      <c r="J11" s="1055"/>
      <c r="K11" s="1056"/>
      <c r="L11" s="1057"/>
      <c r="M11" s="898"/>
      <c r="N11" s="898"/>
    </row>
    <row r="12" spans="1:14" ht="14.25">
      <c r="A12" s="898"/>
      <c r="B12" s="898"/>
      <c r="C12" s="2131" t="s">
        <v>52</v>
      </c>
      <c r="D12" s="2132"/>
      <c r="E12" s="1053"/>
      <c r="F12" s="1053"/>
      <c r="G12" s="1053"/>
      <c r="H12" s="1053"/>
      <c r="I12" s="1054"/>
      <c r="J12" s="1055"/>
      <c r="K12" s="1056"/>
      <c r="L12" s="1057"/>
      <c r="M12" s="898"/>
      <c r="N12" s="898"/>
    </row>
    <row r="13" spans="1:14" ht="14.25">
      <c r="A13" s="898"/>
      <c r="B13" s="898"/>
      <c r="C13" s="2131" t="s">
        <v>49</v>
      </c>
      <c r="D13" s="2132"/>
      <c r="E13" s="1053"/>
      <c r="F13" s="1053"/>
      <c r="G13" s="1053"/>
      <c r="H13" s="1053"/>
      <c r="I13" s="1054"/>
      <c r="J13" s="1055"/>
      <c r="K13" s="1056"/>
      <c r="L13" s="1057"/>
      <c r="M13" s="898"/>
      <c r="N13" s="898"/>
    </row>
    <row r="14" spans="1:14" ht="14.25">
      <c r="A14" s="898"/>
      <c r="B14" s="898"/>
      <c r="C14" s="2131" t="s">
        <v>549</v>
      </c>
      <c r="D14" s="2132"/>
      <c r="E14" s="1053"/>
      <c r="F14" s="1053"/>
      <c r="G14" s="1053"/>
      <c r="H14" s="1053"/>
      <c r="I14" s="1054"/>
      <c r="J14" s="1055"/>
      <c r="K14" s="1056"/>
      <c r="L14" s="1057"/>
      <c r="M14" s="898"/>
      <c r="N14" s="898"/>
    </row>
    <row r="15" spans="1:14" ht="15">
      <c r="A15" s="898"/>
      <c r="B15" s="898"/>
      <c r="C15" s="1058" t="s">
        <v>550</v>
      </c>
      <c r="D15" s="1059"/>
      <c r="E15" s="1060"/>
      <c r="F15" s="1061"/>
      <c r="G15" s="1061"/>
      <c r="H15" s="1060"/>
      <c r="I15" s="1054"/>
      <c r="J15" s="1055"/>
      <c r="K15" s="1056"/>
      <c r="L15" s="1062"/>
      <c r="M15" s="898"/>
      <c r="N15" s="898"/>
    </row>
    <row r="16" spans="1:14" ht="14.25">
      <c r="A16" s="898"/>
      <c r="B16" s="898"/>
      <c r="C16" s="1063" t="s">
        <v>551</v>
      </c>
      <c r="D16" s="1064"/>
      <c r="E16" s="1065"/>
      <c r="F16" s="1054"/>
      <c r="G16" s="1054"/>
      <c r="H16" s="1054"/>
      <c r="I16" s="1053"/>
      <c r="J16" s="1053"/>
      <c r="K16" s="1056"/>
      <c r="L16" s="1057"/>
      <c r="M16" s="898"/>
      <c r="N16" s="898"/>
    </row>
    <row r="17" spans="1:14" ht="14.25">
      <c r="A17" s="898"/>
      <c r="B17" s="898"/>
      <c r="C17" s="1063" t="s">
        <v>47</v>
      </c>
      <c r="D17" s="1064"/>
      <c r="E17" s="1065"/>
      <c r="F17" s="1054"/>
      <c r="G17" s="1054"/>
      <c r="H17" s="1054"/>
      <c r="I17" s="1053"/>
      <c r="J17" s="1053"/>
      <c r="K17" s="1056"/>
      <c r="L17" s="1057"/>
      <c r="M17" s="898"/>
      <c r="N17" s="898"/>
    </row>
    <row r="18" spans="1:14" ht="14.25">
      <c r="A18" s="898"/>
      <c r="B18" s="898"/>
      <c r="C18" s="1063" t="s">
        <v>48</v>
      </c>
      <c r="D18" s="1064"/>
      <c r="E18" s="1065"/>
      <c r="F18" s="1054"/>
      <c r="G18" s="1054"/>
      <c r="H18" s="1054"/>
      <c r="I18" s="1053"/>
      <c r="J18" s="1053"/>
      <c r="K18" s="1056"/>
      <c r="L18" s="1057"/>
      <c r="M18" s="898"/>
      <c r="N18" s="898"/>
    </row>
    <row r="19" spans="1:14" ht="14.25">
      <c r="A19" s="898"/>
      <c r="B19" s="898"/>
      <c r="C19" s="1063" t="s">
        <v>541</v>
      </c>
      <c r="D19" s="1064"/>
      <c r="E19" s="1065"/>
      <c r="F19" s="1054"/>
      <c r="G19" s="1054"/>
      <c r="H19" s="1054"/>
      <c r="I19" s="1053"/>
      <c r="J19" s="1053"/>
      <c r="K19" s="1056"/>
      <c r="L19" s="1057"/>
      <c r="M19" s="898"/>
      <c r="N19" s="898"/>
    </row>
    <row r="20" spans="1:14" ht="15">
      <c r="A20" s="898"/>
      <c r="B20" s="898"/>
      <c r="C20" s="1058" t="s">
        <v>540</v>
      </c>
      <c r="D20" s="1066"/>
      <c r="E20" s="1067"/>
      <c r="F20" s="1068"/>
      <c r="G20" s="1068"/>
      <c r="H20" s="1068"/>
      <c r="I20" s="1068"/>
      <c r="J20" s="1056"/>
      <c r="K20" s="1053"/>
      <c r="L20" s="1057"/>
      <c r="M20" s="898"/>
      <c r="N20" s="898"/>
    </row>
    <row r="21" spans="1:14" ht="15">
      <c r="A21" s="898"/>
      <c r="B21" s="898"/>
      <c r="C21" s="1069" t="s">
        <v>542</v>
      </c>
      <c r="D21" s="1070"/>
      <c r="E21" s="1071"/>
      <c r="F21" s="1071"/>
      <c r="G21" s="1071"/>
      <c r="H21" s="1071"/>
      <c r="I21" s="1071"/>
      <c r="J21" s="1071"/>
      <c r="K21" s="1072"/>
      <c r="L21" s="1073"/>
      <c r="M21" s="1074"/>
      <c r="N21" s="898"/>
    </row>
    <row r="22" spans="1:14" ht="15">
      <c r="A22" s="898"/>
      <c r="B22" s="898"/>
      <c r="C22" s="1075" t="s">
        <v>38</v>
      </c>
      <c r="D22" s="1076"/>
      <c r="E22" s="1053"/>
      <c r="F22" s="1054"/>
      <c r="G22" s="1053"/>
      <c r="H22" s="1053"/>
      <c r="I22" s="1053"/>
      <c r="J22" s="1053"/>
      <c r="K22" s="1053"/>
      <c r="L22" s="1057"/>
      <c r="M22" s="1074"/>
      <c r="N22" s="898"/>
    </row>
    <row r="23" spans="1:14" ht="15">
      <c r="A23" s="898"/>
      <c r="B23" s="898"/>
      <c r="C23" s="1069" t="s">
        <v>39</v>
      </c>
      <c r="D23" s="1070"/>
      <c r="E23" s="1071"/>
      <c r="F23" s="1077"/>
      <c r="G23" s="1077"/>
      <c r="H23" s="1077"/>
      <c r="I23" s="1077"/>
      <c r="J23" s="1077"/>
      <c r="K23" s="1078"/>
      <c r="L23" s="1073"/>
      <c r="M23" s="1079"/>
      <c r="N23" s="898"/>
    </row>
    <row r="24" spans="1:14" ht="15.75" thickBot="1">
      <c r="A24" s="898"/>
      <c r="B24" s="898"/>
      <c r="C24" s="1080" t="s">
        <v>546</v>
      </c>
      <c r="D24" s="1081"/>
      <c r="E24" s="1053"/>
      <c r="F24" s="1053"/>
      <c r="G24" s="1053"/>
      <c r="H24" s="1082"/>
      <c r="I24" s="1083"/>
      <c r="J24" s="1083"/>
      <c r="K24" s="1053"/>
      <c r="L24" s="1084"/>
      <c r="M24" s="1085"/>
      <c r="N24" s="898"/>
    </row>
    <row r="25" spans="1:14" ht="15.75" thickBot="1">
      <c r="A25" s="898"/>
      <c r="B25" s="898"/>
      <c r="C25" s="1086" t="s">
        <v>547</v>
      </c>
      <c r="D25" s="1087"/>
      <c r="E25" s="1088"/>
      <c r="F25" s="1089"/>
      <c r="G25" s="1089"/>
      <c r="H25" s="1089"/>
      <c r="I25" s="1089"/>
      <c r="J25" s="1089"/>
      <c r="K25" s="1090"/>
      <c r="L25" s="1091"/>
      <c r="M25" s="1079"/>
      <c r="N25" s="898"/>
    </row>
    <row r="26" spans="1:14" ht="15.75" thickBot="1">
      <c r="A26" s="898"/>
      <c r="B26" s="898"/>
      <c r="C26" s="1092"/>
      <c r="D26" s="1092"/>
      <c r="E26" s="1093"/>
      <c r="F26" s="1093"/>
      <c r="G26" s="997"/>
      <c r="H26" s="1094"/>
      <c r="I26" s="898"/>
      <c r="J26" s="898"/>
      <c r="K26" s="898"/>
      <c r="L26" s="898"/>
      <c r="M26" s="898"/>
      <c r="N26" s="898"/>
    </row>
    <row r="27" spans="1:14" ht="18.75" thickBot="1">
      <c r="A27" s="898"/>
      <c r="B27" s="898"/>
      <c r="C27" s="1095" t="s">
        <v>554</v>
      </c>
      <c r="D27" s="1096"/>
      <c r="E27" s="1097"/>
      <c r="F27" s="1097"/>
      <c r="G27" s="1098"/>
      <c r="H27" s="898"/>
      <c r="I27" s="898"/>
      <c r="J27" s="898"/>
      <c r="K27" s="898"/>
      <c r="L27" s="949"/>
      <c r="M27" s="898"/>
      <c r="N27" s="898"/>
    </row>
    <row r="28" spans="1:14" ht="15.75" thickBot="1">
      <c r="A28" s="898"/>
      <c r="B28" s="898"/>
      <c r="C28" s="1048"/>
      <c r="D28" s="1099"/>
      <c r="E28" s="2136" t="s">
        <v>643</v>
      </c>
      <c r="F28" s="2137"/>
      <c r="G28" s="1100"/>
      <c r="H28" s="898"/>
      <c r="I28" s="898"/>
      <c r="J28" s="898"/>
      <c r="K28" s="898"/>
      <c r="L28" s="949"/>
      <c r="M28" s="898"/>
      <c r="N28" s="898"/>
    </row>
    <row r="29" spans="1:14" ht="45.75" thickBot="1">
      <c r="A29" s="898"/>
      <c r="B29" s="898"/>
      <c r="C29" s="1101" t="s">
        <v>520</v>
      </c>
      <c r="D29" s="1102"/>
      <c r="E29" s="1103" t="s">
        <v>555</v>
      </c>
      <c r="F29" s="1103" t="s">
        <v>389</v>
      </c>
      <c r="G29" s="1104" t="s">
        <v>390</v>
      </c>
      <c r="H29" s="898"/>
      <c r="I29" s="898"/>
      <c r="J29" s="898"/>
      <c r="K29" s="898"/>
      <c r="L29" s="949"/>
      <c r="M29" s="898"/>
      <c r="N29" s="898"/>
    </row>
    <row r="30" spans="1:14" ht="15.75" thickBot="1">
      <c r="A30" s="898"/>
      <c r="B30" s="898"/>
      <c r="C30" s="1105"/>
      <c r="D30" s="1102"/>
      <c r="E30" s="901" t="s">
        <v>245</v>
      </c>
      <c r="F30" s="901" t="s">
        <v>245</v>
      </c>
      <c r="G30" s="901" t="s">
        <v>245</v>
      </c>
      <c r="H30" s="898"/>
      <c r="I30" s="898"/>
      <c r="J30" s="898"/>
      <c r="K30" s="898"/>
      <c r="L30" s="949"/>
      <c r="M30" s="898"/>
      <c r="N30" s="898"/>
    </row>
    <row r="31" spans="1:14" ht="15">
      <c r="A31" s="898"/>
      <c r="B31" s="898"/>
      <c r="C31" s="2138" t="s">
        <v>391</v>
      </c>
      <c r="D31" s="1106" t="s">
        <v>392</v>
      </c>
      <c r="E31" s="1107"/>
      <c r="F31" s="1053"/>
      <c r="G31" s="1108"/>
      <c r="H31" s="898"/>
      <c r="I31" s="898"/>
      <c r="J31" s="898"/>
      <c r="K31" s="898"/>
      <c r="L31" s="949"/>
      <c r="M31" s="898"/>
      <c r="N31" s="898"/>
    </row>
    <row r="32" spans="1:14" ht="15.75" thickBot="1">
      <c r="A32" s="898"/>
      <c r="B32" s="898"/>
      <c r="C32" s="2139"/>
      <c r="D32" s="1109" t="s">
        <v>393</v>
      </c>
      <c r="E32" s="1110"/>
      <c r="F32" s="1110"/>
      <c r="G32" s="1111"/>
      <c r="H32" s="898"/>
      <c r="I32" s="898"/>
      <c r="J32" s="898"/>
      <c r="K32" s="898"/>
      <c r="L32" s="949"/>
      <c r="M32" s="898"/>
      <c r="N32" s="898"/>
    </row>
    <row r="33" spans="1:14" ht="15">
      <c r="A33" s="898"/>
      <c r="B33" s="898"/>
      <c r="C33" s="2138" t="s">
        <v>394</v>
      </c>
      <c r="D33" s="1106" t="s">
        <v>392</v>
      </c>
      <c r="E33" s="1107"/>
      <c r="F33" s="1053"/>
      <c r="G33" s="1108"/>
      <c r="H33" s="898"/>
      <c r="I33" s="898"/>
      <c r="J33" s="898"/>
      <c r="K33" s="898"/>
      <c r="L33" s="949"/>
      <c r="M33" s="898"/>
      <c r="N33" s="898"/>
    </row>
    <row r="34" spans="1:14" ht="15.75" thickBot="1">
      <c r="A34" s="898"/>
      <c r="B34" s="898"/>
      <c r="C34" s="2139"/>
      <c r="D34" s="1109" t="s">
        <v>393</v>
      </c>
      <c r="E34" s="1110"/>
      <c r="F34" s="1110"/>
      <c r="G34" s="1111"/>
      <c r="H34" s="898"/>
      <c r="I34" s="898"/>
      <c r="J34" s="898"/>
      <c r="K34" s="898"/>
      <c r="L34" s="949"/>
      <c r="M34" s="898"/>
      <c r="N34" s="898"/>
    </row>
    <row r="35" spans="1:14" ht="15">
      <c r="A35" s="898"/>
      <c r="B35" s="898"/>
      <c r="C35" s="2133" t="s">
        <v>551</v>
      </c>
      <c r="D35" s="1106" t="s">
        <v>414</v>
      </c>
      <c r="E35" s="1107"/>
      <c r="F35" s="1053"/>
      <c r="G35" s="1108"/>
      <c r="H35" s="898"/>
      <c r="I35" s="898"/>
      <c r="J35" s="898"/>
      <c r="K35" s="898"/>
      <c r="L35" s="949"/>
      <c r="M35" s="898"/>
      <c r="N35" s="898"/>
    </row>
    <row r="36" spans="1:14" ht="15">
      <c r="A36" s="898"/>
      <c r="B36" s="898"/>
      <c r="C36" s="2134"/>
      <c r="D36" s="1112" t="s">
        <v>223</v>
      </c>
      <c r="E36" s="1107"/>
      <c r="F36" s="1053"/>
      <c r="G36" s="1057"/>
      <c r="H36" s="898"/>
      <c r="I36" s="898"/>
      <c r="J36" s="898"/>
      <c r="K36" s="898"/>
      <c r="L36" s="949"/>
      <c r="M36" s="898"/>
      <c r="N36" s="898"/>
    </row>
    <row r="37" spans="1:14" ht="15.75" thickBot="1">
      <c r="A37" s="898"/>
      <c r="B37" s="898"/>
      <c r="C37" s="2135"/>
      <c r="D37" s="1113" t="s">
        <v>224</v>
      </c>
      <c r="E37" s="1110"/>
      <c r="F37" s="1110"/>
      <c r="G37" s="1111"/>
      <c r="H37" s="898"/>
      <c r="I37" s="898"/>
      <c r="J37" s="898"/>
      <c r="K37" s="898"/>
      <c r="L37" s="949"/>
      <c r="M37" s="898"/>
      <c r="N37" s="898"/>
    </row>
    <row r="38" spans="1:14" ht="15">
      <c r="A38" s="898"/>
      <c r="B38" s="898"/>
      <c r="C38" s="2133" t="s">
        <v>297</v>
      </c>
      <c r="D38" s="1106" t="s">
        <v>225</v>
      </c>
      <c r="E38" s="1107"/>
      <c r="F38" s="1053"/>
      <c r="G38" s="1108"/>
      <c r="H38" s="898"/>
      <c r="I38" s="898"/>
      <c r="J38" s="898"/>
      <c r="K38" s="898"/>
      <c r="L38" s="949"/>
      <c r="M38" s="898"/>
      <c r="N38" s="898"/>
    </row>
    <row r="39" spans="1:14" ht="15">
      <c r="A39" s="898"/>
      <c r="B39" s="898"/>
      <c r="C39" s="2134"/>
      <c r="D39" s="1112" t="s">
        <v>570</v>
      </c>
      <c r="E39" s="1107"/>
      <c r="F39" s="1053"/>
      <c r="G39" s="1057"/>
      <c r="H39" s="898"/>
      <c r="I39" s="898"/>
      <c r="J39" s="898"/>
      <c r="K39" s="898"/>
      <c r="L39" s="949"/>
      <c r="M39" s="898"/>
      <c r="N39" s="898"/>
    </row>
    <row r="40" spans="1:14" ht="15">
      <c r="A40" s="898"/>
      <c r="B40" s="898"/>
      <c r="C40" s="2134"/>
      <c r="D40" s="1114" t="s">
        <v>571</v>
      </c>
      <c r="E40" s="1107"/>
      <c r="F40" s="1053"/>
      <c r="G40" s="1057"/>
      <c r="H40" s="898"/>
      <c r="I40" s="898"/>
      <c r="J40" s="898"/>
      <c r="K40" s="898"/>
      <c r="L40" s="949"/>
      <c r="M40" s="898"/>
      <c r="N40" s="898"/>
    </row>
    <row r="41" spans="1:14" ht="15">
      <c r="A41" s="898"/>
      <c r="B41" s="898"/>
      <c r="C41" s="2134"/>
      <c r="D41" s="1114" t="s">
        <v>224</v>
      </c>
      <c r="E41" s="1107"/>
      <c r="F41" s="1053"/>
      <c r="G41" s="1057"/>
      <c r="H41" s="898"/>
      <c r="I41" s="898"/>
      <c r="J41" s="898"/>
      <c r="K41" s="898"/>
      <c r="L41" s="949"/>
      <c r="M41" s="898"/>
      <c r="N41" s="898"/>
    </row>
    <row r="42" spans="1:14" ht="15">
      <c r="A42" s="898"/>
      <c r="B42" s="898"/>
      <c r="C42" s="2134"/>
      <c r="D42" s="1112" t="s">
        <v>579</v>
      </c>
      <c r="E42" s="1107"/>
      <c r="F42" s="1053"/>
      <c r="G42" s="1057"/>
      <c r="H42" s="898"/>
      <c r="I42" s="898"/>
      <c r="J42" s="898"/>
      <c r="K42" s="898"/>
      <c r="L42" s="949"/>
      <c r="M42" s="898"/>
      <c r="N42" s="898"/>
    </row>
    <row r="43" spans="1:14" ht="15.75" thickBot="1">
      <c r="A43" s="898"/>
      <c r="B43" s="898"/>
      <c r="C43" s="2135"/>
      <c r="D43" s="1109" t="s">
        <v>580</v>
      </c>
      <c r="E43" s="1110"/>
      <c r="F43" s="1110"/>
      <c r="G43" s="1111"/>
      <c r="H43" s="898"/>
      <c r="I43" s="898"/>
      <c r="J43" s="898"/>
      <c r="K43" s="898"/>
      <c r="L43" s="949"/>
      <c r="M43" s="898"/>
      <c r="N43" s="898"/>
    </row>
    <row r="44" spans="1:14" ht="15">
      <c r="A44" s="898"/>
      <c r="B44" s="898"/>
      <c r="C44" s="2133" t="s">
        <v>303</v>
      </c>
      <c r="D44" s="1106" t="s">
        <v>225</v>
      </c>
      <c r="E44" s="1107"/>
      <c r="F44" s="1053"/>
      <c r="G44" s="1108"/>
      <c r="H44" s="898"/>
      <c r="I44" s="898"/>
      <c r="J44" s="898"/>
      <c r="K44" s="898"/>
      <c r="L44" s="949"/>
      <c r="M44" s="898"/>
      <c r="N44" s="898"/>
    </row>
    <row r="45" spans="1:14" ht="15">
      <c r="A45" s="898"/>
      <c r="B45" s="898"/>
      <c r="C45" s="2134"/>
      <c r="D45" s="1112" t="s">
        <v>570</v>
      </c>
      <c r="E45" s="1107"/>
      <c r="F45" s="1053"/>
      <c r="G45" s="1057"/>
      <c r="H45" s="898"/>
      <c r="I45" s="898"/>
      <c r="J45" s="898"/>
      <c r="K45" s="898"/>
      <c r="L45" s="949"/>
      <c r="M45" s="898"/>
      <c r="N45" s="898"/>
    </row>
    <row r="46" spans="1:14" ht="15">
      <c r="A46" s="898"/>
      <c r="B46" s="898"/>
      <c r="C46" s="2134"/>
      <c r="D46" s="1112" t="s">
        <v>571</v>
      </c>
      <c r="E46" s="1107"/>
      <c r="F46" s="1053"/>
      <c r="G46" s="1057"/>
      <c r="H46" s="898"/>
      <c r="I46" s="898"/>
      <c r="J46" s="898"/>
      <c r="K46" s="898"/>
      <c r="L46" s="949"/>
      <c r="M46" s="898"/>
      <c r="N46" s="898"/>
    </row>
    <row r="47" spans="1:14" ht="15">
      <c r="A47" s="898"/>
      <c r="B47" s="898"/>
      <c r="C47" s="2134"/>
      <c r="D47" s="1112" t="s">
        <v>224</v>
      </c>
      <c r="E47" s="1107"/>
      <c r="F47" s="1053"/>
      <c r="G47" s="1057"/>
      <c r="H47" s="898"/>
      <c r="I47" s="898"/>
      <c r="J47" s="898"/>
      <c r="K47" s="898"/>
      <c r="L47" s="949"/>
      <c r="M47" s="898"/>
      <c r="N47" s="898"/>
    </row>
    <row r="48" spans="1:14" ht="15">
      <c r="A48" s="898"/>
      <c r="B48" s="898"/>
      <c r="C48" s="2134"/>
      <c r="D48" s="1112" t="s">
        <v>579</v>
      </c>
      <c r="E48" s="1107"/>
      <c r="F48" s="1053"/>
      <c r="G48" s="1057"/>
      <c r="H48" s="898"/>
      <c r="I48" s="898"/>
      <c r="J48" s="898"/>
      <c r="K48" s="898"/>
      <c r="L48" s="949"/>
      <c r="M48" s="898"/>
      <c r="N48" s="898"/>
    </row>
    <row r="49" spans="1:14" ht="15.75" thickBot="1">
      <c r="A49" s="898"/>
      <c r="B49" s="898"/>
      <c r="C49" s="2135"/>
      <c r="D49" s="1115" t="s">
        <v>580</v>
      </c>
      <c r="E49" s="1110"/>
      <c r="F49" s="1110"/>
      <c r="G49" s="1111"/>
      <c r="H49" s="898"/>
      <c r="I49" s="898"/>
      <c r="J49" s="898"/>
      <c r="K49" s="898"/>
      <c r="L49" s="949"/>
      <c r="M49" s="898"/>
      <c r="N49" s="898"/>
    </row>
    <row r="50" spans="1:14" ht="15">
      <c r="A50" s="898"/>
      <c r="B50" s="898"/>
      <c r="C50" s="2133" t="s">
        <v>301</v>
      </c>
      <c r="D50" s="1116" t="s">
        <v>225</v>
      </c>
      <c r="E50" s="1107"/>
      <c r="F50" s="1053"/>
      <c r="G50" s="1108"/>
      <c r="H50" s="898"/>
      <c r="I50" s="898"/>
      <c r="J50" s="898"/>
      <c r="K50" s="898"/>
      <c r="L50" s="949"/>
      <c r="M50" s="898"/>
      <c r="N50" s="898"/>
    </row>
    <row r="51" spans="1:14" ht="15">
      <c r="A51" s="898"/>
      <c r="B51" s="898"/>
      <c r="C51" s="2134"/>
      <c r="D51" s="1112" t="s">
        <v>570</v>
      </c>
      <c r="E51" s="1107"/>
      <c r="F51" s="1053"/>
      <c r="G51" s="1057"/>
      <c r="H51" s="898"/>
      <c r="I51" s="898"/>
      <c r="J51" s="898"/>
      <c r="K51" s="898"/>
      <c r="L51" s="949"/>
      <c r="M51" s="898"/>
      <c r="N51" s="898"/>
    </row>
    <row r="52" spans="1:14" ht="15">
      <c r="A52" s="898"/>
      <c r="B52" s="898"/>
      <c r="C52" s="2134"/>
      <c r="D52" s="1117" t="s">
        <v>581</v>
      </c>
      <c r="E52" s="1107"/>
      <c r="F52" s="1053"/>
      <c r="G52" s="1057"/>
      <c r="H52" s="898"/>
      <c r="I52" s="898"/>
      <c r="J52" s="898"/>
      <c r="K52" s="898"/>
      <c r="L52" s="949"/>
      <c r="M52" s="898"/>
      <c r="N52" s="898"/>
    </row>
    <row r="53" spans="1:14" ht="15">
      <c r="A53" s="898"/>
      <c r="B53" s="898"/>
      <c r="C53" s="2134"/>
      <c r="D53" s="1117" t="s">
        <v>224</v>
      </c>
      <c r="E53" s="1107"/>
      <c r="F53" s="1053"/>
      <c r="G53" s="1057"/>
      <c r="H53" s="898"/>
      <c r="I53" s="898"/>
      <c r="J53" s="898"/>
      <c r="K53" s="898"/>
      <c r="L53" s="949"/>
      <c r="M53" s="898"/>
      <c r="N53" s="898"/>
    </row>
    <row r="54" spans="1:14" ht="15">
      <c r="A54" s="898"/>
      <c r="B54" s="898"/>
      <c r="C54" s="2134"/>
      <c r="D54" s="1117" t="s">
        <v>579</v>
      </c>
      <c r="E54" s="1107"/>
      <c r="F54" s="1053"/>
      <c r="G54" s="1057"/>
      <c r="H54" s="898"/>
      <c r="I54" s="898"/>
      <c r="J54" s="898"/>
      <c r="K54" s="898"/>
      <c r="L54" s="949"/>
      <c r="M54" s="898"/>
      <c r="N54" s="898"/>
    </row>
    <row r="55" spans="1:14" ht="15.75" thickBot="1">
      <c r="A55" s="898"/>
      <c r="B55" s="898"/>
      <c r="C55" s="2135"/>
      <c r="D55" s="1115" t="s">
        <v>580</v>
      </c>
      <c r="E55" s="1107"/>
      <c r="F55" s="1053"/>
      <c r="G55" s="1057"/>
      <c r="H55" s="898"/>
      <c r="I55" s="898"/>
      <c r="J55" s="898"/>
      <c r="K55" s="898"/>
      <c r="L55" s="949"/>
      <c r="M55" s="898"/>
      <c r="N55" s="898"/>
    </row>
    <row r="56" spans="1:14" ht="15.75" thickBot="1">
      <c r="A56" s="898"/>
      <c r="B56" s="898"/>
      <c r="C56" s="943" t="s">
        <v>76</v>
      </c>
      <c r="D56" s="944"/>
      <c r="E56" s="1118"/>
      <c r="F56" s="1118"/>
      <c r="G56" s="1118"/>
      <c r="H56" s="1085"/>
      <c r="I56" s="898"/>
      <c r="J56" s="898"/>
      <c r="K56" s="898"/>
      <c r="L56" s="898"/>
      <c r="M56" s="949"/>
      <c r="N56" s="898"/>
    </row>
    <row r="57" spans="1:14" ht="15.75" thickBot="1">
      <c r="A57" s="898"/>
      <c r="B57" s="898"/>
      <c r="C57" s="1119" t="s">
        <v>546</v>
      </c>
      <c r="D57" s="946"/>
      <c r="E57" s="1107"/>
      <c r="F57" s="1053"/>
      <c r="G57" s="1057"/>
      <c r="H57" s="1085"/>
      <c r="I57" s="1085"/>
      <c r="J57" s="1085"/>
      <c r="K57" s="898"/>
      <c r="L57" s="898"/>
      <c r="M57" s="949"/>
      <c r="N57" s="898"/>
    </row>
    <row r="58" spans="1:14" ht="15.75" thickBot="1">
      <c r="A58" s="898"/>
      <c r="B58" s="898"/>
      <c r="C58" s="943" t="s">
        <v>77</v>
      </c>
      <c r="D58" s="944"/>
      <c r="E58" s="1118"/>
      <c r="F58" s="1118"/>
      <c r="G58" s="1118"/>
      <c r="H58" s="898"/>
      <c r="I58" s="898"/>
      <c r="J58" s="898"/>
      <c r="K58" s="898"/>
      <c r="L58" s="949"/>
      <c r="M58" s="898"/>
      <c r="N58" s="898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98"/>
      <c r="B60" s="898"/>
      <c r="C60" s="1120" t="s">
        <v>78</v>
      </c>
      <c r="D60" s="1121"/>
      <c r="E60" s="1122" t="s">
        <v>298</v>
      </c>
      <c r="F60" s="1122" t="s">
        <v>297</v>
      </c>
      <c r="G60" s="1122" t="s">
        <v>303</v>
      </c>
      <c r="H60" s="1122" t="s">
        <v>301</v>
      </c>
      <c r="I60" s="1122" t="s">
        <v>304</v>
      </c>
      <c r="J60" s="898"/>
      <c r="K60" s="898"/>
      <c r="L60" s="898"/>
      <c r="M60" s="949"/>
      <c r="N60" s="898"/>
    </row>
    <row r="61" spans="1:14" ht="18.75" thickBot="1">
      <c r="A61" s="898"/>
      <c r="B61" s="898"/>
      <c r="C61" s="1123" t="s">
        <v>520</v>
      </c>
      <c r="D61" s="1124"/>
      <c r="E61" s="901" t="s">
        <v>245</v>
      </c>
      <c r="F61" s="901" t="s">
        <v>245</v>
      </c>
      <c r="G61" s="901" t="s">
        <v>245</v>
      </c>
      <c r="H61" s="901" t="s">
        <v>245</v>
      </c>
      <c r="I61" s="901" t="s">
        <v>245</v>
      </c>
      <c r="J61" s="898"/>
      <c r="K61" s="898"/>
      <c r="L61" s="898"/>
      <c r="M61" s="898"/>
      <c r="N61" s="949"/>
    </row>
    <row r="62" spans="1:14" ht="15">
      <c r="A62" s="898"/>
      <c r="B62" s="898"/>
      <c r="C62" s="1125" t="s">
        <v>79</v>
      </c>
      <c r="D62" s="1126"/>
      <c r="E62" s="1107"/>
      <c r="F62" s="1053"/>
      <c r="G62" s="1053"/>
      <c r="H62" s="1053"/>
      <c r="I62" s="1127"/>
      <c r="J62" s="898"/>
      <c r="K62" s="898"/>
      <c r="L62" s="898"/>
      <c r="M62" s="898"/>
      <c r="N62" s="949"/>
    </row>
    <row r="63" spans="1:14" ht="15">
      <c r="A63" s="898"/>
      <c r="B63" s="898"/>
      <c r="C63" s="1128" t="s">
        <v>80</v>
      </c>
      <c r="D63" s="1129"/>
      <c r="E63" s="1107"/>
      <c r="F63" s="1053"/>
      <c r="G63" s="1053"/>
      <c r="H63" s="1053"/>
      <c r="I63" s="1073"/>
      <c r="J63" s="898"/>
      <c r="K63" s="898"/>
      <c r="L63" s="898"/>
      <c r="M63" s="898"/>
      <c r="N63" s="949"/>
    </row>
    <row r="64" spans="1:14" ht="15">
      <c r="A64" s="898"/>
      <c r="B64" s="898"/>
      <c r="C64" s="1128" t="s">
        <v>572</v>
      </c>
      <c r="D64" s="1129"/>
      <c r="E64" s="1107"/>
      <c r="F64" s="1053"/>
      <c r="G64" s="1053"/>
      <c r="H64" s="1053"/>
      <c r="I64" s="1073"/>
      <c r="J64" s="898"/>
      <c r="K64" s="898"/>
      <c r="L64" s="898"/>
      <c r="M64" s="898"/>
      <c r="N64" s="949"/>
    </row>
    <row r="65" spans="1:14" ht="15">
      <c r="A65" s="898"/>
      <c r="B65" s="898"/>
      <c r="C65" s="1128" t="s">
        <v>420</v>
      </c>
      <c r="D65" s="1129"/>
      <c r="E65" s="1107"/>
      <c r="F65" s="1053"/>
      <c r="G65" s="1053"/>
      <c r="H65" s="1053"/>
      <c r="I65" s="1073"/>
      <c r="J65" s="898"/>
      <c r="K65" s="898"/>
      <c r="L65" s="898"/>
      <c r="M65" s="898"/>
      <c r="N65" s="949"/>
    </row>
    <row r="66" spans="1:14" ht="15">
      <c r="A66" s="898"/>
      <c r="B66" s="898"/>
      <c r="C66" s="1128" t="s">
        <v>421</v>
      </c>
      <c r="D66" s="1129"/>
      <c r="E66" s="1107"/>
      <c r="F66" s="1053"/>
      <c r="G66" s="1053"/>
      <c r="H66" s="1053"/>
      <c r="I66" s="1073"/>
      <c r="J66" s="898"/>
      <c r="K66" s="898"/>
      <c r="L66" s="898"/>
      <c r="M66" s="898"/>
      <c r="N66" s="949"/>
    </row>
    <row r="67" spans="1:14" ht="15">
      <c r="A67" s="898"/>
      <c r="B67" s="898"/>
      <c r="C67" s="1128" t="s">
        <v>422</v>
      </c>
      <c r="D67" s="1129"/>
      <c r="E67" s="1107"/>
      <c r="F67" s="1053"/>
      <c r="G67" s="1053"/>
      <c r="H67" s="1053"/>
      <c r="I67" s="1073"/>
      <c r="J67" s="898"/>
      <c r="K67" s="898"/>
      <c r="L67" s="898"/>
      <c r="M67" s="898"/>
      <c r="N67" s="949"/>
    </row>
    <row r="68" spans="1:14" ht="15">
      <c r="A68" s="898"/>
      <c r="B68" s="898"/>
      <c r="C68" s="1128" t="s">
        <v>423</v>
      </c>
      <c r="D68" s="1129"/>
      <c r="E68" s="1107"/>
      <c r="F68" s="1053"/>
      <c r="G68" s="1053"/>
      <c r="H68" s="1053"/>
      <c r="I68" s="1073"/>
      <c r="J68" s="898"/>
      <c r="K68" s="898"/>
      <c r="L68" s="898"/>
      <c r="M68" s="898"/>
      <c r="N68" s="949"/>
    </row>
    <row r="69" spans="1:14" ht="15">
      <c r="A69" s="898"/>
      <c r="B69" s="898"/>
      <c r="C69" s="1128" t="s">
        <v>418</v>
      </c>
      <c r="D69" s="1130"/>
      <c r="E69" s="1107"/>
      <c r="F69" s="1053"/>
      <c r="G69" s="1053"/>
      <c r="H69" s="1053"/>
      <c r="I69" s="1084"/>
      <c r="J69" s="898"/>
      <c r="K69" s="898"/>
      <c r="L69" s="898"/>
      <c r="M69" s="898"/>
      <c r="N69" s="949"/>
    </row>
    <row r="70" spans="1:14" ht="15.75" thickBot="1">
      <c r="A70" s="898"/>
      <c r="B70" s="898"/>
      <c r="C70" s="1131" t="s">
        <v>419</v>
      </c>
      <c r="D70" s="1132"/>
      <c r="E70" s="1107"/>
      <c r="F70" s="1053"/>
      <c r="G70" s="1053"/>
      <c r="H70" s="1053"/>
      <c r="I70" s="1133"/>
      <c r="J70" s="898"/>
      <c r="K70" s="898"/>
      <c r="L70" s="898"/>
      <c r="M70" s="898"/>
      <c r="N70" s="949"/>
    </row>
    <row r="71" spans="1:14" ht="15.75" thickBot="1">
      <c r="A71" s="898"/>
      <c r="B71" s="898"/>
      <c r="C71" s="1134" t="s">
        <v>434</v>
      </c>
      <c r="D71" s="1135"/>
      <c r="E71" s="1091"/>
      <c r="F71" s="1091"/>
      <c r="G71" s="1091"/>
      <c r="H71" s="1091"/>
      <c r="I71" s="1091"/>
      <c r="J71" s="898"/>
      <c r="K71" s="898"/>
      <c r="L71" s="898"/>
      <c r="M71" s="898"/>
      <c r="N71" s="949"/>
    </row>
    <row r="72" spans="1:14" ht="15.75" thickBot="1">
      <c r="A72" s="898"/>
      <c r="B72" s="898"/>
      <c r="C72" s="1136" t="s">
        <v>546</v>
      </c>
      <c r="D72" s="946"/>
      <c r="E72" s="1107"/>
      <c r="F72" s="1053"/>
      <c r="G72" s="1053"/>
      <c r="H72" s="1053"/>
      <c r="I72" s="1091"/>
      <c r="J72" s="898"/>
      <c r="K72" s="898"/>
      <c r="L72" s="898"/>
      <c r="M72" s="949"/>
      <c r="N72" s="898"/>
    </row>
    <row r="73" spans="1:14" ht="15.75" thickBot="1">
      <c r="A73" s="898"/>
      <c r="B73" s="898"/>
      <c r="C73" s="1134" t="s">
        <v>454</v>
      </c>
      <c r="D73" s="944"/>
      <c r="E73" s="1137"/>
      <c r="F73" s="1137"/>
      <c r="G73" s="1137"/>
      <c r="H73" s="1137"/>
      <c r="I73" s="1137"/>
      <c r="J73" s="898"/>
      <c r="K73" s="898"/>
      <c r="L73" s="898"/>
      <c r="M73" s="949"/>
      <c r="N73" s="898"/>
    </row>
    <row r="74" spans="1:14" ht="15.75" thickBot="1">
      <c r="A74" s="898"/>
      <c r="B74" s="898"/>
      <c r="C74" s="1004"/>
      <c r="D74" s="1138"/>
      <c r="E74" s="1138"/>
      <c r="F74" s="1138"/>
      <c r="G74" s="1138"/>
      <c r="H74" s="1139"/>
      <c r="I74" s="1139"/>
      <c r="J74" s="1139"/>
      <c r="K74" s="1139"/>
      <c r="L74" s="898"/>
      <c r="M74" s="898"/>
      <c r="N74" s="898"/>
    </row>
    <row r="75" spans="1:14" ht="15.75" thickBot="1">
      <c r="A75" s="898"/>
      <c r="B75" s="898"/>
      <c r="C75" s="1134" t="s">
        <v>601</v>
      </c>
      <c r="D75" s="1135"/>
      <c r="E75" s="1140"/>
      <c r="F75" s="1085"/>
      <c r="G75" s="898"/>
      <c r="H75" s="898"/>
      <c r="I75" s="898"/>
      <c r="J75" s="898"/>
      <c r="K75" s="898"/>
      <c r="L75" s="898"/>
      <c r="M75" s="949"/>
      <c r="N75" s="898"/>
    </row>
    <row r="76" spans="1:14" ht="15.75" thickBot="1">
      <c r="A76" s="898"/>
      <c r="B76" s="898"/>
      <c r="C76" s="1134" t="s">
        <v>546</v>
      </c>
      <c r="D76" s="946"/>
      <c r="E76" s="1141"/>
      <c r="F76" s="1085"/>
      <c r="G76" s="898"/>
      <c r="H76" s="898"/>
      <c r="I76" s="898"/>
      <c r="J76" s="898"/>
      <c r="K76" s="898"/>
      <c r="L76" s="898"/>
      <c r="M76" s="949"/>
      <c r="N76" s="898"/>
    </row>
    <row r="77" spans="1:14" ht="15.75" thickBot="1">
      <c r="A77" s="898"/>
      <c r="B77" s="898"/>
      <c r="C77" s="1134" t="s">
        <v>105</v>
      </c>
      <c r="D77" s="944"/>
      <c r="E77" s="1137"/>
      <c r="F77" s="898"/>
      <c r="G77" s="898"/>
      <c r="H77" s="898"/>
      <c r="I77" s="898"/>
      <c r="J77" s="898"/>
      <c r="K77" s="898"/>
      <c r="L77" s="898"/>
      <c r="M77" s="949"/>
      <c r="N77" s="898"/>
    </row>
    <row r="78" spans="1:14" ht="15" thickBot="1">
      <c r="A78" s="898"/>
      <c r="B78" s="898"/>
      <c r="C78" s="894"/>
      <c r="D78" s="894"/>
      <c r="E78" s="894"/>
      <c r="F78" s="894"/>
      <c r="G78" s="894"/>
      <c r="H78" s="894"/>
      <c r="I78" s="894"/>
      <c r="J78" s="894"/>
      <c r="K78" s="894"/>
      <c r="L78" s="898"/>
      <c r="M78" s="898"/>
      <c r="N78" s="898"/>
    </row>
    <row r="79" spans="1:14" ht="18.75" thickBot="1">
      <c r="A79" s="898"/>
      <c r="B79" s="898"/>
      <c r="C79" s="1142" t="s">
        <v>106</v>
      </c>
      <c r="D79" s="1143"/>
      <c r="E79" s="1144"/>
      <c r="F79" s="1144"/>
      <c r="G79" s="1145"/>
      <c r="H79" s="898"/>
      <c r="I79" s="898"/>
      <c r="J79" s="898"/>
      <c r="K79" s="898"/>
      <c r="L79" s="898"/>
      <c r="M79" s="898"/>
      <c r="N79" s="898"/>
    </row>
    <row r="80" spans="1:14" ht="60.75" thickBot="1">
      <c r="A80" s="898"/>
      <c r="B80" s="898"/>
      <c r="C80" s="1146" t="s">
        <v>520</v>
      </c>
      <c r="D80" s="1099"/>
      <c r="E80" s="1147" t="s">
        <v>304</v>
      </c>
      <c r="F80" s="1148" t="s">
        <v>107</v>
      </c>
      <c r="G80" s="1148" t="s">
        <v>108</v>
      </c>
      <c r="H80" s="898"/>
      <c r="I80" s="898"/>
      <c r="J80" s="898"/>
      <c r="K80" s="898"/>
      <c r="L80" s="898"/>
      <c r="M80" s="898"/>
      <c r="N80" s="898"/>
    </row>
    <row r="81" spans="1:14" ht="15.75" thickBot="1">
      <c r="A81" s="898"/>
      <c r="B81" s="898"/>
      <c r="C81" s="1149"/>
      <c r="D81" s="1150"/>
      <c r="E81" s="1151" t="s">
        <v>245</v>
      </c>
      <c r="F81" s="901" t="s">
        <v>245</v>
      </c>
      <c r="G81" s="901" t="s">
        <v>245</v>
      </c>
      <c r="H81" s="898"/>
      <c r="I81" s="898"/>
      <c r="J81" s="898"/>
      <c r="K81" s="898"/>
      <c r="L81" s="898"/>
      <c r="M81" s="898"/>
      <c r="N81" s="898"/>
    </row>
    <row r="82" spans="1:14" ht="14.25">
      <c r="A82" s="898"/>
      <c r="B82" s="898"/>
      <c r="C82" s="1152" t="s">
        <v>118</v>
      </c>
      <c r="D82" s="1153"/>
      <c r="E82" s="1108"/>
      <c r="F82" s="1053"/>
      <c r="G82" s="1107"/>
      <c r="H82" s="898"/>
      <c r="I82" s="898"/>
      <c r="J82" s="898"/>
      <c r="K82" s="898"/>
      <c r="L82" s="898"/>
      <c r="M82" s="898"/>
      <c r="N82" s="898"/>
    </row>
    <row r="83" spans="1:14" ht="14.25">
      <c r="A83" s="898"/>
      <c r="B83" s="898"/>
      <c r="C83" s="1154" t="s">
        <v>109</v>
      </c>
      <c r="D83" s="985"/>
      <c r="E83" s="1057"/>
      <c r="F83" s="1053"/>
      <c r="G83" s="1107"/>
      <c r="H83" s="898"/>
      <c r="I83" s="898"/>
      <c r="J83" s="898"/>
      <c r="K83" s="898"/>
      <c r="L83" s="898"/>
      <c r="M83" s="898"/>
      <c r="N83" s="898"/>
    </row>
    <row r="84" spans="1:14" ht="14.25">
      <c r="A84" s="898"/>
      <c r="B84" s="898"/>
      <c r="C84" s="1154" t="s">
        <v>110</v>
      </c>
      <c r="D84" s="985"/>
      <c r="E84" s="1057"/>
      <c r="F84" s="1053"/>
      <c r="G84" s="1107"/>
      <c r="H84" s="898"/>
      <c r="I84" s="898"/>
      <c r="J84" s="898"/>
      <c r="K84" s="898"/>
      <c r="L84" s="898"/>
      <c r="M84" s="898"/>
      <c r="N84" s="898"/>
    </row>
    <row r="85" spans="1:14" ht="14.25">
      <c r="A85" s="898"/>
      <c r="B85" s="898"/>
      <c r="C85" s="1154" t="s">
        <v>111</v>
      </c>
      <c r="D85" s="985"/>
      <c r="E85" s="1057"/>
      <c r="F85" s="1053"/>
      <c r="G85" s="1107"/>
      <c r="H85" s="898"/>
      <c r="I85" s="898"/>
      <c r="J85" s="898"/>
      <c r="K85" s="898"/>
      <c r="L85" s="898"/>
      <c r="M85" s="898"/>
      <c r="N85" s="898"/>
    </row>
    <row r="86" spans="1:14" ht="14.25">
      <c r="A86" s="898"/>
      <c r="B86" s="898"/>
      <c r="C86" s="1154" t="s">
        <v>103</v>
      </c>
      <c r="D86" s="985"/>
      <c r="E86" s="1057"/>
      <c r="F86" s="1053"/>
      <c r="G86" s="1107"/>
      <c r="H86" s="898"/>
      <c r="I86" s="898"/>
      <c r="J86" s="898"/>
      <c r="K86" s="898"/>
      <c r="L86" s="898"/>
      <c r="M86" s="898"/>
      <c r="N86" s="898"/>
    </row>
    <row r="87" spans="1:14" ht="14.25">
      <c r="A87" s="898"/>
      <c r="B87" s="898"/>
      <c r="C87" s="1154" t="s">
        <v>433</v>
      </c>
      <c r="D87" s="985"/>
      <c r="E87" s="1057"/>
      <c r="F87" s="1053"/>
      <c r="G87" s="1107"/>
      <c r="H87" s="898"/>
      <c r="I87" s="898"/>
      <c r="J87" s="898"/>
      <c r="K87" s="898"/>
      <c r="L87" s="898"/>
      <c r="M87" s="898"/>
      <c r="N87" s="898"/>
    </row>
    <row r="88" spans="1:14" ht="15" thickBot="1">
      <c r="A88" s="898"/>
      <c r="B88" s="898"/>
      <c r="C88" s="1154" t="s">
        <v>231</v>
      </c>
      <c r="D88" s="985"/>
      <c r="E88" s="1057"/>
      <c r="F88" s="1053"/>
      <c r="G88" s="1107"/>
      <c r="H88" s="1085"/>
      <c r="I88" s="898"/>
      <c r="J88" s="898"/>
      <c r="K88" s="898"/>
      <c r="L88" s="898"/>
      <c r="M88" s="898"/>
      <c r="N88" s="898"/>
    </row>
    <row r="89" spans="1:14" ht="15.75" thickBot="1">
      <c r="A89" s="898"/>
      <c r="B89" s="898"/>
      <c r="C89" s="943" t="s">
        <v>232</v>
      </c>
      <c r="D89" s="944"/>
      <c r="E89" s="1091"/>
      <c r="F89" s="1091"/>
      <c r="G89" s="1091"/>
      <c r="H89" s="1085"/>
      <c r="I89" s="898"/>
      <c r="J89" s="898"/>
      <c r="K89" s="898"/>
      <c r="L89" s="898"/>
      <c r="M89" s="898"/>
      <c r="N89" s="898"/>
    </row>
  </sheetData>
  <sheetProtection/>
  <mergeCells count="11">
    <mergeCell ref="C38:C43"/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95" sqref="G95:H99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78" t="s">
        <v>521</v>
      </c>
      <c r="F1" s="382" t="s">
        <v>407</v>
      </c>
    </row>
    <row r="2" ht="12.75">
      <c r="A2" s="378"/>
    </row>
    <row r="3" ht="12.75">
      <c r="A3" s="378" t="s">
        <v>475</v>
      </c>
    </row>
    <row r="5" spans="1:13" ht="12.75">
      <c r="A5" s="1195" t="s">
        <v>380</v>
      </c>
      <c r="B5" s="1196"/>
      <c r="C5" s="1196"/>
      <c r="D5" s="1196"/>
      <c r="E5" s="1196"/>
      <c r="F5" s="1197"/>
      <c r="G5" s="1197"/>
      <c r="H5" s="1197"/>
      <c r="I5" s="1197"/>
      <c r="J5" s="1197"/>
      <c r="K5" s="1197"/>
      <c r="L5" s="1197"/>
      <c r="M5" s="1197"/>
    </row>
    <row r="6" spans="1:13" ht="13.5" thickBot="1">
      <c r="A6" s="1155"/>
      <c r="B6" s="1198"/>
      <c r="C6" s="1156"/>
      <c r="D6" s="1157"/>
      <c r="E6" s="1198"/>
      <c r="F6" s="1198"/>
      <c r="G6" s="1155"/>
      <c r="H6" s="1155"/>
      <c r="I6" s="1155"/>
      <c r="J6" s="1155"/>
      <c r="K6" s="1155"/>
      <c r="L6" s="1155"/>
      <c r="M6" s="1155"/>
    </row>
    <row r="7" spans="1:13" ht="13.5" thickBot="1">
      <c r="A7" s="1197"/>
      <c r="B7" s="1199"/>
      <c r="C7" s="1200" t="s">
        <v>244</v>
      </c>
      <c r="D7" s="1158"/>
      <c r="E7" s="1201"/>
      <c r="F7" s="1201"/>
      <c r="G7" s="1201"/>
      <c r="H7" s="1202"/>
      <c r="I7" s="1203"/>
      <c r="J7" s="1197"/>
      <c r="K7" s="1197"/>
      <c r="L7" s="1197"/>
      <c r="M7" s="1197"/>
    </row>
    <row r="8" spans="1:13" ht="13.5" thickBot="1">
      <c r="A8" s="1197"/>
      <c r="B8" s="1204"/>
      <c r="C8" s="1004"/>
      <c r="D8" s="1004"/>
      <c r="E8" s="1197"/>
      <c r="F8" s="1197"/>
      <c r="G8" s="1159" t="s">
        <v>245</v>
      </c>
      <c r="H8" s="1159" t="s">
        <v>245</v>
      </c>
      <c r="I8" s="1205"/>
      <c r="J8" s="1197"/>
      <c r="K8" s="1197"/>
      <c r="L8" s="1197"/>
      <c r="M8" s="1197"/>
    </row>
    <row r="9" spans="1:13" ht="12.75">
      <c r="A9" s="1197"/>
      <c r="B9" s="1206"/>
      <c r="C9" s="1200" t="s">
        <v>246</v>
      </c>
      <c r="D9" s="1004"/>
      <c r="E9" s="1207"/>
      <c r="F9" s="1197"/>
      <c r="G9" s="1208"/>
      <c r="H9" s="1160"/>
      <c r="I9" s="1205"/>
      <c r="J9" s="1197"/>
      <c r="K9" s="1197"/>
      <c r="L9" s="1197"/>
      <c r="M9" s="1197"/>
    </row>
    <row r="10" spans="1:13" ht="12.75">
      <c r="A10" s="1197"/>
      <c r="B10" s="1161"/>
      <c r="C10" s="867"/>
      <c r="D10" s="886" t="s">
        <v>238</v>
      </c>
      <c r="E10" s="883"/>
      <c r="F10" s="1155"/>
      <c r="G10" s="1209"/>
      <c r="H10" s="1210"/>
      <c r="I10" s="1211"/>
      <c r="J10" s="1212"/>
      <c r="K10" s="1212"/>
      <c r="L10" s="1212"/>
      <c r="M10" s="1197"/>
    </row>
    <row r="11" spans="1:13" ht="12.75">
      <c r="A11" s="1197"/>
      <c r="B11" s="1161"/>
      <c r="C11" s="867"/>
      <c r="D11" s="886" t="s">
        <v>239</v>
      </c>
      <c r="E11" s="883"/>
      <c r="F11" s="1155"/>
      <c r="G11" s="1209"/>
      <c r="H11" s="1210"/>
      <c r="I11" s="1211"/>
      <c r="J11" s="1212"/>
      <c r="K11" s="1212"/>
      <c r="L11" s="1212"/>
      <c r="M11" s="1197"/>
    </row>
    <row r="12" spans="1:13" ht="12.75">
      <c r="A12" s="1197"/>
      <c r="B12" s="1161"/>
      <c r="C12" s="867"/>
      <c r="D12" s="886" t="s">
        <v>240</v>
      </c>
      <c r="E12" s="883"/>
      <c r="F12" s="1162"/>
      <c r="G12" s="1209"/>
      <c r="H12" s="1210"/>
      <c r="I12" s="1211"/>
      <c r="J12" s="1212"/>
      <c r="K12" s="1212"/>
      <c r="L12" s="1212"/>
      <c r="M12" s="1197"/>
    </row>
    <row r="13" spans="1:13" ht="12.75">
      <c r="A13" s="1197"/>
      <c r="B13" s="1161"/>
      <c r="C13" s="867"/>
      <c r="D13" s="886" t="s">
        <v>227</v>
      </c>
      <c r="E13" s="883"/>
      <c r="F13" s="1162"/>
      <c r="G13" s="1209"/>
      <c r="H13" s="1210"/>
      <c r="I13" s="1211"/>
      <c r="J13" s="1212"/>
      <c r="K13" s="1212"/>
      <c r="L13" s="1212"/>
      <c r="M13" s="1197"/>
    </row>
    <row r="14" spans="1:13" ht="12.75">
      <c r="A14" s="1197"/>
      <c r="B14" s="1161"/>
      <c r="C14" s="867"/>
      <c r="D14" s="1213" t="s">
        <v>228</v>
      </c>
      <c r="E14" s="883"/>
      <c r="F14" s="1162"/>
      <c r="G14" s="1209"/>
      <c r="H14" s="1210"/>
      <c r="I14" s="1211"/>
      <c r="J14" s="1212"/>
      <c r="K14" s="1212"/>
      <c r="L14" s="1212"/>
      <c r="M14" s="1197"/>
    </row>
    <row r="15" spans="1:13" ht="12.75">
      <c r="A15" s="1197"/>
      <c r="B15" s="1161"/>
      <c r="C15" s="883"/>
      <c r="D15" s="1213" t="s">
        <v>448</v>
      </c>
      <c r="E15" s="883"/>
      <c r="F15" s="1155"/>
      <c r="G15" s="1214"/>
      <c r="H15" s="1210"/>
      <c r="I15" s="1211"/>
      <c r="J15" s="1212"/>
      <c r="K15" s="1212"/>
      <c r="L15" s="1212"/>
      <c r="M15" s="1197"/>
    </row>
    <row r="16" spans="1:13" ht="12.75">
      <c r="A16" s="1197"/>
      <c r="B16" s="1161"/>
      <c r="C16" s="1200" t="s">
        <v>241</v>
      </c>
      <c r="D16" s="1213"/>
      <c r="E16" s="883"/>
      <c r="F16" s="1155"/>
      <c r="G16" s="1215"/>
      <c r="H16" s="1216"/>
      <c r="I16" s="1211"/>
      <c r="J16" s="1212"/>
      <c r="K16" s="1212"/>
      <c r="L16" s="1212"/>
      <c r="M16" s="1197"/>
    </row>
    <row r="17" spans="1:13" ht="12.75">
      <c r="A17" s="1197"/>
      <c r="B17" s="1161"/>
      <c r="C17" s="883"/>
      <c r="D17" s="1213" t="s">
        <v>233</v>
      </c>
      <c r="E17" s="883"/>
      <c r="F17" s="1155"/>
      <c r="G17" s="1209"/>
      <c r="H17" s="1210"/>
      <c r="I17" s="1211"/>
      <c r="J17" s="1212"/>
      <c r="K17" s="1212"/>
      <c r="L17" s="1212"/>
      <c r="M17" s="1197"/>
    </row>
    <row r="18" spans="1:13" ht="12.75">
      <c r="A18" s="1197"/>
      <c r="B18" s="1161"/>
      <c r="C18" s="883"/>
      <c r="D18" s="1213" t="s">
        <v>583</v>
      </c>
      <c r="E18" s="883"/>
      <c r="F18" s="1155"/>
      <c r="G18" s="1209"/>
      <c r="H18" s="1210"/>
      <c r="I18" s="1211"/>
      <c r="J18" s="1212"/>
      <c r="K18" s="1212"/>
      <c r="L18" s="1212"/>
      <c r="M18" s="1197"/>
    </row>
    <row r="19" spans="1:13" ht="12.75">
      <c r="A19" s="1197"/>
      <c r="B19" s="1161"/>
      <c r="C19" s="883"/>
      <c r="D19" s="1213" t="s">
        <v>432</v>
      </c>
      <c r="E19" s="883"/>
      <c r="F19" s="1155"/>
      <c r="G19" s="1214"/>
      <c r="H19" s="1210"/>
      <c r="I19" s="1211"/>
      <c r="J19" s="1212"/>
      <c r="K19" s="1212"/>
      <c r="L19" s="1212"/>
      <c r="M19" s="1197"/>
    </row>
    <row r="20" spans="1:13" ht="12.75">
      <c r="A20" s="1197"/>
      <c r="B20" s="1161"/>
      <c r="C20" s="1200" t="s">
        <v>381</v>
      </c>
      <c r="D20" s="1213"/>
      <c r="E20" s="883"/>
      <c r="F20" s="1155"/>
      <c r="G20" s="1215"/>
      <c r="H20" s="1216"/>
      <c r="I20" s="1211"/>
      <c r="J20" s="1212"/>
      <c r="K20" s="1212"/>
      <c r="L20" s="1212"/>
      <c r="M20" s="1197"/>
    </row>
    <row r="21" spans="1:13" ht="12.75">
      <c r="A21" s="1197"/>
      <c r="B21" s="1161"/>
      <c r="C21" s="883"/>
      <c r="D21" s="1213" t="s">
        <v>215</v>
      </c>
      <c r="E21" s="883"/>
      <c r="F21" s="1155"/>
      <c r="G21" s="1209"/>
      <c r="H21" s="1210"/>
      <c r="I21" s="1211"/>
      <c r="J21" s="1212"/>
      <c r="K21" s="1212"/>
      <c r="L21" s="1212"/>
      <c r="M21" s="1197"/>
    </row>
    <row r="22" spans="1:13" ht="12.75">
      <c r="A22" s="1197"/>
      <c r="B22" s="1161"/>
      <c r="C22" s="883"/>
      <c r="D22" s="886" t="s">
        <v>216</v>
      </c>
      <c r="E22" s="883"/>
      <c r="F22" s="1155"/>
      <c r="G22" s="1209"/>
      <c r="H22" s="1210"/>
      <c r="I22" s="1211"/>
      <c r="J22" s="1212"/>
      <c r="K22" s="1212"/>
      <c r="L22" s="1212"/>
      <c r="M22" s="1197"/>
    </row>
    <row r="23" spans="1:13" ht="12.75">
      <c r="A23" s="1197"/>
      <c r="B23" s="1161"/>
      <c r="C23" s="883"/>
      <c r="D23" s="1217" t="s">
        <v>217</v>
      </c>
      <c r="E23" s="883"/>
      <c r="F23" s="1162"/>
      <c r="G23" s="1214"/>
      <c r="H23" s="1210"/>
      <c r="I23" s="1211"/>
      <c r="J23" s="1212"/>
      <c r="K23" s="1212"/>
      <c r="L23" s="1212"/>
      <c r="M23" s="1197"/>
    </row>
    <row r="24" spans="1:13" ht="12.75">
      <c r="A24" s="1197"/>
      <c r="B24" s="1161"/>
      <c r="C24" s="883"/>
      <c r="D24" s="886"/>
      <c r="E24" s="1207"/>
      <c r="F24" s="1162"/>
      <c r="G24" s="1215"/>
      <c r="H24" s="1216"/>
      <c r="I24" s="1211"/>
      <c r="J24" s="1212"/>
      <c r="K24" s="1212"/>
      <c r="L24" s="1212"/>
      <c r="M24" s="1197"/>
    </row>
    <row r="25" spans="1:13" ht="13.5" thickBot="1">
      <c r="A25" s="1197"/>
      <c r="B25" s="1136"/>
      <c r="C25" s="1155"/>
      <c r="D25" s="886"/>
      <c r="E25" s="1218" t="s">
        <v>382</v>
      </c>
      <c r="F25" s="1198"/>
      <c r="G25" s="1219"/>
      <c r="H25" s="1220"/>
      <c r="I25" s="1211"/>
      <c r="J25" s="1212"/>
      <c r="K25" s="1212"/>
      <c r="L25" s="1212"/>
      <c r="M25" s="1197"/>
    </row>
    <row r="26" spans="1:13" ht="13.5" thickBot="1">
      <c r="A26" s="1197"/>
      <c r="B26" s="1221"/>
      <c r="C26" s="1222"/>
      <c r="D26" s="1222"/>
      <c r="E26" s="1222"/>
      <c r="F26" s="1223"/>
      <c r="G26" s="1224"/>
      <c r="H26" s="1224"/>
      <c r="I26" s="1225"/>
      <c r="J26" s="1212"/>
      <c r="K26" s="1212"/>
      <c r="L26" s="1212"/>
      <c r="M26" s="1197"/>
    </row>
    <row r="27" spans="1:13" ht="13.5" thickBot="1">
      <c r="A27" s="1197"/>
      <c r="B27" s="1198"/>
      <c r="C27" s="1201"/>
      <c r="D27" s="1197"/>
      <c r="E27" s="1218"/>
      <c r="F27" s="1198"/>
      <c r="G27" s="1212"/>
      <c r="H27" s="1212"/>
      <c r="I27" s="1212"/>
      <c r="J27" s="1212"/>
      <c r="K27" s="1212"/>
      <c r="L27" s="1212"/>
      <c r="M27" s="1197"/>
    </row>
    <row r="28" spans="1:13" ht="12.75">
      <c r="A28" s="1197"/>
      <c r="B28" s="1199"/>
      <c r="C28" s="1226" t="s">
        <v>397</v>
      </c>
      <c r="D28" s="1201"/>
      <c r="E28" s="1201"/>
      <c r="F28" s="1227"/>
      <c r="G28" s="1180"/>
      <c r="H28" s="1228"/>
      <c r="I28" s="1228"/>
      <c r="J28" s="1228"/>
      <c r="K28" s="1228"/>
      <c r="L28" s="1228"/>
      <c r="M28" s="1203"/>
    </row>
    <row r="29" spans="1:13" ht="13.5" thickBot="1">
      <c r="A29" s="1197"/>
      <c r="B29" s="1204"/>
      <c r="C29" s="1197"/>
      <c r="D29" s="1200" t="s">
        <v>398</v>
      </c>
      <c r="E29" s="1200"/>
      <c r="F29" s="1155"/>
      <c r="G29" s="1163"/>
      <c r="H29" s="1163"/>
      <c r="I29" s="1212"/>
      <c r="J29" s="1212"/>
      <c r="K29" s="1212"/>
      <c r="L29" s="1212"/>
      <c r="M29" s="1205"/>
    </row>
    <row r="30" spans="1:13" ht="13.5" thickBot="1">
      <c r="A30" s="1197"/>
      <c r="B30" s="1229"/>
      <c r="C30" s="1197"/>
      <c r="D30" s="1162"/>
      <c r="E30" s="883" t="s">
        <v>399</v>
      </c>
      <c r="F30" s="1162"/>
      <c r="G30" s="1164" t="s">
        <v>245</v>
      </c>
      <c r="H30" s="889"/>
      <c r="I30" s="1212"/>
      <c r="J30" s="1212"/>
      <c r="K30" s="1212"/>
      <c r="L30" s="1212"/>
      <c r="M30" s="1205"/>
    </row>
    <row r="31" spans="1:13" ht="12.75">
      <c r="A31" s="1197"/>
      <c r="B31" s="1229"/>
      <c r="C31" s="1197"/>
      <c r="D31" s="1162"/>
      <c r="E31" s="1230" t="s">
        <v>400</v>
      </c>
      <c r="F31" s="1197"/>
      <c r="G31" s="1231"/>
      <c r="H31" s="889"/>
      <c r="I31" s="1212"/>
      <c r="J31" s="1212"/>
      <c r="K31" s="1212"/>
      <c r="L31" s="1212"/>
      <c r="M31" s="1205"/>
    </row>
    <row r="32" spans="1:13" ht="12.75">
      <c r="A32" s="1197"/>
      <c r="B32" s="1229"/>
      <c r="C32" s="1197"/>
      <c r="D32" s="1162"/>
      <c r="E32" s="1230" t="s">
        <v>401</v>
      </c>
      <c r="F32" s="1197"/>
      <c r="G32" s="1231"/>
      <c r="H32" s="889"/>
      <c r="I32" s="1212"/>
      <c r="J32" s="1212"/>
      <c r="K32" s="1212"/>
      <c r="L32" s="1212"/>
      <c r="M32" s="1205"/>
    </row>
    <row r="33" spans="1:13" ht="12.75">
      <c r="A33" s="1155"/>
      <c r="B33" s="1165"/>
      <c r="C33" s="1155"/>
      <c r="D33" s="1162"/>
      <c r="E33" s="1230" t="s">
        <v>43</v>
      </c>
      <c r="F33" s="1155"/>
      <c r="G33" s="1231"/>
      <c r="H33" s="889"/>
      <c r="I33" s="1163"/>
      <c r="J33" s="1163"/>
      <c r="K33" s="1163"/>
      <c r="L33" s="1163"/>
      <c r="M33" s="1166"/>
    </row>
    <row r="34" spans="1:13" ht="13.5" thickBot="1">
      <c r="A34" s="1155"/>
      <c r="B34" s="1165"/>
      <c r="C34" s="1155"/>
      <c r="D34" s="1162"/>
      <c r="E34" s="1232" t="s">
        <v>304</v>
      </c>
      <c r="F34" s="1162"/>
      <c r="G34" s="1233"/>
      <c r="H34" s="889"/>
      <c r="I34" s="1163"/>
      <c r="J34" s="1163"/>
      <c r="K34" s="1163"/>
      <c r="L34" s="1163"/>
      <c r="M34" s="1166"/>
    </row>
    <row r="35" spans="1:13" ht="13.5" thickTop="1">
      <c r="A35" s="1155"/>
      <c r="B35" s="1165"/>
      <c r="C35" s="1157"/>
      <c r="D35" s="1162"/>
      <c r="E35" s="1162"/>
      <c r="F35" s="1162"/>
      <c r="G35" s="889"/>
      <c r="H35" s="889"/>
      <c r="I35" s="1163"/>
      <c r="J35" s="1163"/>
      <c r="K35" s="1163"/>
      <c r="L35" s="1163"/>
      <c r="M35" s="1166"/>
    </row>
    <row r="36" spans="1:13" ht="51">
      <c r="A36" s="1155"/>
      <c r="B36" s="1136"/>
      <c r="C36" s="1162"/>
      <c r="D36" s="1162"/>
      <c r="E36" s="1234" t="s">
        <v>461</v>
      </c>
      <c r="F36" s="1155"/>
      <c r="G36" s="1235" t="s">
        <v>604</v>
      </c>
      <c r="H36" s="1235" t="s">
        <v>605</v>
      </c>
      <c r="I36" s="1235" t="s">
        <v>462</v>
      </c>
      <c r="J36" s="1235" t="s">
        <v>463</v>
      </c>
      <c r="K36" s="1236" t="s">
        <v>782</v>
      </c>
      <c r="L36" s="1237" t="s">
        <v>464</v>
      </c>
      <c r="M36" s="1166"/>
    </row>
    <row r="37" spans="1:13" ht="12.75">
      <c r="A37" s="1155"/>
      <c r="B37" s="1136"/>
      <c r="C37" s="1162"/>
      <c r="D37" s="1162"/>
      <c r="E37" s="1238" t="s">
        <v>465</v>
      </c>
      <c r="F37" s="1155"/>
      <c r="G37" s="1239" t="s">
        <v>466</v>
      </c>
      <c r="H37" s="1239" t="s">
        <v>466</v>
      </c>
      <c r="I37" s="1239" t="s">
        <v>466</v>
      </c>
      <c r="J37" s="1239" t="s">
        <v>466</v>
      </c>
      <c r="K37" s="1240" t="s">
        <v>466</v>
      </c>
      <c r="L37" s="1239"/>
      <c r="M37" s="1166"/>
    </row>
    <row r="38" spans="1:13" ht="12.75">
      <c r="A38" s="1155"/>
      <c r="B38" s="1136"/>
      <c r="C38" s="1162"/>
      <c r="D38" s="1162"/>
      <c r="E38" s="1241" t="s">
        <v>450</v>
      </c>
      <c r="F38" s="1155"/>
      <c r="G38" s="1242"/>
      <c r="H38" s="1242"/>
      <c r="I38" s="1243"/>
      <c r="J38" s="1242"/>
      <c r="K38" s="1243"/>
      <c r="L38" s="1244"/>
      <c r="M38" s="1166"/>
    </row>
    <row r="39" spans="1:13" ht="12.75">
      <c r="A39" s="1155"/>
      <c r="B39" s="1136"/>
      <c r="C39" s="1162"/>
      <c r="D39" s="1162"/>
      <c r="E39" s="1241" t="s">
        <v>249</v>
      </c>
      <c r="F39" s="1155"/>
      <c r="G39" s="1242"/>
      <c r="H39" s="1242"/>
      <c r="I39" s="1243"/>
      <c r="J39" s="1242"/>
      <c r="K39" s="1243"/>
      <c r="L39" s="1241"/>
      <c r="M39" s="1166"/>
    </row>
    <row r="40" spans="1:13" ht="12.75">
      <c r="A40" s="1155"/>
      <c r="B40" s="1136"/>
      <c r="C40" s="1162"/>
      <c r="D40" s="1162"/>
      <c r="E40" s="1241" t="s">
        <v>250</v>
      </c>
      <c r="F40" s="1155"/>
      <c r="G40" s="1242"/>
      <c r="H40" s="1242"/>
      <c r="I40" s="1243"/>
      <c r="J40" s="1242"/>
      <c r="K40" s="1243"/>
      <c r="L40" s="1241"/>
      <c r="M40" s="1166"/>
    </row>
    <row r="41" spans="1:13" ht="12.75">
      <c r="A41" s="1155"/>
      <c r="B41" s="1136"/>
      <c r="C41" s="1162"/>
      <c r="D41" s="1162"/>
      <c r="E41" s="1241"/>
      <c r="F41" s="1155"/>
      <c r="G41" s="1242"/>
      <c r="H41" s="1242"/>
      <c r="I41" s="1243"/>
      <c r="J41" s="1242"/>
      <c r="K41" s="1243"/>
      <c r="L41" s="1241"/>
      <c r="M41" s="1166"/>
    </row>
    <row r="42" spans="1:13" ht="12.75">
      <c r="A42" s="1155"/>
      <c r="B42" s="1136"/>
      <c r="C42" s="1162"/>
      <c r="D42" s="1162"/>
      <c r="E42" s="1241"/>
      <c r="F42" s="1155"/>
      <c r="G42" s="1242"/>
      <c r="H42" s="1242"/>
      <c r="I42" s="1243"/>
      <c r="J42" s="1242"/>
      <c r="K42" s="1243"/>
      <c r="L42" s="1241"/>
      <c r="M42" s="1166"/>
    </row>
    <row r="43" spans="1:13" ht="12.75">
      <c r="A43" s="1155"/>
      <c r="B43" s="1136"/>
      <c r="C43" s="1162"/>
      <c r="D43" s="1162"/>
      <c r="E43" s="1241"/>
      <c r="F43" s="1155"/>
      <c r="G43" s="1242"/>
      <c r="H43" s="1242"/>
      <c r="I43" s="1243"/>
      <c r="J43" s="1242"/>
      <c r="K43" s="1243"/>
      <c r="L43" s="1241"/>
      <c r="M43" s="1166"/>
    </row>
    <row r="44" spans="1:13" ht="12.75">
      <c r="A44" s="1155"/>
      <c r="B44" s="1136"/>
      <c r="C44" s="1162"/>
      <c r="D44" s="1162"/>
      <c r="E44" s="1241"/>
      <c r="F44" s="1155"/>
      <c r="G44" s="1242"/>
      <c r="H44" s="1242"/>
      <c r="I44" s="1243"/>
      <c r="J44" s="1242"/>
      <c r="K44" s="1243"/>
      <c r="L44" s="1241"/>
      <c r="M44" s="1166"/>
    </row>
    <row r="45" spans="1:13" ht="12.75">
      <c r="A45" s="1155"/>
      <c r="B45" s="1136"/>
      <c r="C45" s="1162"/>
      <c r="D45" s="1162"/>
      <c r="E45" s="1241"/>
      <c r="F45" s="1155"/>
      <c r="G45" s="1242"/>
      <c r="H45" s="1242"/>
      <c r="I45" s="1243"/>
      <c r="J45" s="1242"/>
      <c r="K45" s="1243"/>
      <c r="L45" s="1241"/>
      <c r="M45" s="1166"/>
    </row>
    <row r="46" spans="1:13" ht="12.75">
      <c r="A46" s="1155"/>
      <c r="B46" s="1136"/>
      <c r="C46" s="1162"/>
      <c r="D46" s="1162"/>
      <c r="E46" s="1241"/>
      <c r="F46" s="1155"/>
      <c r="G46" s="1242"/>
      <c r="H46" s="1242"/>
      <c r="I46" s="1243"/>
      <c r="J46" s="1242"/>
      <c r="K46" s="1243"/>
      <c r="L46" s="1241"/>
      <c r="M46" s="1166"/>
    </row>
    <row r="47" spans="1:13" ht="12.75">
      <c r="A47" s="1155"/>
      <c r="B47" s="1136"/>
      <c r="C47" s="1162"/>
      <c r="D47" s="1162"/>
      <c r="E47" s="1241"/>
      <c r="F47" s="1155"/>
      <c r="G47" s="1242"/>
      <c r="H47" s="1242"/>
      <c r="I47" s="1243"/>
      <c r="J47" s="1242"/>
      <c r="K47" s="1243"/>
      <c r="L47" s="1241"/>
      <c r="M47" s="1166"/>
    </row>
    <row r="48" spans="1:13" ht="12.75">
      <c r="A48" s="1155"/>
      <c r="B48" s="1136"/>
      <c r="C48" s="1162"/>
      <c r="D48" s="1162"/>
      <c r="E48" s="1241"/>
      <c r="F48" s="1155"/>
      <c r="G48" s="1242"/>
      <c r="H48" s="1242"/>
      <c r="I48" s="1243"/>
      <c r="J48" s="1242"/>
      <c r="K48" s="1243"/>
      <c r="L48" s="1241"/>
      <c r="M48" s="1166"/>
    </row>
    <row r="49" spans="1:13" ht="12.75">
      <c r="A49" s="1155"/>
      <c r="B49" s="1136"/>
      <c r="C49" s="1162"/>
      <c r="D49" s="1162"/>
      <c r="E49" s="1241"/>
      <c r="F49" s="1155"/>
      <c r="G49" s="1242"/>
      <c r="H49" s="1242"/>
      <c r="I49" s="1243"/>
      <c r="J49" s="1242"/>
      <c r="K49" s="1243"/>
      <c r="L49" s="1241"/>
      <c r="M49" s="1166"/>
    </row>
    <row r="50" spans="1:13" ht="12.75">
      <c r="A50" s="1155"/>
      <c r="B50" s="1136"/>
      <c r="C50" s="1162"/>
      <c r="D50" s="1162"/>
      <c r="E50" s="1241"/>
      <c r="F50" s="1155"/>
      <c r="G50" s="1242"/>
      <c r="H50" s="1242"/>
      <c r="I50" s="1243"/>
      <c r="J50" s="1242"/>
      <c r="K50" s="1243"/>
      <c r="L50" s="1245"/>
      <c r="M50" s="1166"/>
    </row>
    <row r="51" spans="1:13" ht="12.75">
      <c r="A51" s="1155"/>
      <c r="B51" s="1136"/>
      <c r="C51" s="1162"/>
      <c r="D51" s="1162"/>
      <c r="E51" s="1246" t="s">
        <v>304</v>
      </c>
      <c r="F51" s="1155"/>
      <c r="G51" s="1247"/>
      <c r="H51" s="1247"/>
      <c r="I51" s="1247"/>
      <c r="J51" s="1247"/>
      <c r="K51" s="1247"/>
      <c r="L51" s="1155"/>
      <c r="M51" s="1166"/>
    </row>
    <row r="52" spans="1:13" ht="12.75">
      <c r="A52" s="1155"/>
      <c r="B52" s="1136"/>
      <c r="C52" s="1162"/>
      <c r="D52" s="1162"/>
      <c r="E52" s="1162"/>
      <c r="F52" s="1162"/>
      <c r="G52" s="1155"/>
      <c r="H52" s="1155"/>
      <c r="I52" s="1155"/>
      <c r="J52" s="1167" t="s">
        <v>119</v>
      </c>
      <c r="K52" s="1167" t="s">
        <v>119</v>
      </c>
      <c r="L52" s="1155"/>
      <c r="M52" s="1166"/>
    </row>
    <row r="53" spans="1:13" ht="13.5" thickBot="1">
      <c r="A53" s="1155"/>
      <c r="B53" s="1136"/>
      <c r="C53" s="1162"/>
      <c r="D53" s="1162"/>
      <c r="E53" s="1162"/>
      <c r="F53" s="1162"/>
      <c r="G53" s="1155"/>
      <c r="H53" s="1155"/>
      <c r="I53" s="1155"/>
      <c r="J53" s="1155"/>
      <c r="K53" s="1155"/>
      <c r="L53" s="1155"/>
      <c r="M53" s="1166"/>
    </row>
    <row r="54" spans="1:13" ht="13.5" thickBot="1">
      <c r="A54" s="1155"/>
      <c r="B54" s="1136"/>
      <c r="C54" s="1248"/>
      <c r="D54" s="1200" t="s">
        <v>120</v>
      </c>
      <c r="E54" s="1175"/>
      <c r="F54" s="1155"/>
      <c r="G54" s="1164" t="s">
        <v>466</v>
      </c>
      <c r="H54" s="1164" t="s">
        <v>466</v>
      </c>
      <c r="I54" s="1155"/>
      <c r="J54" s="1163"/>
      <c r="K54" s="1163"/>
      <c r="L54" s="1163"/>
      <c r="M54" s="1168"/>
    </row>
    <row r="55" spans="1:13" ht="26.25" thickBot="1">
      <c r="A55" s="1155"/>
      <c r="B55" s="1136"/>
      <c r="C55" s="1162"/>
      <c r="D55" s="1155"/>
      <c r="E55" s="1155"/>
      <c r="F55" s="1155"/>
      <c r="G55" s="1169"/>
      <c r="H55" s="1170" t="s">
        <v>121</v>
      </c>
      <c r="I55" s="1155"/>
      <c r="J55" s="1163"/>
      <c r="K55" s="1163"/>
      <c r="L55" s="1163"/>
      <c r="M55" s="1168"/>
    </row>
    <row r="56" spans="1:13" ht="12.75">
      <c r="A56" s="1155"/>
      <c r="B56" s="1136"/>
      <c r="C56" s="1162"/>
      <c r="D56" s="1155"/>
      <c r="E56" s="1175" t="s">
        <v>122</v>
      </c>
      <c r="F56" s="1155"/>
      <c r="G56" s="1231"/>
      <c r="H56" s="1249"/>
      <c r="I56" s="1155"/>
      <c r="J56" s="1163"/>
      <c r="K56" s="1163"/>
      <c r="L56" s="1163"/>
      <c r="M56" s="1168"/>
    </row>
    <row r="57" spans="1:13" ht="13.5" thickBot="1">
      <c r="A57" s="1155"/>
      <c r="B57" s="1136"/>
      <c r="C57" s="1162"/>
      <c r="D57" s="1155"/>
      <c r="E57" s="1175" t="s">
        <v>123</v>
      </c>
      <c r="F57" s="1155"/>
      <c r="G57" s="1231"/>
      <c r="H57" s="1250"/>
      <c r="I57" s="1155"/>
      <c r="J57" s="1163"/>
      <c r="K57" s="1163"/>
      <c r="L57" s="1163"/>
      <c r="M57" s="1168"/>
    </row>
    <row r="58" spans="1:13" ht="13.5" thickBot="1">
      <c r="A58" s="1155"/>
      <c r="B58" s="1136"/>
      <c r="C58" s="1162"/>
      <c r="D58" s="1162"/>
      <c r="E58" s="1232" t="s">
        <v>616</v>
      </c>
      <c r="F58" s="1155"/>
      <c r="G58" s="1251"/>
      <c r="H58" s="1163"/>
      <c r="I58" s="1155"/>
      <c r="J58" s="1163"/>
      <c r="K58" s="1163"/>
      <c r="L58" s="1163"/>
      <c r="M58" s="1168"/>
    </row>
    <row r="59" spans="1:13" ht="14.25" thickBot="1" thickTop="1">
      <c r="A59" s="1155"/>
      <c r="B59" s="1136"/>
      <c r="C59" s="1162"/>
      <c r="D59" s="1162"/>
      <c r="E59" s="1232"/>
      <c r="F59" s="1155"/>
      <c r="G59" s="1163"/>
      <c r="H59" s="1163"/>
      <c r="I59" s="1155"/>
      <c r="J59" s="1163"/>
      <c r="K59" s="1163"/>
      <c r="L59" s="1163"/>
      <c r="M59" s="1168"/>
    </row>
    <row r="60" spans="1:13" ht="66" thickBot="1">
      <c r="A60" s="1155"/>
      <c r="B60" s="1136"/>
      <c r="C60" s="1162"/>
      <c r="D60" s="2140" t="s">
        <v>383</v>
      </c>
      <c r="E60" s="2140"/>
      <c r="F60" s="1155"/>
      <c r="G60" s="1171" t="s">
        <v>304</v>
      </c>
      <c r="H60" s="1172" t="s">
        <v>384</v>
      </c>
      <c r="I60" s="1172" t="s">
        <v>385</v>
      </c>
      <c r="J60" s="1172" t="s">
        <v>386</v>
      </c>
      <c r="K60" s="1172" t="s">
        <v>387</v>
      </c>
      <c r="L60" s="1163"/>
      <c r="M60" s="1166"/>
    </row>
    <row r="61" spans="1:13" ht="13.5" thickBot="1">
      <c r="A61" s="1155"/>
      <c r="B61" s="1165"/>
      <c r="C61" s="1157"/>
      <c r="D61" s="1200"/>
      <c r="E61" s="867"/>
      <c r="F61" s="1162"/>
      <c r="G61" s="1164" t="s">
        <v>466</v>
      </c>
      <c r="H61" s="1164" t="s">
        <v>466</v>
      </c>
      <c r="I61" s="1164" t="s">
        <v>466</v>
      </c>
      <c r="J61" s="1164" t="s">
        <v>466</v>
      </c>
      <c r="K61" s="1164" t="s">
        <v>466</v>
      </c>
      <c r="L61" s="1163"/>
      <c r="M61" s="1166"/>
    </row>
    <row r="62" spans="1:13" ht="12.75">
      <c r="A62" s="1155"/>
      <c r="B62" s="1165"/>
      <c r="C62" s="1157"/>
      <c r="D62" s="883"/>
      <c r="E62" s="867" t="s">
        <v>388</v>
      </c>
      <c r="F62" s="1162"/>
      <c r="G62" s="1252"/>
      <c r="H62" s="1253"/>
      <c r="I62" s="1254"/>
      <c r="J62" s="1254"/>
      <c r="K62" s="1255"/>
      <c r="L62" s="1163"/>
      <c r="M62" s="1166"/>
    </row>
    <row r="63" spans="1:13" ht="13.5" thickBot="1">
      <c r="A63" s="1155"/>
      <c r="B63" s="1165"/>
      <c r="C63" s="1157"/>
      <c r="D63" s="883"/>
      <c r="E63" s="867" t="s">
        <v>493</v>
      </c>
      <c r="F63" s="1162"/>
      <c r="G63" s="1256"/>
      <c r="H63" s="1257"/>
      <c r="I63" s="1258"/>
      <c r="J63" s="1258"/>
      <c r="K63" s="1259"/>
      <c r="L63" s="1163"/>
      <c r="M63" s="1166"/>
    </row>
    <row r="64" spans="1:13" ht="13.5" thickBot="1">
      <c r="A64" s="1155"/>
      <c r="B64" s="1165"/>
      <c r="C64" s="1157"/>
      <c r="D64" s="1162"/>
      <c r="E64" s="1162"/>
      <c r="F64" s="1162"/>
      <c r="G64" s="889"/>
      <c r="H64" s="889"/>
      <c r="I64" s="1163"/>
      <c r="J64" s="1163"/>
      <c r="K64" s="1163"/>
      <c r="L64" s="1163"/>
      <c r="M64" s="1166"/>
    </row>
    <row r="65" spans="1:13" ht="80.25" thickBot="1">
      <c r="A65" s="1155"/>
      <c r="B65" s="1136"/>
      <c r="C65" s="1162"/>
      <c r="D65" s="2140" t="s">
        <v>634</v>
      </c>
      <c r="E65" s="2140"/>
      <c r="F65" s="1155"/>
      <c r="G65" s="1173" t="s">
        <v>304</v>
      </c>
      <c r="H65" s="1174" t="s">
        <v>139</v>
      </c>
      <c r="I65" s="1174" t="s">
        <v>402</v>
      </c>
      <c r="J65" s="1174" t="s">
        <v>403</v>
      </c>
      <c r="K65" s="1174" t="s">
        <v>404</v>
      </c>
      <c r="L65" s="1174" t="s">
        <v>405</v>
      </c>
      <c r="M65" s="1166"/>
    </row>
    <row r="66" spans="1:13" ht="13.5" thickBot="1">
      <c r="A66" s="1155"/>
      <c r="B66" s="1136"/>
      <c r="C66" s="1162"/>
      <c r="D66" s="1175"/>
      <c r="E66" s="1155"/>
      <c r="F66" s="1155"/>
      <c r="G66" s="1164" t="s">
        <v>466</v>
      </c>
      <c r="H66" s="1164" t="s">
        <v>466</v>
      </c>
      <c r="I66" s="1164" t="s">
        <v>466</v>
      </c>
      <c r="J66" s="1164" t="s">
        <v>466</v>
      </c>
      <c r="K66" s="1164" t="s">
        <v>466</v>
      </c>
      <c r="L66" s="1164" t="s">
        <v>466</v>
      </c>
      <c r="M66" s="1166"/>
    </row>
    <row r="67" spans="1:13" ht="12.75">
      <c r="A67" s="1155"/>
      <c r="B67" s="1136"/>
      <c r="C67" s="1162"/>
      <c r="D67" s="1175"/>
      <c r="E67" s="1217" t="s">
        <v>406</v>
      </c>
      <c r="F67" s="1155"/>
      <c r="G67" s="884"/>
      <c r="H67" s="887"/>
      <c r="I67" s="1260"/>
      <c r="J67" s="1260"/>
      <c r="K67" s="888"/>
      <c r="L67" s="1261"/>
      <c r="M67" s="1166"/>
    </row>
    <row r="68" spans="1:13" ht="12.75">
      <c r="A68" s="1155"/>
      <c r="B68" s="1136"/>
      <c r="C68" s="1162"/>
      <c r="D68" s="1155"/>
      <c r="E68" s="1175" t="s">
        <v>395</v>
      </c>
      <c r="F68" s="1155"/>
      <c r="G68" s="884"/>
      <c r="H68" s="887"/>
      <c r="I68" s="1260"/>
      <c r="J68" s="1260"/>
      <c r="K68" s="888"/>
      <c r="L68" s="1261"/>
      <c r="M68" s="1166"/>
    </row>
    <row r="69" spans="1:13" ht="12.75">
      <c r="A69" s="1155"/>
      <c r="B69" s="1136"/>
      <c r="C69" s="1162"/>
      <c r="D69" s="1155"/>
      <c r="E69" s="1175" t="s">
        <v>396</v>
      </c>
      <c r="F69" s="1155"/>
      <c r="G69" s="884"/>
      <c r="H69" s="887"/>
      <c r="I69" s="1260"/>
      <c r="J69" s="1260"/>
      <c r="K69" s="888"/>
      <c r="L69" s="1261"/>
      <c r="M69" s="1166"/>
    </row>
    <row r="70" spans="1:13" ht="12.75">
      <c r="A70" s="1155"/>
      <c r="B70" s="1136"/>
      <c r="C70" s="1162"/>
      <c r="D70" s="1155"/>
      <c r="E70" s="1175" t="s">
        <v>560</v>
      </c>
      <c r="F70" s="1155"/>
      <c r="G70" s="884"/>
      <c r="H70" s="1262"/>
      <c r="I70" s="1263"/>
      <c r="J70" s="1263"/>
      <c r="K70" s="1264"/>
      <c r="L70" s="1265"/>
      <c r="M70" s="1166"/>
    </row>
    <row r="71" spans="1:13" ht="13.5" thickBot="1">
      <c r="A71" s="1155"/>
      <c r="B71" s="1136"/>
      <c r="C71" s="1162"/>
      <c r="D71" s="1162"/>
      <c r="E71" s="1232" t="s">
        <v>561</v>
      </c>
      <c r="F71" s="1155"/>
      <c r="G71" s="1266"/>
      <c r="H71" s="1266"/>
      <c r="I71" s="1266"/>
      <c r="J71" s="1266"/>
      <c r="K71" s="1266"/>
      <c r="L71" s="1266"/>
      <c r="M71" s="1166"/>
    </row>
    <row r="72" spans="1:13" ht="13.5" thickBot="1">
      <c r="A72" s="1155"/>
      <c r="B72" s="1176"/>
      <c r="C72" s="1177"/>
      <c r="D72" s="1177"/>
      <c r="E72" s="1267"/>
      <c r="F72" s="1178"/>
      <c r="G72" s="1267"/>
      <c r="H72" s="1268"/>
      <c r="I72" s="1269"/>
      <c r="J72" s="1269"/>
      <c r="K72" s="1269"/>
      <c r="L72" s="1269"/>
      <c r="M72" s="1270"/>
    </row>
    <row r="73" spans="1:13" ht="13.5" thickBot="1">
      <c r="A73" s="1155"/>
      <c r="B73" s="1155"/>
      <c r="C73" s="1178"/>
      <c r="D73" s="1155"/>
      <c r="E73" s="1155"/>
      <c r="F73" s="1155"/>
      <c r="G73" s="1163"/>
      <c r="H73" s="1163"/>
      <c r="I73" s="1163"/>
      <c r="J73" s="1163"/>
      <c r="K73" s="1163"/>
      <c r="L73" s="1163"/>
      <c r="M73" s="1155"/>
    </row>
    <row r="74" spans="1:13" ht="12.75">
      <c r="A74" s="1155"/>
      <c r="B74" s="1199"/>
      <c r="C74" s="1200" t="s">
        <v>562</v>
      </c>
      <c r="D74" s="1201"/>
      <c r="E74" s="1179"/>
      <c r="F74" s="1201"/>
      <c r="G74" s="1228"/>
      <c r="H74" s="1228"/>
      <c r="I74" s="1180"/>
      <c r="J74" s="1180"/>
      <c r="K74" s="1180"/>
      <c r="L74" s="1180"/>
      <c r="M74" s="1181"/>
    </row>
    <row r="75" spans="1:13" ht="13.5" thickBot="1">
      <c r="A75" s="1155"/>
      <c r="B75" s="1204"/>
      <c r="C75" s="1248"/>
      <c r="D75" s="1197"/>
      <c r="E75" s="1182"/>
      <c r="F75" s="1197"/>
      <c r="G75" s="1212"/>
      <c r="H75" s="1212"/>
      <c r="I75" s="1163"/>
      <c r="J75" s="1163"/>
      <c r="K75" s="1163"/>
      <c r="L75" s="1163"/>
      <c r="M75" s="1166"/>
    </row>
    <row r="76" spans="1:13" ht="80.25" thickBot="1">
      <c r="A76" s="1155"/>
      <c r="B76" s="1136"/>
      <c r="C76" s="1162"/>
      <c r="D76" s="2140" t="s">
        <v>548</v>
      </c>
      <c r="E76" s="2140"/>
      <c r="F76" s="1155"/>
      <c r="G76" s="1173" t="s">
        <v>304</v>
      </c>
      <c r="H76" s="1174" t="s">
        <v>139</v>
      </c>
      <c r="I76" s="1174" t="s">
        <v>402</v>
      </c>
      <c r="J76" s="1174" t="s">
        <v>403</v>
      </c>
      <c r="K76" s="1174" t="s">
        <v>404</v>
      </c>
      <c r="L76" s="1174" t="s">
        <v>405</v>
      </c>
      <c r="M76" s="1166"/>
    </row>
    <row r="77" spans="1:13" ht="13.5" thickBot="1">
      <c r="A77" s="1155"/>
      <c r="B77" s="1136"/>
      <c r="C77" s="1162"/>
      <c r="D77" s="1175"/>
      <c r="E77" s="1155"/>
      <c r="F77" s="1155"/>
      <c r="G77" s="1164" t="s">
        <v>466</v>
      </c>
      <c r="H77" s="1164" t="s">
        <v>466</v>
      </c>
      <c r="I77" s="1164" t="s">
        <v>466</v>
      </c>
      <c r="J77" s="1164" t="s">
        <v>466</v>
      </c>
      <c r="K77" s="1164" t="s">
        <v>466</v>
      </c>
      <c r="L77" s="1164" t="s">
        <v>466</v>
      </c>
      <c r="M77" s="1166"/>
    </row>
    <row r="78" spans="1:13" ht="12.75">
      <c r="A78" s="1155"/>
      <c r="B78" s="1136"/>
      <c r="C78" s="1162"/>
      <c r="D78" s="1155"/>
      <c r="E78" s="1175" t="s">
        <v>395</v>
      </c>
      <c r="F78" s="1155"/>
      <c r="G78" s="1271"/>
      <c r="H78" s="1272"/>
      <c r="I78" s="1273"/>
      <c r="J78" s="1273"/>
      <c r="K78" s="1274"/>
      <c r="L78" s="1275"/>
      <c r="M78" s="1166"/>
    </row>
    <row r="79" spans="1:13" ht="12.75">
      <c r="A79" s="1155"/>
      <c r="B79" s="1136"/>
      <c r="C79" s="1162"/>
      <c r="D79" s="1155"/>
      <c r="E79" s="1175" t="s">
        <v>396</v>
      </c>
      <c r="F79" s="1155"/>
      <c r="G79" s="1271"/>
      <c r="H79" s="1272"/>
      <c r="I79" s="1273"/>
      <c r="J79" s="1273"/>
      <c r="K79" s="1274"/>
      <c r="L79" s="1275"/>
      <c r="M79" s="1166"/>
    </row>
    <row r="80" spans="1:13" ht="12.75">
      <c r="A80" s="1155"/>
      <c r="B80" s="1136"/>
      <c r="C80" s="1162"/>
      <c r="D80" s="1155"/>
      <c r="E80" s="1175" t="s">
        <v>560</v>
      </c>
      <c r="F80" s="1155"/>
      <c r="G80" s="1271"/>
      <c r="H80" s="1276"/>
      <c r="I80" s="1277"/>
      <c r="J80" s="1277"/>
      <c r="K80" s="1278"/>
      <c r="L80" s="1279"/>
      <c r="M80" s="1166"/>
    </row>
    <row r="81" spans="1:13" ht="13.5" thickBot="1">
      <c r="A81" s="1155"/>
      <c r="B81" s="1136"/>
      <c r="C81" s="1162"/>
      <c r="D81" s="1162"/>
      <c r="E81" s="1232" t="s">
        <v>304</v>
      </c>
      <c r="F81" s="1155"/>
      <c r="G81" s="1280"/>
      <c r="H81" s="1280"/>
      <c r="I81" s="1280"/>
      <c r="J81" s="1280"/>
      <c r="K81" s="1280"/>
      <c r="L81" s="1280"/>
      <c r="M81" s="1166"/>
    </row>
    <row r="82" spans="1:13" ht="13.5" thickBot="1">
      <c r="A82" s="1155"/>
      <c r="B82" s="1136"/>
      <c r="C82" s="1162"/>
      <c r="D82" s="1162"/>
      <c r="E82" s="1183"/>
      <c r="F82" s="1155"/>
      <c r="G82" s="1184"/>
      <c r="H82" s="1184"/>
      <c r="I82" s="1163"/>
      <c r="J82" s="1163"/>
      <c r="K82" s="1163"/>
      <c r="L82" s="1163"/>
      <c r="M82" s="1166"/>
    </row>
    <row r="83" spans="1:13" ht="13.5" thickBot="1">
      <c r="A83" s="1155"/>
      <c r="B83" s="1136"/>
      <c r="C83" s="1162"/>
      <c r="D83" s="1281" t="s">
        <v>272</v>
      </c>
      <c r="E83" s="1155"/>
      <c r="F83" s="1155"/>
      <c r="G83" s="1282"/>
      <c r="H83" s="1283"/>
      <c r="I83" s="1284"/>
      <c r="J83" s="1283"/>
      <c r="K83" s="1285"/>
      <c r="L83" s="1286"/>
      <c r="M83" s="1166"/>
    </row>
    <row r="84" spans="1:13" ht="13.5" thickBot="1">
      <c r="A84" s="1155"/>
      <c r="B84" s="1176"/>
      <c r="C84" s="1177"/>
      <c r="D84" s="1177"/>
      <c r="E84" s="1287"/>
      <c r="F84" s="1178"/>
      <c r="G84" s="1185"/>
      <c r="H84" s="1186"/>
      <c r="I84" s="1185"/>
      <c r="J84" s="1185"/>
      <c r="K84" s="1185"/>
      <c r="L84" s="1185"/>
      <c r="M84" s="1187"/>
    </row>
    <row r="85" spans="1:13" ht="13.5" thickBot="1">
      <c r="A85" s="1175"/>
      <c r="B85" s="1175"/>
      <c r="C85" s="1169"/>
      <c r="D85" s="1162"/>
      <c r="E85" s="1175"/>
      <c r="F85" s="1155"/>
      <c r="G85" s="1163"/>
      <c r="H85" s="1184"/>
      <c r="I85" s="1163"/>
      <c r="J85" s="1163"/>
      <c r="K85" s="1163"/>
      <c r="L85" s="1163"/>
      <c r="M85" s="1155"/>
    </row>
    <row r="86" spans="1:13" ht="13.5" thickBot="1">
      <c r="A86" s="1155"/>
      <c r="B86" s="1188"/>
      <c r="C86" s="1226" t="s">
        <v>492</v>
      </c>
      <c r="D86" s="1189"/>
      <c r="E86" s="1288"/>
      <c r="F86" s="1190"/>
      <c r="G86" s="1191"/>
      <c r="H86" s="1191"/>
      <c r="I86" s="1192"/>
      <c r="J86" s="1163"/>
      <c r="K86" s="1163"/>
      <c r="L86" s="1163"/>
      <c r="M86" s="1155"/>
    </row>
    <row r="87" spans="1:13" ht="13.5" thickBot="1">
      <c r="A87" s="1155"/>
      <c r="B87" s="1136"/>
      <c r="C87" s="1162"/>
      <c r="D87" s="1162"/>
      <c r="E87" s="1232"/>
      <c r="F87" s="1155"/>
      <c r="G87" s="1164" t="s">
        <v>466</v>
      </c>
      <c r="H87" s="1184"/>
      <c r="I87" s="1168"/>
      <c r="J87" s="1163"/>
      <c r="K87" s="1163"/>
      <c r="L87" s="1163"/>
      <c r="M87" s="1155"/>
    </row>
    <row r="88" spans="1:13" ht="13.5" thickBot="1">
      <c r="A88" s="1155"/>
      <c r="B88" s="1136"/>
      <c r="C88" s="1162"/>
      <c r="D88" s="1200" t="s">
        <v>40</v>
      </c>
      <c r="E88" s="1232"/>
      <c r="F88" s="1155"/>
      <c r="G88" s="1289"/>
      <c r="H88" s="1163"/>
      <c r="I88" s="1168"/>
      <c r="J88" s="1163"/>
      <c r="K88" s="1163"/>
      <c r="L88" s="1163"/>
      <c r="M88" s="1155"/>
    </row>
    <row r="89" spans="1:13" ht="13.5" thickBot="1">
      <c r="A89" s="1155"/>
      <c r="B89" s="1136"/>
      <c r="C89" s="1162"/>
      <c r="D89" s="1200" t="s">
        <v>494</v>
      </c>
      <c r="E89" s="1232"/>
      <c r="F89" s="1155"/>
      <c r="G89" s="1289"/>
      <c r="H89" s="1163"/>
      <c r="I89" s="1168"/>
      <c r="J89" s="1163"/>
      <c r="K89" s="1163"/>
      <c r="L89" s="1163"/>
      <c r="M89" s="1155"/>
    </row>
    <row r="90" spans="1:13" ht="13.5" thickBot="1">
      <c r="A90" s="1155"/>
      <c r="B90" s="1136"/>
      <c r="C90" s="1162"/>
      <c r="D90" s="1162"/>
      <c r="E90" s="1183"/>
      <c r="F90" s="1155"/>
      <c r="G90" s="1163"/>
      <c r="H90" s="1163"/>
      <c r="I90" s="1168"/>
      <c r="J90" s="1163"/>
      <c r="K90" s="1163"/>
      <c r="L90" s="1163"/>
      <c r="M90" s="1155"/>
    </row>
    <row r="91" spans="1:13" ht="13.5" thickBot="1">
      <c r="A91" s="1155"/>
      <c r="B91" s="1136"/>
      <c r="C91" s="1162"/>
      <c r="D91" s="1162"/>
      <c r="E91" s="1281"/>
      <c r="F91" s="1155"/>
      <c r="G91" s="1164" t="s">
        <v>466</v>
      </c>
      <c r="H91" s="1164" t="s">
        <v>495</v>
      </c>
      <c r="I91" s="1193"/>
      <c r="J91" s="1194"/>
      <c r="K91" s="1194"/>
      <c r="L91" s="1163"/>
      <c r="M91" s="1155"/>
    </row>
    <row r="92" spans="1:13" ht="13.5" thickBot="1">
      <c r="A92" s="1155"/>
      <c r="B92" s="1136"/>
      <c r="C92" s="1162"/>
      <c r="D92" s="1200" t="s">
        <v>275</v>
      </c>
      <c r="E92" s="1155"/>
      <c r="F92" s="1155"/>
      <c r="G92" s="1290"/>
      <c r="H92" s="1291"/>
      <c r="I92" s="1292"/>
      <c r="J92" s="1293"/>
      <c r="K92" s="1293"/>
      <c r="L92" s="1163"/>
      <c r="M92" s="1155"/>
    </row>
    <row r="93" spans="1:13" ht="14.25" thickBot="1" thickTop="1">
      <c r="A93" s="1155"/>
      <c r="B93" s="1165"/>
      <c r="C93" s="1155"/>
      <c r="D93" s="1294"/>
      <c r="E93" s="1155"/>
      <c r="F93" s="1155"/>
      <c r="G93" s="1155"/>
      <c r="H93" s="1155"/>
      <c r="I93" s="1292"/>
      <c r="J93" s="1295"/>
      <c r="K93" s="1295"/>
      <c r="L93" s="1163"/>
      <c r="M93" s="1155"/>
    </row>
    <row r="94" spans="1:13" ht="13.5" thickBot="1">
      <c r="A94" s="1155"/>
      <c r="B94" s="1136"/>
      <c r="C94" s="1162"/>
      <c r="D94" s="1200" t="s">
        <v>276</v>
      </c>
      <c r="E94" s="1155"/>
      <c r="F94" s="1155"/>
      <c r="G94" s="1164" t="s">
        <v>466</v>
      </c>
      <c r="H94" s="1164" t="s">
        <v>495</v>
      </c>
      <c r="I94" s="1296"/>
      <c r="J94" s="1295"/>
      <c r="K94" s="1295"/>
      <c r="L94" s="1163"/>
      <c r="M94" s="1155"/>
    </row>
    <row r="95" spans="1:13" ht="12.75">
      <c r="A95" s="1155"/>
      <c r="B95" s="1136"/>
      <c r="C95" s="1162"/>
      <c r="D95" s="1155"/>
      <c r="E95" s="1175" t="s">
        <v>298</v>
      </c>
      <c r="F95" s="1155"/>
      <c r="G95" s="1231"/>
      <c r="H95" s="1231"/>
      <c r="I95" s="1292"/>
      <c r="J95" s="1293"/>
      <c r="K95" s="1293"/>
      <c r="L95" s="1163"/>
      <c r="M95" s="1155"/>
    </row>
    <row r="96" spans="1:13" ht="12.75">
      <c r="A96" s="1155"/>
      <c r="B96" s="1136"/>
      <c r="C96" s="1162"/>
      <c r="D96" s="1155"/>
      <c r="E96" s="1175" t="s">
        <v>297</v>
      </c>
      <c r="F96" s="1155"/>
      <c r="G96" s="1231"/>
      <c r="H96" s="1231"/>
      <c r="I96" s="1292"/>
      <c r="J96" s="1293"/>
      <c r="K96" s="1293"/>
      <c r="L96" s="1163"/>
      <c r="M96" s="1155"/>
    </row>
    <row r="97" spans="1:13" ht="13.5" thickBot="1">
      <c r="A97" s="1155"/>
      <c r="B97" s="1136"/>
      <c r="C97" s="1162"/>
      <c r="D97" s="1155"/>
      <c r="E97" s="1175" t="s">
        <v>277</v>
      </c>
      <c r="F97" s="1155"/>
      <c r="G97" s="1231"/>
      <c r="H97" s="1250"/>
      <c r="I97" s="1292"/>
      <c r="J97" s="1293"/>
      <c r="K97" s="1293"/>
      <c r="L97" s="1163"/>
      <c r="M97" s="1155"/>
    </row>
    <row r="98" spans="1:13" ht="12.75">
      <c r="A98" s="1155"/>
      <c r="B98" s="1136"/>
      <c r="C98" s="1162"/>
      <c r="D98" s="1155"/>
      <c r="E98" s="1175" t="s">
        <v>278</v>
      </c>
      <c r="F98" s="1155"/>
      <c r="G98" s="1297"/>
      <c r="H98" s="1298"/>
      <c r="I98" s="1292"/>
      <c r="J98" s="1293"/>
      <c r="K98" s="1295"/>
      <c r="L98" s="1163"/>
      <c r="M98" s="1155"/>
    </row>
    <row r="99" spans="1:13" ht="13.5" thickBot="1">
      <c r="A99" s="1155"/>
      <c r="B99" s="1136"/>
      <c r="C99" s="1162"/>
      <c r="D99" s="1162"/>
      <c r="E99" s="1218" t="s">
        <v>288</v>
      </c>
      <c r="F99" s="1155"/>
      <c r="G99" s="1251"/>
      <c r="H99" s="1251"/>
      <c r="I99" s="1299"/>
      <c r="J99" s="885"/>
      <c r="K99" s="885"/>
      <c r="L99" s="1163"/>
      <c r="M99" s="1155"/>
    </row>
    <row r="100" spans="1:13" ht="14.25" thickBot="1" thickTop="1">
      <c r="A100" s="1155"/>
      <c r="B100" s="1176"/>
      <c r="C100" s="1177"/>
      <c r="D100" s="1177"/>
      <c r="E100" s="1177"/>
      <c r="F100" s="1177"/>
      <c r="G100" s="1178"/>
      <c r="H100" s="1178"/>
      <c r="I100" s="1187"/>
      <c r="J100" s="1155"/>
      <c r="K100" s="1155"/>
      <c r="L100" s="1155"/>
      <c r="M100" s="1155"/>
    </row>
    <row r="101" spans="1:13" ht="12.75">
      <c r="A101" s="1155"/>
      <c r="B101" s="1002"/>
      <c r="C101" s="1002"/>
      <c r="D101" s="1002"/>
      <c r="E101" s="1002"/>
      <c r="F101" s="1002"/>
      <c r="G101" s="1155"/>
      <c r="H101" s="1155"/>
      <c r="I101" s="1155"/>
      <c r="J101" s="1155"/>
      <c r="K101" s="1155"/>
      <c r="L101" s="1155"/>
      <c r="M101" s="1155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M36" sqref="M36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324" t="s">
        <v>468</v>
      </c>
      <c r="B1" s="1325"/>
      <c r="C1" s="1325"/>
      <c r="D1" s="1325"/>
      <c r="E1" s="1325"/>
      <c r="F1" s="1326" t="s">
        <v>407</v>
      </c>
      <c r="G1" s="1325"/>
      <c r="H1" s="1325"/>
      <c r="I1" s="1325"/>
    </row>
    <row r="2" spans="1:9" s="2" customFormat="1" ht="12.75">
      <c r="A2" s="1327"/>
      <c r="B2" s="1328"/>
      <c r="C2" s="1328"/>
      <c r="D2" s="1328"/>
      <c r="E2" s="1328"/>
      <c r="F2" s="1328"/>
      <c r="G2" s="1328"/>
      <c r="H2" s="1328"/>
      <c r="I2" s="1328"/>
    </row>
    <row r="3" spans="1:9" ht="12.75">
      <c r="A3" s="1324" t="s">
        <v>475</v>
      </c>
      <c r="B3" s="1325"/>
      <c r="C3" s="1325"/>
      <c r="D3" s="1325"/>
      <c r="E3" s="1325"/>
      <c r="F3" s="1325"/>
      <c r="G3" s="1325"/>
      <c r="H3" s="1325"/>
      <c r="I3" s="1325"/>
    </row>
    <row r="4" spans="1:9" ht="12.75">
      <c r="A4" s="1324"/>
      <c r="B4" s="1325"/>
      <c r="C4" s="1325"/>
      <c r="D4" s="1325"/>
      <c r="E4" s="1325"/>
      <c r="F4" s="1325"/>
      <c r="G4" s="1325"/>
      <c r="H4" s="1325"/>
      <c r="I4" s="1325"/>
    </row>
    <row r="5" spans="1:7" ht="20.25">
      <c r="A5" s="2141" t="s">
        <v>476</v>
      </c>
      <c r="B5" s="2141"/>
      <c r="C5" s="2141"/>
      <c r="D5" s="1300"/>
      <c r="E5" s="1301"/>
      <c r="F5" s="1301"/>
      <c r="G5" s="1301"/>
    </row>
    <row r="6" spans="1:7" ht="15" thickBot="1">
      <c r="A6" s="1302"/>
      <c r="B6" s="1302"/>
      <c r="C6" s="709"/>
      <c r="D6" s="709"/>
      <c r="E6" s="1303"/>
      <c r="F6" s="1303"/>
      <c r="G6" s="1303"/>
    </row>
    <row r="7" spans="1:9" ht="15.75" thickBot="1">
      <c r="A7" s="1302"/>
      <c r="B7" s="1302"/>
      <c r="C7" s="1304"/>
      <c r="D7" s="1305" t="s">
        <v>477</v>
      </c>
      <c r="E7" s="1305" t="s">
        <v>478</v>
      </c>
      <c r="F7" s="1305" t="s">
        <v>479</v>
      </c>
      <c r="G7" s="1305" t="s">
        <v>475</v>
      </c>
      <c r="H7" s="1" t="s">
        <v>480</v>
      </c>
      <c r="I7" s="1" t="s">
        <v>481</v>
      </c>
    </row>
    <row r="8" spans="1:8" ht="15">
      <c r="A8" s="1302"/>
      <c r="B8" s="1302"/>
      <c r="C8" s="1306" t="s">
        <v>229</v>
      </c>
      <c r="D8" s="1307"/>
      <c r="E8" s="2142" t="s">
        <v>230</v>
      </c>
      <c r="F8" s="2143"/>
      <c r="G8" s="1308"/>
      <c r="H8" s="1" t="s">
        <v>442</v>
      </c>
    </row>
    <row r="9" spans="1:7" ht="14.25">
      <c r="A9" s="1302"/>
      <c r="B9" s="1302"/>
      <c r="C9" s="1309" t="s">
        <v>443</v>
      </c>
      <c r="D9" s="1310" t="s">
        <v>444</v>
      </c>
      <c r="E9" s="1311"/>
      <c r="F9" s="1312"/>
      <c r="G9" s="1313"/>
    </row>
    <row r="10" spans="1:7" ht="14.25">
      <c r="A10" s="1302"/>
      <c r="B10" s="1302"/>
      <c r="C10" s="1309" t="s">
        <v>445</v>
      </c>
      <c r="D10" s="1310" t="s">
        <v>446</v>
      </c>
      <c r="E10" s="1311"/>
      <c r="F10" s="1312"/>
      <c r="G10" s="1313"/>
    </row>
    <row r="11" spans="1:7" ht="14.25">
      <c r="A11" s="1302"/>
      <c r="B11" s="1302"/>
      <c r="C11" s="1309" t="s">
        <v>641</v>
      </c>
      <c r="D11" s="1310" t="s">
        <v>642</v>
      </c>
      <c r="E11" s="1311"/>
      <c r="F11" s="1312"/>
      <c r="G11" s="1313"/>
    </row>
    <row r="12" spans="1:7" ht="15.75" thickBot="1">
      <c r="A12" s="1302"/>
      <c r="B12" s="1302"/>
      <c r="C12" s="1309"/>
      <c r="D12" s="1314"/>
      <c r="E12" s="1315"/>
      <c r="F12" s="1316"/>
      <c r="G12" s="1316"/>
    </row>
    <row r="13" spans="1:7" ht="15">
      <c r="A13" s="1302"/>
      <c r="B13" s="1302"/>
      <c r="C13" s="1317" t="s">
        <v>234</v>
      </c>
      <c r="D13" s="1307"/>
      <c r="E13" s="1318"/>
      <c r="F13" s="1303"/>
      <c r="G13" s="1303"/>
    </row>
    <row r="14" spans="1:7" ht="14.25">
      <c r="A14" s="1302"/>
      <c r="B14" s="1302"/>
      <c r="C14" s="1319"/>
      <c r="D14" s="1310"/>
      <c r="E14" s="1318"/>
      <c r="F14" s="1303"/>
      <c r="G14" s="1303"/>
    </row>
    <row r="15" spans="1:7" ht="14.25">
      <c r="A15" s="1302"/>
      <c r="B15" s="1302"/>
      <c r="C15" s="1320" t="s">
        <v>235</v>
      </c>
      <c r="D15" s="1310"/>
      <c r="E15" s="1318"/>
      <c r="F15" s="1303"/>
      <c r="G15" s="1303"/>
    </row>
    <row r="16" spans="1:7" ht="14.25">
      <c r="A16" s="1302"/>
      <c r="B16" s="1302"/>
      <c r="C16" s="1320" t="s">
        <v>236</v>
      </c>
      <c r="D16" s="1310"/>
      <c r="E16" s="1318"/>
      <c r="F16" s="1303"/>
      <c r="G16" s="1303"/>
    </row>
    <row r="17" spans="1:7" ht="14.25">
      <c r="A17" s="1302"/>
      <c r="B17" s="1302"/>
      <c r="C17" s="1319" t="s">
        <v>237</v>
      </c>
      <c r="D17" s="1310" t="s">
        <v>296</v>
      </c>
      <c r="E17" s="1311"/>
      <c r="F17" s="1312"/>
      <c r="G17" s="1313"/>
    </row>
    <row r="18" spans="1:7" ht="14.25">
      <c r="A18" s="1302"/>
      <c r="B18" s="1302"/>
      <c r="C18" s="1319" t="s">
        <v>297</v>
      </c>
      <c r="D18" s="1310" t="s">
        <v>296</v>
      </c>
      <c r="E18" s="1311"/>
      <c r="F18" s="1312"/>
      <c r="G18" s="1313"/>
    </row>
    <row r="19" spans="1:7" ht="14.25">
      <c r="A19" s="1302"/>
      <c r="B19" s="1302"/>
      <c r="C19" s="1319" t="s">
        <v>298</v>
      </c>
      <c r="D19" s="1310" t="s">
        <v>296</v>
      </c>
      <c r="E19" s="1311"/>
      <c r="F19" s="1312"/>
      <c r="G19" s="1313"/>
    </row>
    <row r="20" spans="1:7" ht="14.25">
      <c r="A20" s="1302"/>
      <c r="B20" s="1302"/>
      <c r="C20" s="1319" t="s">
        <v>299</v>
      </c>
      <c r="D20" s="1310" t="s">
        <v>296</v>
      </c>
      <c r="E20" s="1311"/>
      <c r="F20" s="1312"/>
      <c r="G20" s="1313"/>
    </row>
    <row r="21" spans="1:7" ht="14.25">
      <c r="A21" s="1302"/>
      <c r="B21" s="1302"/>
      <c r="C21" s="1319"/>
      <c r="D21" s="1310"/>
      <c r="E21" s="1318"/>
      <c r="F21" s="1303"/>
      <c r="G21" s="1303"/>
    </row>
    <row r="22" spans="1:7" ht="14.25">
      <c r="A22" s="1302"/>
      <c r="B22" s="1302"/>
      <c r="C22" s="1320" t="s">
        <v>300</v>
      </c>
      <c r="D22" s="1310"/>
      <c r="E22" s="1318"/>
      <c r="F22" s="1303"/>
      <c r="G22" s="1303"/>
    </row>
    <row r="23" spans="1:7" ht="14.25">
      <c r="A23" s="1302"/>
      <c r="B23" s="1302"/>
      <c r="C23" s="1319" t="s">
        <v>301</v>
      </c>
      <c r="D23" s="1310" t="s">
        <v>302</v>
      </c>
      <c r="E23" s="1311"/>
      <c r="F23" s="1312"/>
      <c r="G23" s="1313"/>
    </row>
    <row r="24" spans="1:7" ht="14.25">
      <c r="A24" s="1302"/>
      <c r="B24" s="1302"/>
      <c r="C24" s="1319" t="s">
        <v>303</v>
      </c>
      <c r="D24" s="1310" t="s">
        <v>302</v>
      </c>
      <c r="E24" s="1311"/>
      <c r="F24" s="1312"/>
      <c r="G24" s="1313"/>
    </row>
    <row r="25" spans="1:7" ht="14.25">
      <c r="A25" s="1302"/>
      <c r="B25" s="1302"/>
      <c r="C25" s="1319" t="s">
        <v>297</v>
      </c>
      <c r="D25" s="1310" t="s">
        <v>302</v>
      </c>
      <c r="E25" s="1311"/>
      <c r="F25" s="1312"/>
      <c r="G25" s="1313"/>
    </row>
    <row r="26" spans="1:7" ht="15" thickBot="1">
      <c r="A26" s="1302"/>
      <c r="B26" s="1302"/>
      <c r="C26" s="1319" t="s">
        <v>298</v>
      </c>
      <c r="D26" s="1310" t="s">
        <v>302</v>
      </c>
      <c r="E26" s="1311"/>
      <c r="F26" s="1312"/>
      <c r="G26" s="1313"/>
    </row>
    <row r="27" spans="1:7" ht="15" thickBot="1">
      <c r="A27" s="1302"/>
      <c r="B27" s="1302"/>
      <c r="C27" s="1320" t="s">
        <v>304</v>
      </c>
      <c r="D27" s="1310"/>
      <c r="E27" s="1321"/>
      <c r="F27" s="1321"/>
      <c r="G27" s="1321"/>
    </row>
    <row r="28" spans="1:7" ht="14.25">
      <c r="A28" s="1302"/>
      <c r="B28" s="1302"/>
      <c r="C28" s="1319"/>
      <c r="D28" s="1310"/>
      <c r="E28" s="93"/>
      <c r="F28" s="93"/>
      <c r="G28" s="93"/>
    </row>
    <row r="29" spans="1:7" ht="14.25">
      <c r="A29" s="1302"/>
      <c r="B29" s="1302"/>
      <c r="C29" s="1320" t="s">
        <v>305</v>
      </c>
      <c r="D29" s="1310"/>
      <c r="E29" s="93"/>
      <c r="F29" s="93"/>
      <c r="G29" s="93"/>
    </row>
    <row r="30" spans="1:7" ht="14.25">
      <c r="A30" s="1302"/>
      <c r="B30" s="1302"/>
      <c r="C30" s="1319" t="s">
        <v>610</v>
      </c>
      <c r="D30" s="1310" t="s">
        <v>302</v>
      </c>
      <c r="E30" s="1311"/>
      <c r="F30" s="1312"/>
      <c r="G30" s="1313"/>
    </row>
    <row r="31" spans="1:7" ht="14.25">
      <c r="A31" s="1302"/>
      <c r="B31" s="1302"/>
      <c r="C31" s="1319" t="s">
        <v>611</v>
      </c>
      <c r="D31" s="1310" t="s">
        <v>302</v>
      </c>
      <c r="E31" s="1311"/>
      <c r="F31" s="1312"/>
      <c r="G31" s="1313"/>
    </row>
    <row r="32" spans="1:7" ht="14.25">
      <c r="A32" s="1302"/>
      <c r="B32" s="1302"/>
      <c r="C32" s="1319"/>
      <c r="D32" s="1310"/>
      <c r="E32" s="93"/>
      <c r="F32" s="93"/>
      <c r="G32" s="93"/>
    </row>
    <row r="33" spans="1:7" ht="14.25">
      <c r="A33" s="1302"/>
      <c r="B33" s="1302"/>
      <c r="C33" s="1320" t="s">
        <v>496</v>
      </c>
      <c r="D33" s="1310"/>
      <c r="E33" s="93"/>
      <c r="F33" s="93"/>
      <c r="G33" s="93"/>
    </row>
    <row r="34" spans="1:7" ht="14.25">
      <c r="A34" s="1302"/>
      <c r="B34" s="1302"/>
      <c r="C34" s="1319" t="s">
        <v>237</v>
      </c>
      <c r="D34" s="1310" t="s">
        <v>497</v>
      </c>
      <c r="E34" s="1311"/>
      <c r="F34" s="1312"/>
      <c r="G34" s="1313"/>
    </row>
    <row r="35" spans="1:7" ht="14.25">
      <c r="A35" s="1302"/>
      <c r="B35" s="1302"/>
      <c r="C35" s="1319" t="s">
        <v>297</v>
      </c>
      <c r="D35" s="1310" t="s">
        <v>497</v>
      </c>
      <c r="E35" s="1311"/>
      <c r="F35" s="1312"/>
      <c r="G35" s="1313"/>
    </row>
    <row r="36" spans="1:7" ht="15" thickBot="1">
      <c r="A36" s="1302"/>
      <c r="B36" s="1302"/>
      <c r="C36" s="1319" t="s">
        <v>298</v>
      </c>
      <c r="D36" s="1310" t="s">
        <v>497</v>
      </c>
      <c r="E36" s="1311"/>
      <c r="F36" s="1312"/>
      <c r="G36" s="1313"/>
    </row>
    <row r="37" spans="1:7" ht="15" thickBot="1">
      <c r="A37" s="1302"/>
      <c r="B37" s="1302"/>
      <c r="C37" s="1320" t="s">
        <v>304</v>
      </c>
      <c r="D37" s="1310"/>
      <c r="E37" s="1321"/>
      <c r="F37" s="1321"/>
      <c r="G37" s="1321"/>
    </row>
    <row r="38" spans="1:7" ht="14.25">
      <c r="A38" s="1302"/>
      <c r="B38" s="1302"/>
      <c r="C38" s="1319"/>
      <c r="D38" s="1310"/>
      <c r="E38" s="1318"/>
      <c r="F38" s="1303"/>
      <c r="G38" s="1303"/>
    </row>
    <row r="39" spans="1:7" ht="14.25">
      <c r="A39" s="1302"/>
      <c r="B39" s="1302"/>
      <c r="C39" s="1320" t="s">
        <v>498</v>
      </c>
      <c r="D39" s="1310"/>
      <c r="E39" s="1318"/>
      <c r="F39" s="1303"/>
      <c r="G39" s="1303"/>
    </row>
    <row r="40" spans="1:7" ht="14.25">
      <c r="A40" s="1302"/>
      <c r="B40" s="1302"/>
      <c r="C40" s="1319" t="s">
        <v>499</v>
      </c>
      <c r="D40" s="1310" t="s">
        <v>500</v>
      </c>
      <c r="E40" s="1311"/>
      <c r="F40" s="1312"/>
      <c r="G40" s="1313"/>
    </row>
    <row r="41" spans="1:7" ht="14.25">
      <c r="A41" s="1302"/>
      <c r="B41" s="1302"/>
      <c r="C41" s="1319" t="s">
        <v>501</v>
      </c>
      <c r="D41" s="1310" t="s">
        <v>502</v>
      </c>
      <c r="E41" s="1311"/>
      <c r="F41" s="1312"/>
      <c r="G41" s="1322"/>
    </row>
    <row r="42" spans="1:7" ht="14.25">
      <c r="A42" s="1302"/>
      <c r="B42" s="1302"/>
      <c r="C42" s="1319"/>
      <c r="D42" s="1310"/>
      <c r="E42" s="93"/>
      <c r="F42" s="93"/>
      <c r="G42" s="93"/>
    </row>
    <row r="43" spans="1:7" ht="15.75" thickBot="1">
      <c r="A43" s="1302"/>
      <c r="B43" s="1302"/>
      <c r="C43" s="1309"/>
      <c r="D43" s="1314"/>
      <c r="E43" s="1315"/>
      <c r="F43" s="1316"/>
      <c r="G43" s="1316"/>
    </row>
    <row r="44" spans="1:7" ht="15">
      <c r="A44" s="1302"/>
      <c r="B44" s="1302"/>
      <c r="C44" s="1317" t="s">
        <v>503</v>
      </c>
      <c r="D44" s="1310"/>
      <c r="E44" s="93"/>
      <c r="F44" s="93"/>
      <c r="G44" s="93"/>
    </row>
    <row r="45" spans="1:7" ht="14.25">
      <c r="A45" s="1302"/>
      <c r="B45" s="1302"/>
      <c r="C45" s="1319"/>
      <c r="D45" s="1310"/>
      <c r="E45" s="93"/>
      <c r="F45" s="93"/>
      <c r="G45" s="93"/>
    </row>
    <row r="46" spans="1:7" ht="14.25">
      <c r="A46" s="1302"/>
      <c r="B46" s="1302"/>
      <c r="C46" s="1320" t="s">
        <v>486</v>
      </c>
      <c r="D46" s="1310"/>
      <c r="E46" s="93"/>
      <c r="F46" s="93"/>
      <c r="G46" s="93"/>
    </row>
    <row r="47" spans="1:7" ht="14.25">
      <c r="A47" s="1302"/>
      <c r="B47" s="1302"/>
      <c r="C47" s="1319" t="s">
        <v>301</v>
      </c>
      <c r="D47" s="1310" t="s">
        <v>487</v>
      </c>
      <c r="E47" s="1311"/>
      <c r="F47" s="1312"/>
      <c r="G47" s="1323"/>
    </row>
    <row r="48" spans="1:7" ht="14.25">
      <c r="A48" s="1302"/>
      <c r="B48" s="1302"/>
      <c r="C48" s="1319" t="s">
        <v>303</v>
      </c>
      <c r="D48" s="1310" t="s">
        <v>487</v>
      </c>
      <c r="E48" s="1311"/>
      <c r="F48" s="1312"/>
      <c r="G48" s="1323"/>
    </row>
    <row r="49" spans="1:7" ht="14.25">
      <c r="A49" s="1302"/>
      <c r="B49" s="1302"/>
      <c r="C49" s="1319" t="s">
        <v>297</v>
      </c>
      <c r="D49" s="1310" t="s">
        <v>487</v>
      </c>
      <c r="E49" s="1311"/>
      <c r="F49" s="1312"/>
      <c r="G49" s="1323"/>
    </row>
    <row r="50" spans="1:7" ht="15" thickBot="1">
      <c r="A50" s="1302"/>
      <c r="B50" s="1302"/>
      <c r="C50" s="1319" t="s">
        <v>298</v>
      </c>
      <c r="D50" s="1310" t="s">
        <v>487</v>
      </c>
      <c r="E50" s="1311"/>
      <c r="F50" s="1312"/>
      <c r="G50" s="1323"/>
    </row>
    <row r="51" spans="1:7" ht="15" thickBot="1">
      <c r="A51" s="1302"/>
      <c r="B51" s="1302"/>
      <c r="C51" s="1320" t="s">
        <v>304</v>
      </c>
      <c r="D51" s="1310" t="s">
        <v>487</v>
      </c>
      <c r="E51" s="1321"/>
      <c r="F51" s="1321"/>
      <c r="G51" s="1321"/>
    </row>
    <row r="52" spans="1:7" ht="14.25">
      <c r="A52" s="1302"/>
      <c r="B52" s="1302"/>
      <c r="C52" s="1319"/>
      <c r="D52" s="1310"/>
      <c r="E52" s="93"/>
      <c r="F52" s="93"/>
      <c r="G52" s="93"/>
    </row>
    <row r="53" spans="1:7" ht="14.25">
      <c r="A53" s="1302"/>
      <c r="B53" s="1302"/>
      <c r="C53" s="1320" t="s">
        <v>488</v>
      </c>
      <c r="D53" s="1310"/>
      <c r="E53" s="93"/>
      <c r="F53" s="93"/>
      <c r="G53" s="93"/>
    </row>
    <row r="54" spans="1:7" ht="14.25">
      <c r="A54" s="1302"/>
      <c r="B54" s="1302"/>
      <c r="C54" s="1319" t="s">
        <v>301</v>
      </c>
      <c r="D54" s="1310" t="s">
        <v>487</v>
      </c>
      <c r="E54" s="1311"/>
      <c r="F54" s="1312"/>
      <c r="G54" s="1323"/>
    </row>
    <row r="55" spans="1:7" ht="14.25">
      <c r="A55" s="1302"/>
      <c r="B55" s="1302"/>
      <c r="C55" s="1319" t="s">
        <v>303</v>
      </c>
      <c r="D55" s="1310" t="s">
        <v>487</v>
      </c>
      <c r="E55" s="1311"/>
      <c r="F55" s="1312"/>
      <c r="G55" s="1323"/>
    </row>
    <row r="56" spans="1:7" ht="14.25">
      <c r="A56" s="1302"/>
      <c r="B56" s="1302"/>
      <c r="C56" s="1319" t="s">
        <v>297</v>
      </c>
      <c r="D56" s="1310" t="s">
        <v>487</v>
      </c>
      <c r="E56" s="1311"/>
      <c r="F56" s="1312"/>
      <c r="G56" s="1323"/>
    </row>
    <row r="57" spans="1:7" ht="15" thickBot="1">
      <c r="A57" s="1302"/>
      <c r="B57" s="1302"/>
      <c r="C57" s="1319" t="s">
        <v>298</v>
      </c>
      <c r="D57" s="1310" t="s">
        <v>487</v>
      </c>
      <c r="E57" s="1311"/>
      <c r="F57" s="1312"/>
      <c r="G57" s="1323"/>
    </row>
    <row r="58" spans="1:7" ht="15" thickBot="1">
      <c r="A58" s="1302"/>
      <c r="B58" s="1302"/>
      <c r="C58" s="1319" t="s">
        <v>304</v>
      </c>
      <c r="D58" s="1310" t="s">
        <v>487</v>
      </c>
      <c r="E58" s="1321"/>
      <c r="F58" s="1321"/>
      <c r="G58" s="1321"/>
    </row>
    <row r="59" spans="1:7" ht="14.25">
      <c r="A59" s="1302"/>
      <c r="B59" s="1302"/>
      <c r="C59" s="1319"/>
      <c r="D59" s="1310"/>
      <c r="E59" s="93"/>
      <c r="F59" s="93"/>
      <c r="G59" s="93"/>
    </row>
    <row r="60" spans="1:7" ht="14.25">
      <c r="A60" s="1302"/>
      <c r="B60" s="1302"/>
      <c r="C60" s="1320" t="s">
        <v>489</v>
      </c>
      <c r="D60" s="1310"/>
      <c r="E60" s="93"/>
      <c r="F60" s="93"/>
      <c r="G60" s="93"/>
    </row>
    <row r="61" spans="1:7" ht="14.25">
      <c r="A61" s="1302"/>
      <c r="B61" s="1302"/>
      <c r="C61" s="1319" t="s">
        <v>301</v>
      </c>
      <c r="D61" s="1310" t="s">
        <v>487</v>
      </c>
      <c r="E61" s="1323"/>
      <c r="F61" s="1323"/>
      <c r="G61" s="1323"/>
    </row>
    <row r="62" spans="1:7" ht="14.25">
      <c r="A62" s="1302"/>
      <c r="B62" s="1302"/>
      <c r="C62" s="1319" t="s">
        <v>303</v>
      </c>
      <c r="D62" s="1310" t="s">
        <v>487</v>
      </c>
      <c r="E62" s="1323"/>
      <c r="F62" s="1323"/>
      <c r="G62" s="1323"/>
    </row>
    <row r="63" spans="1:7" ht="14.25">
      <c r="A63" s="1302"/>
      <c r="B63" s="1302"/>
      <c r="C63" s="1319" t="s">
        <v>297</v>
      </c>
      <c r="D63" s="1310" t="s">
        <v>487</v>
      </c>
      <c r="E63" s="1323"/>
      <c r="F63" s="1323"/>
      <c r="G63" s="1323"/>
    </row>
    <row r="64" spans="1:7" ht="15" thickBot="1">
      <c r="A64" s="1302"/>
      <c r="B64" s="1302"/>
      <c r="C64" s="1319" t="s">
        <v>298</v>
      </c>
      <c r="D64" s="1310" t="s">
        <v>487</v>
      </c>
      <c r="E64" s="1323"/>
      <c r="F64" s="1323"/>
      <c r="G64" s="1323"/>
    </row>
    <row r="65" spans="1:7" ht="15" thickBot="1">
      <c r="A65" s="1302"/>
      <c r="B65" s="1302"/>
      <c r="C65" s="1320" t="s">
        <v>304</v>
      </c>
      <c r="D65" s="1310" t="s">
        <v>487</v>
      </c>
      <c r="E65" s="1321"/>
      <c r="F65" s="1321"/>
      <c r="G65" s="1321"/>
    </row>
    <row r="66" spans="1:7" ht="14.25">
      <c r="A66" s="1302"/>
      <c r="B66" s="1302"/>
      <c r="C66" s="1319"/>
      <c r="D66" s="1310"/>
      <c r="E66" s="93"/>
      <c r="F66" s="93"/>
      <c r="G66" s="93"/>
    </row>
    <row r="67" spans="1:7" ht="14.25">
      <c r="A67" s="1302"/>
      <c r="B67" s="1302"/>
      <c r="C67" s="1320" t="s">
        <v>490</v>
      </c>
      <c r="D67" s="1310"/>
      <c r="E67" s="93"/>
      <c r="F67" s="93"/>
      <c r="G67" s="93"/>
    </row>
    <row r="68" spans="1:7" ht="14.25">
      <c r="A68" s="1302"/>
      <c r="B68" s="1302"/>
      <c r="C68" s="1319" t="s">
        <v>301</v>
      </c>
      <c r="D68" s="1310" t="s">
        <v>491</v>
      </c>
      <c r="E68" s="1311"/>
      <c r="F68" s="1312"/>
      <c r="G68" s="1313"/>
    </row>
    <row r="69" spans="1:7" ht="14.25">
      <c r="A69" s="1302"/>
      <c r="B69" s="1302"/>
      <c r="C69" s="1319" t="s">
        <v>379</v>
      </c>
      <c r="D69" s="1310" t="s">
        <v>491</v>
      </c>
      <c r="E69" s="1311"/>
      <c r="F69" s="1312"/>
      <c r="G69" s="1313"/>
    </row>
    <row r="70" spans="1:7" ht="14.25">
      <c r="A70" s="1302"/>
      <c r="B70" s="1302"/>
      <c r="C70" s="1319" t="s">
        <v>543</v>
      </c>
      <c r="D70" s="1310" t="s">
        <v>491</v>
      </c>
      <c r="E70" s="1311"/>
      <c r="F70" s="1312"/>
      <c r="G70" s="1313"/>
    </row>
    <row r="71" spans="1:7" ht="14.25">
      <c r="A71" s="1302"/>
      <c r="B71" s="1302"/>
      <c r="C71" s="1319" t="s">
        <v>544</v>
      </c>
      <c r="D71" s="1310" t="s">
        <v>491</v>
      </c>
      <c r="E71" s="1311"/>
      <c r="F71" s="1312"/>
      <c r="G71" s="1313"/>
    </row>
    <row r="72" spans="1:7" ht="15" thickBot="1">
      <c r="A72" s="1302"/>
      <c r="B72" s="1302"/>
      <c r="C72" s="1319" t="s">
        <v>545</v>
      </c>
      <c r="D72" s="1310" t="s">
        <v>491</v>
      </c>
      <c r="E72" s="1311"/>
      <c r="F72" s="1312"/>
      <c r="G72" s="1313"/>
    </row>
    <row r="73" spans="1:7" ht="15" thickBot="1">
      <c r="A73" s="1302"/>
      <c r="B73" s="1302"/>
      <c r="C73" s="1320" t="s">
        <v>304</v>
      </c>
      <c r="D73" s="1310" t="s">
        <v>491</v>
      </c>
      <c r="E73" s="1321"/>
      <c r="F73" s="1321"/>
      <c r="G73" s="1321"/>
    </row>
    <row r="74" spans="1:7" ht="15.75" thickBot="1">
      <c r="A74" s="1302"/>
      <c r="B74" s="1302"/>
      <c r="C74" s="1315"/>
      <c r="D74" s="1314"/>
      <c r="E74" s="1315"/>
      <c r="F74" s="1316"/>
      <c r="G74" s="1316"/>
    </row>
    <row r="75" spans="1:7" ht="14.25">
      <c r="A75" s="709"/>
      <c r="B75" s="709"/>
      <c r="C75" s="709"/>
      <c r="D75" s="709"/>
      <c r="E75" s="709"/>
      <c r="F75" s="709"/>
      <c r="G75" s="709"/>
    </row>
    <row r="76" spans="1:7" ht="14.25">
      <c r="A76" s="1302"/>
      <c r="B76" s="1302"/>
      <c r="C76" s="709"/>
      <c r="D76" s="709"/>
      <c r="E76" s="709"/>
      <c r="F76" s="709"/>
      <c r="G76" s="709"/>
    </row>
    <row r="77" spans="1:7" ht="14.25">
      <c r="A77" s="1302"/>
      <c r="B77" s="1302"/>
      <c r="C77" s="709"/>
      <c r="D77" s="709"/>
      <c r="E77" s="709"/>
      <c r="F77" s="709"/>
      <c r="G77" s="709"/>
    </row>
    <row r="78" spans="1:7" ht="14.25">
      <c r="A78" s="1302"/>
      <c r="B78" s="1302"/>
      <c r="C78" s="709"/>
      <c r="D78" s="709"/>
      <c r="E78" s="709"/>
      <c r="F78" s="709"/>
      <c r="G78" s="709"/>
    </row>
    <row r="79" spans="1:7" ht="14.25">
      <c r="A79" s="1302"/>
      <c r="B79" s="1302"/>
      <c r="C79" s="709"/>
      <c r="D79" s="709"/>
      <c r="E79" s="709"/>
      <c r="F79" s="709"/>
      <c r="G79" s="709"/>
    </row>
    <row r="80" spans="1:7" ht="14.25">
      <c r="A80" s="1302"/>
      <c r="B80" s="1302"/>
      <c r="C80" s="709"/>
      <c r="D80" s="709"/>
      <c r="E80" s="709"/>
      <c r="F80" s="709"/>
      <c r="G80" s="709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85" zoomScaleNormal="85" zoomScalePageLayoutView="0" workbookViewId="0" topLeftCell="A7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2" t="s">
        <v>407</v>
      </c>
    </row>
    <row r="2" spans="4:44" s="345" customFormat="1" ht="63.75" customHeight="1" thickBot="1">
      <c r="D2" s="1950" t="s">
        <v>16</v>
      </c>
      <c r="E2" s="1950"/>
      <c r="F2" s="1950"/>
      <c r="G2" s="1950"/>
      <c r="H2" s="1950"/>
      <c r="I2" s="1950"/>
      <c r="J2" s="346"/>
      <c r="L2" s="1950" t="s">
        <v>17</v>
      </c>
      <c r="M2" s="1950"/>
      <c r="N2" s="1950"/>
      <c r="O2" s="1950"/>
      <c r="P2" s="1950"/>
      <c r="S2" s="1950" t="s">
        <v>1</v>
      </c>
      <c r="T2" s="1950"/>
      <c r="U2" s="1950"/>
      <c r="V2" s="1950"/>
      <c r="Y2" s="1950" t="s">
        <v>2</v>
      </c>
      <c r="Z2" s="1950"/>
      <c r="AA2" s="1950"/>
      <c r="AB2" s="1950"/>
      <c r="AE2" s="1950" t="s">
        <v>666</v>
      </c>
      <c r="AF2" s="1950"/>
      <c r="AG2" s="1950"/>
      <c r="AH2" s="1950"/>
      <c r="AJ2" s="1950" t="s">
        <v>29</v>
      </c>
      <c r="AK2" s="1950"/>
      <c r="AL2" s="1950"/>
      <c r="AM2" s="1950"/>
      <c r="AN2" s="1950"/>
      <c r="AO2" s="1950"/>
      <c r="AP2" s="1950"/>
      <c r="AQ2" s="1950"/>
      <c r="AR2" s="1950"/>
    </row>
    <row r="3" spans="1:53" s="93" customFormat="1" ht="24" customHeight="1">
      <c r="A3" s="88"/>
      <c r="B3" s="89"/>
      <c r="C3" s="89"/>
      <c r="D3" s="163"/>
      <c r="E3" s="1958" t="s">
        <v>596</v>
      </c>
      <c r="F3" s="1959"/>
      <c r="G3" s="1959"/>
      <c r="H3" s="1959"/>
      <c r="I3" s="1960"/>
      <c r="J3" s="140"/>
      <c r="K3" s="90"/>
      <c r="L3" s="1931" t="s">
        <v>871</v>
      </c>
      <c r="M3" s="1932"/>
      <c r="N3" s="1932"/>
      <c r="O3" s="1932"/>
      <c r="P3" s="1929"/>
      <c r="Q3" s="91"/>
      <c r="R3" s="91"/>
      <c r="S3" s="1931" t="s">
        <v>750</v>
      </c>
      <c r="T3" s="1932"/>
      <c r="U3" s="1932"/>
      <c r="V3" s="1929"/>
      <c r="W3" s="157"/>
      <c r="X3" s="89"/>
      <c r="Y3" s="1925" t="s">
        <v>597</v>
      </c>
      <c r="Z3" s="1956"/>
      <c r="AA3" s="1956"/>
      <c r="AB3" s="1957"/>
      <c r="AC3" s="92"/>
      <c r="AD3" s="157"/>
      <c r="AE3" s="1961" t="s">
        <v>588</v>
      </c>
      <c r="AF3" s="1962"/>
      <c r="AG3" s="1962"/>
      <c r="AH3" s="1962"/>
      <c r="AI3" s="197"/>
      <c r="AJ3" s="1954" t="s">
        <v>870</v>
      </c>
      <c r="AK3" s="1952"/>
      <c r="AL3" s="1953"/>
      <c r="AM3" s="91"/>
      <c r="AN3" s="91"/>
      <c r="AO3" s="1955" t="s">
        <v>452</v>
      </c>
      <c r="AP3" s="1956"/>
      <c r="AQ3" s="1956"/>
      <c r="AR3" s="1957"/>
      <c r="AS3" s="202"/>
      <c r="AT3" s="92"/>
      <c r="AU3" s="1951" t="s">
        <v>848</v>
      </c>
      <c r="AV3" s="1952"/>
      <c r="AW3" s="1952"/>
      <c r="AX3" s="1953"/>
      <c r="AZ3" s="94"/>
      <c r="BA3" s="94"/>
    </row>
    <row r="4" spans="1:53" s="131" customFormat="1" ht="63.75">
      <c r="A4" s="125"/>
      <c r="B4" s="126"/>
      <c r="C4" s="126"/>
      <c r="D4" s="129" t="s">
        <v>12</v>
      </c>
      <c r="E4" s="1964" t="s">
        <v>14</v>
      </c>
      <c r="F4" s="1965"/>
      <c r="G4" s="1965"/>
      <c r="H4" s="1965"/>
      <c r="I4" s="130" t="s">
        <v>13</v>
      </c>
      <c r="J4" s="141"/>
      <c r="K4" s="126"/>
      <c r="L4" s="150" t="s">
        <v>759</v>
      </c>
      <c r="M4" s="1926" t="s">
        <v>756</v>
      </c>
      <c r="N4" s="1927"/>
      <c r="O4" s="1927"/>
      <c r="P4" s="1928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895</v>
      </c>
      <c r="AK4" s="127" t="s">
        <v>187</v>
      </c>
      <c r="AL4" s="128" t="s">
        <v>186</v>
      </c>
      <c r="AM4" s="126"/>
      <c r="AN4" s="126"/>
      <c r="AO4" s="332" t="s">
        <v>303</v>
      </c>
      <c r="AP4" s="295" t="s">
        <v>297</v>
      </c>
      <c r="AQ4" s="295" t="s">
        <v>849</v>
      </c>
      <c r="AR4" s="333" t="s">
        <v>298</v>
      </c>
      <c r="AS4" s="127"/>
      <c r="AT4" s="127"/>
      <c r="AU4" s="332" t="s">
        <v>303</v>
      </c>
      <c r="AV4" s="295" t="s">
        <v>297</v>
      </c>
      <c r="AW4" s="295" t="s">
        <v>849</v>
      </c>
      <c r="AX4" s="333" t="s">
        <v>298</v>
      </c>
      <c r="AZ4" s="327"/>
      <c r="BA4" s="132"/>
    </row>
    <row r="5" spans="1:53" s="131" customFormat="1" ht="15">
      <c r="A5" s="126"/>
      <c r="B5" s="126"/>
      <c r="C5" s="126"/>
      <c r="D5" s="129"/>
      <c r="E5" s="127" t="s">
        <v>303</v>
      </c>
      <c r="F5" s="127" t="s">
        <v>297</v>
      </c>
      <c r="G5" s="127" t="s">
        <v>849</v>
      </c>
      <c r="H5" s="127" t="s">
        <v>298</v>
      </c>
      <c r="I5" s="130"/>
      <c r="J5" s="141"/>
      <c r="K5" s="126"/>
      <c r="L5" s="161"/>
      <c r="M5" s="162" t="s">
        <v>303</v>
      </c>
      <c r="N5" s="161" t="s">
        <v>297</v>
      </c>
      <c r="O5" s="161" t="s">
        <v>849</v>
      </c>
      <c r="P5" s="161" t="s">
        <v>298</v>
      </c>
      <c r="Q5" s="96"/>
      <c r="R5" s="127"/>
      <c r="S5" s="165" t="s">
        <v>303</v>
      </c>
      <c r="T5" s="158" t="s">
        <v>297</v>
      </c>
      <c r="U5" s="158" t="s">
        <v>849</v>
      </c>
      <c r="V5" s="166" t="s">
        <v>298</v>
      </c>
      <c r="W5" s="127"/>
      <c r="X5" s="127"/>
      <c r="Y5" s="288" t="s">
        <v>303</v>
      </c>
      <c r="Z5" s="289" t="s">
        <v>297</v>
      </c>
      <c r="AA5" s="289" t="s">
        <v>849</v>
      </c>
      <c r="AB5" s="290" t="s">
        <v>298</v>
      </c>
      <c r="AC5" s="127"/>
      <c r="AD5" s="127"/>
      <c r="AE5" s="288" t="s">
        <v>303</v>
      </c>
      <c r="AF5" s="289" t="s">
        <v>297</v>
      </c>
      <c r="AG5" s="289" t="s">
        <v>849</v>
      </c>
      <c r="AH5" s="290" t="s">
        <v>298</v>
      </c>
      <c r="AI5" s="127"/>
      <c r="AJ5" s="294"/>
      <c r="AK5" s="295"/>
      <c r="AL5" s="169"/>
      <c r="AM5" s="126"/>
      <c r="AN5" s="126"/>
      <c r="AO5" s="332"/>
      <c r="AP5" s="295"/>
      <c r="AQ5" s="295"/>
      <c r="AR5" s="333"/>
      <c r="AS5" s="127"/>
      <c r="AT5" s="127"/>
      <c r="AU5" s="332"/>
      <c r="AV5" s="295"/>
      <c r="AW5" s="295"/>
      <c r="AX5" s="333"/>
      <c r="AZ5" s="327"/>
      <c r="BA5" s="132"/>
    </row>
    <row r="6" spans="1:53" s="93" customFormat="1" ht="51" customHeight="1">
      <c r="A6" s="113" t="s">
        <v>851</v>
      </c>
      <c r="B6" s="103" t="s">
        <v>34</v>
      </c>
      <c r="C6" s="136" t="s">
        <v>144</v>
      </c>
      <c r="D6" s="150">
        <f>'RRP 1.3'!D$12</f>
        <v>0</v>
      </c>
      <c r="E6" s="150">
        <f>'RRP 2.4'!L13+'RRP 2.4'!L14+'RRP 2.4'!L18+'RRP 2.4'!L19</f>
        <v>0</v>
      </c>
      <c r="F6" s="150">
        <f>'RRP 2.4'!L12+'RRP 2.4'!L17-'Calc - WPD Opex Allocation'!G6</f>
        <v>0</v>
      </c>
      <c r="G6" s="150">
        <v>0</v>
      </c>
      <c r="H6" s="150">
        <f>'RRP 2.4'!L11+'RRP 2.4'!L16+'RRP 2.4'!L24</f>
        <v>0</v>
      </c>
      <c r="I6" s="150">
        <f aca="true" t="shared" si="0" ref="I6:I39">D6-E6-F6-G6-H6</f>
        <v>0</v>
      </c>
      <c r="J6" s="148"/>
      <c r="K6" s="96"/>
      <c r="L6" s="150" t="s">
        <v>154</v>
      </c>
      <c r="M6" s="286" t="str">
        <f>IF(ISERROR(VLOOKUP($L6,'Calc-Drivers'!$B$17:$F$27,M$42,FALSE))," ",VLOOKUP($L6,'Calc-Drivers'!$B$17:$F$27,M$42,FALSE))</f>
        <v> </v>
      </c>
      <c r="N6" s="286" t="str">
        <f>IF(ISERROR(VLOOKUP($L6,'Calc-Drivers'!$B$17:$F$27,N$42,FALSE))," ",VLOOKUP($L6,'Calc-Drivers'!$B$17:$F$27,N$42,FALSE))</f>
        <v> </v>
      </c>
      <c r="O6" s="286" t="str">
        <f>IF(ISERROR(VLOOKUP($L6,'Calc-Drivers'!$B$17:$F$27,O$42,FALSE))," ",VLOOKUP($L6,'Calc-Drivers'!$B$17:$F$27,O$42,FALSE))</f>
        <v> </v>
      </c>
      <c r="P6" s="286" t="str">
        <f>IF(ISERROR(VLOOKUP($L6,'Calc-Drivers'!$B$17:$F$27,P$42,FALSE))," ",VLOOKUP($L6,'Calc-Drivers'!$B$17:$F$27,P$42,FALSE))</f>
        <v> </v>
      </c>
      <c r="Q6" s="178"/>
      <c r="R6" s="98"/>
      <c r="S6" s="174" t="str">
        <f aca="true" t="shared" si="1" ref="S6:V38">IF(ISERROR($I6*M6)," ",$I6*M6)</f>
        <v> </v>
      </c>
      <c r="T6" s="174" t="str">
        <f t="shared" si="1"/>
        <v> </v>
      </c>
      <c r="U6" s="174" t="str">
        <f t="shared" si="1"/>
        <v> </v>
      </c>
      <c r="V6" s="170" t="str">
        <f t="shared" si="1"/>
        <v> </v>
      </c>
      <c r="W6" s="100"/>
      <c r="X6" s="94"/>
      <c r="Y6" s="99" t="e">
        <f aca="true" t="shared" si="2" ref="Y6:AB38">IF($L6="Do not allocate"," ",S6+E6)</f>
        <v>#VALUE!</v>
      </c>
      <c r="Z6" s="99" t="e">
        <f t="shared" si="2"/>
        <v>#VALUE!</v>
      </c>
      <c r="AA6" s="99" t="e">
        <f t="shared" si="2"/>
        <v>#VALUE!</v>
      </c>
      <c r="AB6" s="171" t="e">
        <f t="shared" si="2"/>
        <v>#VALUE!</v>
      </c>
      <c r="AC6" s="100"/>
      <c r="AD6" s="100"/>
      <c r="AE6" s="101" t="str">
        <f>IF(ISERROR(Y6*100000000/'Calc-Units'!$E$21)," ",Y6*100000000/'Calc-Units'!$E$21)</f>
        <v> </v>
      </c>
      <c r="AF6" s="101" t="str">
        <f>IF(ISERROR(Z6*100000000/'Calc-Units'!$D$21)," ",Z6*100000000/'Calc-Units'!$D$21)</f>
        <v> </v>
      </c>
      <c r="AG6" s="101" t="str">
        <f>IF(ISERROR(AA6*100000000/'Calc-Units'!$C$21)," ",AA6*100000000/'Calc-Units'!$C$21)</f>
        <v> </v>
      </c>
      <c r="AH6" s="291" t="str">
        <f>IF(ISERROR(AB6*100000000/'Calc-Units'!$C$21)," ",AB6*100000000/'Calc-Units'!$C$21)</f>
        <v> </v>
      </c>
      <c r="AI6" s="102"/>
      <c r="AJ6" s="95">
        <v>1</v>
      </c>
      <c r="AK6" s="96">
        <f aca="true" t="shared" si="3" ref="AK6:AK38">AJ6*D6</f>
        <v>0</v>
      </c>
      <c r="AL6" s="97">
        <f aca="true" t="shared" si="4" ref="AL6:AL38">D6*(1-AJ6)</f>
        <v>0</v>
      </c>
      <c r="AM6" s="96"/>
      <c r="AN6" s="96"/>
      <c r="AO6" s="99" t="str">
        <f>IF(ISERROR(Y6*(1-$AJ6))," ",Y6*(1-$AJ6))</f>
        <v> </v>
      </c>
      <c r="AP6" s="99" t="str">
        <f>IF(ISERROR(Z6*(1-$AJ6))," ",Z6*(1-$AJ6))</f>
        <v> </v>
      </c>
      <c r="AQ6" s="99" t="str">
        <f>IF(ISERROR(AA6*(1-$AJ6))," ",AA6*(1-$AJ6))</f>
        <v> </v>
      </c>
      <c r="AR6" s="171" t="str">
        <f>IF(ISERROR(AB6*(1-$AJ6))," ",AB6*(1-$AJ6))</f>
        <v> </v>
      </c>
      <c r="AS6" s="100"/>
      <c r="AT6" s="102"/>
      <c r="AU6" s="330" t="str">
        <f>IF(ISERROR(AO6*100000000/'Calc-Units'!$E$21)," ",AO6*100000000/'Calc-Units'!$E$21)</f>
        <v> </v>
      </c>
      <c r="AV6" s="330" t="str">
        <f>IF(ISERROR(AP6*100000000/'Calc-Units'!$D$21)," ",AP6*100000000/'Calc-Units'!$D$21)</f>
        <v> </v>
      </c>
      <c r="AW6" s="330" t="str">
        <f>IF(ISERROR(AQ6*100000000/'Calc-Units'!$C$21)," ",AQ6*100000000/'Calc-Units'!$C$21)</f>
        <v> </v>
      </c>
      <c r="AX6" s="331" t="str">
        <f>IF(ISERROR(AR6*100000000/'Calc-Units'!$C$21)," ",AR6*100000000/'Calc-Units'!$C$21)</f>
        <v> </v>
      </c>
      <c r="AZ6" s="106"/>
      <c r="BA6" s="94"/>
    </row>
    <row r="7" spans="1:53" s="93" customFormat="1" ht="12.75">
      <c r="A7" s="111"/>
      <c r="B7" s="103"/>
      <c r="C7" s="137" t="s">
        <v>807</v>
      </c>
      <c r="D7" s="149">
        <f>'RRP 1.3'!E$12</f>
        <v>0</v>
      </c>
      <c r="E7" s="184">
        <f>SUM('RRP 2.4'!G44:G55)+'RRP 2.4'!G71+'RRP 2.4'!H71</f>
        <v>0</v>
      </c>
      <c r="F7" s="149">
        <f>SUM('RRP 2.4'!G38:G40)+'RRP 2.4'!F71</f>
        <v>0</v>
      </c>
      <c r="G7" s="149">
        <f>'RRP 2.4'!G41+'RRP 2.4'!G42+'RRP 2.4'!G43</f>
        <v>0</v>
      </c>
      <c r="H7" s="149">
        <f>SUM('RRP 2.4'!G31:G37)+'RRP 2.4'!E71</f>
        <v>0</v>
      </c>
      <c r="I7" s="149">
        <f t="shared" si="0"/>
        <v>0</v>
      </c>
      <c r="J7" s="148"/>
      <c r="K7" s="96"/>
      <c r="L7" s="149" t="s">
        <v>154</v>
      </c>
      <c r="M7" s="164" t="str">
        <f>IF(ISERROR(VLOOKUP($L7,'Calc-Drivers'!$B$17:$F$27,M$42,FALSE))," ",VLOOKUP($L7,'Calc-Drivers'!$B$17:$F$27,M$42,FALSE))</f>
        <v> </v>
      </c>
      <c r="N7" s="164" t="str">
        <f>IF(ISERROR(VLOOKUP($L7,'Calc-Drivers'!$B$17:$F$27,N$42,FALSE))," ",VLOOKUP($L7,'Calc-Drivers'!$B$17:$F$27,N$42,FALSE))</f>
        <v> </v>
      </c>
      <c r="O7" s="164" t="str">
        <f>IF(ISERROR(VLOOKUP($L7,'Calc-Drivers'!$B$17:$F$27,O$42,FALSE))," ",VLOOKUP($L7,'Calc-Drivers'!$B$17:$F$27,O$42,FALSE))</f>
        <v> </v>
      </c>
      <c r="P7" s="164" t="str">
        <f>IF(ISERROR(VLOOKUP($L7,'Calc-Drivers'!$B$17:$F$27,P$42,FALSE))," ",VLOOKUP($L7,'Calc-Drivers'!$B$17:$F$27,P$42,FALSE))</f>
        <v> </v>
      </c>
      <c r="Q7" s="178"/>
      <c r="R7" s="98"/>
      <c r="S7" s="99" t="str">
        <f t="shared" si="1"/>
        <v> </v>
      </c>
      <c r="T7" s="99" t="str">
        <f t="shared" si="1"/>
        <v> </v>
      </c>
      <c r="U7" s="99" t="str">
        <f t="shared" si="1"/>
        <v> </v>
      </c>
      <c r="V7" s="171" t="str">
        <f t="shared" si="1"/>
        <v> </v>
      </c>
      <c r="W7" s="100"/>
      <c r="X7" s="94"/>
      <c r="Y7" s="99" t="e">
        <f t="shared" si="2"/>
        <v>#VALUE!</v>
      </c>
      <c r="Z7" s="99" t="e">
        <f t="shared" si="2"/>
        <v>#VALUE!</v>
      </c>
      <c r="AA7" s="99" t="e">
        <f t="shared" si="2"/>
        <v>#VALUE!</v>
      </c>
      <c r="AB7" s="171" t="e">
        <f t="shared" si="2"/>
        <v>#VALUE!</v>
      </c>
      <c r="AC7" s="100"/>
      <c r="AD7" s="100"/>
      <c r="AE7" s="101" t="str">
        <f>IF(ISERROR(Y7*100000000/'Calc-Units'!$E$21)," ",Y7*100000000/'Calc-Units'!$E$21)</f>
        <v> </v>
      </c>
      <c r="AF7" s="101" t="str">
        <f>IF(ISERROR(Z7*100000000/'Calc-Units'!$D$21)," ",Z7*100000000/'Calc-Units'!$D$21)</f>
        <v> </v>
      </c>
      <c r="AG7" s="101" t="str">
        <f>IF(ISERROR(AA7*100000000/'Calc-Units'!$C$21)," ",AA7*100000000/'Calc-Units'!$C$21)</f>
        <v> </v>
      </c>
      <c r="AH7" s="291" t="str">
        <f>IF(ISERROR(AB7*100000000/'Calc-Units'!$C$21)," ",AB7*100000000/'Calc-Units'!$C$21)</f>
        <v> </v>
      </c>
      <c r="AI7" s="102"/>
      <c r="AJ7" s="95">
        <v>1</v>
      </c>
      <c r="AK7" s="96">
        <f t="shared" si="3"/>
        <v>0</v>
      </c>
      <c r="AL7" s="97">
        <f t="shared" si="4"/>
        <v>0</v>
      </c>
      <c r="AM7" s="96"/>
      <c r="AN7" s="96"/>
      <c r="AO7" s="99" t="str">
        <f aca="true" t="shared" si="5" ref="AO7:AR38">IF(ISERROR(Y7*(1-$AJ7))," ",Y7*(1-$AJ7))</f>
        <v> </v>
      </c>
      <c r="AP7" s="99" t="str">
        <f t="shared" si="5"/>
        <v> </v>
      </c>
      <c r="AQ7" s="99" t="str">
        <f t="shared" si="5"/>
        <v> </v>
      </c>
      <c r="AR7" s="171" t="str">
        <f t="shared" si="5"/>
        <v> </v>
      </c>
      <c r="AS7" s="100"/>
      <c r="AT7" s="102"/>
      <c r="AU7" s="101" t="str">
        <f>IF(ISERROR(AO7*100000000/'Calc-Units'!$E$21)," ",AO7*100000000/'Calc-Units'!$E$21)</f>
        <v> </v>
      </c>
      <c r="AV7" s="101" t="str">
        <f>IF(ISERROR(AP7*100000000/'Calc-Units'!$D$21)," ",AP7*100000000/'Calc-Units'!$D$21)</f>
        <v> </v>
      </c>
      <c r="AW7" s="101" t="str">
        <f>IF(ISERROR(AQ7*100000000/'Calc-Units'!$C$21)," ",AQ7*100000000/'Calc-Units'!$C$21)</f>
        <v> </v>
      </c>
      <c r="AX7" s="291" t="str">
        <f>IF(ISERROR(AR7*100000000/'Calc-Units'!$C$21)," ",AR7*100000000/'Calc-Units'!$C$21)</f>
        <v> </v>
      </c>
      <c r="AZ7" s="106"/>
      <c r="BA7" s="94"/>
    </row>
    <row r="8" spans="1:53" s="93" customFormat="1" ht="12.75">
      <c r="A8" s="111"/>
      <c r="B8" s="103"/>
      <c r="C8" s="137" t="s">
        <v>918</v>
      </c>
      <c r="D8" s="149">
        <f>'RRP 1.3'!F$12</f>
        <v>0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0</v>
      </c>
      <c r="J8" s="142"/>
      <c r="K8" s="96"/>
      <c r="L8" s="149" t="s">
        <v>154</v>
      </c>
      <c r="M8" s="164" t="str">
        <f>IF(ISERROR(VLOOKUP($L8,'Calc-Drivers'!$B$17:$F$27,M$42,FALSE))," ",VLOOKUP($L8,'Calc-Drivers'!$B$17:$F$27,M$42,FALSE))</f>
        <v> </v>
      </c>
      <c r="N8" s="164" t="str">
        <f>IF(ISERROR(VLOOKUP($L8,'Calc-Drivers'!$B$17:$F$27,N$42,FALSE))," ",VLOOKUP($L8,'Calc-Drivers'!$B$17:$F$27,N$42,FALSE))</f>
        <v> </v>
      </c>
      <c r="O8" s="164" t="str">
        <f>IF(ISERROR(VLOOKUP($L8,'Calc-Drivers'!$B$17:$F$27,O$42,FALSE))," ",VLOOKUP($L8,'Calc-Drivers'!$B$17:$F$27,O$42,FALSE))</f>
        <v> </v>
      </c>
      <c r="P8" s="164" t="str">
        <f>IF(ISERROR(VLOOKUP($L8,'Calc-Drivers'!$B$17:$F$27,P$42,FALSE))," ",VLOOKUP($L8,'Calc-Drivers'!$B$17:$F$27,P$42,FALSE))</f>
        <v> </v>
      </c>
      <c r="Q8" s="178"/>
      <c r="R8" s="98"/>
      <c r="S8" s="99" t="str">
        <f t="shared" si="1"/>
        <v> </v>
      </c>
      <c r="T8" s="99" t="str">
        <f t="shared" si="1"/>
        <v> </v>
      </c>
      <c r="U8" s="99" t="str">
        <f t="shared" si="1"/>
        <v> </v>
      </c>
      <c r="V8" s="171" t="str">
        <f t="shared" si="1"/>
        <v> </v>
      </c>
      <c r="W8" s="100"/>
      <c r="X8" s="94"/>
      <c r="Y8" s="99" t="e">
        <f t="shared" si="2"/>
        <v>#VALUE!</v>
      </c>
      <c r="Z8" s="99" t="e">
        <f t="shared" si="2"/>
        <v>#VALUE!</v>
      </c>
      <c r="AA8" s="99" t="e">
        <f t="shared" si="2"/>
        <v>#VALUE!</v>
      </c>
      <c r="AB8" s="171" t="e">
        <f t="shared" si="2"/>
        <v>#VALUE!</v>
      </c>
      <c r="AC8" s="100"/>
      <c r="AD8" s="100"/>
      <c r="AE8" s="101" t="str">
        <f>IF(ISERROR(Y8*100000000/'Calc-Units'!$E$21)," ",Y8*100000000/'Calc-Units'!$E$21)</f>
        <v> </v>
      </c>
      <c r="AF8" s="101" t="str">
        <f>IF(ISERROR(Z8*100000000/'Calc-Units'!$D$21)," ",Z8*100000000/'Calc-Units'!$D$21)</f>
        <v> </v>
      </c>
      <c r="AG8" s="101" t="str">
        <f>IF(ISERROR(AA8*100000000/'Calc-Units'!$C$21)," ",AA8*100000000/'Calc-Units'!$C$21)</f>
        <v> </v>
      </c>
      <c r="AH8" s="291" t="str">
        <f>IF(ISERROR(AB8*100000000/'Calc-Units'!$C$21)," ",AB8*100000000/'Calc-Units'!$C$21)</f>
        <v> </v>
      </c>
      <c r="AI8" s="102"/>
      <c r="AJ8" s="95">
        <v>0.235</v>
      </c>
      <c r="AK8" s="96">
        <f t="shared" si="3"/>
        <v>0</v>
      </c>
      <c r="AL8" s="97">
        <f t="shared" si="4"/>
        <v>0</v>
      </c>
      <c r="AM8" s="96"/>
      <c r="AN8" s="96"/>
      <c r="AO8" s="99" t="str">
        <f t="shared" si="5"/>
        <v> </v>
      </c>
      <c r="AP8" s="99" t="str">
        <f t="shared" si="5"/>
        <v> </v>
      </c>
      <c r="AQ8" s="99" t="str">
        <f t="shared" si="5"/>
        <v> </v>
      </c>
      <c r="AR8" s="171" t="str">
        <f t="shared" si="5"/>
        <v> </v>
      </c>
      <c r="AS8" s="100"/>
      <c r="AT8" s="102"/>
      <c r="AU8" s="101" t="str">
        <f>IF(ISERROR(AO8*100000000/'Calc-Units'!$E$21)," ",AO8*100000000/'Calc-Units'!$E$21)</f>
        <v> </v>
      </c>
      <c r="AV8" s="101" t="str">
        <f>IF(ISERROR(AP8*100000000/'Calc-Units'!$D$21)," ",AP8*100000000/'Calc-Units'!$D$21)</f>
        <v> </v>
      </c>
      <c r="AW8" s="101" t="str">
        <f>IF(ISERROR(AQ8*100000000/'Calc-Units'!$C$21)," ",AQ8*100000000/'Calc-Units'!$C$21)</f>
        <v> </v>
      </c>
      <c r="AX8" s="291" t="str">
        <f>IF(ISERROR(AR8*100000000/'Calc-Units'!$C$21)," ",AR8*100000000/'Calc-Units'!$C$21)</f>
        <v> </v>
      </c>
      <c r="AZ8" s="106"/>
      <c r="BA8" s="94"/>
    </row>
    <row r="9" spans="1:53" s="93" customFormat="1" ht="12.75">
      <c r="A9" s="111"/>
      <c r="B9" s="103"/>
      <c r="C9" s="137" t="s">
        <v>403</v>
      </c>
      <c r="D9" s="149">
        <f>'RRP 1.3'!G$12</f>
        <v>0</v>
      </c>
      <c r="E9" s="149">
        <f>SUM('RRP 2.3'!I20:I27)</f>
        <v>0</v>
      </c>
      <c r="F9" s="149">
        <f>SUM('RRP 2.3'!I17:I18)</f>
        <v>0</v>
      </c>
      <c r="G9" s="149">
        <f>SUM('RRP 2.3'!I19)</f>
        <v>0</v>
      </c>
      <c r="H9" s="149">
        <f>SUM('RRP 2.3'!I11:I16)</f>
        <v>0</v>
      </c>
      <c r="I9" s="149">
        <f t="shared" si="0"/>
        <v>0</v>
      </c>
      <c r="J9" s="142"/>
      <c r="K9" s="96"/>
      <c r="L9" s="149" t="s">
        <v>154</v>
      </c>
      <c r="M9" s="164" t="str">
        <f>IF(ISERROR(VLOOKUP($L9,'Calc-Drivers'!$B$17:$F$27,M$42,FALSE))," ",VLOOKUP($L9,'Calc-Drivers'!$B$17:$F$27,M$42,FALSE))</f>
        <v> </v>
      </c>
      <c r="N9" s="164" t="str">
        <f>IF(ISERROR(VLOOKUP($L9,'Calc-Drivers'!$B$17:$F$27,N$42,FALSE))," ",VLOOKUP($L9,'Calc-Drivers'!$B$17:$F$27,N$42,FALSE))</f>
        <v> </v>
      </c>
      <c r="O9" s="164" t="str">
        <f>IF(ISERROR(VLOOKUP($L9,'Calc-Drivers'!$B$17:$F$27,O$42,FALSE))," ",VLOOKUP($L9,'Calc-Drivers'!$B$17:$F$27,O$42,FALSE))</f>
        <v> </v>
      </c>
      <c r="P9" s="164" t="str">
        <f>IF(ISERROR(VLOOKUP($L9,'Calc-Drivers'!$B$17:$F$27,P$42,FALSE))," ",VLOOKUP($L9,'Calc-Drivers'!$B$17:$F$27,P$42,FALSE))</f>
        <v> </v>
      </c>
      <c r="Q9" s="178"/>
      <c r="R9" s="98"/>
      <c r="S9" s="99" t="str">
        <f t="shared" si="1"/>
        <v> </v>
      </c>
      <c r="T9" s="99" t="str">
        <f t="shared" si="1"/>
        <v> </v>
      </c>
      <c r="U9" s="99" t="str">
        <f t="shared" si="1"/>
        <v> </v>
      </c>
      <c r="V9" s="171" t="str">
        <f t="shared" si="1"/>
        <v> </v>
      </c>
      <c r="W9" s="100"/>
      <c r="X9" s="94"/>
      <c r="Y9" s="99" t="e">
        <f t="shared" si="2"/>
        <v>#VALUE!</v>
      </c>
      <c r="Z9" s="99" t="e">
        <f t="shared" si="2"/>
        <v>#VALUE!</v>
      </c>
      <c r="AA9" s="99" t="e">
        <f t="shared" si="2"/>
        <v>#VALUE!</v>
      </c>
      <c r="AB9" s="171" t="e">
        <f t="shared" si="2"/>
        <v>#VALUE!</v>
      </c>
      <c r="AC9" s="100"/>
      <c r="AD9" s="100"/>
      <c r="AE9" s="101" t="str">
        <f>IF(ISERROR(Y9*100000000/'Calc-Units'!$E$21)," ",Y9*100000000/'Calc-Units'!$E$21)</f>
        <v> </v>
      </c>
      <c r="AF9" s="101" t="str">
        <f>IF(ISERROR(Z9*100000000/'Calc-Units'!$D$21)," ",Z9*100000000/'Calc-Units'!$D$21)</f>
        <v> </v>
      </c>
      <c r="AG9" s="101" t="str">
        <f>IF(ISERROR(AA9*100000000/'Calc-Units'!$C$21)," ",AA9*100000000/'Calc-Units'!$C$21)</f>
        <v> </v>
      </c>
      <c r="AH9" s="291" t="str">
        <f>IF(ISERROR(AB9*100000000/'Calc-Units'!$C$21)," ",AB9*100000000/'Calc-Units'!$C$21)</f>
        <v> </v>
      </c>
      <c r="AI9" s="102"/>
      <c r="AJ9" s="95">
        <v>0.235</v>
      </c>
      <c r="AK9" s="96">
        <f t="shared" si="3"/>
        <v>0</v>
      </c>
      <c r="AL9" s="97">
        <f t="shared" si="4"/>
        <v>0</v>
      </c>
      <c r="AM9" s="96"/>
      <c r="AN9" s="96"/>
      <c r="AO9" s="99" t="str">
        <f t="shared" si="5"/>
        <v> </v>
      </c>
      <c r="AP9" s="99" t="str">
        <f t="shared" si="5"/>
        <v> </v>
      </c>
      <c r="AQ9" s="99" t="str">
        <f t="shared" si="5"/>
        <v> </v>
      </c>
      <c r="AR9" s="171" t="str">
        <f t="shared" si="5"/>
        <v> </v>
      </c>
      <c r="AS9" s="100"/>
      <c r="AT9" s="102"/>
      <c r="AU9" s="101" t="str">
        <f>IF(ISERROR(AO9*100000000/'Calc-Units'!$E$21)," ",AO9*100000000/'Calc-Units'!$E$21)</f>
        <v> </v>
      </c>
      <c r="AV9" s="101" t="str">
        <f>IF(ISERROR(AP9*100000000/'Calc-Units'!$D$21)," ",AP9*100000000/'Calc-Units'!$D$21)</f>
        <v> </v>
      </c>
      <c r="AW9" s="101" t="str">
        <f>IF(ISERROR(AQ9*100000000/'Calc-Units'!$C$21)," ",AQ9*100000000/'Calc-Units'!$C$21)</f>
        <v> </v>
      </c>
      <c r="AX9" s="291" t="str">
        <f>IF(ISERROR(AR9*100000000/'Calc-Units'!$C$21)," ",AR9*100000000/'Calc-Units'!$C$21)</f>
        <v> </v>
      </c>
      <c r="AZ9" s="106"/>
      <c r="BA9" s="94"/>
    </row>
    <row r="10" spans="1:53" s="93" customFormat="1" ht="12.75">
      <c r="A10" s="111"/>
      <c r="B10" s="103"/>
      <c r="C10" s="137" t="s">
        <v>899</v>
      </c>
      <c r="D10" s="149">
        <f>'RRP 1.3'!H$12</f>
        <v>0</v>
      </c>
      <c r="E10" s="149">
        <f>SUM('RRP 2.3'!G20:G27)</f>
        <v>0</v>
      </c>
      <c r="F10" s="149">
        <f>SUM('RRP 2.3'!G17:G18)</f>
        <v>0</v>
      </c>
      <c r="G10" s="184">
        <f>SUM('RRP 2.3'!G19)</f>
        <v>0</v>
      </c>
      <c r="H10" s="149">
        <f>SUM('RRP 2.3'!G11:G16)</f>
        <v>0</v>
      </c>
      <c r="I10" s="149">
        <f t="shared" si="0"/>
        <v>0</v>
      </c>
      <c r="J10" s="142"/>
      <c r="K10" s="96"/>
      <c r="L10" s="151" t="s">
        <v>154</v>
      </c>
      <c r="M10" s="164" t="str">
        <f>IF(ISERROR(VLOOKUP($L10,'Calc-Drivers'!$B$17:$F$27,M$42,FALSE))," ",VLOOKUP($L10,'Calc-Drivers'!$B$17:$F$27,M$42,FALSE))</f>
        <v> </v>
      </c>
      <c r="N10" s="164" t="str">
        <f>IF(ISERROR(VLOOKUP($L10,'Calc-Drivers'!$B$17:$F$27,N$42,FALSE))," ",VLOOKUP($L10,'Calc-Drivers'!$B$17:$F$27,N$42,FALSE))</f>
        <v> </v>
      </c>
      <c r="O10" s="164" t="str">
        <f>IF(ISERROR(VLOOKUP($L10,'Calc-Drivers'!$B$17:$F$27,O$42,FALSE))," ",VLOOKUP($L10,'Calc-Drivers'!$B$17:$F$27,O$42,FALSE))</f>
        <v> </v>
      </c>
      <c r="P10" s="164" t="str">
        <f>IF(ISERROR(VLOOKUP($L10,'Calc-Drivers'!$B$17:$F$27,P$42,FALSE))," ",VLOOKUP($L10,'Calc-Drivers'!$B$17:$F$27,P$42,FALSE))</f>
        <v> </v>
      </c>
      <c r="Q10" s="178"/>
      <c r="R10" s="98"/>
      <c r="S10" s="99" t="str">
        <f t="shared" si="1"/>
        <v> </v>
      </c>
      <c r="T10" s="99" t="str">
        <f t="shared" si="1"/>
        <v> </v>
      </c>
      <c r="U10" s="99" t="str">
        <f t="shared" si="1"/>
        <v> </v>
      </c>
      <c r="V10" s="171" t="str">
        <f t="shared" si="1"/>
        <v> </v>
      </c>
      <c r="W10" s="100"/>
      <c r="X10" s="94"/>
      <c r="Y10" s="99" t="e">
        <f t="shared" si="2"/>
        <v>#VALUE!</v>
      </c>
      <c r="Z10" s="99" t="e">
        <f t="shared" si="2"/>
        <v>#VALUE!</v>
      </c>
      <c r="AA10" s="99" t="e">
        <f t="shared" si="2"/>
        <v>#VALUE!</v>
      </c>
      <c r="AB10" s="171" t="e">
        <f t="shared" si="2"/>
        <v>#VALUE!</v>
      </c>
      <c r="AC10" s="100"/>
      <c r="AD10" s="100"/>
      <c r="AE10" s="101" t="str">
        <f>IF(ISERROR(Y10*100000000/'Calc-Units'!$E$21)," ",Y10*100000000/'Calc-Units'!$E$21)</f>
        <v> </v>
      </c>
      <c r="AF10" s="101" t="str">
        <f>IF(ISERROR(Z10*100000000/'Calc-Units'!$D$21)," ",Z10*100000000/'Calc-Units'!$D$21)</f>
        <v> </v>
      </c>
      <c r="AG10" s="101" t="str">
        <f>IF(ISERROR(AA10*100000000/'Calc-Units'!$C$21)," ",AA10*100000000/'Calc-Units'!$C$21)</f>
        <v> </v>
      </c>
      <c r="AH10" s="291" t="str">
        <f>IF(ISERROR(AB10*100000000/'Calc-Units'!$C$21)," ",AB10*100000000/'Calc-Units'!$C$21)</f>
        <v> </v>
      </c>
      <c r="AI10" s="102"/>
      <c r="AJ10" s="95">
        <v>0.235</v>
      </c>
      <c r="AK10" s="96">
        <f t="shared" si="3"/>
        <v>0</v>
      </c>
      <c r="AL10" s="97">
        <f t="shared" si="4"/>
        <v>0</v>
      </c>
      <c r="AM10" s="96"/>
      <c r="AN10" s="96"/>
      <c r="AO10" s="175" t="str">
        <f t="shared" si="5"/>
        <v> </v>
      </c>
      <c r="AP10" s="175" t="str">
        <f t="shared" si="5"/>
        <v> </v>
      </c>
      <c r="AQ10" s="175" t="str">
        <f t="shared" si="5"/>
        <v> </v>
      </c>
      <c r="AR10" s="172" t="str">
        <f t="shared" si="5"/>
        <v> </v>
      </c>
      <c r="AS10" s="100"/>
      <c r="AT10" s="102"/>
      <c r="AU10" s="292" t="str">
        <f>IF(ISERROR(AO10*100000000/'Calc-Units'!$E$21)," ",AO10*100000000/'Calc-Units'!$E$21)</f>
        <v> </v>
      </c>
      <c r="AV10" s="292" t="str">
        <f>IF(ISERROR(AP10*100000000/'Calc-Units'!$D$21)," ",AP10*100000000/'Calc-Units'!$D$21)</f>
        <v> </v>
      </c>
      <c r="AW10" s="292" t="str">
        <f>IF(ISERROR(AQ10*100000000/'Calc-Units'!$C$21)," ",AQ10*100000000/'Calc-Units'!$C$21)</f>
        <v> </v>
      </c>
      <c r="AX10" s="293" t="str">
        <f>IF(ISERROR(AR10*100000000/'Calc-Units'!$C$21)," ",AR10*100000000/'Calc-Units'!$C$21)</f>
        <v> </v>
      </c>
      <c r="AZ10" s="106"/>
      <c r="BA10" s="94"/>
    </row>
    <row r="11" spans="1:53" s="93" customFormat="1" ht="12.75">
      <c r="A11" s="114"/>
      <c r="B11" s="103"/>
      <c r="C11" s="285" t="s">
        <v>405</v>
      </c>
      <c r="D11" s="161">
        <f>'RRP 1.3'!I$12</f>
        <v>0</v>
      </c>
      <c r="E11" s="161">
        <f>'RRP 2.3'!G46+'RRP 2.3'!G47</f>
        <v>0</v>
      </c>
      <c r="F11" s="161">
        <f>'RRP 2.3'!G45</f>
        <v>0</v>
      </c>
      <c r="G11" s="162">
        <v>0</v>
      </c>
      <c r="H11" s="161">
        <f>'RRP 2.3'!G44</f>
        <v>0</v>
      </c>
      <c r="I11" s="161">
        <f t="shared" si="0"/>
        <v>0</v>
      </c>
      <c r="J11" s="142"/>
      <c r="K11" s="96"/>
      <c r="L11" s="173" t="s">
        <v>154</v>
      </c>
      <c r="M11" s="287" t="str">
        <f>IF(ISERROR(VLOOKUP($L11,'Calc-Drivers'!$B$17:$F$27,M$42,FALSE))," ",VLOOKUP($L11,'Calc-Drivers'!$B$17:$F$27,M$42,FALSE))</f>
        <v> </v>
      </c>
      <c r="N11" s="287" t="str">
        <f>IF(ISERROR(VLOOKUP($L11,'Calc-Drivers'!$B$17:$F$27,N$42,FALSE))," ",VLOOKUP($L11,'Calc-Drivers'!$B$17:$F$27,N$42,FALSE))</f>
        <v> </v>
      </c>
      <c r="O11" s="287" t="str">
        <f>IF(ISERROR(VLOOKUP($L11,'Calc-Drivers'!$B$17:$F$27,O$42,FALSE))," ",VLOOKUP($L11,'Calc-Drivers'!$B$17:$F$27,O$42,FALSE))</f>
        <v> </v>
      </c>
      <c r="P11" s="287" t="str">
        <f>IF(ISERROR(VLOOKUP($L11,'Calc-Drivers'!$B$17:$F$27,P$42,FALSE))," ",VLOOKUP($L11,'Calc-Drivers'!$B$17:$F$27,P$42,FALSE))</f>
        <v> </v>
      </c>
      <c r="Q11" s="178"/>
      <c r="R11" s="98"/>
      <c r="S11" s="175" t="str">
        <f t="shared" si="1"/>
        <v> </v>
      </c>
      <c r="T11" s="175" t="str">
        <f t="shared" si="1"/>
        <v> </v>
      </c>
      <c r="U11" s="175" t="str">
        <f t="shared" si="1"/>
        <v> </v>
      </c>
      <c r="V11" s="172" t="str">
        <f t="shared" si="1"/>
        <v> </v>
      </c>
      <c r="W11" s="100"/>
      <c r="X11" s="94"/>
      <c r="Y11" s="175" t="e">
        <f t="shared" si="2"/>
        <v>#VALUE!</v>
      </c>
      <c r="Z11" s="175" t="e">
        <f t="shared" si="2"/>
        <v>#VALUE!</v>
      </c>
      <c r="AA11" s="175" t="e">
        <f t="shared" si="2"/>
        <v>#VALUE!</v>
      </c>
      <c r="AB11" s="172" t="e">
        <f t="shared" si="2"/>
        <v>#VALUE!</v>
      </c>
      <c r="AC11" s="100"/>
      <c r="AD11" s="100"/>
      <c r="AE11" s="292" t="str">
        <f>IF(ISERROR(Y11*100000000/'Calc-Units'!$E$21)," ",Y11*100000000/'Calc-Units'!$E$21)</f>
        <v> </v>
      </c>
      <c r="AF11" s="292" t="str">
        <f>IF(ISERROR(Z11*100000000/'Calc-Units'!$D$21)," ",Z11*100000000/'Calc-Units'!$D$21)</f>
        <v> </v>
      </c>
      <c r="AG11" s="292" t="str">
        <f>IF(ISERROR(AA11*100000000/'Calc-Units'!$C$21)," ",AA11*100000000/'Calc-Units'!$C$21)</f>
        <v> </v>
      </c>
      <c r="AH11" s="293" t="str">
        <f>IF(ISERROR(AB11*100000000/'Calc-Units'!$C$21)," ",AB11*100000000/'Calc-Units'!$C$21)</f>
        <v> </v>
      </c>
      <c r="AI11" s="102"/>
      <c r="AJ11" s="296">
        <v>0.235</v>
      </c>
      <c r="AK11" s="297">
        <f t="shared" si="3"/>
        <v>0</v>
      </c>
      <c r="AL11" s="298">
        <f t="shared" si="4"/>
        <v>0</v>
      </c>
      <c r="AM11" s="96"/>
      <c r="AN11" s="96"/>
      <c r="AO11" s="174" t="str">
        <f t="shared" si="5"/>
        <v> </v>
      </c>
      <c r="AP11" s="174" t="str">
        <f t="shared" si="5"/>
        <v> </v>
      </c>
      <c r="AQ11" s="174" t="str">
        <f t="shared" si="5"/>
        <v> </v>
      </c>
      <c r="AR11" s="170" t="str">
        <f t="shared" si="5"/>
        <v> </v>
      </c>
      <c r="AS11" s="100"/>
      <c r="AT11" s="102"/>
      <c r="AU11" s="330" t="str">
        <f>IF(ISERROR(AO11*100000000/'Calc-Units'!$E$21)," ",AO11*100000000/'Calc-Units'!$E$21)</f>
        <v> </v>
      </c>
      <c r="AV11" s="330" t="str">
        <f>IF(ISERROR(AP11*100000000/'Calc-Units'!$D$21)," ",AP11*100000000/'Calc-Units'!$D$21)</f>
        <v> </v>
      </c>
      <c r="AW11" s="330" t="str">
        <f>IF(ISERROR(AQ11*100000000/'Calc-Units'!$C$21)," ",AQ11*100000000/'Calc-Units'!$C$21)</f>
        <v> </v>
      </c>
      <c r="AX11" s="331" t="str">
        <f>IF(ISERROR(AR11*100000000/'Calc-Units'!$C$21)," ",AR11*100000000/'Calc-Units'!$C$21)</f>
        <v> </v>
      </c>
      <c r="AZ11" s="106"/>
      <c r="BA11" s="94"/>
    </row>
    <row r="12" spans="1:53" s="109" customFormat="1" ht="12.75" customHeight="1">
      <c r="A12" s="111"/>
      <c r="B12" s="284" t="s">
        <v>517</v>
      </c>
      <c r="C12" s="138" t="s">
        <v>505</v>
      </c>
      <c r="D12" s="151">
        <f>'RRP 1.3'!J$12</f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</v>
      </c>
      <c r="J12" s="143"/>
      <c r="K12" s="105"/>
      <c r="L12" s="151" t="s">
        <v>154</v>
      </c>
      <c r="M12" s="164" t="str">
        <f>IF(ISERROR(VLOOKUP($L12,'Calc-Drivers'!$B$17:$F$27,M$42,FALSE))," ",VLOOKUP($L12,'Calc-Drivers'!$B$17:$F$27,M$42,FALSE))</f>
        <v> </v>
      </c>
      <c r="N12" s="164" t="str">
        <f>IF(ISERROR(VLOOKUP($L12,'Calc-Drivers'!$B$17:$F$27,N$42,FALSE))," ",VLOOKUP($L12,'Calc-Drivers'!$B$17:$F$27,N$42,FALSE))</f>
        <v> </v>
      </c>
      <c r="O12" s="164" t="str">
        <f>IF(ISERROR(VLOOKUP($L12,'Calc-Drivers'!$B$17:$F$27,O$42,FALSE))," ",VLOOKUP($L12,'Calc-Drivers'!$B$17:$F$27,O$42,FALSE))</f>
        <v> </v>
      </c>
      <c r="P12" s="164" t="str">
        <f>IF(ISERROR(VLOOKUP($L12,'Calc-Drivers'!$B$17:$F$27,P$42,FALSE))," ",VLOOKUP($L12,'Calc-Drivers'!$B$17:$F$27,P$42,FALSE))</f>
        <v> </v>
      </c>
      <c r="Q12" s="178"/>
      <c r="R12" s="98"/>
      <c r="S12" s="99" t="str">
        <f t="shared" si="1"/>
        <v> </v>
      </c>
      <c r="T12" s="99" t="str">
        <f t="shared" si="1"/>
        <v> </v>
      </c>
      <c r="U12" s="99" t="str">
        <f t="shared" si="1"/>
        <v> </v>
      </c>
      <c r="V12" s="171" t="str">
        <f t="shared" si="1"/>
        <v> </v>
      </c>
      <c r="W12" s="100"/>
      <c r="X12" s="106"/>
      <c r="Y12" s="174" t="e">
        <f t="shared" si="2"/>
        <v>#VALUE!</v>
      </c>
      <c r="Z12" s="174" t="e">
        <f t="shared" si="2"/>
        <v>#VALUE!</v>
      </c>
      <c r="AA12" s="174" t="e">
        <f t="shared" si="2"/>
        <v>#VALUE!</v>
      </c>
      <c r="AB12" s="170" t="e">
        <f t="shared" si="2"/>
        <v>#VALUE!</v>
      </c>
      <c r="AC12" s="107"/>
      <c r="AD12" s="107"/>
      <c r="AE12" s="330" t="str">
        <f>IF(ISERROR(Y12*100000000/'Calc-Units'!$E$21)," ",Y12*100000000/'Calc-Units'!$E$21)</f>
        <v> </v>
      </c>
      <c r="AF12" s="330" t="str">
        <f>IF(ISERROR(Z12*100000000/'Calc-Units'!$D$21)," ",Z12*100000000/'Calc-Units'!$D$21)</f>
        <v> </v>
      </c>
      <c r="AG12" s="330" t="str">
        <f>IF(ISERROR(AA12*100000000/'Calc-Units'!$C$21)," ",AA12*100000000/'Calc-Units'!$C$21)</f>
        <v> </v>
      </c>
      <c r="AH12" s="331" t="str">
        <f>IF(ISERROR(AB12*100000000/'Calc-Units'!$C$21)," ",AB12*100000000/'Calc-Units'!$C$21)</f>
        <v> </v>
      </c>
      <c r="AI12" s="108"/>
      <c r="AJ12" s="334">
        <v>0.5257</v>
      </c>
      <c r="AK12" s="325">
        <f t="shared" si="3"/>
        <v>0</v>
      </c>
      <c r="AL12" s="326">
        <f t="shared" si="4"/>
        <v>0</v>
      </c>
      <c r="AM12" s="96"/>
      <c r="AN12" s="96"/>
      <c r="AO12" s="99" t="str">
        <f t="shared" si="5"/>
        <v> </v>
      </c>
      <c r="AP12" s="99" t="str">
        <f t="shared" si="5"/>
        <v> </v>
      </c>
      <c r="AQ12" s="99" t="str">
        <f t="shared" si="5"/>
        <v> </v>
      </c>
      <c r="AR12" s="171" t="str">
        <f t="shared" si="5"/>
        <v> </v>
      </c>
      <c r="AS12" s="100"/>
      <c r="AT12" s="108"/>
      <c r="AU12" s="101" t="str">
        <f>IF(ISERROR(AO12*100000000/'Calc-Units'!$E$21)," ",AO12*100000000/'Calc-Units'!$E$21)</f>
        <v> </v>
      </c>
      <c r="AV12" s="101" t="str">
        <f>IF(ISERROR(AP12*100000000/'Calc-Units'!$D$21)," ",AP12*100000000/'Calc-Units'!$D$21)</f>
        <v> </v>
      </c>
      <c r="AW12" s="101" t="str">
        <f>IF(ISERROR(AQ12*100000000/'Calc-Units'!$C$21)," ",AQ12*100000000/'Calc-Units'!$C$21)</f>
        <v> </v>
      </c>
      <c r="AX12" s="291" t="str">
        <f>IF(ISERROR(AR12*100000000/'Calc-Units'!$C$21)," ",AR12*100000000/'Calc-Units'!$C$21)</f>
        <v> </v>
      </c>
      <c r="AZ12" s="106"/>
      <c r="BA12" s="106"/>
    </row>
    <row r="13" spans="1:53" s="109" customFormat="1" ht="12.75">
      <c r="A13" s="111"/>
      <c r="B13" s="110"/>
      <c r="C13" s="138" t="s">
        <v>506</v>
      </c>
      <c r="D13" s="151">
        <f>'RRP 1.3'!K$12</f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0</v>
      </c>
      <c r="J13" s="143"/>
      <c r="K13" s="105"/>
      <c r="L13" s="151" t="s">
        <v>154</v>
      </c>
      <c r="M13" s="164" t="str">
        <f>IF(ISERROR(VLOOKUP($L13,'Calc-Drivers'!$B$17:$F$27,M$42,FALSE))," ",VLOOKUP($L13,'Calc-Drivers'!$B$17:$F$27,M$42,FALSE))</f>
        <v> </v>
      </c>
      <c r="N13" s="164" t="str">
        <f>IF(ISERROR(VLOOKUP($L13,'Calc-Drivers'!$B$17:$F$27,N$42,FALSE))," ",VLOOKUP($L13,'Calc-Drivers'!$B$17:$F$27,N$42,FALSE))</f>
        <v> </v>
      </c>
      <c r="O13" s="164" t="str">
        <f>IF(ISERROR(VLOOKUP($L13,'Calc-Drivers'!$B$17:$F$27,O$42,FALSE))," ",VLOOKUP($L13,'Calc-Drivers'!$B$17:$F$27,O$42,FALSE))</f>
        <v> </v>
      </c>
      <c r="P13" s="164" t="str">
        <f>IF(ISERROR(VLOOKUP($L13,'Calc-Drivers'!$B$17:$F$27,P$42,FALSE))," ",VLOOKUP($L13,'Calc-Drivers'!$B$17:$F$27,P$42,FALSE))</f>
        <v> </v>
      </c>
      <c r="Q13" s="178"/>
      <c r="R13" s="98"/>
      <c r="S13" s="99" t="str">
        <f t="shared" si="1"/>
        <v> </v>
      </c>
      <c r="T13" s="99" t="str">
        <f t="shared" si="1"/>
        <v> </v>
      </c>
      <c r="U13" s="99" t="str">
        <f t="shared" si="1"/>
        <v> </v>
      </c>
      <c r="V13" s="171" t="str">
        <f t="shared" si="1"/>
        <v> </v>
      </c>
      <c r="W13" s="100"/>
      <c r="X13" s="106"/>
      <c r="Y13" s="99" t="e">
        <f t="shared" si="2"/>
        <v>#VALUE!</v>
      </c>
      <c r="Z13" s="99" t="e">
        <f t="shared" si="2"/>
        <v>#VALUE!</v>
      </c>
      <c r="AA13" s="99" t="e">
        <f t="shared" si="2"/>
        <v>#VALUE!</v>
      </c>
      <c r="AB13" s="171" t="e">
        <f t="shared" si="2"/>
        <v>#VALUE!</v>
      </c>
      <c r="AC13" s="107"/>
      <c r="AD13" s="107"/>
      <c r="AE13" s="101" t="str">
        <f>IF(ISERROR(Y13*100000000/'Calc-Units'!$E$21)," ",Y13*100000000/'Calc-Units'!$E$21)</f>
        <v> </v>
      </c>
      <c r="AF13" s="101" t="str">
        <f>IF(ISERROR(Z13*100000000/'Calc-Units'!$D$21)," ",Z13*100000000/'Calc-Units'!$D$21)</f>
        <v> </v>
      </c>
      <c r="AG13" s="101" t="str">
        <f>IF(ISERROR(AA13*100000000/'Calc-Units'!$C$21)," ",AA13*100000000/'Calc-Units'!$C$21)</f>
        <v> </v>
      </c>
      <c r="AH13" s="291" t="str">
        <f>IF(ISERROR(AB13*100000000/'Calc-Units'!$C$21)," ",AB13*100000000/'Calc-Units'!$C$21)</f>
        <v> </v>
      </c>
      <c r="AI13" s="108"/>
      <c r="AJ13" s="104">
        <v>0.5257</v>
      </c>
      <c r="AK13" s="96">
        <f t="shared" si="3"/>
        <v>0</v>
      </c>
      <c r="AL13" s="97">
        <f t="shared" si="4"/>
        <v>0</v>
      </c>
      <c r="AM13" s="96"/>
      <c r="AN13" s="96"/>
      <c r="AO13" s="99" t="str">
        <f t="shared" si="5"/>
        <v> </v>
      </c>
      <c r="AP13" s="99" t="str">
        <f t="shared" si="5"/>
        <v> </v>
      </c>
      <c r="AQ13" s="99" t="str">
        <f t="shared" si="5"/>
        <v> </v>
      </c>
      <c r="AR13" s="171" t="str">
        <f t="shared" si="5"/>
        <v> </v>
      </c>
      <c r="AS13" s="100"/>
      <c r="AT13" s="108"/>
      <c r="AU13" s="101" t="str">
        <f>IF(ISERROR(AO13*100000000/'Calc-Units'!$E$21)," ",AO13*100000000/'Calc-Units'!$E$21)</f>
        <v> </v>
      </c>
      <c r="AV13" s="101" t="str">
        <f>IF(ISERROR(AP13*100000000/'Calc-Units'!$D$21)," ",AP13*100000000/'Calc-Units'!$D$21)</f>
        <v> </v>
      </c>
      <c r="AW13" s="101" t="str">
        <f>IF(ISERROR(AQ13*100000000/'Calc-Units'!$C$21)," ",AQ13*100000000/'Calc-Units'!$C$21)</f>
        <v> </v>
      </c>
      <c r="AX13" s="291" t="str">
        <f>IF(ISERROR(AR13*100000000/'Calc-Units'!$C$21)," ",AR13*100000000/'Calc-Units'!$C$21)</f>
        <v> </v>
      </c>
      <c r="AZ13" s="106"/>
      <c r="BA13" s="106"/>
    </row>
    <row r="14" spans="1:53" s="109" customFormat="1" ht="12.75">
      <c r="A14" s="111"/>
      <c r="B14" s="110"/>
      <c r="C14" s="138" t="s">
        <v>651</v>
      </c>
      <c r="D14" s="151">
        <f>'RRP 1.3'!L$12</f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0</v>
      </c>
      <c r="J14" s="143"/>
      <c r="K14" s="105"/>
      <c r="L14" s="151" t="s">
        <v>154</v>
      </c>
      <c r="M14" s="164" t="str">
        <f>IF(ISERROR(VLOOKUP($L14,'Calc-Drivers'!$B$17:$F$27,M$42,FALSE))," ",VLOOKUP($L14,'Calc-Drivers'!$B$17:$F$27,M$42,FALSE))</f>
        <v> </v>
      </c>
      <c r="N14" s="164" t="str">
        <f>IF(ISERROR(VLOOKUP($L14,'Calc-Drivers'!$B$17:$F$27,N$42,FALSE))," ",VLOOKUP($L14,'Calc-Drivers'!$B$17:$F$27,N$42,FALSE))</f>
        <v> </v>
      </c>
      <c r="O14" s="164" t="str">
        <f>IF(ISERROR(VLOOKUP($L14,'Calc-Drivers'!$B$17:$F$27,O$42,FALSE))," ",VLOOKUP($L14,'Calc-Drivers'!$B$17:$F$27,O$42,FALSE))</f>
        <v> </v>
      </c>
      <c r="P14" s="164" t="str">
        <f>IF(ISERROR(VLOOKUP($L14,'Calc-Drivers'!$B$17:$F$27,P$42,FALSE))," ",VLOOKUP($L14,'Calc-Drivers'!$B$17:$F$27,P$42,FALSE))</f>
        <v> </v>
      </c>
      <c r="Q14" s="178"/>
      <c r="R14" s="98"/>
      <c r="S14" s="99" t="str">
        <f t="shared" si="1"/>
        <v> </v>
      </c>
      <c r="T14" s="99" t="str">
        <f t="shared" si="1"/>
        <v> </v>
      </c>
      <c r="U14" s="99" t="str">
        <f t="shared" si="1"/>
        <v> </v>
      </c>
      <c r="V14" s="171" t="str">
        <f t="shared" si="1"/>
        <v> </v>
      </c>
      <c r="W14" s="100"/>
      <c r="X14" s="106"/>
      <c r="Y14" s="99" t="e">
        <f t="shared" si="2"/>
        <v>#VALUE!</v>
      </c>
      <c r="Z14" s="99" t="e">
        <f t="shared" si="2"/>
        <v>#VALUE!</v>
      </c>
      <c r="AA14" s="99" t="e">
        <f t="shared" si="2"/>
        <v>#VALUE!</v>
      </c>
      <c r="AB14" s="171" t="e">
        <f t="shared" si="2"/>
        <v>#VALUE!</v>
      </c>
      <c r="AC14" s="107"/>
      <c r="AD14" s="107"/>
      <c r="AE14" s="101" t="str">
        <f>IF(ISERROR(Y14*100000000/'Calc-Units'!$E$21)," ",Y14*100000000/'Calc-Units'!$E$21)</f>
        <v> </v>
      </c>
      <c r="AF14" s="101" t="str">
        <f>IF(ISERROR(Z14*100000000/'Calc-Units'!$D$21)," ",Z14*100000000/'Calc-Units'!$D$21)</f>
        <v> </v>
      </c>
      <c r="AG14" s="101" t="str">
        <f>IF(ISERROR(AA14*100000000/'Calc-Units'!$C$21)," ",AA14*100000000/'Calc-Units'!$C$21)</f>
        <v> </v>
      </c>
      <c r="AH14" s="291" t="str">
        <f>IF(ISERROR(AB14*100000000/'Calc-Units'!$C$21)," ",AB14*100000000/'Calc-Units'!$C$21)</f>
        <v> </v>
      </c>
      <c r="AI14" s="108"/>
      <c r="AJ14" s="104">
        <v>0.5257</v>
      </c>
      <c r="AK14" s="96">
        <f t="shared" si="3"/>
        <v>0</v>
      </c>
      <c r="AL14" s="97">
        <f t="shared" si="4"/>
        <v>0</v>
      </c>
      <c r="AM14" s="96"/>
      <c r="AN14" s="96"/>
      <c r="AO14" s="99" t="str">
        <f t="shared" si="5"/>
        <v> </v>
      </c>
      <c r="AP14" s="99" t="str">
        <f t="shared" si="5"/>
        <v> </v>
      </c>
      <c r="AQ14" s="99" t="str">
        <f t="shared" si="5"/>
        <v> </v>
      </c>
      <c r="AR14" s="171" t="str">
        <f t="shared" si="5"/>
        <v> </v>
      </c>
      <c r="AS14" s="100"/>
      <c r="AT14" s="108"/>
      <c r="AU14" s="101" t="str">
        <f>IF(ISERROR(AO14*100000000/'Calc-Units'!$E$21)," ",AO14*100000000/'Calc-Units'!$E$21)</f>
        <v> </v>
      </c>
      <c r="AV14" s="101" t="str">
        <f>IF(ISERROR(AP14*100000000/'Calc-Units'!$D$21)," ",AP14*100000000/'Calc-Units'!$D$21)</f>
        <v> </v>
      </c>
      <c r="AW14" s="101" t="str">
        <f>IF(ISERROR(AQ14*100000000/'Calc-Units'!$C$21)," ",AQ14*100000000/'Calc-Units'!$C$21)</f>
        <v> </v>
      </c>
      <c r="AX14" s="291" t="str">
        <f>IF(ISERROR(AR14*100000000/'Calc-Units'!$C$21)," ",AR14*100000000/'Calc-Units'!$C$21)</f>
        <v> </v>
      </c>
      <c r="AZ14" s="106"/>
      <c r="BA14" s="106"/>
    </row>
    <row r="15" spans="1:53" s="109" customFormat="1" ht="12.75">
      <c r="A15" s="111"/>
      <c r="B15" s="110"/>
      <c r="C15" s="138" t="s">
        <v>652</v>
      </c>
      <c r="D15" s="151">
        <f>'RRP 1.3'!M$12</f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0</v>
      </c>
      <c r="J15" s="143"/>
      <c r="K15" s="105"/>
      <c r="L15" s="151" t="s">
        <v>154</v>
      </c>
      <c r="M15" s="164" t="str">
        <f>IF(ISERROR(VLOOKUP($L15,'Calc-Drivers'!$B$17:$F$27,M$42,FALSE))," ",VLOOKUP($L15,'Calc-Drivers'!$B$17:$F$27,M$42,FALSE))</f>
        <v> </v>
      </c>
      <c r="N15" s="164" t="str">
        <f>IF(ISERROR(VLOOKUP($L15,'Calc-Drivers'!$B$17:$F$27,N$42,FALSE))," ",VLOOKUP($L15,'Calc-Drivers'!$B$17:$F$27,N$42,FALSE))</f>
        <v> </v>
      </c>
      <c r="O15" s="164" t="str">
        <f>IF(ISERROR(VLOOKUP($L15,'Calc-Drivers'!$B$17:$F$27,O$42,FALSE))," ",VLOOKUP($L15,'Calc-Drivers'!$B$17:$F$27,O$42,FALSE))</f>
        <v> </v>
      </c>
      <c r="P15" s="164" t="str">
        <f>IF(ISERROR(VLOOKUP($L15,'Calc-Drivers'!$B$17:$F$27,P$42,FALSE))," ",VLOOKUP($L15,'Calc-Drivers'!$B$17:$F$27,P$42,FALSE))</f>
        <v> </v>
      </c>
      <c r="Q15" s="178"/>
      <c r="R15" s="98"/>
      <c r="S15" s="99" t="str">
        <f t="shared" si="1"/>
        <v> </v>
      </c>
      <c r="T15" s="99" t="str">
        <f t="shared" si="1"/>
        <v> </v>
      </c>
      <c r="U15" s="99" t="str">
        <f t="shared" si="1"/>
        <v> </v>
      </c>
      <c r="V15" s="171" t="str">
        <f t="shared" si="1"/>
        <v> </v>
      </c>
      <c r="W15" s="100"/>
      <c r="X15" s="106"/>
      <c r="Y15" s="99" t="e">
        <f t="shared" si="2"/>
        <v>#VALUE!</v>
      </c>
      <c r="Z15" s="99" t="e">
        <f t="shared" si="2"/>
        <v>#VALUE!</v>
      </c>
      <c r="AA15" s="99" t="e">
        <f t="shared" si="2"/>
        <v>#VALUE!</v>
      </c>
      <c r="AB15" s="171" t="e">
        <f t="shared" si="2"/>
        <v>#VALUE!</v>
      </c>
      <c r="AC15" s="107"/>
      <c r="AD15" s="107"/>
      <c r="AE15" s="101" t="str">
        <f>IF(ISERROR(Y15*100000000/'Calc-Units'!$E$21)," ",Y15*100000000/'Calc-Units'!$E$21)</f>
        <v> </v>
      </c>
      <c r="AF15" s="101" t="str">
        <f>IF(ISERROR(Z15*100000000/'Calc-Units'!$D$21)," ",Z15*100000000/'Calc-Units'!$D$21)</f>
        <v> </v>
      </c>
      <c r="AG15" s="101" t="str">
        <f>IF(ISERROR(AA15*100000000/'Calc-Units'!$C$21)," ",AA15*100000000/'Calc-Units'!$C$21)</f>
        <v> </v>
      </c>
      <c r="AH15" s="291" t="str">
        <f>IF(ISERROR(AB15*100000000/'Calc-Units'!$C$21)," ",AB15*100000000/'Calc-Units'!$C$21)</f>
        <v> </v>
      </c>
      <c r="AI15" s="108"/>
      <c r="AJ15" s="104">
        <v>0.5257</v>
      </c>
      <c r="AK15" s="96">
        <f t="shared" si="3"/>
        <v>0</v>
      </c>
      <c r="AL15" s="97">
        <f t="shared" si="4"/>
        <v>0</v>
      </c>
      <c r="AM15" s="96"/>
      <c r="AN15" s="96"/>
      <c r="AO15" s="99" t="str">
        <f t="shared" si="5"/>
        <v> </v>
      </c>
      <c r="AP15" s="99" t="str">
        <f t="shared" si="5"/>
        <v> </v>
      </c>
      <c r="AQ15" s="99" t="str">
        <f t="shared" si="5"/>
        <v> </v>
      </c>
      <c r="AR15" s="171" t="str">
        <f t="shared" si="5"/>
        <v> </v>
      </c>
      <c r="AS15" s="100"/>
      <c r="AT15" s="108"/>
      <c r="AU15" s="101" t="str">
        <f>IF(ISERROR(AO15*100000000/'Calc-Units'!$E$21)," ",AO15*100000000/'Calc-Units'!$E$21)</f>
        <v> </v>
      </c>
      <c r="AV15" s="101" t="str">
        <f>IF(ISERROR(AP15*100000000/'Calc-Units'!$D$21)," ",AP15*100000000/'Calc-Units'!$D$21)</f>
        <v> </v>
      </c>
      <c r="AW15" s="101" t="str">
        <f>IF(ISERROR(AQ15*100000000/'Calc-Units'!$C$21)," ",AQ15*100000000/'Calc-Units'!$C$21)</f>
        <v> </v>
      </c>
      <c r="AX15" s="291" t="str">
        <f>IF(ISERROR(AR15*100000000/'Calc-Units'!$C$21)," ",AR15*100000000/'Calc-Units'!$C$21)</f>
        <v> </v>
      </c>
      <c r="AZ15" s="106"/>
      <c r="BA15" s="106"/>
    </row>
    <row r="16" spans="1:53" s="109" customFormat="1" ht="12.75">
      <c r="A16" s="111"/>
      <c r="B16" s="110"/>
      <c r="C16" s="138" t="s">
        <v>653</v>
      </c>
      <c r="D16" s="151">
        <f>'RRP 1.3'!N$12</f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0</v>
      </c>
      <c r="J16" s="143"/>
      <c r="K16" s="105"/>
      <c r="L16" s="151" t="s">
        <v>154</v>
      </c>
      <c r="M16" s="164" t="str">
        <f>IF(ISERROR(VLOOKUP($L16,'Calc-Drivers'!$B$17:$F$27,M$42,FALSE))," ",VLOOKUP($L16,'Calc-Drivers'!$B$17:$F$27,M$42,FALSE))</f>
        <v> </v>
      </c>
      <c r="N16" s="164" t="str">
        <f>IF(ISERROR(VLOOKUP($L16,'Calc-Drivers'!$B$17:$F$27,N$42,FALSE))," ",VLOOKUP($L16,'Calc-Drivers'!$B$17:$F$27,N$42,FALSE))</f>
        <v> </v>
      </c>
      <c r="O16" s="164" t="str">
        <f>IF(ISERROR(VLOOKUP($L16,'Calc-Drivers'!$B$17:$F$27,O$42,FALSE))," ",VLOOKUP($L16,'Calc-Drivers'!$B$17:$F$27,O$42,FALSE))</f>
        <v> </v>
      </c>
      <c r="P16" s="164" t="str">
        <f>IF(ISERROR(VLOOKUP($L16,'Calc-Drivers'!$B$17:$F$27,P$42,FALSE))," ",VLOOKUP($L16,'Calc-Drivers'!$B$17:$F$27,P$42,FALSE))</f>
        <v> </v>
      </c>
      <c r="Q16" s="178"/>
      <c r="R16" s="98"/>
      <c r="S16" s="99" t="str">
        <f t="shared" si="1"/>
        <v> </v>
      </c>
      <c r="T16" s="99" t="str">
        <f t="shared" si="1"/>
        <v> </v>
      </c>
      <c r="U16" s="99" t="str">
        <f t="shared" si="1"/>
        <v> </v>
      </c>
      <c r="V16" s="171" t="str">
        <f t="shared" si="1"/>
        <v> </v>
      </c>
      <c r="W16" s="100"/>
      <c r="X16" s="106"/>
      <c r="Y16" s="99" t="e">
        <f t="shared" si="2"/>
        <v>#VALUE!</v>
      </c>
      <c r="Z16" s="99" t="e">
        <f t="shared" si="2"/>
        <v>#VALUE!</v>
      </c>
      <c r="AA16" s="99" t="e">
        <f t="shared" si="2"/>
        <v>#VALUE!</v>
      </c>
      <c r="AB16" s="171" t="e">
        <f t="shared" si="2"/>
        <v>#VALUE!</v>
      </c>
      <c r="AC16" s="107"/>
      <c r="AD16" s="107"/>
      <c r="AE16" s="101" t="str">
        <f>IF(ISERROR(Y16*100000000/'Calc-Units'!$E$21)," ",Y16*100000000/'Calc-Units'!$E$21)</f>
        <v> </v>
      </c>
      <c r="AF16" s="101" t="str">
        <f>IF(ISERROR(Z16*100000000/'Calc-Units'!$D$21)," ",Z16*100000000/'Calc-Units'!$D$21)</f>
        <v> </v>
      </c>
      <c r="AG16" s="101" t="str">
        <f>IF(ISERROR(AA16*100000000/'Calc-Units'!$C$21)," ",AA16*100000000/'Calc-Units'!$C$21)</f>
        <v> </v>
      </c>
      <c r="AH16" s="291" t="str">
        <f>IF(ISERROR(AB16*100000000/'Calc-Units'!$C$21)," ",AB16*100000000/'Calc-Units'!$C$21)</f>
        <v> </v>
      </c>
      <c r="AI16" s="108"/>
      <c r="AJ16" s="104">
        <v>0.5257</v>
      </c>
      <c r="AK16" s="96">
        <f t="shared" si="3"/>
        <v>0</v>
      </c>
      <c r="AL16" s="97">
        <f t="shared" si="4"/>
        <v>0</v>
      </c>
      <c r="AM16" s="96"/>
      <c r="AN16" s="96"/>
      <c r="AO16" s="99" t="str">
        <f t="shared" si="5"/>
        <v> </v>
      </c>
      <c r="AP16" s="99" t="str">
        <f t="shared" si="5"/>
        <v> </v>
      </c>
      <c r="AQ16" s="99" t="str">
        <f t="shared" si="5"/>
        <v> </v>
      </c>
      <c r="AR16" s="171" t="str">
        <f t="shared" si="5"/>
        <v> </v>
      </c>
      <c r="AS16" s="100"/>
      <c r="AT16" s="108"/>
      <c r="AU16" s="101" t="str">
        <f>IF(ISERROR(AO16*100000000/'Calc-Units'!$E$21)," ",AO16*100000000/'Calc-Units'!$E$21)</f>
        <v> </v>
      </c>
      <c r="AV16" s="101" t="str">
        <f>IF(ISERROR(AP16*100000000/'Calc-Units'!$D$21)," ",AP16*100000000/'Calc-Units'!$D$21)</f>
        <v> </v>
      </c>
      <c r="AW16" s="101" t="str">
        <f>IF(ISERROR(AQ16*100000000/'Calc-Units'!$C$21)," ",AQ16*100000000/'Calc-Units'!$C$21)</f>
        <v> </v>
      </c>
      <c r="AX16" s="291" t="str">
        <f>IF(ISERROR(AR16*100000000/'Calc-Units'!$C$21)," ",AR16*100000000/'Calc-Units'!$C$21)</f>
        <v> </v>
      </c>
      <c r="AZ16" s="106"/>
      <c r="BA16" s="106"/>
    </row>
    <row r="17" spans="1:53" s="109" customFormat="1" ht="12.75">
      <c r="A17" s="111"/>
      <c r="B17" s="110"/>
      <c r="C17" s="138" t="s">
        <v>654</v>
      </c>
      <c r="D17" s="151">
        <f>'RRP 1.3'!O$12</f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0</v>
      </c>
      <c r="J17" s="143"/>
      <c r="K17" s="105"/>
      <c r="L17" s="151" t="s">
        <v>154</v>
      </c>
      <c r="M17" s="164" t="str">
        <f>IF(ISERROR(VLOOKUP($L17,'Calc-Drivers'!$B$17:$F$27,M$42,FALSE))," ",VLOOKUP($L17,'Calc-Drivers'!$B$17:$F$27,M$42,FALSE))</f>
        <v> </v>
      </c>
      <c r="N17" s="164" t="str">
        <f>IF(ISERROR(VLOOKUP($L17,'Calc-Drivers'!$B$17:$F$27,N$42,FALSE))," ",VLOOKUP($L17,'Calc-Drivers'!$B$17:$F$27,N$42,FALSE))</f>
        <v> </v>
      </c>
      <c r="O17" s="164" t="str">
        <f>IF(ISERROR(VLOOKUP($L17,'Calc-Drivers'!$B$17:$F$27,O$42,FALSE))," ",VLOOKUP($L17,'Calc-Drivers'!$B$17:$F$27,O$42,FALSE))</f>
        <v> </v>
      </c>
      <c r="P17" s="164" t="str">
        <f>IF(ISERROR(VLOOKUP($L17,'Calc-Drivers'!$B$17:$F$27,P$42,FALSE))," ",VLOOKUP($L17,'Calc-Drivers'!$B$17:$F$27,P$42,FALSE))</f>
        <v> </v>
      </c>
      <c r="Q17" s="178"/>
      <c r="R17" s="98"/>
      <c r="S17" s="99" t="str">
        <f t="shared" si="1"/>
        <v> </v>
      </c>
      <c r="T17" s="99" t="str">
        <f t="shared" si="1"/>
        <v> </v>
      </c>
      <c r="U17" s="99" t="str">
        <f t="shared" si="1"/>
        <v> </v>
      </c>
      <c r="V17" s="171" t="str">
        <f t="shared" si="1"/>
        <v> </v>
      </c>
      <c r="W17" s="100"/>
      <c r="X17" s="106"/>
      <c r="Y17" s="99" t="e">
        <f t="shared" si="2"/>
        <v>#VALUE!</v>
      </c>
      <c r="Z17" s="99" t="e">
        <f t="shared" si="2"/>
        <v>#VALUE!</v>
      </c>
      <c r="AA17" s="99" t="e">
        <f t="shared" si="2"/>
        <v>#VALUE!</v>
      </c>
      <c r="AB17" s="171" t="e">
        <f t="shared" si="2"/>
        <v>#VALUE!</v>
      </c>
      <c r="AC17" s="107"/>
      <c r="AD17" s="107"/>
      <c r="AE17" s="101" t="str">
        <f>IF(ISERROR(Y17*100000000/'Calc-Units'!$E$21)," ",Y17*100000000/'Calc-Units'!$E$21)</f>
        <v> </v>
      </c>
      <c r="AF17" s="101" t="str">
        <f>IF(ISERROR(Z17*100000000/'Calc-Units'!$D$21)," ",Z17*100000000/'Calc-Units'!$D$21)</f>
        <v> </v>
      </c>
      <c r="AG17" s="101" t="str">
        <f>IF(ISERROR(AA17*100000000/'Calc-Units'!$C$21)," ",AA17*100000000/'Calc-Units'!$C$21)</f>
        <v> </v>
      </c>
      <c r="AH17" s="291" t="str">
        <f>IF(ISERROR(AB17*100000000/'Calc-Units'!$C$21)," ",AB17*100000000/'Calc-Units'!$C$21)</f>
        <v> </v>
      </c>
      <c r="AI17" s="108"/>
      <c r="AJ17" s="104">
        <v>0.5257</v>
      </c>
      <c r="AK17" s="96">
        <f t="shared" si="3"/>
        <v>0</v>
      </c>
      <c r="AL17" s="97">
        <f t="shared" si="4"/>
        <v>0</v>
      </c>
      <c r="AM17" s="96"/>
      <c r="AN17" s="96"/>
      <c r="AO17" s="99" t="str">
        <f t="shared" si="5"/>
        <v> </v>
      </c>
      <c r="AP17" s="99" t="str">
        <f t="shared" si="5"/>
        <v> </v>
      </c>
      <c r="AQ17" s="99" t="str">
        <f t="shared" si="5"/>
        <v> </v>
      </c>
      <c r="AR17" s="171" t="str">
        <f t="shared" si="5"/>
        <v> </v>
      </c>
      <c r="AS17" s="100"/>
      <c r="AT17" s="108"/>
      <c r="AU17" s="101" t="str">
        <f>IF(ISERROR(AO17*100000000/'Calc-Units'!$E$21)," ",AO17*100000000/'Calc-Units'!$E$21)</f>
        <v> </v>
      </c>
      <c r="AV17" s="101" t="str">
        <f>IF(ISERROR(AP17*100000000/'Calc-Units'!$D$21)," ",AP17*100000000/'Calc-Units'!$D$21)</f>
        <v> </v>
      </c>
      <c r="AW17" s="101" t="str">
        <f>IF(ISERROR(AQ17*100000000/'Calc-Units'!$C$21)," ",AQ17*100000000/'Calc-Units'!$C$21)</f>
        <v> </v>
      </c>
      <c r="AX17" s="291" t="str">
        <f>IF(ISERROR(AR17*100000000/'Calc-Units'!$C$21)," ",AR17*100000000/'Calc-Units'!$C$21)</f>
        <v> </v>
      </c>
      <c r="AZ17" s="106"/>
      <c r="BA17" s="106"/>
    </row>
    <row r="18" spans="1:53" s="109" customFormat="1" ht="12.75">
      <c r="A18" s="111"/>
      <c r="B18" s="110"/>
      <c r="C18" s="138" t="s">
        <v>412</v>
      </c>
      <c r="D18" s="151">
        <f>'RRP 1.3'!P$12</f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</v>
      </c>
      <c r="J18" s="143"/>
      <c r="K18" s="105"/>
      <c r="L18" s="151" t="s">
        <v>154</v>
      </c>
      <c r="M18" s="164" t="str">
        <f>IF(ISERROR(VLOOKUP($L18,'Calc-Drivers'!$B$17:$F$27,M$42,FALSE))," ",VLOOKUP($L18,'Calc-Drivers'!$B$17:$F$27,M$42,FALSE))</f>
        <v> </v>
      </c>
      <c r="N18" s="164" t="str">
        <f>IF(ISERROR(VLOOKUP($L18,'Calc-Drivers'!$B$17:$F$27,N$42,FALSE))," ",VLOOKUP($L18,'Calc-Drivers'!$B$17:$F$27,N$42,FALSE))</f>
        <v> </v>
      </c>
      <c r="O18" s="164" t="str">
        <f>IF(ISERROR(VLOOKUP($L18,'Calc-Drivers'!$B$17:$F$27,O$42,FALSE))," ",VLOOKUP($L18,'Calc-Drivers'!$B$17:$F$27,O$42,FALSE))</f>
        <v> </v>
      </c>
      <c r="P18" s="164" t="str">
        <f>IF(ISERROR(VLOOKUP($L18,'Calc-Drivers'!$B$17:$F$27,P$42,FALSE))," ",VLOOKUP($L18,'Calc-Drivers'!$B$17:$F$27,P$42,FALSE))</f>
        <v> </v>
      </c>
      <c r="Q18" s="178"/>
      <c r="R18" s="98"/>
      <c r="S18" s="99" t="str">
        <f t="shared" si="1"/>
        <v> </v>
      </c>
      <c r="T18" s="99" t="str">
        <f t="shared" si="1"/>
        <v> </v>
      </c>
      <c r="U18" s="99" t="str">
        <f t="shared" si="1"/>
        <v> </v>
      </c>
      <c r="V18" s="171" t="str">
        <f t="shared" si="1"/>
        <v> </v>
      </c>
      <c r="W18" s="100"/>
      <c r="X18" s="106"/>
      <c r="Y18" s="99" t="e">
        <f t="shared" si="2"/>
        <v>#VALUE!</v>
      </c>
      <c r="Z18" s="99" t="e">
        <f t="shared" si="2"/>
        <v>#VALUE!</v>
      </c>
      <c r="AA18" s="99" t="e">
        <f t="shared" si="2"/>
        <v>#VALUE!</v>
      </c>
      <c r="AB18" s="171" t="e">
        <f t="shared" si="2"/>
        <v>#VALUE!</v>
      </c>
      <c r="AC18" s="107"/>
      <c r="AD18" s="107"/>
      <c r="AE18" s="101" t="str">
        <f>IF(ISERROR(Y18*100000000/'Calc-Units'!$E$21)," ",Y18*100000000/'Calc-Units'!$E$21)</f>
        <v> </v>
      </c>
      <c r="AF18" s="101" t="str">
        <f>IF(ISERROR(Z18*100000000/'Calc-Units'!$D$21)," ",Z18*100000000/'Calc-Units'!$D$21)</f>
        <v> </v>
      </c>
      <c r="AG18" s="101" t="str">
        <f>IF(ISERROR(AA18*100000000/'Calc-Units'!$C$21)," ",AA18*100000000/'Calc-Units'!$C$21)</f>
        <v> </v>
      </c>
      <c r="AH18" s="291" t="str">
        <f>IF(ISERROR(AB18*100000000/'Calc-Units'!$C$21)," ",AB18*100000000/'Calc-Units'!$C$21)</f>
        <v> </v>
      </c>
      <c r="AI18" s="108"/>
      <c r="AJ18" s="104">
        <v>0.5257</v>
      </c>
      <c r="AK18" s="96">
        <f t="shared" si="3"/>
        <v>0</v>
      </c>
      <c r="AL18" s="97">
        <f t="shared" si="4"/>
        <v>0</v>
      </c>
      <c r="AM18" s="96"/>
      <c r="AN18" s="96"/>
      <c r="AO18" s="99" t="str">
        <f t="shared" si="5"/>
        <v> </v>
      </c>
      <c r="AP18" s="99" t="str">
        <f t="shared" si="5"/>
        <v> </v>
      </c>
      <c r="AQ18" s="99" t="str">
        <f t="shared" si="5"/>
        <v> </v>
      </c>
      <c r="AR18" s="171" t="str">
        <f t="shared" si="5"/>
        <v> </v>
      </c>
      <c r="AS18" s="100"/>
      <c r="AT18" s="108"/>
      <c r="AU18" s="101" t="str">
        <f>IF(ISERROR(AO18*100000000/'Calc-Units'!$E$21)," ",AO18*100000000/'Calc-Units'!$E$21)</f>
        <v> </v>
      </c>
      <c r="AV18" s="101" t="str">
        <f>IF(ISERROR(AP18*100000000/'Calc-Units'!$D$21)," ",AP18*100000000/'Calc-Units'!$D$21)</f>
        <v> </v>
      </c>
      <c r="AW18" s="101" t="str">
        <f>IF(ISERROR(AQ18*100000000/'Calc-Units'!$C$21)," ",AQ18*100000000/'Calc-Units'!$C$21)</f>
        <v> </v>
      </c>
      <c r="AX18" s="291" t="str">
        <f>IF(ISERROR(AR18*100000000/'Calc-Units'!$C$21)," ",AR18*100000000/'Calc-Units'!$C$21)</f>
        <v> </v>
      </c>
      <c r="AZ18" s="106"/>
      <c r="BA18" s="106"/>
    </row>
    <row r="19" spans="1:53" s="109" customFormat="1" ht="12.75">
      <c r="A19" s="111"/>
      <c r="B19" s="110"/>
      <c r="C19" s="138" t="s">
        <v>413</v>
      </c>
      <c r="D19" s="151">
        <f>'RRP 1.3'!Q$12</f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0</v>
      </c>
      <c r="J19" s="143"/>
      <c r="K19" s="105"/>
      <c r="L19" s="151" t="s">
        <v>154</v>
      </c>
      <c r="M19" s="164" t="str">
        <f>IF(ISERROR(VLOOKUP($L19,'Calc-Drivers'!$B$17:$F$27,M$42,FALSE))," ",VLOOKUP($L19,'Calc-Drivers'!$B$17:$F$27,M$42,FALSE))</f>
        <v> </v>
      </c>
      <c r="N19" s="164" t="str">
        <f>IF(ISERROR(VLOOKUP($L19,'Calc-Drivers'!$B$17:$F$27,N$42,FALSE))," ",VLOOKUP($L19,'Calc-Drivers'!$B$17:$F$27,N$42,FALSE))</f>
        <v> </v>
      </c>
      <c r="O19" s="164" t="str">
        <f>IF(ISERROR(VLOOKUP($L19,'Calc-Drivers'!$B$17:$F$27,O$42,FALSE))," ",VLOOKUP($L19,'Calc-Drivers'!$B$17:$F$27,O$42,FALSE))</f>
        <v> </v>
      </c>
      <c r="P19" s="164" t="str">
        <f>IF(ISERROR(VLOOKUP($L19,'Calc-Drivers'!$B$17:$F$27,P$42,FALSE))," ",VLOOKUP($L19,'Calc-Drivers'!$B$17:$F$27,P$42,FALSE))</f>
        <v> </v>
      </c>
      <c r="Q19" s="178"/>
      <c r="R19" s="98"/>
      <c r="S19" s="99" t="str">
        <f t="shared" si="1"/>
        <v> </v>
      </c>
      <c r="T19" s="99" t="str">
        <f t="shared" si="1"/>
        <v> </v>
      </c>
      <c r="U19" s="99" t="str">
        <f t="shared" si="1"/>
        <v> </v>
      </c>
      <c r="V19" s="171" t="str">
        <f t="shared" si="1"/>
        <v> </v>
      </c>
      <c r="W19" s="100"/>
      <c r="X19" s="106"/>
      <c r="Y19" s="99" t="e">
        <f t="shared" si="2"/>
        <v>#VALUE!</v>
      </c>
      <c r="Z19" s="99" t="e">
        <f t="shared" si="2"/>
        <v>#VALUE!</v>
      </c>
      <c r="AA19" s="99" t="e">
        <f t="shared" si="2"/>
        <v>#VALUE!</v>
      </c>
      <c r="AB19" s="171" t="e">
        <f t="shared" si="2"/>
        <v>#VALUE!</v>
      </c>
      <c r="AC19" s="107"/>
      <c r="AD19" s="107"/>
      <c r="AE19" s="101" t="str">
        <f>IF(ISERROR(Y19*100000000/'Calc-Units'!$E$21)," ",Y19*100000000/'Calc-Units'!$E$21)</f>
        <v> </v>
      </c>
      <c r="AF19" s="101" t="str">
        <f>IF(ISERROR(Z19*100000000/'Calc-Units'!$D$21)," ",Z19*100000000/'Calc-Units'!$D$21)</f>
        <v> </v>
      </c>
      <c r="AG19" s="101" t="str">
        <f>IF(ISERROR(AA19*100000000/'Calc-Units'!$C$21)," ",AA19*100000000/'Calc-Units'!$C$21)</f>
        <v> </v>
      </c>
      <c r="AH19" s="291" t="str">
        <f>IF(ISERROR(AB19*100000000/'Calc-Units'!$C$21)," ",AB19*100000000/'Calc-Units'!$C$21)</f>
        <v> </v>
      </c>
      <c r="AI19" s="108"/>
      <c r="AJ19" s="104">
        <v>0.5257</v>
      </c>
      <c r="AK19" s="96">
        <f t="shared" si="3"/>
        <v>0</v>
      </c>
      <c r="AL19" s="97">
        <f t="shared" si="4"/>
        <v>0</v>
      </c>
      <c r="AM19" s="96"/>
      <c r="AN19" s="96"/>
      <c r="AO19" s="99" t="str">
        <f t="shared" si="5"/>
        <v> </v>
      </c>
      <c r="AP19" s="99" t="str">
        <f t="shared" si="5"/>
        <v> </v>
      </c>
      <c r="AQ19" s="99" t="str">
        <f t="shared" si="5"/>
        <v> </v>
      </c>
      <c r="AR19" s="171" t="str">
        <f t="shared" si="5"/>
        <v> </v>
      </c>
      <c r="AS19" s="100"/>
      <c r="AT19" s="108"/>
      <c r="AU19" s="101" t="str">
        <f>IF(ISERROR(AO19*100000000/'Calc-Units'!$E$21)," ",AO19*100000000/'Calc-Units'!$E$21)</f>
        <v> </v>
      </c>
      <c r="AV19" s="101" t="str">
        <f>IF(ISERROR(AP19*100000000/'Calc-Units'!$D$21)," ",AP19*100000000/'Calc-Units'!$D$21)</f>
        <v> </v>
      </c>
      <c r="AW19" s="101" t="str">
        <f>IF(ISERROR(AQ19*100000000/'Calc-Units'!$C$21)," ",AQ19*100000000/'Calc-Units'!$C$21)</f>
        <v> </v>
      </c>
      <c r="AX19" s="291" t="str">
        <f>IF(ISERROR(AR19*100000000/'Calc-Units'!$C$21)," ",AR19*100000000/'Calc-Units'!$C$21)</f>
        <v> </v>
      </c>
      <c r="AZ19" s="106"/>
      <c r="BA19" s="106"/>
    </row>
    <row r="20" spans="1:53" s="109" customFormat="1" ht="12.75">
      <c r="A20" s="111"/>
      <c r="B20" s="110"/>
      <c r="C20" s="138" t="s">
        <v>539</v>
      </c>
      <c r="D20" s="151">
        <f>'RRP 1.3'!R$12</f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0</v>
      </c>
      <c r="J20" s="143"/>
      <c r="K20" s="105"/>
      <c r="L20" s="151" t="s">
        <v>154</v>
      </c>
      <c r="M20" s="164" t="str">
        <f>IF(ISERROR(VLOOKUP($L20,'Calc-Drivers'!$B$17:$F$27,M$42,FALSE))," ",VLOOKUP($L20,'Calc-Drivers'!$B$17:$F$27,M$42,FALSE))</f>
        <v> </v>
      </c>
      <c r="N20" s="164" t="str">
        <f>IF(ISERROR(VLOOKUP($L20,'Calc-Drivers'!$B$17:$F$27,N$42,FALSE))," ",VLOOKUP($L20,'Calc-Drivers'!$B$17:$F$27,N$42,FALSE))</f>
        <v> </v>
      </c>
      <c r="O20" s="164" t="str">
        <f>IF(ISERROR(VLOOKUP($L20,'Calc-Drivers'!$B$17:$F$27,O$42,FALSE))," ",VLOOKUP($L20,'Calc-Drivers'!$B$17:$F$27,O$42,FALSE))</f>
        <v> </v>
      </c>
      <c r="P20" s="164" t="str">
        <f>IF(ISERROR(VLOOKUP($L20,'Calc-Drivers'!$B$17:$F$27,P$42,FALSE))," ",VLOOKUP($L20,'Calc-Drivers'!$B$17:$F$27,P$42,FALSE))</f>
        <v> </v>
      </c>
      <c r="Q20" s="178"/>
      <c r="R20" s="98"/>
      <c r="S20" s="99" t="str">
        <f t="shared" si="1"/>
        <v> </v>
      </c>
      <c r="T20" s="99" t="str">
        <f t="shared" si="1"/>
        <v> </v>
      </c>
      <c r="U20" s="99" t="str">
        <f t="shared" si="1"/>
        <v> </v>
      </c>
      <c r="V20" s="171" t="str">
        <f t="shared" si="1"/>
        <v> </v>
      </c>
      <c r="W20" s="100"/>
      <c r="X20" s="106"/>
      <c r="Y20" s="99" t="e">
        <f t="shared" si="2"/>
        <v>#VALUE!</v>
      </c>
      <c r="Z20" s="99" t="e">
        <f t="shared" si="2"/>
        <v>#VALUE!</v>
      </c>
      <c r="AA20" s="99" t="e">
        <f t="shared" si="2"/>
        <v>#VALUE!</v>
      </c>
      <c r="AB20" s="171" t="e">
        <f t="shared" si="2"/>
        <v>#VALUE!</v>
      </c>
      <c r="AC20" s="107"/>
      <c r="AD20" s="107"/>
      <c r="AE20" s="101" t="str">
        <f>IF(ISERROR(Y20*100000000/'Calc-Units'!$E$21)," ",Y20*100000000/'Calc-Units'!$E$21)</f>
        <v> </v>
      </c>
      <c r="AF20" s="101" t="str">
        <f>IF(ISERROR(Z20*100000000/'Calc-Units'!$D$21)," ",Z20*100000000/'Calc-Units'!$D$21)</f>
        <v> </v>
      </c>
      <c r="AG20" s="101" t="str">
        <f>IF(ISERROR(AA20*100000000/'Calc-Units'!$C$21)," ",AA20*100000000/'Calc-Units'!$C$21)</f>
        <v> </v>
      </c>
      <c r="AH20" s="291" t="str">
        <f>IF(ISERROR(AB20*100000000/'Calc-Units'!$C$21)," ",AB20*100000000/'Calc-Units'!$C$21)</f>
        <v> </v>
      </c>
      <c r="AI20" s="108"/>
      <c r="AJ20" s="104">
        <v>0.5257</v>
      </c>
      <c r="AK20" s="96">
        <f t="shared" si="3"/>
        <v>0</v>
      </c>
      <c r="AL20" s="97">
        <f t="shared" si="4"/>
        <v>0</v>
      </c>
      <c r="AM20" s="96"/>
      <c r="AN20" s="96"/>
      <c r="AO20" s="99" t="str">
        <f t="shared" si="5"/>
        <v> </v>
      </c>
      <c r="AP20" s="99" t="str">
        <f t="shared" si="5"/>
        <v> </v>
      </c>
      <c r="AQ20" s="99" t="str">
        <f t="shared" si="5"/>
        <v> </v>
      </c>
      <c r="AR20" s="171" t="str">
        <f t="shared" si="5"/>
        <v> </v>
      </c>
      <c r="AS20" s="100"/>
      <c r="AT20" s="108"/>
      <c r="AU20" s="101" t="str">
        <f>IF(ISERROR(AO20*100000000/'Calc-Units'!$E$21)," ",AO20*100000000/'Calc-Units'!$E$21)</f>
        <v> </v>
      </c>
      <c r="AV20" s="101" t="str">
        <f>IF(ISERROR(AP20*100000000/'Calc-Units'!$D$21)," ",AP20*100000000/'Calc-Units'!$D$21)</f>
        <v> </v>
      </c>
      <c r="AW20" s="101" t="str">
        <f>IF(ISERROR(AQ20*100000000/'Calc-Units'!$C$21)," ",AQ20*100000000/'Calc-Units'!$C$21)</f>
        <v> </v>
      </c>
      <c r="AX20" s="291" t="str">
        <f>IF(ISERROR(AR20*100000000/'Calc-Units'!$C$21)," ",AR20*100000000/'Calc-Units'!$C$21)</f>
        <v> </v>
      </c>
      <c r="AZ20" s="106"/>
      <c r="BA20" s="106"/>
    </row>
    <row r="21" spans="1:53" s="109" customFormat="1" ht="12.75">
      <c r="A21" s="111"/>
      <c r="B21" s="110"/>
      <c r="C21" s="138" t="s">
        <v>37</v>
      </c>
      <c r="D21" s="151">
        <f>'RRP 1.3'!S$12</f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0</v>
      </c>
      <c r="J21" s="143"/>
      <c r="K21" s="105"/>
      <c r="L21" s="151" t="s">
        <v>921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1"/>
        <v> </v>
      </c>
      <c r="U21" s="99" t="str">
        <f t="shared" si="1"/>
        <v> </v>
      </c>
      <c r="V21" s="171" t="str">
        <f t="shared" si="1"/>
        <v> </v>
      </c>
      <c r="W21" s="100"/>
      <c r="X21" s="106"/>
      <c r="Y21" s="99" t="str">
        <f t="shared" si="2"/>
        <v> </v>
      </c>
      <c r="Z21" s="99" t="str">
        <f t="shared" si="2"/>
        <v> </v>
      </c>
      <c r="AA21" s="99" t="str">
        <f t="shared" si="2"/>
        <v> </v>
      </c>
      <c r="AB21" s="171" t="str">
        <f t="shared" si="2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3"/>
        <v>0</v>
      </c>
      <c r="AL21" s="97">
        <f t="shared" si="4"/>
        <v>0</v>
      </c>
      <c r="AM21" s="96"/>
      <c r="AN21" s="96"/>
      <c r="AO21" s="99" t="str">
        <f t="shared" si="5"/>
        <v> </v>
      </c>
      <c r="AP21" s="99" t="str">
        <f t="shared" si="5"/>
        <v> </v>
      </c>
      <c r="AQ21" s="99" t="str">
        <f t="shared" si="5"/>
        <v> </v>
      </c>
      <c r="AR21" s="171" t="str">
        <f t="shared" si="5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538</v>
      </c>
      <c r="D22" s="151">
        <f>'RRP 1.3'!T$12</f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0</v>
      </c>
      <c r="J22" s="143"/>
      <c r="K22" s="105"/>
      <c r="L22" s="151" t="s">
        <v>921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1"/>
        <v> </v>
      </c>
      <c r="U22" s="99" t="str">
        <f t="shared" si="1"/>
        <v> </v>
      </c>
      <c r="V22" s="171" t="str">
        <f t="shared" si="1"/>
        <v> </v>
      </c>
      <c r="W22" s="100"/>
      <c r="X22" s="106"/>
      <c r="Y22" s="99" t="str">
        <f t="shared" si="2"/>
        <v> </v>
      </c>
      <c r="Z22" s="99" t="str">
        <f t="shared" si="2"/>
        <v> </v>
      </c>
      <c r="AA22" s="99" t="str">
        <f t="shared" si="2"/>
        <v> </v>
      </c>
      <c r="AB22" s="171" t="str">
        <f t="shared" si="2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3"/>
        <v>0</v>
      </c>
      <c r="AL22" s="97">
        <f t="shared" si="4"/>
        <v>0</v>
      </c>
      <c r="AM22" s="96"/>
      <c r="AN22" s="96"/>
      <c r="AO22" s="99" t="str">
        <f t="shared" si="5"/>
        <v> </v>
      </c>
      <c r="AP22" s="99" t="str">
        <f t="shared" si="5"/>
        <v> </v>
      </c>
      <c r="AQ22" s="99" t="str">
        <f t="shared" si="5"/>
        <v> </v>
      </c>
      <c r="AR22" s="171" t="str">
        <f t="shared" si="5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511</v>
      </c>
      <c r="D23" s="151">
        <f>'RRP 1.3'!U$12</f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</v>
      </c>
      <c r="J23" s="143"/>
      <c r="K23" s="105"/>
      <c r="L23" s="151" t="s">
        <v>154</v>
      </c>
      <c r="M23" s="164" t="str">
        <f>IF(ISERROR(VLOOKUP($L23,'Calc-Drivers'!$B$17:$F$27,M$42,FALSE))," ",VLOOKUP($L23,'Calc-Drivers'!$B$17:$F$27,M$42,FALSE))</f>
        <v> </v>
      </c>
      <c r="N23" s="164" t="str">
        <f>IF(ISERROR(VLOOKUP($L23,'Calc-Drivers'!$B$17:$F$27,N$42,FALSE))," ",VLOOKUP($L23,'Calc-Drivers'!$B$17:$F$27,N$42,FALSE))</f>
        <v> </v>
      </c>
      <c r="O23" s="164" t="str">
        <f>IF(ISERROR(VLOOKUP($L23,'Calc-Drivers'!$B$17:$F$27,O$42,FALSE))," ",VLOOKUP($L23,'Calc-Drivers'!$B$17:$F$27,O$42,FALSE))</f>
        <v> </v>
      </c>
      <c r="P23" s="164" t="str">
        <f>IF(ISERROR(VLOOKUP($L23,'Calc-Drivers'!$B$17:$F$27,P$42,FALSE))," ",VLOOKUP($L23,'Calc-Drivers'!$B$17:$F$27,P$42,FALSE))</f>
        <v> </v>
      </c>
      <c r="Q23" s="178"/>
      <c r="R23" s="98"/>
      <c r="S23" s="99" t="str">
        <f t="shared" si="1"/>
        <v> </v>
      </c>
      <c r="T23" s="99" t="str">
        <f t="shared" si="1"/>
        <v> </v>
      </c>
      <c r="U23" s="99" t="str">
        <f t="shared" si="1"/>
        <v> </v>
      </c>
      <c r="V23" s="171" t="str">
        <f t="shared" si="1"/>
        <v> </v>
      </c>
      <c r="W23" s="100"/>
      <c r="X23" s="106"/>
      <c r="Y23" s="99" t="e">
        <f t="shared" si="2"/>
        <v>#VALUE!</v>
      </c>
      <c r="Z23" s="99" t="e">
        <f t="shared" si="2"/>
        <v>#VALUE!</v>
      </c>
      <c r="AA23" s="99" t="e">
        <f t="shared" si="2"/>
        <v>#VALUE!</v>
      </c>
      <c r="AB23" s="171" t="e">
        <f t="shared" si="2"/>
        <v>#VALUE!</v>
      </c>
      <c r="AC23" s="107"/>
      <c r="AD23" s="107"/>
      <c r="AE23" s="101" t="str">
        <f>IF(ISERROR(Y23*100000000/'Calc-Units'!$E$21)," ",Y23*100000000/'Calc-Units'!$E$21)</f>
        <v> </v>
      </c>
      <c r="AF23" s="101" t="str">
        <f>IF(ISERROR(Z23*100000000/'Calc-Units'!$D$21)," ",Z23*100000000/'Calc-Units'!$D$21)</f>
        <v> </v>
      </c>
      <c r="AG23" s="101" t="str">
        <f>IF(ISERROR(AA23*100000000/'Calc-Units'!$C$21)," ",AA23*100000000/'Calc-Units'!$C$21)</f>
        <v> </v>
      </c>
      <c r="AH23" s="291" t="str">
        <f>IF(ISERROR(AB23*100000000/'Calc-Units'!$C$21)," ",AB23*100000000/'Calc-Units'!$C$21)</f>
        <v> </v>
      </c>
      <c r="AI23" s="108"/>
      <c r="AJ23" s="104">
        <v>0.5257</v>
      </c>
      <c r="AK23" s="96">
        <f t="shared" si="3"/>
        <v>0</v>
      </c>
      <c r="AL23" s="97">
        <f t="shared" si="4"/>
        <v>0</v>
      </c>
      <c r="AM23" s="96"/>
      <c r="AN23" s="96"/>
      <c r="AO23" s="99" t="str">
        <f t="shared" si="5"/>
        <v> </v>
      </c>
      <c r="AP23" s="99" t="str">
        <f t="shared" si="5"/>
        <v> </v>
      </c>
      <c r="AQ23" s="99" t="str">
        <f t="shared" si="5"/>
        <v> </v>
      </c>
      <c r="AR23" s="171" t="str">
        <f t="shared" si="5"/>
        <v> </v>
      </c>
      <c r="AS23" s="100"/>
      <c r="AT23" s="108"/>
      <c r="AU23" s="101" t="str">
        <f>IF(ISERROR(AO23*100000000/'Calc-Units'!$E$21)," ",AO23*100000000/'Calc-Units'!$E$21)</f>
        <v> </v>
      </c>
      <c r="AV23" s="101" t="str">
        <f>IF(ISERROR(AP23*100000000/'Calc-Units'!$D$21)," ",AP23*100000000/'Calc-Units'!$D$21)</f>
        <v> </v>
      </c>
      <c r="AW23" s="101" t="str">
        <f>IF(ISERROR(AQ23*100000000/'Calc-Units'!$C$21)," ",AQ23*100000000/'Calc-Units'!$C$21)</f>
        <v> </v>
      </c>
      <c r="AX23" s="291" t="str">
        <f>IF(ISERROR(AR23*100000000/'Calc-Units'!$C$21)," ",AR23*100000000/'Calc-Units'!$C$21)</f>
        <v> </v>
      </c>
      <c r="AZ23" s="106"/>
      <c r="BA23" s="106"/>
    </row>
    <row r="24" spans="1:53" s="109" customFormat="1" ht="12.75">
      <c r="A24" s="111"/>
      <c r="B24" s="110"/>
      <c r="C24" s="138" t="s">
        <v>174</v>
      </c>
      <c r="D24" s="151">
        <f>'RRP 1.3'!V$12</f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0</v>
      </c>
      <c r="J24" s="143"/>
      <c r="K24" s="105"/>
      <c r="L24" s="151" t="s">
        <v>154</v>
      </c>
      <c r="M24" s="164" t="str">
        <f>IF(ISERROR(VLOOKUP($L24,'Calc-Drivers'!$B$17:$F$27,M$42,FALSE))," ",VLOOKUP($L24,'Calc-Drivers'!$B$17:$F$27,M$42,FALSE))</f>
        <v> </v>
      </c>
      <c r="N24" s="164" t="str">
        <f>IF(ISERROR(VLOOKUP($L24,'Calc-Drivers'!$B$17:$F$27,N$42,FALSE))," ",VLOOKUP($L24,'Calc-Drivers'!$B$17:$F$27,N$42,FALSE))</f>
        <v> </v>
      </c>
      <c r="O24" s="164" t="str">
        <f>IF(ISERROR(VLOOKUP($L24,'Calc-Drivers'!$B$17:$F$27,O$42,FALSE))," ",VLOOKUP($L24,'Calc-Drivers'!$B$17:$F$27,O$42,FALSE))</f>
        <v> </v>
      </c>
      <c r="P24" s="164" t="str">
        <f>IF(ISERROR(VLOOKUP($L24,'Calc-Drivers'!$B$17:$F$27,P$42,FALSE))," ",VLOOKUP($L24,'Calc-Drivers'!$B$17:$F$27,P$42,FALSE))</f>
        <v> </v>
      </c>
      <c r="Q24" s="178"/>
      <c r="R24" s="98"/>
      <c r="S24" s="99" t="str">
        <f t="shared" si="1"/>
        <v> </v>
      </c>
      <c r="T24" s="99" t="str">
        <f t="shared" si="1"/>
        <v> </v>
      </c>
      <c r="U24" s="99" t="str">
        <f t="shared" si="1"/>
        <v> </v>
      </c>
      <c r="V24" s="171" t="str">
        <f t="shared" si="1"/>
        <v> </v>
      </c>
      <c r="W24" s="100"/>
      <c r="X24" s="106"/>
      <c r="Y24" s="99" t="e">
        <f t="shared" si="2"/>
        <v>#VALUE!</v>
      </c>
      <c r="Z24" s="99" t="e">
        <f t="shared" si="2"/>
        <v>#VALUE!</v>
      </c>
      <c r="AA24" s="99" t="e">
        <f t="shared" si="2"/>
        <v>#VALUE!</v>
      </c>
      <c r="AB24" s="171" t="e">
        <f t="shared" si="2"/>
        <v>#VALUE!</v>
      </c>
      <c r="AC24" s="107"/>
      <c r="AD24" s="107"/>
      <c r="AE24" s="101" t="str">
        <f>IF(ISERROR(Y24*100000000/'Calc-Units'!$E$21)," ",Y24*100000000/'Calc-Units'!$E$21)</f>
        <v> </v>
      </c>
      <c r="AF24" s="101" t="str">
        <f>IF(ISERROR(Z24*100000000/'Calc-Units'!$D$21)," ",Z24*100000000/'Calc-Units'!$D$21)</f>
        <v> </v>
      </c>
      <c r="AG24" s="101" t="str">
        <f>IF(ISERROR(AA24*100000000/'Calc-Units'!$C$21)," ",AA24*100000000/'Calc-Units'!$C$21)</f>
        <v> </v>
      </c>
      <c r="AH24" s="291" t="str">
        <f>IF(ISERROR(AB24*100000000/'Calc-Units'!$C$21)," ",AB24*100000000/'Calc-Units'!$C$21)</f>
        <v> </v>
      </c>
      <c r="AI24" s="108"/>
      <c r="AJ24" s="104">
        <v>0.5257</v>
      </c>
      <c r="AK24" s="96">
        <f t="shared" si="3"/>
        <v>0</v>
      </c>
      <c r="AL24" s="97">
        <f t="shared" si="4"/>
        <v>0</v>
      </c>
      <c r="AM24" s="96"/>
      <c r="AN24" s="96"/>
      <c r="AO24" s="99" t="str">
        <f t="shared" si="5"/>
        <v> </v>
      </c>
      <c r="AP24" s="99" t="str">
        <f t="shared" si="5"/>
        <v> </v>
      </c>
      <c r="AQ24" s="99" t="str">
        <f t="shared" si="5"/>
        <v> </v>
      </c>
      <c r="AR24" s="171" t="str">
        <f t="shared" si="5"/>
        <v> </v>
      </c>
      <c r="AS24" s="100"/>
      <c r="AT24" s="108"/>
      <c r="AU24" s="101" t="str">
        <f>IF(ISERROR(AO24*100000000/'Calc-Units'!$E$21)," ",AO24*100000000/'Calc-Units'!$E$21)</f>
        <v> </v>
      </c>
      <c r="AV24" s="101" t="str">
        <f>IF(ISERROR(AP24*100000000/'Calc-Units'!$D$21)," ",AP24*100000000/'Calc-Units'!$D$21)</f>
        <v> </v>
      </c>
      <c r="AW24" s="101" t="str">
        <f>IF(ISERROR(AQ24*100000000/'Calc-Units'!$C$21)," ",AQ24*100000000/'Calc-Units'!$C$21)</f>
        <v> </v>
      </c>
      <c r="AX24" s="291" t="str">
        <f>IF(ISERROR(AR24*100000000/'Calc-Units'!$C$21)," ",AR24*100000000/'Calc-Units'!$C$21)</f>
        <v> </v>
      </c>
      <c r="AZ24" s="106"/>
      <c r="BA24" s="106"/>
    </row>
    <row r="25" spans="1:53" s="109" customFormat="1" ht="12.75">
      <c r="A25" s="111"/>
      <c r="B25" s="110"/>
      <c r="C25" s="138" t="s">
        <v>274</v>
      </c>
      <c r="D25" s="151">
        <f>'RRP 1.3'!W$12</f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43"/>
      <c r="K25" s="105"/>
      <c r="L25" s="151" t="s">
        <v>154</v>
      </c>
      <c r="M25" s="164" t="str">
        <f>IF(ISERROR(VLOOKUP($L25,'Calc-Drivers'!$B$17:$F$27,M$42,FALSE))," ",VLOOKUP($L25,'Calc-Drivers'!$B$17:$F$27,M$42,FALSE))</f>
        <v> </v>
      </c>
      <c r="N25" s="164" t="str">
        <f>IF(ISERROR(VLOOKUP($L25,'Calc-Drivers'!$B$17:$F$27,N$42,FALSE))," ",VLOOKUP($L25,'Calc-Drivers'!$B$17:$F$27,N$42,FALSE))</f>
        <v> </v>
      </c>
      <c r="O25" s="164" t="str">
        <f>IF(ISERROR(VLOOKUP($L25,'Calc-Drivers'!$B$17:$F$27,O$42,FALSE))," ",VLOOKUP($L25,'Calc-Drivers'!$B$17:$F$27,O$42,FALSE))</f>
        <v> </v>
      </c>
      <c r="P25" s="164" t="str">
        <f>IF(ISERROR(VLOOKUP($L25,'Calc-Drivers'!$B$17:$F$27,P$42,FALSE))," ",VLOOKUP($L25,'Calc-Drivers'!$B$17:$F$27,P$42,FALSE))</f>
        <v> </v>
      </c>
      <c r="Q25" s="178"/>
      <c r="R25" s="98"/>
      <c r="S25" s="99" t="str">
        <f t="shared" si="1"/>
        <v> </v>
      </c>
      <c r="T25" s="99" t="str">
        <f t="shared" si="1"/>
        <v> </v>
      </c>
      <c r="U25" s="99" t="str">
        <f t="shared" si="1"/>
        <v> </v>
      </c>
      <c r="V25" s="171" t="str">
        <f t="shared" si="1"/>
        <v> </v>
      </c>
      <c r="W25" s="100"/>
      <c r="X25" s="106"/>
      <c r="Y25" s="99" t="e">
        <f t="shared" si="2"/>
        <v>#VALUE!</v>
      </c>
      <c r="Z25" s="99" t="e">
        <f t="shared" si="2"/>
        <v>#VALUE!</v>
      </c>
      <c r="AA25" s="99" t="e">
        <f t="shared" si="2"/>
        <v>#VALUE!</v>
      </c>
      <c r="AB25" s="171" t="e">
        <f t="shared" si="2"/>
        <v>#VALUE!</v>
      </c>
      <c r="AC25" s="107"/>
      <c r="AD25" s="107"/>
      <c r="AE25" s="101" t="str">
        <f>IF(ISERROR(Y25*100000000/'Calc-Units'!$E$21)," ",Y25*100000000/'Calc-Units'!$E$21)</f>
        <v> </v>
      </c>
      <c r="AF25" s="101" t="str">
        <f>IF(ISERROR(Z25*100000000/'Calc-Units'!$D$21)," ",Z25*100000000/'Calc-Units'!$D$21)</f>
        <v> </v>
      </c>
      <c r="AG25" s="101" t="str">
        <f>IF(ISERROR(AA25*100000000/'Calc-Units'!$C$21)," ",AA25*100000000/'Calc-Units'!$C$21)</f>
        <v> </v>
      </c>
      <c r="AH25" s="291" t="str">
        <f>IF(ISERROR(AB25*100000000/'Calc-Units'!$C$21)," ",AB25*100000000/'Calc-Units'!$C$21)</f>
        <v> </v>
      </c>
      <c r="AI25" s="108"/>
      <c r="AJ25" s="104">
        <v>0.5257</v>
      </c>
      <c r="AK25" s="96">
        <f t="shared" si="3"/>
        <v>0</v>
      </c>
      <c r="AL25" s="97">
        <f t="shared" si="4"/>
        <v>0</v>
      </c>
      <c r="AM25" s="96"/>
      <c r="AN25" s="96"/>
      <c r="AO25" s="99" t="str">
        <f t="shared" si="5"/>
        <v> </v>
      </c>
      <c r="AP25" s="99" t="str">
        <f t="shared" si="5"/>
        <v> </v>
      </c>
      <c r="AQ25" s="99" t="str">
        <f t="shared" si="5"/>
        <v> </v>
      </c>
      <c r="AR25" s="171" t="str">
        <f t="shared" si="5"/>
        <v> </v>
      </c>
      <c r="AS25" s="100"/>
      <c r="AT25" s="108"/>
      <c r="AU25" s="101" t="str">
        <f>IF(ISERROR(AO25*100000000/'Calc-Units'!$E$21)," ",AO25*100000000/'Calc-Units'!$E$21)</f>
        <v> </v>
      </c>
      <c r="AV25" s="101" t="str">
        <f>IF(ISERROR(AP25*100000000/'Calc-Units'!$D$21)," ",AP25*100000000/'Calc-Units'!$D$21)</f>
        <v> </v>
      </c>
      <c r="AW25" s="101" t="str">
        <f>IF(ISERROR(AQ25*100000000/'Calc-Units'!$C$21)," ",AQ25*100000000/'Calc-Units'!$C$21)</f>
        <v> </v>
      </c>
      <c r="AX25" s="291" t="str">
        <f>IF(ISERROR(AR25*100000000/'Calc-Units'!$C$21)," ",AR25*100000000/'Calc-Units'!$C$21)</f>
        <v> </v>
      </c>
      <c r="AZ25" s="106"/>
      <c r="BA25" s="106"/>
    </row>
    <row r="26" spans="1:53" s="109" customFormat="1" ht="12.75">
      <c r="A26" s="114"/>
      <c r="B26" s="110"/>
      <c r="C26" s="138" t="s">
        <v>922</v>
      </c>
      <c r="D26" s="151">
        <f>'RRP 1.3'!X$12</f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0</v>
      </c>
      <c r="J26" s="143"/>
      <c r="K26" s="105"/>
      <c r="L26" s="173" t="s">
        <v>154</v>
      </c>
      <c r="M26" s="164" t="str">
        <f>IF(ISERROR(VLOOKUP($L26,'Calc-Drivers'!$B$17:$F$27,M$42,FALSE))," ",VLOOKUP($L26,'Calc-Drivers'!$B$17:$F$27,M$42,FALSE))</f>
        <v> </v>
      </c>
      <c r="N26" s="164" t="str">
        <f>IF(ISERROR(VLOOKUP($L26,'Calc-Drivers'!$B$17:$F$27,N$42,FALSE))," ",VLOOKUP($L26,'Calc-Drivers'!$B$17:$F$27,N$42,FALSE))</f>
        <v> </v>
      </c>
      <c r="O26" s="164" t="str">
        <f>IF(ISERROR(VLOOKUP($L26,'Calc-Drivers'!$B$17:$F$27,O$42,FALSE))," ",VLOOKUP($L26,'Calc-Drivers'!$B$17:$F$27,O$42,FALSE))</f>
        <v> </v>
      </c>
      <c r="P26" s="164" t="str">
        <f>IF(ISERROR(VLOOKUP($L26,'Calc-Drivers'!$B$17:$F$27,P$42,FALSE))," ",VLOOKUP($L26,'Calc-Drivers'!$B$17:$F$27,P$42,FALSE))</f>
        <v> </v>
      </c>
      <c r="Q26" s="178"/>
      <c r="R26" s="98"/>
      <c r="S26" s="99" t="str">
        <f t="shared" si="1"/>
        <v> </v>
      </c>
      <c r="T26" s="99" t="str">
        <f t="shared" si="1"/>
        <v> </v>
      </c>
      <c r="U26" s="99" t="str">
        <f t="shared" si="1"/>
        <v> </v>
      </c>
      <c r="V26" s="171" t="str">
        <f t="shared" si="1"/>
        <v> </v>
      </c>
      <c r="W26" s="100"/>
      <c r="X26" s="106"/>
      <c r="Y26" s="175" t="e">
        <f t="shared" si="2"/>
        <v>#VALUE!</v>
      </c>
      <c r="Z26" s="175" t="e">
        <f t="shared" si="2"/>
        <v>#VALUE!</v>
      </c>
      <c r="AA26" s="175" t="e">
        <f t="shared" si="2"/>
        <v>#VALUE!</v>
      </c>
      <c r="AB26" s="172" t="e">
        <f t="shared" si="2"/>
        <v>#VALUE!</v>
      </c>
      <c r="AC26" s="107"/>
      <c r="AD26" s="107"/>
      <c r="AE26" s="292" t="str">
        <f>IF(ISERROR(Y26*100000000/'Calc-Units'!$E$21)," ",Y26*100000000/'Calc-Units'!$E$21)</f>
        <v> </v>
      </c>
      <c r="AF26" s="292" t="str">
        <f>IF(ISERROR(Z26*100000000/'Calc-Units'!$D$21)," ",Z26*100000000/'Calc-Units'!$D$21)</f>
        <v> </v>
      </c>
      <c r="AG26" s="292" t="str">
        <f>IF(ISERROR(AA26*100000000/'Calc-Units'!$C$21)," ",AA26*100000000/'Calc-Units'!$C$21)</f>
        <v> </v>
      </c>
      <c r="AH26" s="293" t="str">
        <f>IF(ISERROR(AB26*100000000/'Calc-Units'!$C$21)," ",AB26*100000000/'Calc-Units'!$C$21)</f>
        <v> </v>
      </c>
      <c r="AI26" s="108"/>
      <c r="AJ26" s="335">
        <v>0.5257</v>
      </c>
      <c r="AK26" s="297">
        <f t="shared" si="3"/>
        <v>0</v>
      </c>
      <c r="AL26" s="298">
        <f t="shared" si="4"/>
        <v>0</v>
      </c>
      <c r="AM26" s="96"/>
      <c r="AN26" s="96"/>
      <c r="AO26" s="175" t="str">
        <f t="shared" si="5"/>
        <v> </v>
      </c>
      <c r="AP26" s="175" t="str">
        <f t="shared" si="5"/>
        <v> </v>
      </c>
      <c r="AQ26" s="175" t="str">
        <f t="shared" si="5"/>
        <v> </v>
      </c>
      <c r="AR26" s="172" t="str">
        <f t="shared" si="5"/>
        <v> </v>
      </c>
      <c r="AS26" s="100"/>
      <c r="AT26" s="108"/>
      <c r="AU26" s="292" t="str">
        <f>IF(ISERROR(AO26*100000000/'Calc-Units'!$E$21)," ",AO26*100000000/'Calc-Units'!$E$21)</f>
        <v> </v>
      </c>
      <c r="AV26" s="292" t="str">
        <f>IF(ISERROR(AP26*100000000/'Calc-Units'!$D$21)," ",AP26*100000000/'Calc-Units'!$D$21)</f>
        <v> </v>
      </c>
      <c r="AW26" s="292" t="str">
        <f>IF(ISERROR(AQ26*100000000/'Calc-Units'!$C$21)," ",AQ26*100000000/'Calc-Units'!$C$21)</f>
        <v> </v>
      </c>
      <c r="AX26" s="293" t="str">
        <f>IF(ISERROR(AR26*100000000/'Calc-Units'!$C$21)," ",AR26*100000000/'Calc-Units'!$C$21)</f>
        <v> </v>
      </c>
      <c r="AZ26" s="106"/>
      <c r="BA26" s="106"/>
    </row>
    <row r="27" spans="1:53" s="93" customFormat="1" ht="12.75" customHeight="1">
      <c r="A27" s="113" t="s">
        <v>850</v>
      </c>
      <c r="B27" s="134"/>
      <c r="C27" s="113" t="s">
        <v>923</v>
      </c>
      <c r="D27" s="152">
        <f>'RRP 1.3'!Y$12</f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0</v>
      </c>
      <c r="J27" s="144"/>
      <c r="K27" s="96"/>
      <c r="L27" s="153" t="s">
        <v>921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1"/>
        <v> </v>
      </c>
      <c r="U27" s="174" t="str">
        <f t="shared" si="1"/>
        <v> </v>
      </c>
      <c r="V27" s="170" t="str">
        <f t="shared" si="1"/>
        <v> </v>
      </c>
      <c r="W27" s="100"/>
      <c r="X27" s="94"/>
      <c r="Y27" s="174" t="str">
        <f t="shared" si="2"/>
        <v> </v>
      </c>
      <c r="Z27" s="174" t="str">
        <f t="shared" si="2"/>
        <v> </v>
      </c>
      <c r="AA27" s="174" t="str">
        <f t="shared" si="2"/>
        <v> </v>
      </c>
      <c r="AB27" s="170" t="str">
        <f t="shared" si="2"/>
        <v> </v>
      </c>
      <c r="AC27" s="100"/>
      <c r="AD27" s="100"/>
      <c r="AE27" s="330" t="str">
        <f>IF(ISERROR(Y27*100000000/'Calc-Units'!$E$21)," ",Y27*100000000/'Calc-Units'!$E$21)</f>
        <v> </v>
      </c>
      <c r="AF27" s="330" t="str">
        <f>IF(ISERROR(Z27*100000000/'Calc-Units'!$D$21)," ",Z27*100000000/'Calc-Units'!$D$21)</f>
        <v> </v>
      </c>
      <c r="AG27" s="330" t="str">
        <f>IF(ISERROR(AA27*100000000/'Calc-Units'!$C$21)," ",AA27*100000000/'Calc-Units'!$C$21)</f>
        <v> </v>
      </c>
      <c r="AH27" s="331" t="str">
        <f>IF(ISERROR(AB27*100000000/'Calc-Units'!$C$21)," ",AB27*100000000/'Calc-Units'!$C$21)</f>
        <v> </v>
      </c>
      <c r="AI27" s="102"/>
      <c r="AJ27" s="112">
        <v>0</v>
      </c>
      <c r="AK27" s="96">
        <f t="shared" si="3"/>
        <v>0</v>
      </c>
      <c r="AL27" s="97">
        <f t="shared" si="4"/>
        <v>0</v>
      </c>
      <c r="AM27" s="96"/>
      <c r="AN27" s="96"/>
      <c r="AO27" s="174" t="str">
        <f t="shared" si="5"/>
        <v> </v>
      </c>
      <c r="AP27" s="174" t="str">
        <f t="shared" si="5"/>
        <v> </v>
      </c>
      <c r="AQ27" s="174" t="str">
        <f t="shared" si="5"/>
        <v> </v>
      </c>
      <c r="AR27" s="170" t="str">
        <f t="shared" si="5"/>
        <v> </v>
      </c>
      <c r="AS27" s="100"/>
      <c r="AT27" s="102"/>
      <c r="AU27" s="330" t="str">
        <f>IF(ISERROR(AO27*100000000/'Calc-Units'!$E$21)," ",AO27*100000000/'Calc-Units'!$E$21)</f>
        <v> </v>
      </c>
      <c r="AV27" s="330" t="str">
        <f>IF(ISERROR(AP27*100000000/'Calc-Units'!$D$21)," ",AP27*100000000/'Calc-Units'!$D$21)</f>
        <v> </v>
      </c>
      <c r="AW27" s="330" t="str">
        <f>IF(ISERROR(AQ27*100000000/'Calc-Units'!$C$21)," ",AQ27*100000000/'Calc-Units'!$C$21)</f>
        <v> </v>
      </c>
      <c r="AX27" s="331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924</v>
      </c>
      <c r="D28" s="153">
        <f>'RRP 1.3'!Z$12</f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0</v>
      </c>
      <c r="J28" s="144"/>
      <c r="K28" s="96"/>
      <c r="L28" s="152" t="s">
        <v>921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1"/>
        <v> </v>
      </c>
      <c r="U28" s="99" t="str">
        <f t="shared" si="1"/>
        <v> </v>
      </c>
      <c r="V28" s="171" t="str">
        <f t="shared" si="1"/>
        <v> </v>
      </c>
      <c r="W28" s="100"/>
      <c r="X28" s="94"/>
      <c r="Y28" s="99" t="str">
        <f t="shared" si="2"/>
        <v> </v>
      </c>
      <c r="Z28" s="99" t="str">
        <f t="shared" si="2"/>
        <v> </v>
      </c>
      <c r="AA28" s="99" t="str">
        <f t="shared" si="2"/>
        <v> </v>
      </c>
      <c r="AB28" s="171" t="str">
        <f t="shared" si="2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3"/>
        <v>0</v>
      </c>
      <c r="AL28" s="97">
        <f t="shared" si="4"/>
        <v>0</v>
      </c>
      <c r="AM28" s="96"/>
      <c r="AN28" s="96"/>
      <c r="AO28" s="99" t="str">
        <f t="shared" si="5"/>
        <v> </v>
      </c>
      <c r="AP28" s="99" t="str">
        <f t="shared" si="5"/>
        <v> </v>
      </c>
      <c r="AQ28" s="99" t="str">
        <f t="shared" si="5"/>
        <v> </v>
      </c>
      <c r="AR28" s="171" t="str">
        <f t="shared" si="5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528</v>
      </c>
      <c r="D29" s="153">
        <f>'RRP 1.3'!AA$12</f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0</v>
      </c>
      <c r="J29" s="144"/>
      <c r="K29" s="96"/>
      <c r="L29" s="153" t="s">
        <v>921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1"/>
        <v> </v>
      </c>
      <c r="U29" s="99" t="str">
        <f t="shared" si="1"/>
        <v> </v>
      </c>
      <c r="V29" s="171" t="str">
        <f t="shared" si="1"/>
        <v> </v>
      </c>
      <c r="W29" s="100"/>
      <c r="X29" s="94"/>
      <c r="Y29" s="99" t="str">
        <f t="shared" si="2"/>
        <v> </v>
      </c>
      <c r="Z29" s="99" t="str">
        <f t="shared" si="2"/>
        <v> </v>
      </c>
      <c r="AA29" s="99" t="str">
        <f t="shared" si="2"/>
        <v> </v>
      </c>
      <c r="AB29" s="171" t="str">
        <f t="shared" si="2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3"/>
        <v>0</v>
      </c>
      <c r="AL29" s="97">
        <f t="shared" si="4"/>
        <v>0</v>
      </c>
      <c r="AM29" s="96"/>
      <c r="AN29" s="96"/>
      <c r="AO29" s="99" t="str">
        <f t="shared" si="5"/>
        <v> </v>
      </c>
      <c r="AP29" s="99" t="str">
        <f t="shared" si="5"/>
        <v> </v>
      </c>
      <c r="AQ29" s="99" t="str">
        <f t="shared" si="5"/>
        <v> </v>
      </c>
      <c r="AR29" s="171" t="str">
        <f t="shared" si="5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529</v>
      </c>
      <c r="D30" s="153">
        <f>'RRP 1.3'!AB$12</f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0</v>
      </c>
      <c r="J30" s="144"/>
      <c r="K30" s="96"/>
      <c r="L30" s="153" t="s">
        <v>921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1"/>
        <v> </v>
      </c>
      <c r="U30" s="99" t="str">
        <f t="shared" si="1"/>
        <v> </v>
      </c>
      <c r="V30" s="171" t="str">
        <f t="shared" si="1"/>
        <v> </v>
      </c>
      <c r="W30" s="100"/>
      <c r="X30" s="94"/>
      <c r="Y30" s="99" t="str">
        <f t="shared" si="2"/>
        <v> </v>
      </c>
      <c r="Z30" s="99" t="str">
        <f t="shared" si="2"/>
        <v> </v>
      </c>
      <c r="AA30" s="99" t="str">
        <f t="shared" si="2"/>
        <v> </v>
      </c>
      <c r="AB30" s="171" t="str">
        <f t="shared" si="2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3"/>
        <v>0</v>
      </c>
      <c r="AL30" s="97">
        <f t="shared" si="4"/>
        <v>0</v>
      </c>
      <c r="AM30" s="96"/>
      <c r="AN30" s="96"/>
      <c r="AO30" s="99" t="str">
        <f t="shared" si="5"/>
        <v> </v>
      </c>
      <c r="AP30" s="99" t="str">
        <f t="shared" si="5"/>
        <v> </v>
      </c>
      <c r="AQ30" s="99" t="str">
        <f t="shared" si="5"/>
        <v> </v>
      </c>
      <c r="AR30" s="171" t="str">
        <f t="shared" si="5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649</v>
      </c>
      <c r="D31" s="153">
        <f>'RRP 1.3'!AC$12</f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0</v>
      </c>
      <c r="J31" s="144"/>
      <c r="K31" s="96"/>
      <c r="L31" s="153" t="s">
        <v>921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1"/>
        <v> </v>
      </c>
      <c r="U31" s="99" t="str">
        <f t="shared" si="1"/>
        <v> </v>
      </c>
      <c r="V31" s="171" t="str">
        <f t="shared" si="1"/>
        <v> </v>
      </c>
      <c r="W31" s="100"/>
      <c r="X31" s="94"/>
      <c r="Y31" s="99" t="str">
        <f t="shared" si="2"/>
        <v> </v>
      </c>
      <c r="Z31" s="99" t="str">
        <f t="shared" si="2"/>
        <v> </v>
      </c>
      <c r="AA31" s="99" t="str">
        <f t="shared" si="2"/>
        <v> </v>
      </c>
      <c r="AB31" s="171" t="str">
        <f t="shared" si="2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3"/>
        <v>0</v>
      </c>
      <c r="AL31" s="97">
        <f t="shared" si="4"/>
        <v>0</v>
      </c>
      <c r="AM31" s="96"/>
      <c r="AN31" s="96"/>
      <c r="AO31" s="99" t="str">
        <f t="shared" si="5"/>
        <v> </v>
      </c>
      <c r="AP31" s="99" t="str">
        <f t="shared" si="5"/>
        <v> </v>
      </c>
      <c r="AQ31" s="99" t="str">
        <f t="shared" si="5"/>
        <v> </v>
      </c>
      <c r="AR31" s="171" t="str">
        <f t="shared" si="5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504</v>
      </c>
      <c r="D32" s="153">
        <f>'RRP 1.3'!AD$12</f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</v>
      </c>
      <c r="J32" s="144"/>
      <c r="K32" s="96"/>
      <c r="L32" s="153" t="s">
        <v>921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1"/>
        <v> </v>
      </c>
      <c r="U32" s="99" t="str">
        <f t="shared" si="1"/>
        <v> </v>
      </c>
      <c r="V32" s="171" t="str">
        <f t="shared" si="1"/>
        <v> </v>
      </c>
      <c r="W32" s="100"/>
      <c r="X32" s="94"/>
      <c r="Y32" s="99" t="str">
        <f t="shared" si="2"/>
        <v> </v>
      </c>
      <c r="Z32" s="99" t="str">
        <f t="shared" si="2"/>
        <v> </v>
      </c>
      <c r="AA32" s="99" t="str">
        <f t="shared" si="2"/>
        <v> </v>
      </c>
      <c r="AB32" s="171" t="str">
        <f t="shared" si="2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3"/>
        <v>0</v>
      </c>
      <c r="AL32" s="97">
        <f t="shared" si="4"/>
        <v>0</v>
      </c>
      <c r="AM32" s="96"/>
      <c r="AN32" s="96"/>
      <c r="AO32" s="99" t="str">
        <f t="shared" si="5"/>
        <v> </v>
      </c>
      <c r="AP32" s="99" t="str">
        <f t="shared" si="5"/>
        <v> </v>
      </c>
      <c r="AQ32" s="99" t="str">
        <f t="shared" si="5"/>
        <v> </v>
      </c>
      <c r="AR32" s="171" t="str">
        <f t="shared" si="5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650</v>
      </c>
      <c r="D33" s="153">
        <f>'RRP 1.3'!AE$12</f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0</v>
      </c>
      <c r="J33" s="144"/>
      <c r="K33" s="96"/>
      <c r="L33" s="153" t="s">
        <v>921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1"/>
        <v> </v>
      </c>
      <c r="U33" s="99" t="str">
        <f t="shared" si="1"/>
        <v> </v>
      </c>
      <c r="V33" s="171" t="str">
        <f t="shared" si="1"/>
        <v> </v>
      </c>
      <c r="W33" s="100"/>
      <c r="X33" s="94"/>
      <c r="Y33" s="99" t="str">
        <f t="shared" si="2"/>
        <v> </v>
      </c>
      <c r="Z33" s="99" t="str">
        <f t="shared" si="2"/>
        <v> </v>
      </c>
      <c r="AA33" s="99" t="str">
        <f t="shared" si="2"/>
        <v> </v>
      </c>
      <c r="AB33" s="171" t="str">
        <f t="shared" si="2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3"/>
        <v>0</v>
      </c>
      <c r="AL33" s="97">
        <f t="shared" si="4"/>
        <v>0</v>
      </c>
      <c r="AM33" s="96"/>
      <c r="AN33" s="96"/>
      <c r="AO33" s="99" t="str">
        <f t="shared" si="5"/>
        <v> </v>
      </c>
      <c r="AP33" s="99" t="str">
        <f t="shared" si="5"/>
        <v> </v>
      </c>
      <c r="AQ33" s="99" t="str">
        <f t="shared" si="5"/>
        <v> </v>
      </c>
      <c r="AR33" s="171" t="str">
        <f t="shared" si="5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147</v>
      </c>
      <c r="D34" s="153">
        <f>'RRP 1.3'!AF$12</f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0</v>
      </c>
      <c r="J34" s="144"/>
      <c r="K34" s="96"/>
      <c r="L34" s="153" t="s">
        <v>921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1"/>
        <v> </v>
      </c>
      <c r="U34" s="99" t="str">
        <f t="shared" si="1"/>
        <v> </v>
      </c>
      <c r="V34" s="171" t="str">
        <f t="shared" si="1"/>
        <v> </v>
      </c>
      <c r="W34" s="100"/>
      <c r="X34" s="94"/>
      <c r="Y34" s="99" t="str">
        <f t="shared" si="2"/>
        <v> </v>
      </c>
      <c r="Z34" s="99" t="str">
        <f t="shared" si="2"/>
        <v> </v>
      </c>
      <c r="AA34" s="99" t="str">
        <f t="shared" si="2"/>
        <v> </v>
      </c>
      <c r="AB34" s="171" t="str">
        <f t="shared" si="2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3"/>
        <v>0</v>
      </c>
      <c r="AL34" s="97">
        <f t="shared" si="4"/>
        <v>0</v>
      </c>
      <c r="AM34" s="96"/>
      <c r="AN34" s="96"/>
      <c r="AO34" s="99" t="str">
        <f t="shared" si="5"/>
        <v> </v>
      </c>
      <c r="AP34" s="99" t="str">
        <f t="shared" si="5"/>
        <v> </v>
      </c>
      <c r="AQ34" s="99" t="str">
        <f t="shared" si="5"/>
        <v> </v>
      </c>
      <c r="AR34" s="171" t="str">
        <f t="shared" si="5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148</v>
      </c>
      <c r="D35" s="153">
        <f>'RRP 1.3'!AG$12</f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0</v>
      </c>
      <c r="J35" s="144"/>
      <c r="K35" s="96"/>
      <c r="L35" s="153" t="s">
        <v>921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1"/>
        <v> </v>
      </c>
      <c r="U35" s="99" t="str">
        <f t="shared" si="1"/>
        <v> </v>
      </c>
      <c r="V35" s="171" t="str">
        <f t="shared" si="1"/>
        <v> </v>
      </c>
      <c r="W35" s="100"/>
      <c r="X35" s="94"/>
      <c r="Y35" s="99" t="str">
        <f t="shared" si="2"/>
        <v> </v>
      </c>
      <c r="Z35" s="99" t="str">
        <f t="shared" si="2"/>
        <v> </v>
      </c>
      <c r="AA35" s="99" t="str">
        <f t="shared" si="2"/>
        <v> </v>
      </c>
      <c r="AB35" s="171" t="str">
        <f t="shared" si="2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3"/>
        <v>0</v>
      </c>
      <c r="AL35" s="97">
        <f t="shared" si="4"/>
        <v>0</v>
      </c>
      <c r="AM35" s="96"/>
      <c r="AN35" s="96"/>
      <c r="AO35" s="99" t="str">
        <f t="shared" si="5"/>
        <v> </v>
      </c>
      <c r="AP35" s="99" t="str">
        <f t="shared" si="5"/>
        <v> </v>
      </c>
      <c r="AQ35" s="99" t="str">
        <f t="shared" si="5"/>
        <v> </v>
      </c>
      <c r="AR35" s="171" t="str">
        <f t="shared" si="5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157</v>
      </c>
      <c r="D36" s="153">
        <f>'RRP 1.3'!AH$12</f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0</v>
      </c>
      <c r="J36" s="144"/>
      <c r="K36" s="96"/>
      <c r="L36" s="1911" t="s">
        <v>921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1"/>
        <v> </v>
      </c>
      <c r="U36" s="99" t="str">
        <f t="shared" si="1"/>
        <v> </v>
      </c>
      <c r="V36" s="171" t="str">
        <f t="shared" si="1"/>
        <v> </v>
      </c>
      <c r="W36" s="100"/>
      <c r="X36" s="94"/>
      <c r="Y36" s="99" t="str">
        <f t="shared" si="2"/>
        <v> </v>
      </c>
      <c r="Z36" s="99" t="str">
        <f t="shared" si="2"/>
        <v> </v>
      </c>
      <c r="AA36" s="99" t="str">
        <f t="shared" si="2"/>
        <v> </v>
      </c>
      <c r="AB36" s="171" t="str">
        <f t="shared" si="2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3"/>
        <v>0</v>
      </c>
      <c r="AL36" s="97">
        <f t="shared" si="4"/>
        <v>0</v>
      </c>
      <c r="AM36" s="96"/>
      <c r="AN36" s="96"/>
      <c r="AO36" s="99" t="str">
        <f t="shared" si="5"/>
        <v> </v>
      </c>
      <c r="AP36" s="99" t="str">
        <f t="shared" si="5"/>
        <v> </v>
      </c>
      <c r="AQ36" s="99" t="str">
        <f t="shared" si="5"/>
        <v> </v>
      </c>
      <c r="AR36" s="171" t="str">
        <f t="shared" si="5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657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921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1"/>
        <v> </v>
      </c>
      <c r="U37" s="99" t="str">
        <f t="shared" si="1"/>
        <v> </v>
      </c>
      <c r="V37" s="171" t="str">
        <f t="shared" si="1"/>
        <v> </v>
      </c>
      <c r="W37" s="100"/>
      <c r="X37" s="94"/>
      <c r="Y37" s="99" t="str">
        <f t="shared" si="2"/>
        <v> </v>
      </c>
      <c r="Z37" s="99" t="str">
        <f t="shared" si="2"/>
        <v> </v>
      </c>
      <c r="AA37" s="99" t="str">
        <f t="shared" si="2"/>
        <v> </v>
      </c>
      <c r="AB37" s="171" t="str">
        <f t="shared" si="2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3"/>
        <v>0</v>
      </c>
      <c r="AL37" s="97">
        <f t="shared" si="4"/>
        <v>0</v>
      </c>
      <c r="AM37" s="96"/>
      <c r="AN37" s="96"/>
      <c r="AO37" s="99" t="str">
        <f t="shared" si="5"/>
        <v> </v>
      </c>
      <c r="AP37" s="99" t="str">
        <f t="shared" si="5"/>
        <v> </v>
      </c>
      <c r="AQ37" s="99" t="str">
        <f t="shared" si="5"/>
        <v> </v>
      </c>
      <c r="AR37" s="171" t="str">
        <f t="shared" si="5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159</v>
      </c>
      <c r="D38" s="154">
        <f>'RRP 1.3'!AJ$12</f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0</v>
      </c>
      <c r="J38" s="144"/>
      <c r="K38" s="96"/>
      <c r="L38" s="154" t="s">
        <v>921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1"/>
        <v> </v>
      </c>
      <c r="U38" s="175" t="str">
        <f t="shared" si="1"/>
        <v> </v>
      </c>
      <c r="V38" s="172" t="str">
        <f t="shared" si="1"/>
        <v> </v>
      </c>
      <c r="W38" s="100"/>
      <c r="X38" s="94"/>
      <c r="Y38" s="175" t="str">
        <f t="shared" si="2"/>
        <v> </v>
      </c>
      <c r="Z38" s="175" t="str">
        <f t="shared" si="2"/>
        <v> </v>
      </c>
      <c r="AA38" s="175" t="str">
        <f t="shared" si="2"/>
        <v> </v>
      </c>
      <c r="AB38" s="172" t="str">
        <f t="shared" si="2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3"/>
        <v>0</v>
      </c>
      <c r="AL38" s="97">
        <f t="shared" si="4"/>
        <v>0</v>
      </c>
      <c r="AM38" s="96"/>
      <c r="AN38" s="96"/>
      <c r="AO38" s="175" t="str">
        <f t="shared" si="5"/>
        <v> </v>
      </c>
      <c r="AP38" s="175" t="str">
        <f t="shared" si="5"/>
        <v> </v>
      </c>
      <c r="AQ38" s="175" t="str">
        <f t="shared" si="5"/>
        <v> </v>
      </c>
      <c r="AR38" s="172" t="str">
        <f t="shared" si="5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8"/>
      <c r="C39" s="139" t="s">
        <v>33</v>
      </c>
      <c r="D39" s="155">
        <f>SUM(D6:D38)</f>
        <v>0</v>
      </c>
      <c r="E39" s="155">
        <f>SUM(E6:E38)</f>
        <v>0</v>
      </c>
      <c r="F39" s="155">
        <f>SUM(F6:F38)</f>
        <v>0</v>
      </c>
      <c r="G39" s="155">
        <f>SUM(G6:G38)</f>
        <v>0</v>
      </c>
      <c r="H39" s="155">
        <f>SUM(H6:H38)</f>
        <v>0</v>
      </c>
      <c r="I39" s="155">
        <f t="shared" si="0"/>
        <v>0</v>
      </c>
      <c r="J39" s="144"/>
      <c r="K39" s="100"/>
      <c r="L39" s="198"/>
      <c r="M39" s="198"/>
      <c r="N39" s="198"/>
      <c r="O39" s="198"/>
      <c r="P39" s="198"/>
      <c r="Q39" s="177"/>
      <c r="R39" s="181" t="s">
        <v>304</v>
      </c>
      <c r="S39" s="156">
        <f>SUM(S6:S38)</f>
        <v>0</v>
      </c>
      <c r="T39" s="156">
        <f>SUM(T6:T38)</f>
        <v>0</v>
      </c>
      <c r="U39" s="156">
        <f>SUM(U6:U38)</f>
        <v>0</v>
      </c>
      <c r="V39" s="156">
        <f>SUM(V6:V38)</f>
        <v>0</v>
      </c>
      <c r="W39" s="177"/>
      <c r="X39" s="185" t="s">
        <v>59</v>
      </c>
      <c r="Y39" s="1924" t="e">
        <f>SUM(Y40:AB40)</f>
        <v>#VALUE!</v>
      </c>
      <c r="Z39" s="1924"/>
      <c r="AA39" s="1924"/>
      <c r="AB39" s="1924"/>
      <c r="AC39" s="100"/>
      <c r="AD39" s="185" t="s">
        <v>59</v>
      </c>
      <c r="AE39" s="1930">
        <f>SUM(AE40:AH40)</f>
        <v>0</v>
      </c>
      <c r="AF39" s="1930"/>
      <c r="AG39" s="1930"/>
      <c r="AH39" s="1930"/>
      <c r="AI39" s="102"/>
      <c r="AJ39" s="156" t="s">
        <v>304</v>
      </c>
      <c r="AK39" s="156">
        <f>SUM(AK6:AK38)</f>
        <v>0</v>
      </c>
      <c r="AL39" s="199">
        <f>SUM(AL6:AL38)</f>
        <v>0</v>
      </c>
      <c r="AM39" s="201"/>
      <c r="AN39" s="200" t="s">
        <v>59</v>
      </c>
      <c r="AO39" s="1930">
        <f>SUM(AO40:AR40)</f>
        <v>0</v>
      </c>
      <c r="AP39" s="1930"/>
      <c r="AQ39" s="1930"/>
      <c r="AR39" s="1930"/>
      <c r="AS39" s="204"/>
      <c r="AT39" s="185" t="s">
        <v>59</v>
      </c>
      <c r="AU39" s="1930">
        <f>SUM(AU40:AX40)</f>
        <v>0</v>
      </c>
      <c r="AV39" s="1930"/>
      <c r="AW39" s="1930"/>
      <c r="AX39" s="1930"/>
      <c r="AZ39" s="94"/>
      <c r="BA39" s="94"/>
    </row>
    <row r="40" spans="1:53" s="93" customFormat="1" ht="12.75">
      <c r="A40" s="133"/>
      <c r="B40" s="329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60</v>
      </c>
      <c r="Y40" s="186" t="e">
        <f>SUM(Y6:Y38)</f>
        <v>#VALUE!</v>
      </c>
      <c r="Z40" s="186" t="e">
        <f>SUM(Z6:Z38)</f>
        <v>#VALUE!</v>
      </c>
      <c r="AA40" s="186" t="e">
        <f>SUM(AA6:AA38)</f>
        <v>#VALUE!</v>
      </c>
      <c r="AB40" s="186" t="e">
        <f>SUM(AB6:AB38)</f>
        <v>#VALUE!</v>
      </c>
      <c r="AC40" s="100"/>
      <c r="AD40" s="185" t="s">
        <v>60</v>
      </c>
      <c r="AE40" s="196">
        <f>SUM(AE6:AE38)</f>
        <v>0</v>
      </c>
      <c r="AF40" s="196">
        <f>SUM(AF6:AF38)</f>
        <v>0</v>
      </c>
      <c r="AG40" s="196">
        <f>SUM(AG6:AG38)</f>
        <v>0</v>
      </c>
      <c r="AH40" s="196">
        <f>SUM(AH6:AH38)</f>
        <v>0</v>
      </c>
      <c r="AI40" s="102"/>
      <c r="AJ40" s="198"/>
      <c r="AK40" s="198"/>
      <c r="AL40" s="198"/>
      <c r="AM40" s="177"/>
      <c r="AN40" s="185" t="s">
        <v>60</v>
      </c>
      <c r="AO40" s="196">
        <f>SUM(AO6:AO38)</f>
        <v>0</v>
      </c>
      <c r="AP40" s="196">
        <f>SUM(AP6:AP38)</f>
        <v>0</v>
      </c>
      <c r="AQ40" s="196">
        <f>SUM(AQ6:AQ38)</f>
        <v>0</v>
      </c>
      <c r="AR40" s="203">
        <f>SUM(AR6:AR38)</f>
        <v>0</v>
      </c>
      <c r="AS40" s="205"/>
      <c r="AT40" s="185" t="s">
        <v>60</v>
      </c>
      <c r="AU40" s="196">
        <f>SUM(AU6:AU38)</f>
        <v>0</v>
      </c>
      <c r="AV40" s="196">
        <f>SUM(AV6:AV38)</f>
        <v>0</v>
      </c>
      <c r="AW40" s="196">
        <f>SUM(AW6:AW38)</f>
        <v>0</v>
      </c>
      <c r="AX40" s="196">
        <f>SUM(AX6:AX38)</f>
        <v>0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61</v>
      </c>
      <c r="Y41" s="180" t="e">
        <f>Y40/$Y$39</f>
        <v>#VALUE!</v>
      </c>
      <c r="Z41" s="180" t="e">
        <f>Z40/$Y$39</f>
        <v>#VALUE!</v>
      </c>
      <c r="AA41" s="180" t="e">
        <f>AA40/$Y$39</f>
        <v>#VALUE!</v>
      </c>
      <c r="AB41" s="180" t="e">
        <f>AB40/$Y$39</f>
        <v>#VALUE!</v>
      </c>
      <c r="AC41" s="100"/>
      <c r="AD41" s="185" t="s">
        <v>61</v>
      </c>
      <c r="AE41" s="180" t="e">
        <f>AE40/$AE$39</f>
        <v>#DIV/0!</v>
      </c>
      <c r="AF41" s="180" t="e">
        <f>AF40/$AE$39</f>
        <v>#DIV/0!</v>
      </c>
      <c r="AG41" s="180" t="e">
        <f>AG40/$AE$39</f>
        <v>#DIV/0!</v>
      </c>
      <c r="AH41" s="180" t="e">
        <f>AH40/$AE$39</f>
        <v>#DIV/0!</v>
      </c>
      <c r="AI41" s="102"/>
      <c r="AJ41" s="177"/>
      <c r="AK41" s="177"/>
      <c r="AL41" s="177"/>
      <c r="AM41" s="177"/>
      <c r="AN41" s="185" t="s">
        <v>61</v>
      </c>
      <c r="AO41" s="347" t="e">
        <f>AO40/$AO$39</f>
        <v>#DIV/0!</v>
      </c>
      <c r="AP41" s="347" t="e">
        <f>AP40/$AO$39</f>
        <v>#DIV/0!</v>
      </c>
      <c r="AQ41" s="347" t="e">
        <f>AQ40/$AO$39</f>
        <v>#DIV/0!</v>
      </c>
      <c r="AR41" s="348" t="e">
        <f>AR40/$AO$39</f>
        <v>#DIV/0!</v>
      </c>
      <c r="AS41" s="179"/>
      <c r="AT41" s="185" t="s">
        <v>61</v>
      </c>
      <c r="AU41" s="180" t="e">
        <f>AU40/$AU$39</f>
        <v>#DIV/0!</v>
      </c>
      <c r="AV41" s="180" t="e">
        <f>AV40/$AU$39</f>
        <v>#DIV/0!</v>
      </c>
      <c r="AW41" s="180" t="e">
        <f>AW40/$AU$39</f>
        <v>#DIV/0!</v>
      </c>
      <c r="AX41" s="180" t="e">
        <f>AX40/$AU$39</f>
        <v>#DIV/0!</v>
      </c>
      <c r="AZ41" s="94"/>
      <c r="BA41" s="94"/>
    </row>
    <row r="42" spans="1:50" s="115" customFormat="1" ht="12.75">
      <c r="A42" s="1963"/>
      <c r="B42" s="1963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4"/>
      <c r="Y42" s="315"/>
      <c r="Z42" s="316"/>
      <c r="AA42" s="316"/>
      <c r="AB42" s="316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855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963"/>
      <c r="B43" s="1963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7"/>
      <c r="Y43" s="318"/>
      <c r="Z43" s="319"/>
      <c r="AA43" s="319"/>
      <c r="AB43" s="319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963"/>
      <c r="B44" s="1963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63" t="s">
        <v>44</v>
      </c>
      <c r="Y44" s="363"/>
      <c r="Z44" s="363"/>
      <c r="AA44" s="363"/>
      <c r="AB44" s="363"/>
      <c r="AC44" s="364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963"/>
      <c r="B45" s="1963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63"/>
      <c r="Y45" s="363"/>
      <c r="Z45" s="363"/>
      <c r="AA45" s="363"/>
      <c r="AB45" s="363"/>
      <c r="AC45" s="364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963"/>
      <c r="B46" s="1963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4" t="s">
        <v>820</v>
      </c>
      <c r="Y46" s="315">
        <f>SUMIF(Y6:Y11,"&gt;0",Y6:Y11)+SUMIF(Y27:Y38,"&gt;0",Y27:Y38)</f>
        <v>0</v>
      </c>
      <c r="Z46" s="315">
        <f>SUMIF(Z6:Z11,"&gt;0",Z6:Z11)+SUMIF(Z27:Z38,"&gt;0",Z27:Z38)</f>
        <v>0</v>
      </c>
      <c r="AA46" s="315">
        <f>SUMIF(AA6:AA11,"&gt;0",AA6:AA11)+SUMIF(AA27:AA38,"&gt;0",AA27:AA38)</f>
        <v>0</v>
      </c>
      <c r="AB46" s="315">
        <f>SUMIF(AB6:AB11,"&gt;0",AB6:AB11)+SUMIF(AB27:AB38,"&gt;0",AB27:AB38)</f>
        <v>0</v>
      </c>
      <c r="AC46" s="363" t="s">
        <v>45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963"/>
      <c r="B47" s="1963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7" t="s">
        <v>897</v>
      </c>
      <c r="Y47" s="318">
        <f>SUMIF(Y12:Y27,"&gt;0",Y12:Y27)</f>
        <v>0</v>
      </c>
      <c r="Z47" s="318">
        <f>SUMIF(Z12:Z27,"&gt;0",Z12:Z27)</f>
        <v>0</v>
      </c>
      <c r="AA47" s="318">
        <f>SUMIF(AA12:AA27,"&gt;0",AA12:AA27)</f>
        <v>0</v>
      </c>
      <c r="AB47" s="318">
        <f>SUMIF(AB12:AB27,"&gt;0",AB12:AB27)</f>
        <v>0</v>
      </c>
      <c r="AC47" s="363" t="s">
        <v>45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963"/>
      <c r="B48" s="1963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7" t="s">
        <v>46</v>
      </c>
      <c r="Y48" s="320" t="e">
        <f>Y46/(Y47+Y46)</f>
        <v>#DIV/0!</v>
      </c>
      <c r="Z48" s="321" t="e">
        <f>Z46/(Z47+Z46)</f>
        <v>#DIV/0!</v>
      </c>
      <c r="AA48" s="321" t="e">
        <f>AA46/(AA47+AA46)</f>
        <v>#DIV/0!</v>
      </c>
      <c r="AB48" s="365" t="e">
        <f>AB46/(AB47+AB46)</f>
        <v>#DIV/0!</v>
      </c>
      <c r="AC48" s="364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963"/>
      <c r="B49" s="1963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2" t="s">
        <v>898</v>
      </c>
      <c r="Y49" s="323" t="e">
        <f>Y47/(Y46+Y47)</f>
        <v>#DIV/0!</v>
      </c>
      <c r="Z49" s="324" t="e">
        <f>Z47/(Z46+Z47)</f>
        <v>#DIV/0!</v>
      </c>
      <c r="AA49" s="324" t="e">
        <f>AA47/(AA46+AA47)</f>
        <v>#DIV/0!</v>
      </c>
      <c r="AB49" s="324" t="e">
        <f>AB47/(AB46+AB47)</f>
        <v>#DIV/0!</v>
      </c>
      <c r="AC49" s="364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963"/>
      <c r="B50" s="1963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63"/>
      <c r="Y50" s="364"/>
      <c r="Z50" s="364"/>
      <c r="AA50" s="364"/>
      <c r="AB50" s="364"/>
      <c r="AC50" s="364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963"/>
      <c r="B51" s="1963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963"/>
      <c r="B52" s="1963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963"/>
      <c r="B53" s="1963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963"/>
      <c r="B54" s="1963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963"/>
      <c r="B55" s="1963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963"/>
      <c r="B56" s="1963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963"/>
      <c r="B57" s="1963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963"/>
      <c r="B58" s="1963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963"/>
      <c r="B59" s="1963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963"/>
      <c r="B60" s="1963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963"/>
      <c r="B61" s="1963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963"/>
      <c r="B62" s="1963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A42:A62"/>
    <mergeCell ref="B42:B47"/>
    <mergeCell ref="B48:B62"/>
    <mergeCell ref="E4:H4"/>
    <mergeCell ref="E3:I3"/>
    <mergeCell ref="AE3:AH3"/>
    <mergeCell ref="L3:P3"/>
    <mergeCell ref="AU39:AX39"/>
    <mergeCell ref="AE39:AH39"/>
    <mergeCell ref="M4:P4"/>
    <mergeCell ref="Y39:AB39"/>
    <mergeCell ref="AO39:AR39"/>
    <mergeCell ref="S3:V3"/>
    <mergeCell ref="Y3:AB3"/>
    <mergeCell ref="D2:I2"/>
    <mergeCell ref="L2:P2"/>
    <mergeCell ref="S2:V2"/>
    <mergeCell ref="Y2:AB2"/>
    <mergeCell ref="AE2:AH2"/>
    <mergeCell ref="AJ2:AR2"/>
    <mergeCell ref="AU3:AX3"/>
    <mergeCell ref="AJ3:AL3"/>
    <mergeCell ref="AO3:AR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35" sqref="C35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744</v>
      </c>
      <c r="D1" s="382" t="s">
        <v>407</v>
      </c>
    </row>
    <row r="2" ht="38.25">
      <c r="B2" s="188" t="s">
        <v>745</v>
      </c>
    </row>
    <row r="3" spans="1:2" ht="12.75">
      <c r="A3" s="188" t="s">
        <v>746</v>
      </c>
      <c r="B3" s="189">
        <f>'RRP 5.1'!G36</f>
        <v>0</v>
      </c>
    </row>
    <row r="4" spans="1:2" ht="12.75">
      <c r="A4" s="188" t="s">
        <v>861</v>
      </c>
      <c r="B4" s="189">
        <f>'RRP 5.1'!G35</f>
        <v>0</v>
      </c>
    </row>
    <row r="5" spans="1:2" ht="12.75">
      <c r="A5" s="188" t="s">
        <v>75</v>
      </c>
      <c r="B5" s="189">
        <f>'RRP 5.1'!G34</f>
        <v>0</v>
      </c>
    </row>
    <row r="6" spans="1:2" ht="12.75">
      <c r="A6" s="188" t="s">
        <v>590</v>
      </c>
      <c r="B6" s="189">
        <f>'RRP 5.1'!G40</f>
        <v>0</v>
      </c>
    </row>
    <row r="8" ht="15.75">
      <c r="A8" s="187" t="s">
        <v>755</v>
      </c>
    </row>
    <row r="9" spans="2:6" ht="12.75">
      <c r="B9" s="188" t="s">
        <v>82</v>
      </c>
      <c r="C9" s="188" t="s">
        <v>298</v>
      </c>
      <c r="D9" s="188" t="s">
        <v>297</v>
      </c>
      <c r="E9" s="188" t="s">
        <v>303</v>
      </c>
      <c r="F9" s="188" t="s">
        <v>301</v>
      </c>
    </row>
    <row r="10" spans="1:6" ht="12.75">
      <c r="A10" s="188" t="s">
        <v>746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861</v>
      </c>
      <c r="B11" s="189">
        <v>0</v>
      </c>
      <c r="C11" s="189">
        <v>0</v>
      </c>
      <c r="D11" s="189" t="e">
        <f>(1+$B$6/($B$3+$B$4/2+$B$5/4)/2)/(1+$B$6/($B$3+$B$4/2+$B$5/4))</f>
        <v>#DIV/0!</v>
      </c>
      <c r="E11" s="189" t="e">
        <f>(1+$B$6/($B$3+$B$4/2+$B$5/4)/2)/(1+$B$6/($B$3+$B$4/2+$B$5/4))</f>
        <v>#DIV/0!</v>
      </c>
      <c r="F11" s="189" t="e">
        <f>(1+$B$6/($B$3+$B$4/2+$B$5/4)/2)/(1+$B$6/($B$3+$B$4/2+$B$5/4))</f>
        <v>#DIV/0!</v>
      </c>
    </row>
    <row r="12" spans="1:6" ht="12.75">
      <c r="A12" s="188" t="s">
        <v>75</v>
      </c>
      <c r="B12" s="189">
        <v>0</v>
      </c>
      <c r="C12" s="189">
        <v>0</v>
      </c>
      <c r="D12" s="189">
        <v>0</v>
      </c>
      <c r="E12" s="189" t="e">
        <f>(1+$B$6/($B$3+$B$4/2+$B$5/4)/4)/(1+$B$6/($B$3+$B$4/2+$B$5/4))</f>
        <v>#DIV/0!</v>
      </c>
      <c r="F12" s="189" t="e">
        <f>(1+$B$6/($B$3+$B$4/2+$B$5/4)/4)/(1+$B$6/($B$3+$B$4/2+$B$5/4))</f>
        <v>#DIV/0!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82</v>
      </c>
      <c r="C19" s="188" t="s">
        <v>298</v>
      </c>
      <c r="D19" s="188" t="s">
        <v>297</v>
      </c>
      <c r="E19" s="188" t="s">
        <v>303</v>
      </c>
      <c r="F19" s="188" t="s">
        <v>301</v>
      </c>
    </row>
    <row r="20" spans="1:6" ht="12.75">
      <c r="A20" s="188" t="s">
        <v>589</v>
      </c>
      <c r="B20" s="192">
        <f>SUMPRODUCT(B$10:B$12,$B$3:$B$5)</f>
        <v>0</v>
      </c>
      <c r="C20" s="192">
        <f>SUMPRODUCT(C$10:C$12,$B$3:$B$5)</f>
        <v>0</v>
      </c>
      <c r="D20" s="192" t="e">
        <f>SUMPRODUCT(D$10:D$12,$B$3:$B$5)</f>
        <v>#DIV/0!</v>
      </c>
      <c r="E20" s="192" t="e">
        <f>SUMPRODUCT(E$10:E$12,$B$3:$B$5)</f>
        <v>#DIV/0!</v>
      </c>
      <c r="F20" s="192" t="e">
        <f>SUMPRODUCT(F$10:F$12,$B$3:$B$5)</f>
        <v>#DIV/0!</v>
      </c>
    </row>
    <row r="21" spans="1:6" ht="12.75">
      <c r="A21" s="188" t="s">
        <v>907</v>
      </c>
      <c r="B21" s="195">
        <f>B20*1000000</f>
        <v>0</v>
      </c>
      <c r="C21" s="195">
        <f>C20*1000000</f>
        <v>0</v>
      </c>
      <c r="D21" s="195" t="e">
        <f>D20*1000000</f>
        <v>#DIV/0!</v>
      </c>
      <c r="E21" s="195" t="e">
        <f>E20*1000000</f>
        <v>#DIV/0!</v>
      </c>
      <c r="F21" s="195" t="e">
        <f>F20*1000000</f>
        <v>#DIV/0!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E11" sqref="E11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98</v>
      </c>
      <c r="G1" s="382" t="s">
        <v>407</v>
      </c>
    </row>
    <row r="3" spans="2:7" ht="12.75">
      <c r="B3" s="17" t="s">
        <v>817</v>
      </c>
      <c r="C3" s="17" t="s">
        <v>298</v>
      </c>
      <c r="D3" s="17" t="s">
        <v>297</v>
      </c>
      <c r="E3" s="17" t="s">
        <v>303</v>
      </c>
      <c r="F3" s="336" t="s">
        <v>818</v>
      </c>
      <c r="G3" s="338"/>
    </row>
    <row r="4" spans="2:7" ht="38.25">
      <c r="B4" s="24" t="s">
        <v>847</v>
      </c>
      <c r="C4" s="25" t="e">
        <f>'Calc-Net capex'!$D$6</f>
        <v>#DIV/0!</v>
      </c>
      <c r="D4" s="25" t="e">
        <f>'Calc-Net capex'!$D$7</f>
        <v>#DIV/0!</v>
      </c>
      <c r="E4" s="77" t="e">
        <f>'Calc-Net capex'!$D$8+'Calc-Net capex'!$D$9</f>
        <v>#DIV/0!</v>
      </c>
      <c r="F4" s="82" t="s">
        <v>910</v>
      </c>
      <c r="G4" s="337"/>
    </row>
    <row r="5" spans="2:7" ht="12.75">
      <c r="B5" s="24" t="s">
        <v>784</v>
      </c>
      <c r="C5" s="28">
        <v>1</v>
      </c>
      <c r="D5" s="28">
        <v>0</v>
      </c>
      <c r="E5" s="78">
        <v>0</v>
      </c>
      <c r="F5" s="83" t="s">
        <v>153</v>
      </c>
      <c r="G5" s="83"/>
    </row>
    <row r="6" spans="2:7" ht="12.75">
      <c r="B6" s="24" t="s">
        <v>927</v>
      </c>
      <c r="C6" s="26" t="e">
        <f>'RRP 5.1'!$G$64/'RRP 5.1'!$G$65</f>
        <v>#DIV/0!</v>
      </c>
      <c r="D6" s="26" t="e">
        <f>'RRP 5.1'!$G$63/'RRP 5.1'!$G$65</f>
        <v>#DIV/0!</v>
      </c>
      <c r="E6" s="79" t="e">
        <f>('RRP 5.1'!$G$61+'RRP 5.1'!$G$62)/'RRP 5.1'!$G$65</f>
        <v>#DIV/0!</v>
      </c>
      <c r="F6" s="83" t="s">
        <v>150</v>
      </c>
      <c r="G6" s="83"/>
    </row>
    <row r="7" spans="2:7" ht="12.75">
      <c r="B7" s="24" t="s">
        <v>920</v>
      </c>
      <c r="C7" s="26" t="e">
        <f>0/'RRP 5.1'!$G$73</f>
        <v>#DIV/0!</v>
      </c>
      <c r="D7" s="26" t="e">
        <f>('RRP 5.1'!$G$71+'RRP 5.1'!$G$72)/'RRP 5.1'!$G$73</f>
        <v>#DIV/0!</v>
      </c>
      <c r="E7" s="79" t="e">
        <f>('RRP 5.1'!$G$68+'RRP 5.1'!$G$69+'RRP 5.1'!$G$70)/'RRP 5.1'!$G$73</f>
        <v>#DIV/0!</v>
      </c>
      <c r="F7" s="83" t="s">
        <v>150</v>
      </c>
      <c r="G7" s="83"/>
    </row>
    <row r="8" spans="2:7" ht="25.5">
      <c r="B8" s="24" t="s">
        <v>816</v>
      </c>
      <c r="C8" s="26">
        <v>0</v>
      </c>
      <c r="D8" s="26">
        <v>0</v>
      </c>
      <c r="E8" s="79">
        <v>1</v>
      </c>
      <c r="F8" s="83" t="s">
        <v>153</v>
      </c>
      <c r="G8" s="83"/>
    </row>
    <row r="9" spans="2:7" ht="25.5">
      <c r="B9" s="24" t="s">
        <v>154</v>
      </c>
      <c r="C9" s="26" t="e">
        <f>'Calc-MEAV'!D6</f>
        <v>#DIV/0!</v>
      </c>
      <c r="D9" s="26" t="e">
        <f>'Calc-MEAV'!D7</f>
        <v>#DIV/0!</v>
      </c>
      <c r="E9" s="79" t="e">
        <f>'Calc-MEAV'!D8+'Calc-MEAV'!D9</f>
        <v>#DIV/0!</v>
      </c>
      <c r="F9" s="337" t="s">
        <v>911</v>
      </c>
      <c r="G9" s="337"/>
    </row>
    <row r="10" spans="2:7" ht="12.75">
      <c r="B10" s="24" t="s">
        <v>158</v>
      </c>
      <c r="C10" s="26">
        <v>0</v>
      </c>
      <c r="D10" s="26">
        <v>0</v>
      </c>
      <c r="E10" s="79">
        <v>1</v>
      </c>
      <c r="F10" s="83" t="s">
        <v>153</v>
      </c>
      <c r="G10" s="83"/>
    </row>
    <row r="11" spans="2:7" ht="12.75">
      <c r="B11" s="24" t="s">
        <v>21</v>
      </c>
      <c r="C11" s="26">
        <v>1</v>
      </c>
      <c r="D11" s="26">
        <v>0</v>
      </c>
      <c r="E11" s="79">
        <v>0</v>
      </c>
      <c r="F11" s="83" t="s">
        <v>153</v>
      </c>
      <c r="G11" s="83"/>
    </row>
    <row r="12" spans="2:7" ht="12.75">
      <c r="B12" s="27" t="s">
        <v>22</v>
      </c>
      <c r="C12" s="29">
        <v>0</v>
      </c>
      <c r="D12" s="29">
        <v>1</v>
      </c>
      <c r="E12" s="80">
        <v>0</v>
      </c>
      <c r="F12" s="310" t="s">
        <v>153</v>
      </c>
      <c r="G12" s="83"/>
    </row>
    <row r="14" s="10" customFormat="1" ht="12.75">
      <c r="A14" s="10" t="s">
        <v>800</v>
      </c>
    </row>
    <row r="16" spans="2:8" ht="12.75">
      <c r="B16" s="17" t="s">
        <v>817</v>
      </c>
      <c r="C16" s="17" t="s">
        <v>298</v>
      </c>
      <c r="D16" s="17" t="s">
        <v>950</v>
      </c>
      <c r="E16" s="17" t="s">
        <v>297</v>
      </c>
      <c r="F16" s="17" t="s">
        <v>303</v>
      </c>
      <c r="G16" s="81" t="s">
        <v>818</v>
      </c>
      <c r="H16" s="338"/>
    </row>
    <row r="17" spans="2:8" ht="54" customHeight="1">
      <c r="B17" s="24" t="s">
        <v>847</v>
      </c>
      <c r="C17" s="25" t="e">
        <f>'Calc-Net capex'!H6</f>
        <v>#DIV/0!</v>
      </c>
      <c r="D17" s="25" t="e">
        <f>'Calc-Net capex'!H7</f>
        <v>#DIV/0!</v>
      </c>
      <c r="E17" s="25" t="e">
        <f>'Calc-Net capex'!H8</f>
        <v>#DIV/0!</v>
      </c>
      <c r="F17" s="77" t="e">
        <f>'Calc-Net capex'!$D$8+'Calc-Net capex'!$D$9</f>
        <v>#DIV/0!</v>
      </c>
      <c r="G17" s="82" t="s">
        <v>910</v>
      </c>
      <c r="H17" s="337"/>
    </row>
    <row r="18" spans="2:8" ht="12.75">
      <c r="B18" s="24" t="s">
        <v>815</v>
      </c>
      <c r="C18" s="28">
        <v>1</v>
      </c>
      <c r="D18" s="28">
        <v>0</v>
      </c>
      <c r="E18" s="28">
        <v>0</v>
      </c>
      <c r="F18" s="78">
        <v>0</v>
      </c>
      <c r="G18" s="83" t="s">
        <v>153</v>
      </c>
      <c r="H18" s="83"/>
    </row>
    <row r="19" spans="2:8" ht="12.75">
      <c r="B19" s="24" t="s">
        <v>927</v>
      </c>
      <c r="C19" s="26" t="e">
        <f>'RRP 5.1'!$G$64/'RRP 5.1'!$G$65</f>
        <v>#DIV/0!</v>
      </c>
      <c r="D19" s="26">
        <v>0</v>
      </c>
      <c r="E19" s="26" t="e">
        <f>'RRP 5.1'!$G$63/'RRP 5.1'!$G$65</f>
        <v>#DIV/0!</v>
      </c>
      <c r="F19" s="79" t="e">
        <f>('RRP 5.1'!$G$61+'RRP 5.1'!$G$62)/'RRP 5.1'!$G$65</f>
        <v>#DIV/0!</v>
      </c>
      <c r="G19" s="83" t="s">
        <v>150</v>
      </c>
      <c r="H19" s="83"/>
    </row>
    <row r="20" spans="2:8" ht="12.75">
      <c r="B20" s="24" t="s">
        <v>926</v>
      </c>
      <c r="C20" s="26" t="e">
        <f>0/'RRP 5.1'!$G$73</f>
        <v>#DIV/0!</v>
      </c>
      <c r="D20" s="26">
        <v>0</v>
      </c>
      <c r="E20" s="26" t="e">
        <f>('RRP 5.1'!$G$71+'RRP 5.1'!$G$72)/'RRP 5.1'!$G$73</f>
        <v>#DIV/0!</v>
      </c>
      <c r="F20" s="79" t="e">
        <f>('RRP 5.1'!$G$68+'RRP 5.1'!$G$69+'RRP 5.1'!$G$70)/'RRP 5.1'!$G$73</f>
        <v>#DIV/0!</v>
      </c>
      <c r="G20" s="83" t="s">
        <v>150</v>
      </c>
      <c r="H20" s="83"/>
    </row>
    <row r="21" spans="2:8" ht="25.5">
      <c r="B21" s="24" t="s">
        <v>816</v>
      </c>
      <c r="C21" s="26">
        <v>0</v>
      </c>
      <c r="D21" s="26">
        <v>0</v>
      </c>
      <c r="E21" s="26">
        <v>0</v>
      </c>
      <c r="F21" s="79">
        <v>1</v>
      </c>
      <c r="G21" s="83" t="s">
        <v>153</v>
      </c>
      <c r="H21" s="83"/>
    </row>
    <row r="22" spans="2:8" ht="59.25" customHeight="1">
      <c r="B22" s="24" t="s">
        <v>154</v>
      </c>
      <c r="C22" s="86" t="e">
        <f>'Calc-MEAV'!H6</f>
        <v>#DIV/0!</v>
      </c>
      <c r="D22" s="86" t="e">
        <f>'Calc-MEAV'!H7</f>
        <v>#DIV/0!</v>
      </c>
      <c r="E22" s="86" t="e">
        <f>'Calc-MEAV'!H8</f>
        <v>#DIV/0!</v>
      </c>
      <c r="F22" s="86" t="e">
        <f>'Calc-MEAV'!H9+'Calc-MEAV'!H10</f>
        <v>#DIV/0!</v>
      </c>
      <c r="G22" s="85" t="s">
        <v>911</v>
      </c>
      <c r="H22" s="337"/>
    </row>
    <row r="23" spans="2:8" ht="55.5" customHeight="1">
      <c r="B23" s="24" t="s">
        <v>896</v>
      </c>
      <c r="C23" s="86" t="e">
        <f>'Calc-MEAV'!L6</f>
        <v>#VALUE!</v>
      </c>
      <c r="D23" s="86" t="e">
        <f>'Calc-MEAV'!L7</f>
        <v>#VALUE!</v>
      </c>
      <c r="E23" s="86" t="e">
        <f>'Calc-MEAV'!L8</f>
        <v>#VALUE!</v>
      </c>
      <c r="F23" s="86" t="e">
        <f>'Calc-MEAV'!L9+'Calc-MEAV'!L10</f>
        <v>#VALUE!</v>
      </c>
      <c r="G23" s="85" t="s">
        <v>911</v>
      </c>
      <c r="H23" s="83"/>
    </row>
    <row r="24" spans="2:8" ht="58.5" customHeight="1">
      <c r="B24" s="24" t="s">
        <v>955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 t="e">
        <f>'Calc-MEAV'!Q6+'Calc-MEAV'!Q7</f>
        <v>#VALUE!</v>
      </c>
      <c r="G24" s="85" t="s">
        <v>911</v>
      </c>
      <c r="H24" s="83"/>
    </row>
    <row r="25" spans="2:8" ht="12.75">
      <c r="B25" s="24" t="s">
        <v>158</v>
      </c>
      <c r="C25" s="86">
        <v>0</v>
      </c>
      <c r="D25" s="86">
        <v>0</v>
      </c>
      <c r="E25" s="86">
        <v>0</v>
      </c>
      <c r="F25" s="86">
        <v>1</v>
      </c>
      <c r="G25" s="83" t="s">
        <v>153</v>
      </c>
      <c r="H25" s="83"/>
    </row>
    <row r="26" spans="2:8" ht="12.75">
      <c r="B26" s="24" t="s">
        <v>21</v>
      </c>
      <c r="C26" s="86">
        <v>1</v>
      </c>
      <c r="D26" s="86">
        <v>0</v>
      </c>
      <c r="E26" s="86">
        <v>0</v>
      </c>
      <c r="F26" s="86">
        <v>0</v>
      </c>
      <c r="G26" s="83" t="s">
        <v>153</v>
      </c>
      <c r="H26" s="338"/>
    </row>
    <row r="27" spans="2:8" ht="12.75">
      <c r="B27" s="27" t="s">
        <v>22</v>
      </c>
      <c r="C27" s="87">
        <v>0</v>
      </c>
      <c r="D27" s="87">
        <v>0</v>
      </c>
      <c r="E27" s="87">
        <v>1</v>
      </c>
      <c r="F27" s="87">
        <v>0</v>
      </c>
      <c r="G27" s="159" t="s">
        <v>153</v>
      </c>
      <c r="H27" s="337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7"/>
      <c r="C31" s="308"/>
      <c r="D31" s="308"/>
      <c r="E31" s="308"/>
      <c r="F31" s="309"/>
    </row>
    <row r="32" spans="2:6" ht="12.75">
      <c r="B32" s="307"/>
      <c r="C32" s="308"/>
      <c r="D32" s="308"/>
      <c r="E32" s="308"/>
      <c r="F32" s="309"/>
    </row>
    <row r="33" spans="2:6" ht="12.75">
      <c r="B33" s="307"/>
      <c r="C33" s="308"/>
      <c r="D33" s="308"/>
      <c r="E33" s="308"/>
      <c r="F33" s="309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24">
      <selection activeCell="K23" sqref="K23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  <col min="18" max="16384" width="11.421875" style="0" customWidth="1"/>
  </cols>
  <sheetData>
    <row r="1" spans="1:6" s="3" customFormat="1" ht="12.75">
      <c r="A1" s="10" t="s">
        <v>905</v>
      </c>
      <c r="F1" s="382" t="s">
        <v>407</v>
      </c>
    </row>
    <row r="2" spans="10:15" ht="12.75">
      <c r="J2"/>
      <c r="K2"/>
      <c r="L2"/>
      <c r="M2"/>
      <c r="N2"/>
      <c r="O2"/>
    </row>
    <row r="3" spans="2:17" ht="26.25" customHeight="1">
      <c r="B3" s="1966" t="s">
        <v>948</v>
      </c>
      <c r="C3" s="1967"/>
      <c r="D3" s="1968"/>
      <c r="F3" s="1966" t="s">
        <v>949</v>
      </c>
      <c r="G3" s="1967"/>
      <c r="H3" s="1968"/>
      <c r="J3" s="1966" t="s">
        <v>798</v>
      </c>
      <c r="K3" s="1967"/>
      <c r="L3" s="1968"/>
      <c r="M3"/>
      <c r="N3"/>
      <c r="O3" s="1966" t="s">
        <v>799</v>
      </c>
      <c r="P3" s="1967"/>
      <c r="Q3" s="1968"/>
    </row>
    <row r="4" spans="2:17" ht="27.75" customHeight="1">
      <c r="B4" s="1969" t="s">
        <v>97</v>
      </c>
      <c r="C4" s="1970"/>
      <c r="D4" s="1971"/>
      <c r="F4" s="1972" t="s">
        <v>411</v>
      </c>
      <c r="G4" s="1970"/>
      <c r="H4" s="1971"/>
      <c r="J4" s="1969" t="s">
        <v>97</v>
      </c>
      <c r="K4" s="1970"/>
      <c r="L4" s="1971"/>
      <c r="M4"/>
      <c r="N4"/>
      <c r="O4" s="1969" t="s">
        <v>97</v>
      </c>
      <c r="P4" s="1970"/>
      <c r="Q4" s="1971"/>
    </row>
    <row r="5" spans="2:17" ht="12.75">
      <c r="B5" s="11"/>
      <c r="C5" s="12" t="s">
        <v>466</v>
      </c>
      <c r="D5" s="40" t="s">
        <v>846</v>
      </c>
      <c r="F5" s="11"/>
      <c r="G5" s="12" t="s">
        <v>466</v>
      </c>
      <c r="H5" s="40" t="s">
        <v>846</v>
      </c>
      <c r="J5" s="11"/>
      <c r="K5" s="12" t="s">
        <v>466</v>
      </c>
      <c r="L5" s="40" t="s">
        <v>846</v>
      </c>
      <c r="M5"/>
      <c r="N5"/>
      <c r="O5" s="11"/>
      <c r="P5" s="12" t="s">
        <v>466</v>
      </c>
      <c r="Q5" s="40" t="s">
        <v>846</v>
      </c>
    </row>
    <row r="6" spans="2:17" ht="12.75">
      <c r="B6" s="6" t="s">
        <v>298</v>
      </c>
      <c r="C6" s="70">
        <f>SUM(I20:I39)</f>
        <v>0</v>
      </c>
      <c r="D6" s="15" t="e">
        <f>C6/$C$10</f>
        <v>#DIV/0!</v>
      </c>
      <c r="F6" s="6" t="s">
        <v>298</v>
      </c>
      <c r="G6" s="70">
        <f>SUM(I20:I39)</f>
        <v>0</v>
      </c>
      <c r="H6" s="874" t="e">
        <f>G6/$G$11</f>
        <v>#DIV/0!</v>
      </c>
      <c r="J6" s="6" t="s">
        <v>298</v>
      </c>
      <c r="K6" s="70" t="e">
        <f>SUM(I20:I39)-I21-I30</f>
        <v>#VALUE!</v>
      </c>
      <c r="L6" s="15" t="e">
        <f>K6/$K$11</f>
        <v>#VALUE!</v>
      </c>
      <c r="M6"/>
      <c r="N6"/>
      <c r="O6" s="6" t="s">
        <v>298</v>
      </c>
      <c r="P6" s="70" t="e">
        <f>(SUM(I20:I39)-I21-I30)*0.5</f>
        <v>#VALUE!</v>
      </c>
      <c r="Q6" s="15" t="e">
        <f>P6/P$11</f>
        <v>#VALUE!</v>
      </c>
    </row>
    <row r="7" spans="2:17" ht="12.75">
      <c r="B7" s="6" t="s">
        <v>297</v>
      </c>
      <c r="C7" s="71">
        <f>SUM(I42:I79)+SUM(I158:I163)+SUM(I153:I154)</f>
        <v>0</v>
      </c>
      <c r="D7" s="14" t="e">
        <f>C7/$C$10</f>
        <v>#DIV/0!</v>
      </c>
      <c r="F7" s="6" t="s">
        <v>950</v>
      </c>
      <c r="G7" s="71">
        <f>SUM(I62:I63)+SUM(I69:I70)+SUM(I75:I78)</f>
        <v>0</v>
      </c>
      <c r="H7" s="875" t="e">
        <f>G7/$G$11</f>
        <v>#DIV/0!</v>
      </c>
      <c r="J7" s="6" t="s">
        <v>950</v>
      </c>
      <c r="K7" s="71">
        <f>SUM(I59:I72)+SUM(I75:I78)</f>
        <v>0</v>
      </c>
      <c r="L7" s="14" t="e">
        <f>K7/$K$11</f>
        <v>#VALUE!</v>
      </c>
      <c r="M7"/>
      <c r="N7"/>
      <c r="O7" s="6" t="s">
        <v>950</v>
      </c>
      <c r="P7" s="71">
        <f>SUM(I59:I72)+SUM(I75:I78)</f>
        <v>0</v>
      </c>
      <c r="Q7" s="14" t="e">
        <f>P7/P$11</f>
        <v>#VALUE!</v>
      </c>
    </row>
    <row r="8" spans="2:17" ht="12.75">
      <c r="B8" s="6" t="s">
        <v>303</v>
      </c>
      <c r="C8" s="71">
        <f>SUM(I81:I120)+SUM(I149:I150)</f>
        <v>0</v>
      </c>
      <c r="D8" s="14" t="e">
        <f>C8/$C$10</f>
        <v>#DIV/0!</v>
      </c>
      <c r="F8" s="6" t="s">
        <v>297</v>
      </c>
      <c r="G8" s="71">
        <f>SUM(I42:I56)+SUM(I59:I61)+SUM(I64:I68)+SUM(I71:I72)+SUM(I158:I163)+SUM(I153:I154)</f>
        <v>0</v>
      </c>
      <c r="H8" s="875" t="e">
        <f>G8/$G$11</f>
        <v>#DIV/0!</v>
      </c>
      <c r="J8" s="6" t="s">
        <v>297</v>
      </c>
      <c r="K8" s="71">
        <f>SUM(I42:I56)+SUM(I158:I163)+SUM(I153:I154)</f>
        <v>0</v>
      </c>
      <c r="L8" s="14" t="e">
        <f>K8/$K$11</f>
        <v>#VALUE!</v>
      </c>
      <c r="M8"/>
      <c r="N8"/>
      <c r="O8" s="6" t="s">
        <v>297</v>
      </c>
      <c r="P8" s="71">
        <f>SUM(I42:I56)+SUM(I158:I163)+SUM(I153:I154)</f>
        <v>0</v>
      </c>
      <c r="Q8" s="14" t="e">
        <f>P8/P$11</f>
        <v>#VALUE!</v>
      </c>
    </row>
    <row r="9" spans="2:17" ht="12.75">
      <c r="B9" s="7" t="s">
        <v>165</v>
      </c>
      <c r="C9" s="72">
        <f>SUM(I121:I146)</f>
        <v>0</v>
      </c>
      <c r="D9" s="16" t="e">
        <f>C9/$C$10</f>
        <v>#DIV/0!</v>
      </c>
      <c r="E9" s="30" t="s">
        <v>126</v>
      </c>
      <c r="F9" s="6" t="s">
        <v>303</v>
      </c>
      <c r="G9" s="71">
        <f>SUM(I81:I120)+SUM(I149:I150)</f>
        <v>0</v>
      </c>
      <c r="H9" s="875" t="e">
        <f>G9/$G$11</f>
        <v>#DIV/0!</v>
      </c>
      <c r="I9" s="30"/>
      <c r="J9" s="6" t="s">
        <v>303</v>
      </c>
      <c r="K9" s="71">
        <f>SUM(I81:I120)+SUM(I149:I150)</f>
        <v>0</v>
      </c>
      <c r="L9" s="14" t="e">
        <f>K9/$K$11</f>
        <v>#VALUE!</v>
      </c>
      <c r="M9"/>
      <c r="N9"/>
      <c r="O9" s="6" t="s">
        <v>303</v>
      </c>
      <c r="P9" s="71">
        <f>SUM(I81:I120)+SUM(I149:I150)</f>
        <v>0</v>
      </c>
      <c r="Q9" s="14" t="e">
        <f>P9/P$11</f>
        <v>#VALUE!</v>
      </c>
    </row>
    <row r="10" spans="2:18" ht="12.75">
      <c r="B10" s="69" t="s">
        <v>304</v>
      </c>
      <c r="C10" s="73">
        <f>SUM(C6:C9)</f>
        <v>0</v>
      </c>
      <c r="D10" s="74" t="e">
        <f>SUM(D6:D9)</f>
        <v>#DIV/0!</v>
      </c>
      <c r="E10" t="str">
        <f>IF(C10=$I$164,"OK","error")</f>
        <v>OK</v>
      </c>
      <c r="F10" s="7" t="s">
        <v>165</v>
      </c>
      <c r="G10" s="72">
        <f>SUM(I121:I146)</f>
        <v>0</v>
      </c>
      <c r="H10" s="876" t="e">
        <f>G10/$G$11</f>
        <v>#DIV/0!</v>
      </c>
      <c r="I10" s="30" t="s">
        <v>126</v>
      </c>
      <c r="J10" s="7" t="s">
        <v>165</v>
      </c>
      <c r="K10" s="72">
        <f>SUM(I121:I146)</f>
        <v>0</v>
      </c>
      <c r="L10" s="16" t="e">
        <f>K10/$K$11</f>
        <v>#VALUE!</v>
      </c>
      <c r="M10" s="30" t="s">
        <v>126</v>
      </c>
      <c r="N10"/>
      <c r="O10" s="7" t="s">
        <v>165</v>
      </c>
      <c r="P10" s="72">
        <f>SUM(I121:I146)</f>
        <v>0</v>
      </c>
      <c r="Q10" s="16" t="e">
        <f>P10/P$11</f>
        <v>#VALUE!</v>
      </c>
      <c r="R10" s="30" t="s">
        <v>126</v>
      </c>
    </row>
    <row r="11" spans="2:18" ht="12.75">
      <c r="B11" s="75"/>
      <c r="C11" s="67"/>
      <c r="D11" s="68"/>
      <c r="F11" s="69" t="s">
        <v>304</v>
      </c>
      <c r="G11" s="73">
        <f>SUM(G6:G10)</f>
        <v>0</v>
      </c>
      <c r="H11" s="74" t="e">
        <f>SUM(H6:H10)</f>
        <v>#DIV/0!</v>
      </c>
      <c r="I11" t="str">
        <f>IF(G11=$I$164,"OK","error")</f>
        <v>OK</v>
      </c>
      <c r="J11" s="69" t="s">
        <v>304</v>
      </c>
      <c r="K11" s="73" t="e">
        <f>SUM(K6:K10)</f>
        <v>#VALUE!</v>
      </c>
      <c r="L11" s="74" t="e">
        <f>SUM(L6:L10)</f>
        <v>#VALUE!</v>
      </c>
      <c r="M11" t="e">
        <f>IF(K11=($I$164-I21-I30),"OK","error")</f>
        <v>#VALUE!</v>
      </c>
      <c r="N11"/>
      <c r="O11" s="69" t="s">
        <v>304</v>
      </c>
      <c r="P11" s="73" t="e">
        <f>SUM(P6:P10)</f>
        <v>#VALUE!</v>
      </c>
      <c r="Q11" s="16" t="e">
        <f>SUM(Q6:Q10)</f>
        <v>#VALUE!</v>
      </c>
      <c r="R11" t="e">
        <f>IF(P11=($I$164-I21-I30-(SUM(I20:I39)-I21-I30)*0.5),"OK","error")</f>
        <v>#VALUE!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598</v>
      </c>
    </row>
    <row r="16" spans="1:15" s="31" customFormat="1" ht="25.5">
      <c r="A16" s="42"/>
      <c r="B16" s="32"/>
      <c r="C16" s="43" t="s">
        <v>145</v>
      </c>
      <c r="D16" s="42" t="s">
        <v>477</v>
      </c>
      <c r="E16" s="44" t="s">
        <v>585</v>
      </c>
      <c r="F16" s="44"/>
      <c r="G16" s="44" t="s">
        <v>599</v>
      </c>
      <c r="H16" s="44" t="s">
        <v>86</v>
      </c>
      <c r="I16" s="44" t="s">
        <v>904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753</v>
      </c>
      <c r="F17" s="41" t="s">
        <v>408</v>
      </c>
      <c r="G17" s="41" t="s">
        <v>781</v>
      </c>
      <c r="H17" s="41" t="s">
        <v>584</v>
      </c>
      <c r="I17" s="66" t="s">
        <v>449</v>
      </c>
      <c r="J17" t="s">
        <v>287</v>
      </c>
      <c r="K17" s="47"/>
      <c r="L17" s="47"/>
      <c r="M17" s="47"/>
      <c r="N17" s="47"/>
      <c r="O17" s="54"/>
    </row>
    <row r="18" spans="1:15" ht="12.75">
      <c r="A18" s="5" t="s">
        <v>802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298</v>
      </c>
      <c r="M18" s="1341">
        <f>SUMIF(J:J,L18,I:I)</f>
        <v>0</v>
      </c>
      <c r="N18" s="1342" t="e">
        <f>M18/M$25</f>
        <v>#DIV/0!</v>
      </c>
      <c r="O18" s="56"/>
    </row>
    <row r="19" spans="1:15" ht="12.75">
      <c r="A19" s="39"/>
      <c r="B19" s="34" t="s">
        <v>225</v>
      </c>
      <c r="C19" s="35"/>
      <c r="D19" s="39"/>
      <c r="E19" s="39"/>
      <c r="F19" s="35"/>
      <c r="G19" s="35"/>
      <c r="H19" s="35"/>
      <c r="I19" s="35"/>
      <c r="J19" t="s">
        <v>298</v>
      </c>
      <c r="K19" s="49"/>
      <c r="L19" t="s">
        <v>849</v>
      </c>
      <c r="M19" s="1341">
        <f aca="true" t="shared" si="0" ref="M19:M24">SUMIF(J$1:J$65536,L19,I$1:I$65536)</f>
        <v>0</v>
      </c>
      <c r="N19" s="1342" t="e">
        <f aca="true" t="shared" si="1" ref="N19:N25">M19/M$25</f>
        <v>#DIV/0!</v>
      </c>
      <c r="O19" s="57"/>
    </row>
    <row r="20" spans="1:15" ht="12.75">
      <c r="A20" s="39"/>
      <c r="B20" s="34"/>
      <c r="C20" s="35" t="s">
        <v>803</v>
      </c>
      <c r="D20" s="39" t="s">
        <v>495</v>
      </c>
      <c r="E20" s="6">
        <f>IF(ISNUMBER('FBPQ C2'!J12),'FBPQ C2'!J12,IF(ISNUMBER('FBPQ C2'!I12),'FBPQ C2'!I12,""))</f>
      </c>
      <c r="F20" s="45" t="s">
        <v>410</v>
      </c>
      <c r="G20" s="45" t="str">
        <f aca="true" t="shared" si="2" ref="G20:G51">IF(ISNUMBER(E20),E20,IF(H20&gt;0,F20," "))</f>
        <v> </v>
      </c>
      <c r="H20" s="35">
        <f>IF(ISBLANK('FBPQ T4'!E12)," ",'FBPQ T4'!AE12)</f>
        <v>0</v>
      </c>
      <c r="I20" s="35" t="str">
        <f>IF(ISERROR(G20*H20)," ",G20*H20)</f>
        <v> </v>
      </c>
      <c r="J20" t="s">
        <v>298</v>
      </c>
      <c r="K20" s="49"/>
      <c r="L20" t="s">
        <v>297</v>
      </c>
      <c r="M20" s="1341">
        <f t="shared" si="0"/>
        <v>0</v>
      </c>
      <c r="N20" s="1342" t="e">
        <f t="shared" si="1"/>
        <v>#DIV/0!</v>
      </c>
      <c r="O20" s="57"/>
    </row>
    <row r="21" spans="1:15" ht="12.75">
      <c r="A21" s="39"/>
      <c r="B21" s="34"/>
      <c r="C21" s="35" t="s">
        <v>804</v>
      </c>
      <c r="D21" s="39" t="s">
        <v>627</v>
      </c>
      <c r="E21" s="6">
        <f>IF(ISNUMBER('FBPQ C2'!J13),'FBPQ C2'!J13,IF(ISNUMBER('FBPQ C2'!I13),'FBPQ C2'!I13,""))</f>
      </c>
      <c r="F21" s="45" t="s">
        <v>410</v>
      </c>
      <c r="G21" s="45" t="str">
        <f t="shared" si="2"/>
        <v> </v>
      </c>
      <c r="H21" s="35">
        <f>IF(ISBLANK('FBPQ T4'!E13)," ",'FBPQ T4'!AE13)</f>
        <v>0</v>
      </c>
      <c r="I21" s="35" t="str">
        <f aca="true" t="shared" si="3" ref="I21:I84">IF(ISERROR(G21*H21)," ",G21*H21)</f>
        <v> </v>
      </c>
      <c r="J21" t="s">
        <v>298</v>
      </c>
      <c r="K21" s="49"/>
      <c r="L21" t="s">
        <v>307</v>
      </c>
      <c r="M21" s="1341">
        <f t="shared" si="0"/>
        <v>0</v>
      </c>
      <c r="N21" s="1342" t="e">
        <f t="shared" si="1"/>
        <v>#DIV/0!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298</v>
      </c>
      <c r="K22" s="49"/>
      <c r="L22" t="s">
        <v>303</v>
      </c>
      <c r="M22" s="1341">
        <f t="shared" si="0"/>
        <v>0</v>
      </c>
      <c r="N22" s="1342" t="e">
        <f t="shared" si="1"/>
        <v>#DIV/0!</v>
      </c>
      <c r="O22" s="59"/>
    </row>
    <row r="23" spans="1:15" ht="12.75">
      <c r="A23" s="39"/>
      <c r="B23" s="34" t="s">
        <v>628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298</v>
      </c>
      <c r="K23" s="49"/>
      <c r="L23" t="s">
        <v>308</v>
      </c>
      <c r="M23" s="1341">
        <f t="shared" si="0"/>
        <v>0</v>
      </c>
      <c r="N23" s="1342" t="e">
        <f t="shared" si="1"/>
        <v>#DIV/0!</v>
      </c>
      <c r="O23" s="57"/>
    </row>
    <row r="24" spans="1:15" ht="12.75">
      <c r="A24" s="39"/>
      <c r="B24" s="34"/>
      <c r="C24" s="35" t="s">
        <v>629</v>
      </c>
      <c r="D24" s="39" t="s">
        <v>627</v>
      </c>
      <c r="E24" s="6">
        <f>IF(ISNUMBER('FBPQ C2'!J16),'FBPQ C2'!J16,IF(ISNUMBER('FBPQ C2'!I16),'FBPQ C2'!I16,""))</f>
      </c>
      <c r="F24" s="45" t="s">
        <v>410</v>
      </c>
      <c r="G24" s="45" t="str">
        <f t="shared" si="2"/>
        <v> </v>
      </c>
      <c r="H24" s="35">
        <f>IF(ISBLANK('FBPQ T4'!E16)," ",'FBPQ T4'!AE16)</f>
        <v>0</v>
      </c>
      <c r="I24" s="35" t="str">
        <f t="shared" si="3"/>
        <v> </v>
      </c>
      <c r="J24" t="s">
        <v>298</v>
      </c>
      <c r="K24" s="49"/>
      <c r="L24" t="s">
        <v>301</v>
      </c>
      <c r="M24" s="1341">
        <f t="shared" si="0"/>
        <v>0</v>
      </c>
      <c r="N24" s="1342" t="e">
        <f t="shared" si="1"/>
        <v>#DIV/0!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298</v>
      </c>
      <c r="K25" s="49"/>
      <c r="L25" t="s">
        <v>213</v>
      </c>
      <c r="M25" s="1341">
        <f>SUM(M18:M24)</f>
        <v>0</v>
      </c>
      <c r="N25" s="1342" t="e">
        <f t="shared" si="1"/>
        <v>#DIV/0!</v>
      </c>
      <c r="O25" s="59"/>
    </row>
    <row r="26" spans="1:15" ht="12.75">
      <c r="A26" s="39"/>
      <c r="B26" s="34" t="s">
        <v>680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298</v>
      </c>
      <c r="K26" s="49"/>
      <c r="L26"/>
      <c r="M26" s="1341"/>
      <c r="N26" s="1342"/>
      <c r="O26" s="57"/>
    </row>
    <row r="27" spans="1:15" ht="12.75">
      <c r="A27" s="39"/>
      <c r="B27" s="34"/>
      <c r="C27" s="35" t="s">
        <v>527</v>
      </c>
      <c r="D27" s="39" t="s">
        <v>495</v>
      </c>
      <c r="E27" s="6">
        <f>IF(ISNUMBER('FBPQ C2'!J19),'FBPQ C2'!J19,IF(ISNUMBER('FBPQ C2'!I19),'FBPQ C2'!I19,""))</f>
      </c>
      <c r="F27" s="45" t="s">
        <v>410</v>
      </c>
      <c r="G27" s="45" t="str">
        <f t="shared" si="2"/>
        <v> </v>
      </c>
      <c r="H27" s="35">
        <f>IF(ISBLANK('FBPQ T4'!E19)," ",'FBPQ T4'!AE19)</f>
        <v>0</v>
      </c>
      <c r="I27" s="35" t="str">
        <f t="shared" si="3"/>
        <v> </v>
      </c>
      <c r="J27" t="s">
        <v>298</v>
      </c>
      <c r="K27" s="49"/>
      <c r="L27"/>
      <c r="M27" s="1341"/>
      <c r="N27" s="1342"/>
      <c r="O27" s="57"/>
    </row>
    <row r="28" spans="1:15" ht="12.75">
      <c r="A28" s="39"/>
      <c r="B28" s="34"/>
      <c r="C28" s="35" t="s">
        <v>812</v>
      </c>
      <c r="D28" s="39" t="s">
        <v>495</v>
      </c>
      <c r="E28" s="6">
        <f>IF(ISNUMBER('FBPQ C2'!J20),'FBPQ C2'!J20,IF(ISNUMBER('FBPQ C2'!I20),'FBPQ C2'!I20,""))</f>
      </c>
      <c r="F28" s="45" t="s">
        <v>410</v>
      </c>
      <c r="G28" s="45" t="str">
        <f t="shared" si="2"/>
        <v> </v>
      </c>
      <c r="H28" s="35">
        <f>IF(ISBLANK('FBPQ T4'!E20)," ",'FBPQ T4'!AE20)</f>
        <v>0</v>
      </c>
      <c r="I28" s="35" t="str">
        <f t="shared" si="3"/>
        <v> </v>
      </c>
      <c r="J28" t="s">
        <v>298</v>
      </c>
      <c r="K28" s="49"/>
      <c r="L28" t="s">
        <v>307</v>
      </c>
      <c r="M28" s="1341">
        <f>M21</f>
        <v>0</v>
      </c>
      <c r="N28" s="1342" t="e">
        <f>M28/M$32</f>
        <v>#DIV/0!</v>
      </c>
      <c r="O28" s="57"/>
    </row>
    <row r="29" spans="1:15" ht="12.75">
      <c r="A29" s="39"/>
      <c r="B29" s="34"/>
      <c r="C29" s="35" t="s">
        <v>813</v>
      </c>
      <c r="D29" s="39" t="s">
        <v>495</v>
      </c>
      <c r="E29" s="6">
        <f>IF(ISNUMBER('FBPQ C2'!J21),'FBPQ C2'!J21,IF(ISNUMBER('FBPQ C2'!I21),'FBPQ C2'!I21,""))</f>
      </c>
      <c r="F29" s="45" t="s">
        <v>410</v>
      </c>
      <c r="G29" s="45" t="str">
        <f t="shared" si="2"/>
        <v> </v>
      </c>
      <c r="H29" s="35">
        <f>IF(ISBLANK('FBPQ T4'!E21)," ",'FBPQ T4'!AE21)</f>
        <v>0</v>
      </c>
      <c r="I29" s="35" t="str">
        <f t="shared" si="3"/>
        <v> </v>
      </c>
      <c r="J29" t="s">
        <v>298</v>
      </c>
      <c r="K29" s="49"/>
      <c r="L29" t="s">
        <v>303</v>
      </c>
      <c r="M29" s="1341">
        <f>M22</f>
        <v>0</v>
      </c>
      <c r="N29" s="1342" t="e">
        <f>M29/M$32</f>
        <v>#DIV/0!</v>
      </c>
      <c r="O29" s="57"/>
    </row>
    <row r="30" spans="1:15" ht="12.75">
      <c r="A30" s="39"/>
      <c r="B30" s="34"/>
      <c r="C30" s="35" t="s">
        <v>814</v>
      </c>
      <c r="D30" s="39" t="s">
        <v>627</v>
      </c>
      <c r="E30" s="6">
        <f>IF(ISNUMBER('FBPQ C2'!J22),'FBPQ C2'!J22,IF(ISNUMBER('FBPQ C2'!I22),'FBPQ C2'!I22,""))</f>
      </c>
      <c r="F30" s="45" t="s">
        <v>410</v>
      </c>
      <c r="G30" s="45" t="str">
        <f t="shared" si="2"/>
        <v> </v>
      </c>
      <c r="H30" s="35">
        <f>IF(ISBLANK('FBPQ T4'!E22)," ",'FBPQ T4'!AE22)</f>
        <v>0</v>
      </c>
      <c r="I30" s="35" t="str">
        <f t="shared" si="3"/>
        <v> </v>
      </c>
      <c r="J30" t="s">
        <v>298</v>
      </c>
      <c r="K30" s="49"/>
      <c r="L30" t="s">
        <v>308</v>
      </c>
      <c r="M30" s="1341">
        <f>M23</f>
        <v>0</v>
      </c>
      <c r="N30" s="1342" t="e">
        <f>M30/M$32</f>
        <v>#DIV/0!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298</v>
      </c>
      <c r="K31" s="49"/>
      <c r="L31" t="s">
        <v>301</v>
      </c>
      <c r="M31" s="1341">
        <f>M24</f>
        <v>0</v>
      </c>
      <c r="N31" s="1342" t="e">
        <f>M31/M$32</f>
        <v>#DIV/0!</v>
      </c>
      <c r="O31" s="59"/>
    </row>
    <row r="32" spans="1:15" ht="12.75">
      <c r="A32" s="39"/>
      <c r="B32" s="34" t="s">
        <v>141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298</v>
      </c>
      <c r="K32" s="49"/>
      <c r="L32" t="s">
        <v>214</v>
      </c>
      <c r="M32" s="1341">
        <f>SUM(M28:M31)</f>
        <v>0</v>
      </c>
      <c r="N32" s="1342" t="e">
        <f>M32/M$32</f>
        <v>#DIV/0!</v>
      </c>
      <c r="O32" s="57"/>
    </row>
    <row r="33" spans="1:15" ht="12.75">
      <c r="A33" s="39"/>
      <c r="B33" s="34"/>
      <c r="C33" s="35" t="s">
        <v>142</v>
      </c>
      <c r="D33" s="39" t="s">
        <v>627</v>
      </c>
      <c r="E33" s="6">
        <f>IF(ISNUMBER('FBPQ C2'!J25),'FBPQ C2'!J25,IF(ISNUMBER('FBPQ C2'!I25),'FBPQ C2'!I25,""))</f>
      </c>
      <c r="F33" s="45" t="s">
        <v>410</v>
      </c>
      <c r="G33" s="45" t="str">
        <f t="shared" si="2"/>
        <v> </v>
      </c>
      <c r="H33" s="35">
        <f>IF(ISBLANK('FBPQ T4'!E25)," ",'FBPQ T4'!AE25)</f>
        <v>0</v>
      </c>
      <c r="I33" s="35" t="str">
        <f t="shared" si="3"/>
        <v> </v>
      </c>
      <c r="J33" t="s">
        <v>298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143</v>
      </c>
      <c r="D34" s="39" t="s">
        <v>627</v>
      </c>
      <c r="E34" s="6">
        <f>IF(ISNUMBER('FBPQ C2'!J26),'FBPQ C2'!J26,IF(ISNUMBER('FBPQ C2'!I26),'FBPQ C2'!I26,""))</f>
      </c>
      <c r="F34" s="45" t="s">
        <v>410</v>
      </c>
      <c r="G34" s="45" t="str">
        <f t="shared" si="2"/>
        <v> </v>
      </c>
      <c r="H34" s="35">
        <f>IF(ISBLANK('FBPQ T4'!E26)," ",'FBPQ T4'!AE26)</f>
        <v>0</v>
      </c>
      <c r="I34" s="35" t="str">
        <f t="shared" si="3"/>
        <v> </v>
      </c>
      <c r="J34" t="s">
        <v>298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647</v>
      </c>
      <c r="D35" s="39" t="s">
        <v>627</v>
      </c>
      <c r="E35" s="6">
        <f>IF(ISNUMBER('FBPQ C2'!J27),'FBPQ C2'!J27,IF(ISNUMBER('FBPQ C2'!I27),'FBPQ C2'!I27,""))</f>
      </c>
      <c r="F35" s="45" t="s">
        <v>410</v>
      </c>
      <c r="G35" s="45" t="str">
        <f t="shared" si="2"/>
        <v> </v>
      </c>
      <c r="H35" s="35">
        <f>IF(ISBLANK('FBPQ T4'!E27)," ",'FBPQ T4'!AE27)</f>
        <v>0</v>
      </c>
      <c r="I35" s="35" t="str">
        <f t="shared" si="3"/>
        <v> </v>
      </c>
      <c r="J35" t="s">
        <v>298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648</v>
      </c>
      <c r="D36" s="39" t="s">
        <v>627</v>
      </c>
      <c r="E36" s="6">
        <f>IF(ISNUMBER('FBPQ C2'!J28),'FBPQ C2'!J28,IF(ISNUMBER('FBPQ C2'!I28),'FBPQ C2'!I28,""))</f>
      </c>
      <c r="F36" s="45" t="s">
        <v>410</v>
      </c>
      <c r="G36" s="45" t="str">
        <f t="shared" si="2"/>
        <v> </v>
      </c>
      <c r="H36" s="35">
        <f>IF(ISBLANK('FBPQ T4'!E28)," ",'FBPQ T4'!AE28)</f>
        <v>0</v>
      </c>
      <c r="I36" s="35" t="str">
        <f t="shared" si="3"/>
        <v> </v>
      </c>
      <c r="J36" t="s">
        <v>298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635</v>
      </c>
      <c r="D37" s="39" t="s">
        <v>627</v>
      </c>
      <c r="E37" s="6">
        <f>IF(ISNUMBER('FBPQ C2'!J29),'FBPQ C2'!J29,IF(ISNUMBER('FBPQ C2'!I29),'FBPQ C2'!I29,""))</f>
      </c>
      <c r="F37" s="45" t="s">
        <v>410</v>
      </c>
      <c r="G37" s="45" t="str">
        <f t="shared" si="2"/>
        <v> </v>
      </c>
      <c r="H37" s="35">
        <f>IF(ISBLANK('FBPQ T4'!E29)," ",'FBPQ T4'!AE29)</f>
        <v>0</v>
      </c>
      <c r="I37" s="35" t="str">
        <f t="shared" si="3"/>
        <v> </v>
      </c>
      <c r="J37" t="s">
        <v>298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636</v>
      </c>
      <c r="D38" s="39" t="s">
        <v>627</v>
      </c>
      <c r="E38" s="6">
        <f>IF(ISNUMBER('FBPQ C2'!J30),'FBPQ C2'!J30,IF(ISNUMBER('FBPQ C2'!I30),'FBPQ C2'!I30,""))</f>
      </c>
      <c r="F38" s="45" t="s">
        <v>410</v>
      </c>
      <c r="G38" s="45" t="str">
        <f t="shared" si="2"/>
        <v> </v>
      </c>
      <c r="H38" s="35">
        <f>IF(ISBLANK('FBPQ T4'!E30)," ",'FBPQ T4'!AE30)</f>
        <v>0</v>
      </c>
      <c r="I38" s="35" t="str">
        <f t="shared" si="3"/>
        <v> </v>
      </c>
      <c r="J38" t="s">
        <v>298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298</v>
      </c>
      <c r="K39" s="61"/>
      <c r="L39" s="61"/>
      <c r="M39" s="61"/>
      <c r="N39" s="62"/>
      <c r="O39" s="59"/>
    </row>
    <row r="40" spans="1:15" ht="12.75">
      <c r="A40" s="39" t="s">
        <v>637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225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297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638</v>
      </c>
      <c r="D42" s="39" t="s">
        <v>495</v>
      </c>
      <c r="E42" s="6">
        <f>IF(ISNUMBER('FBPQ C2'!J34),'FBPQ C2'!J34,IF(ISNUMBER('FBPQ C2'!I34),'FBPQ C2'!I34,""))</f>
      </c>
      <c r="F42" s="45" t="s">
        <v>410</v>
      </c>
      <c r="G42" s="45" t="str">
        <f t="shared" si="2"/>
        <v> </v>
      </c>
      <c r="H42" s="35">
        <f>IF(ISBLANK('FBPQ T4'!E34)," ",'FBPQ T4'!AE34)</f>
        <v>0</v>
      </c>
      <c r="I42" s="35" t="str">
        <f t="shared" si="3"/>
        <v> </v>
      </c>
      <c r="J42" t="s">
        <v>297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639</v>
      </c>
      <c r="D43" s="39" t="s">
        <v>495</v>
      </c>
      <c r="E43" s="6">
        <f>IF(ISNUMBER('FBPQ C2'!J35),'FBPQ C2'!J35,IF(ISNUMBER('FBPQ C2'!I35),'FBPQ C2'!I35,""))</f>
      </c>
      <c r="F43" s="45" t="s">
        <v>410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297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640</v>
      </c>
      <c r="D44" s="39" t="s">
        <v>495</v>
      </c>
      <c r="E44" s="6">
        <f>IF(ISNUMBER('FBPQ C2'!J36),'FBPQ C2'!J36,IF(ISNUMBER('FBPQ C2'!I36),'FBPQ C2'!I36,""))</f>
      </c>
      <c r="F44" s="45" t="s">
        <v>410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297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160</v>
      </c>
      <c r="D45" s="39" t="s">
        <v>495</v>
      </c>
      <c r="E45" s="6">
        <f>IF(ISNUMBER('FBPQ C2'!J37),'FBPQ C2'!J37,IF(ISNUMBER('FBPQ C2'!I37),'FBPQ C2'!I37,""))</f>
      </c>
      <c r="F45" s="45" t="s">
        <v>410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297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297</v>
      </c>
      <c r="K46" s="49"/>
      <c r="L46" s="49"/>
      <c r="M46" s="49"/>
      <c r="N46" s="58"/>
      <c r="O46" s="59"/>
    </row>
    <row r="47" spans="1:15" ht="12.75">
      <c r="A47" s="39"/>
      <c r="B47" s="34" t="s">
        <v>628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297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523</v>
      </c>
      <c r="D48" s="39" t="s">
        <v>627</v>
      </c>
      <c r="E48" s="6">
        <f>IF(ISNUMBER('FBPQ C2'!J40),'FBPQ C2'!J40,IF(ISNUMBER('FBPQ C2'!I40),'FBPQ C2'!I40,""))</f>
      </c>
      <c r="F48" s="45" t="s">
        <v>410</v>
      </c>
      <c r="G48" s="45" t="str">
        <f t="shared" si="2"/>
        <v> </v>
      </c>
      <c r="H48" s="35">
        <f>IF(ISBLANK('FBPQ T4'!E40)," ",'FBPQ T4'!AE40)</f>
        <v>0</v>
      </c>
      <c r="I48" s="35" t="str">
        <f t="shared" si="3"/>
        <v> </v>
      </c>
      <c r="J48" t="s">
        <v>297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524</v>
      </c>
      <c r="D49" s="39" t="s">
        <v>627</v>
      </c>
      <c r="E49" s="6">
        <f>IF(ISNUMBER('FBPQ C2'!J41),'FBPQ C2'!J41,IF(ISNUMBER('FBPQ C2'!I41),'FBPQ C2'!I41,""))</f>
      </c>
      <c r="F49" s="45" t="s">
        <v>410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297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410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297</v>
      </c>
      <c r="K50" s="49"/>
      <c r="L50" s="49"/>
      <c r="M50" s="49"/>
      <c r="N50" s="58"/>
      <c r="O50" s="59"/>
    </row>
    <row r="51" spans="1:15" ht="12.75">
      <c r="A51" s="39"/>
      <c r="B51" s="34" t="s">
        <v>658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297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659</v>
      </c>
      <c r="D52" s="39" t="s">
        <v>495</v>
      </c>
      <c r="E52" s="6">
        <f>IF(ISNUMBER('FBPQ C2'!J44),'FBPQ C2'!J44,IF(ISNUMBER('FBPQ C2'!I44),'FBPQ C2'!I44,""))</f>
      </c>
      <c r="F52" s="45" t="s">
        <v>410</v>
      </c>
      <c r="G52" s="45" t="str">
        <f aca="true" t="shared" si="4" ref="G52:G83">IF(ISNUMBER(E52),E52,IF(H52&gt;0,F52," "))</f>
        <v> </v>
      </c>
      <c r="H52" s="35">
        <f>IF(ISBLANK('FBPQ T4'!E44)," ",'FBPQ T4'!AE44)</f>
        <v>0</v>
      </c>
      <c r="I52" s="35" t="str">
        <f t="shared" si="3"/>
        <v> </v>
      </c>
      <c r="J52" t="s">
        <v>297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660</v>
      </c>
      <c r="D53" s="39" t="s">
        <v>495</v>
      </c>
      <c r="E53" s="6">
        <f>IF(ISNUMBER('FBPQ C2'!J45),'FBPQ C2'!J45,IF(ISNUMBER('FBPQ C2'!I45),'FBPQ C2'!I45,""))</f>
      </c>
      <c r="F53" s="45" t="s">
        <v>410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297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297</v>
      </c>
      <c r="K54" s="49"/>
      <c r="L54" s="50"/>
      <c r="M54" s="49"/>
      <c r="N54" s="58"/>
      <c r="O54" s="59"/>
    </row>
    <row r="55" spans="1:15" ht="12.75">
      <c r="A55" s="39"/>
      <c r="B55" s="34" t="s">
        <v>514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297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515</v>
      </c>
      <c r="D56" s="39" t="s">
        <v>495</v>
      </c>
      <c r="E56" s="6">
        <f>IF(ISNUMBER('FBPQ C2'!J48),'FBPQ C2'!J48,IF(ISNUMBER('FBPQ C2'!I48),'FBPQ C2'!I48,""))</f>
      </c>
      <c r="F56" s="45" t="s">
        <v>410</v>
      </c>
      <c r="G56" s="45" t="str">
        <f t="shared" si="4"/>
        <v> </v>
      </c>
      <c r="H56" s="35">
        <f>IF(ISBLANK('FBPQ T4'!E48)," ",'FBPQ T4'!AE48)</f>
        <v>0</v>
      </c>
      <c r="I56" s="35" t="str">
        <f t="shared" si="3"/>
        <v> </v>
      </c>
      <c r="J56" t="s">
        <v>297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410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297</v>
      </c>
      <c r="K57" s="49"/>
      <c r="L57" s="50"/>
      <c r="M57" s="49"/>
      <c r="N57" s="58"/>
      <c r="O57" s="59"/>
    </row>
    <row r="58" spans="1:15" ht="12.75">
      <c r="A58" s="39"/>
      <c r="B58" s="34" t="s">
        <v>141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297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516</v>
      </c>
      <c r="D59" s="39" t="s">
        <v>627</v>
      </c>
      <c r="E59" s="6">
        <f>IF(ISNUMBER('FBPQ C2'!J51),'FBPQ C2'!J51,IF(ISNUMBER('FBPQ C2'!I51),'FBPQ C2'!I51,""))</f>
      </c>
      <c r="F59" s="45" t="s">
        <v>410</v>
      </c>
      <c r="G59" s="45" t="str">
        <f t="shared" si="4"/>
        <v> </v>
      </c>
      <c r="H59" s="35">
        <f>IF(ISBLANK('FBPQ T4'!E51)," ",'FBPQ T4'!AE51)</f>
        <v>0</v>
      </c>
      <c r="I59" s="35" t="str">
        <f t="shared" si="3"/>
        <v> </v>
      </c>
      <c r="J59" t="s">
        <v>307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374</v>
      </c>
      <c r="D60" s="39" t="s">
        <v>627</v>
      </c>
      <c r="E60" s="6">
        <f>IF(ISNUMBER('FBPQ C2'!J52),'FBPQ C2'!J52,IF(ISNUMBER('FBPQ C2'!I52),'FBPQ C2'!I52,""))</f>
      </c>
      <c r="F60" s="45" t="s">
        <v>410</v>
      </c>
      <c r="G60" s="45" t="str">
        <f t="shared" si="4"/>
        <v> </v>
      </c>
      <c r="H60" s="35">
        <f>IF(ISBLANK('FBPQ T4'!E52)," ",'FBPQ T4'!AE52)</f>
        <v>0</v>
      </c>
      <c r="I60" s="35" t="str">
        <f t="shared" si="3"/>
        <v> </v>
      </c>
      <c r="J60" t="s">
        <v>307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375</v>
      </c>
      <c r="D61" s="39" t="s">
        <v>627</v>
      </c>
      <c r="E61" s="6">
        <f>IF(ISNUMBER('FBPQ C2'!J53),'FBPQ C2'!J53,IF(ISNUMBER('FBPQ C2'!I53),'FBPQ C2'!I53,""))</f>
      </c>
      <c r="F61" s="45" t="s">
        <v>410</v>
      </c>
      <c r="G61" s="45" t="str">
        <f t="shared" si="4"/>
        <v> </v>
      </c>
      <c r="H61" s="35">
        <f>IF(ISBLANK('FBPQ T4'!E53)," ",'FBPQ T4'!AE53)</f>
        <v>0</v>
      </c>
      <c r="I61" s="35" t="str">
        <f t="shared" si="3"/>
        <v> </v>
      </c>
      <c r="J61" t="s">
        <v>297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518</v>
      </c>
      <c r="D62" s="39" t="s">
        <v>627</v>
      </c>
      <c r="E62" s="6">
        <f>IF(ISNUMBER('FBPQ C2'!J54),'FBPQ C2'!J54,IF(ISNUMBER('FBPQ C2'!I54),'FBPQ C2'!I54,""))</f>
      </c>
      <c r="F62" s="45" t="s">
        <v>410</v>
      </c>
      <c r="G62" s="45" t="str">
        <f t="shared" si="4"/>
        <v> </v>
      </c>
      <c r="H62" s="35">
        <f>IF(ISBLANK('FBPQ T4'!E54)," ",'FBPQ T4'!AE54)</f>
        <v>0</v>
      </c>
      <c r="I62" s="35" t="str">
        <f t="shared" si="3"/>
        <v> </v>
      </c>
      <c r="J62" t="s">
        <v>849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536</v>
      </c>
      <c r="D63" s="39" t="s">
        <v>627</v>
      </c>
      <c r="E63" s="6">
        <f>IF(ISNUMBER('FBPQ C2'!J55),'FBPQ C2'!J55,IF(ISNUMBER('FBPQ C2'!I55),'FBPQ C2'!I55,""))</f>
      </c>
      <c r="F63" s="45" t="s">
        <v>410</v>
      </c>
      <c r="G63" s="45" t="str">
        <f t="shared" si="4"/>
        <v> </v>
      </c>
      <c r="H63" s="35">
        <f>IF(ISBLANK('FBPQ T4'!E55)," ",'FBPQ T4'!AE55)</f>
        <v>0</v>
      </c>
      <c r="I63" s="35" t="str">
        <f t="shared" si="3"/>
        <v> </v>
      </c>
      <c r="J63" t="s">
        <v>849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537</v>
      </c>
      <c r="D64" s="39" t="s">
        <v>627</v>
      </c>
      <c r="E64" s="6">
        <f>IF(ISNUMBER('FBPQ C2'!J56),'FBPQ C2'!J56,IF(ISNUMBER('FBPQ C2'!I56),'FBPQ C2'!I56,""))</f>
      </c>
      <c r="F64" s="45" t="s">
        <v>410</v>
      </c>
      <c r="G64" s="45" t="str">
        <f t="shared" si="4"/>
        <v> </v>
      </c>
      <c r="H64" s="35">
        <f>IF(ISBLANK('FBPQ T4'!E56)," ",'FBPQ T4'!AE56)</f>
        <v>0</v>
      </c>
      <c r="I64" s="35" t="str">
        <f t="shared" si="3"/>
        <v> </v>
      </c>
      <c r="J64" t="s">
        <v>297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525</v>
      </c>
      <c r="D65" s="39" t="s">
        <v>627</v>
      </c>
      <c r="E65" s="6">
        <f>IF(ISNUMBER('FBPQ C2'!J57),'FBPQ C2'!J57,IF(ISNUMBER('FBPQ C2'!I57),'FBPQ C2'!I57,""))</f>
      </c>
      <c r="F65" s="45" t="s">
        <v>410</v>
      </c>
      <c r="G65" s="45" t="str">
        <f t="shared" si="4"/>
        <v> </v>
      </c>
      <c r="H65" s="35">
        <f>IF(ISBLANK('FBPQ T4'!E57)," ",'FBPQ T4'!AE57)</f>
        <v>0</v>
      </c>
      <c r="I65" s="35" t="str">
        <f t="shared" si="3"/>
        <v> </v>
      </c>
      <c r="J65" t="s">
        <v>297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36</v>
      </c>
      <c r="D66" s="39" t="s">
        <v>627</v>
      </c>
      <c r="E66" s="6">
        <f>IF(ISNUMBER('FBPQ C2'!J58),'FBPQ C2'!J58,IF(ISNUMBER('FBPQ C2'!I58),'FBPQ C2'!I58,""))</f>
      </c>
      <c r="F66" s="45" t="s">
        <v>410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307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170</v>
      </c>
      <c r="D67" s="39" t="s">
        <v>627</v>
      </c>
      <c r="E67" s="6">
        <f>IF(ISNUMBER('FBPQ C2'!J59),'FBPQ C2'!J59,IF(ISNUMBER('FBPQ C2'!I59),'FBPQ C2'!I59,""))</f>
      </c>
      <c r="F67" s="45" t="s">
        <v>410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307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171</v>
      </c>
      <c r="D68" s="39" t="s">
        <v>627</v>
      </c>
      <c r="E68" s="6">
        <f>IF(ISNUMBER('FBPQ C2'!J60),'FBPQ C2'!J60,IF(ISNUMBER('FBPQ C2'!I60),'FBPQ C2'!I60,""))</f>
      </c>
      <c r="F68" s="45" t="s">
        <v>410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297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172</v>
      </c>
      <c r="D69" s="39" t="s">
        <v>627</v>
      </c>
      <c r="E69" s="6">
        <f>IF(ISNUMBER('FBPQ C2'!J61),'FBPQ C2'!J61,IF(ISNUMBER('FBPQ C2'!I61),'FBPQ C2'!I61,""))</f>
      </c>
      <c r="F69" s="45" t="s">
        <v>410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849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175</v>
      </c>
      <c r="D70" s="39" t="s">
        <v>627</v>
      </c>
      <c r="E70" s="6">
        <f>IF(ISNUMBER('FBPQ C2'!J62),'FBPQ C2'!J62,IF(ISNUMBER('FBPQ C2'!I62),'FBPQ C2'!I62,""))</f>
      </c>
      <c r="F70" s="45" t="s">
        <v>410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849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41</v>
      </c>
      <c r="D71" s="39" t="s">
        <v>627</v>
      </c>
      <c r="E71" s="6">
        <f>IF(ISNUMBER('FBPQ C2'!J63),'FBPQ C2'!J63,IF(ISNUMBER('FBPQ C2'!I63),'FBPQ C2'!I63,""))</f>
      </c>
      <c r="F71" s="45" t="s">
        <v>410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297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180</v>
      </c>
      <c r="D72" s="39" t="s">
        <v>627</v>
      </c>
      <c r="E72" s="6">
        <f>IF(ISNUMBER('FBPQ C2'!J64),'FBPQ C2'!J64,IF(ISNUMBER('FBPQ C2'!I64),'FBPQ C2'!I64,""))</f>
      </c>
      <c r="F72" s="45" t="s">
        <v>410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297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181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182</v>
      </c>
      <c r="D75" s="39" t="s">
        <v>627</v>
      </c>
      <c r="E75" s="6">
        <f>IF(ISNUMBER('FBPQ C2'!J67),'FBPQ C2'!J67,IF(ISNUMBER('FBPQ C2'!I67),'FBPQ C2'!I67,""))</f>
      </c>
      <c r="F75" s="45" t="s">
        <v>410</v>
      </c>
      <c r="G75" s="45" t="str">
        <f t="shared" si="4"/>
        <v> </v>
      </c>
      <c r="H75" s="35">
        <f>IF(ISBLANK('FBPQ T4'!E67)," ",'FBPQ T4'!AE67)</f>
        <v>0</v>
      </c>
      <c r="I75" s="35" t="str">
        <f t="shared" si="3"/>
        <v> </v>
      </c>
      <c r="J75" t="s">
        <v>849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183</v>
      </c>
      <c r="D76" s="39" t="s">
        <v>627</v>
      </c>
      <c r="E76" s="6">
        <f>IF(ISNUMBER('FBPQ C2'!J68),'FBPQ C2'!J68,IF(ISNUMBER('FBPQ C2'!I68),'FBPQ C2'!I68,""))</f>
      </c>
      <c r="F76" s="45" t="s">
        <v>410</v>
      </c>
      <c r="G76" s="45" t="str">
        <f t="shared" si="4"/>
        <v> </v>
      </c>
      <c r="H76" s="35">
        <f>IF(ISBLANK('FBPQ T4'!E68)," ",'FBPQ T4'!AE68)</f>
        <v>0</v>
      </c>
      <c r="I76" s="35" t="str">
        <f t="shared" si="3"/>
        <v> </v>
      </c>
      <c r="J76" t="s">
        <v>849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184</v>
      </c>
      <c r="D77" s="39" t="s">
        <v>627</v>
      </c>
      <c r="E77" s="6">
        <f>IF(ISNUMBER('FBPQ C2'!J69),'FBPQ C2'!J69,IF(ISNUMBER('FBPQ C2'!I69),'FBPQ C2'!I69,""))</f>
      </c>
      <c r="F77" s="45" t="s">
        <v>410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849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185</v>
      </c>
      <c r="D78" s="39" t="s">
        <v>627</v>
      </c>
      <c r="E78" s="6">
        <f>IF(ISNUMBER('FBPQ C2'!J70),'FBPQ C2'!J70,IF(ISNUMBER('FBPQ C2'!I70),'FBPQ C2'!I70,""))</f>
      </c>
      <c r="F78" s="45" t="s">
        <v>410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849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198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225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199</v>
      </c>
      <c r="D82" s="39" t="s">
        <v>495</v>
      </c>
      <c r="E82" s="6">
        <f>IF(ISNUMBER('FBPQ C2'!J74),'FBPQ C2'!J74,IF(ISNUMBER('FBPQ C2'!I74),'FBPQ C2'!I74,""))</f>
      </c>
      <c r="F82" s="45" t="s">
        <v>410</v>
      </c>
      <c r="G82" s="45" t="str">
        <f t="shared" si="4"/>
        <v> </v>
      </c>
      <c r="H82" s="35">
        <f>IF(ISBLANK('FBPQ T4'!E74)," ",'FBPQ T4'!AE74)</f>
        <v>0</v>
      </c>
      <c r="I82" s="35" t="str">
        <f t="shared" si="3"/>
        <v> </v>
      </c>
      <c r="J82" t="s">
        <v>303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737</v>
      </c>
      <c r="D83" s="39" t="s">
        <v>495</v>
      </c>
      <c r="E83" s="6">
        <f>IF(ISNUMBER('FBPQ C2'!J75),'FBPQ C2'!J75,IF(ISNUMBER('FBPQ C2'!I75),'FBPQ C2'!I75,""))</f>
      </c>
      <c r="F83" s="45" t="s">
        <v>410</v>
      </c>
      <c r="G83" s="45" t="str">
        <f t="shared" si="4"/>
        <v> </v>
      </c>
      <c r="H83" s="35">
        <f>IF(ISBLANK('FBPQ T4'!E75)," ",'FBPQ T4'!AE75)</f>
        <v>0</v>
      </c>
      <c r="I83" s="35" t="str">
        <f t="shared" si="3"/>
        <v> </v>
      </c>
      <c r="J83" t="s">
        <v>303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738</v>
      </c>
      <c r="D84" s="39" t="s">
        <v>495</v>
      </c>
      <c r="E84" s="6">
        <f>IF(ISNUMBER('FBPQ C2'!J76),'FBPQ C2'!J76,IF(ISNUMBER('FBPQ C2'!I76),'FBPQ C2'!I76,""))</f>
      </c>
      <c r="F84" s="45" t="s">
        <v>410</v>
      </c>
      <c r="G84" s="45" t="str">
        <f aca="true" t="shared" si="5" ref="G84:G115">IF(ISNUMBER(E84),E84,IF(H84&gt;0,F84," "))</f>
        <v> </v>
      </c>
      <c r="H84" s="35">
        <f>IF(ISBLANK('FBPQ T4'!E76)," ",'FBPQ T4'!AE76)</f>
        <v>0</v>
      </c>
      <c r="I84" s="35" t="str">
        <f t="shared" si="3"/>
        <v> </v>
      </c>
      <c r="J84" t="s">
        <v>303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739</v>
      </c>
      <c r="D85" s="39" t="s">
        <v>495</v>
      </c>
      <c r="E85" s="6">
        <f>IF(ISNUMBER('FBPQ C2'!J77),'FBPQ C2'!J77,IF(ISNUMBER('FBPQ C2'!I77),'FBPQ C2'!I77,""))</f>
      </c>
      <c r="F85" s="45" t="s">
        <v>410</v>
      </c>
      <c r="G85" s="45" t="str">
        <f t="shared" si="5"/>
        <v> </v>
      </c>
      <c r="H85" s="35">
        <f>IF(ISBLANK('FBPQ T4'!E77)," ",'FBPQ T4'!AE77)</f>
        <v>0</v>
      </c>
      <c r="I85" s="35" t="str">
        <f aca="true" t="shared" si="6" ref="I85:I148">IF(ISERROR(G85*H85)," ",G85*H85)</f>
        <v> </v>
      </c>
      <c r="J85" t="s">
        <v>303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628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740</v>
      </c>
      <c r="D88" s="39" t="s">
        <v>627</v>
      </c>
      <c r="E88" s="6">
        <f>IF(ISNUMBER('FBPQ C2'!J80),'FBPQ C2'!J80,IF(ISNUMBER('FBPQ C2'!I80),'FBPQ C2'!I80,""))</f>
      </c>
      <c r="F88" s="45" t="s">
        <v>410</v>
      </c>
      <c r="G88" s="45" t="str">
        <f t="shared" si="5"/>
        <v> </v>
      </c>
      <c r="H88" s="35">
        <f>IF(ISBLANK('FBPQ T4'!E80)," ",'FBPQ T4'!AE80)</f>
        <v>0</v>
      </c>
      <c r="I88" s="35" t="str">
        <f t="shared" si="6"/>
        <v> </v>
      </c>
      <c r="J88" t="s">
        <v>303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741</v>
      </c>
      <c r="D89" s="39" t="s">
        <v>627</v>
      </c>
      <c r="E89" s="6">
        <f>IF(ISNUMBER('FBPQ C2'!J81),'FBPQ C2'!J81,IF(ISNUMBER('FBPQ C2'!I81),'FBPQ C2'!I81,""))</f>
      </c>
      <c r="F89" s="45" t="s">
        <v>410</v>
      </c>
      <c r="G89" s="45" t="str">
        <f t="shared" si="5"/>
        <v> </v>
      </c>
      <c r="H89" s="35">
        <f>IF(ISBLANK('FBPQ T4'!E81)," ",'FBPQ T4'!AE81)</f>
        <v>0</v>
      </c>
      <c r="I89" s="35" t="str">
        <f t="shared" si="6"/>
        <v> </v>
      </c>
      <c r="J89" t="s">
        <v>303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742</v>
      </c>
      <c r="D90" s="39" t="s">
        <v>627</v>
      </c>
      <c r="E90" s="6">
        <f>IF(ISNUMBER('FBPQ C2'!J82),'FBPQ C2'!J82,IF(ISNUMBER('FBPQ C2'!I82),'FBPQ C2'!I82,""))</f>
      </c>
      <c r="F90" s="45" t="s">
        <v>410</v>
      </c>
      <c r="G90" s="45" t="str">
        <f t="shared" si="5"/>
        <v> </v>
      </c>
      <c r="H90" s="35">
        <f>IF(ISBLANK('FBPQ T4'!E82)," ",'FBPQ T4'!AE82)</f>
        <v>0</v>
      </c>
      <c r="I90" s="35" t="str">
        <f t="shared" si="6"/>
        <v> </v>
      </c>
      <c r="J90" t="s">
        <v>303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743</v>
      </c>
      <c r="D91" s="39" t="s">
        <v>627</v>
      </c>
      <c r="E91" s="6">
        <f>IF(ISNUMBER('FBPQ C2'!J83),'FBPQ C2'!J83,IF(ISNUMBER('FBPQ C2'!I83),'FBPQ C2'!I83,""))</f>
      </c>
      <c r="F91" s="45" t="s">
        <v>410</v>
      </c>
      <c r="G91" s="45" t="str">
        <f t="shared" si="5"/>
        <v> </v>
      </c>
      <c r="H91" s="35">
        <f>IF(ISBLANK('FBPQ T4'!E83)," ",'FBPQ T4'!AE83)</f>
        <v>0</v>
      </c>
      <c r="I91" s="35" t="str">
        <f t="shared" si="6"/>
        <v> </v>
      </c>
      <c r="J91" t="s">
        <v>303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658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19</v>
      </c>
      <c r="D94" s="39" t="s">
        <v>495</v>
      </c>
      <c r="E94" s="6">
        <f>IF(ISNUMBER('FBPQ C2'!J86),'FBPQ C2'!J86,IF(ISNUMBER('FBPQ C2'!I86),'FBPQ C2'!I86,""))</f>
      </c>
      <c r="F94" s="45" t="s">
        <v>410</v>
      </c>
      <c r="G94" s="45" t="str">
        <f t="shared" si="5"/>
        <v> </v>
      </c>
      <c r="H94" s="35">
        <f>IF(ISBLANK('FBPQ T4'!E86)," ",'FBPQ T4'!AE86)</f>
        <v>0</v>
      </c>
      <c r="I94" s="35" t="str">
        <f t="shared" si="6"/>
        <v> </v>
      </c>
      <c r="J94" t="s">
        <v>303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20</v>
      </c>
      <c r="D95" s="39" t="s">
        <v>495</v>
      </c>
      <c r="E95" s="6">
        <f>IF(ISNUMBER('FBPQ C2'!J87),'FBPQ C2'!J87,IF(ISNUMBER('FBPQ C2'!I87),'FBPQ C2'!I87,""))</f>
      </c>
      <c r="F95" s="45" t="s">
        <v>410</v>
      </c>
      <c r="G95" s="45" t="str">
        <f t="shared" si="5"/>
        <v> </v>
      </c>
      <c r="H95" s="35">
        <f>IF(ISBLANK('FBPQ T4'!E87)," ",'FBPQ T4'!AE87)</f>
        <v>0</v>
      </c>
      <c r="I95" s="35" t="str">
        <f t="shared" si="6"/>
        <v> </v>
      </c>
      <c r="J95" t="s">
        <v>303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869</v>
      </c>
      <c r="D96" s="39" t="s">
        <v>495</v>
      </c>
      <c r="E96" s="6">
        <f>IF(ISNUMBER('FBPQ C2'!J88),'FBPQ C2'!J88,IF(ISNUMBER('FBPQ C2'!I88),'FBPQ C2'!I88,""))</f>
      </c>
      <c r="F96" s="45" t="s">
        <v>410</v>
      </c>
      <c r="G96" s="45" t="str">
        <f t="shared" si="5"/>
        <v> </v>
      </c>
      <c r="H96" s="35">
        <f>IF(ISBLANK('FBPQ T4'!E88)," ",'FBPQ T4'!AE88)</f>
        <v>0</v>
      </c>
      <c r="I96" s="35" t="str">
        <f t="shared" si="6"/>
        <v> </v>
      </c>
      <c r="J96" t="s">
        <v>303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862</v>
      </c>
      <c r="D97" s="39" t="s">
        <v>495</v>
      </c>
      <c r="E97" s="6">
        <f>IF(ISNUMBER('FBPQ C2'!J89),'FBPQ C2'!J89,IF(ISNUMBER('FBPQ C2'!I89),'FBPQ C2'!I89,""))</f>
      </c>
      <c r="F97" s="45" t="s">
        <v>410</v>
      </c>
      <c r="G97" s="45" t="str">
        <f t="shared" si="5"/>
        <v> </v>
      </c>
      <c r="H97" s="35">
        <f>IF(ISBLANK('FBPQ T4'!E89)," ",'FBPQ T4'!AE89)</f>
        <v>0</v>
      </c>
      <c r="I97" s="35" t="str">
        <f t="shared" si="6"/>
        <v> </v>
      </c>
      <c r="J97" t="s">
        <v>303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876</v>
      </c>
      <c r="D98" s="39" t="s">
        <v>495</v>
      </c>
      <c r="E98" s="6">
        <f>IF(ISNUMBER('FBPQ C2'!J90),'FBPQ C2'!J90,IF(ISNUMBER('FBPQ C2'!I90),'FBPQ C2'!I90,""))</f>
      </c>
      <c r="F98" s="45" t="s">
        <v>410</v>
      </c>
      <c r="G98" s="45" t="str">
        <f t="shared" si="5"/>
        <v> </v>
      </c>
      <c r="H98" s="35">
        <f>IF(ISBLANK('FBPQ T4'!E90)," ",'FBPQ T4'!AE90)</f>
        <v>0</v>
      </c>
      <c r="I98" s="35" t="str">
        <f t="shared" si="6"/>
        <v> </v>
      </c>
      <c r="J98" t="s">
        <v>303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877</v>
      </c>
      <c r="D99" s="39" t="s">
        <v>495</v>
      </c>
      <c r="E99" s="6">
        <f>IF(ISNUMBER('FBPQ C2'!J91),'FBPQ C2'!J91,IF(ISNUMBER('FBPQ C2'!I91),'FBPQ C2'!I91,""))</f>
      </c>
      <c r="F99" s="45" t="s">
        <v>410</v>
      </c>
      <c r="G99" s="45" t="str">
        <f t="shared" si="5"/>
        <v> </v>
      </c>
      <c r="H99" s="35">
        <f>IF(ISBLANK('FBPQ T4'!E91)," ",'FBPQ T4'!AE91)</f>
        <v>0</v>
      </c>
      <c r="I99" s="35" t="str">
        <f t="shared" si="6"/>
        <v> </v>
      </c>
      <c r="J99" t="s">
        <v>303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514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829</v>
      </c>
      <c r="D102" s="39" t="s">
        <v>495</v>
      </c>
      <c r="E102" s="6">
        <f>IF(ISNUMBER('FBPQ C2'!J94),'FBPQ C2'!J94,IF(ISNUMBER('FBPQ C2'!I94),'FBPQ C2'!I94,""))</f>
      </c>
      <c r="F102" s="45" t="s">
        <v>410</v>
      </c>
      <c r="G102" s="45" t="str">
        <f t="shared" si="5"/>
        <v> </v>
      </c>
      <c r="H102" s="35">
        <f>IF(ISBLANK('FBPQ T4'!E94)," ",'FBPQ T4'!AE94)</f>
        <v>0</v>
      </c>
      <c r="I102" s="35" t="str">
        <f t="shared" si="6"/>
        <v> </v>
      </c>
      <c r="J102" t="s">
        <v>303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141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830</v>
      </c>
      <c r="D105" s="39" t="s">
        <v>627</v>
      </c>
      <c r="E105" s="6">
        <f>IF(ISNUMBER('FBPQ C2'!J97),'FBPQ C2'!J97,IF(ISNUMBER('FBPQ C2'!I97),'FBPQ C2'!I97,""))</f>
      </c>
      <c r="F105" s="45" t="s">
        <v>410</v>
      </c>
      <c r="G105" s="45" t="str">
        <f t="shared" si="5"/>
        <v> </v>
      </c>
      <c r="H105" s="35">
        <f>IF(ISBLANK('FBPQ T4'!E97)," ",'FBPQ T4'!AE97)</f>
        <v>0</v>
      </c>
      <c r="I105" s="35" t="str">
        <f t="shared" si="6"/>
        <v> </v>
      </c>
      <c r="J105" t="s">
        <v>308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831</v>
      </c>
      <c r="D106" s="39" t="s">
        <v>627</v>
      </c>
      <c r="E106" s="6">
        <f>IF(ISNUMBER('FBPQ C2'!J98),'FBPQ C2'!J98,IF(ISNUMBER('FBPQ C2'!I98),'FBPQ C2'!I98,""))</f>
      </c>
      <c r="F106" s="45" t="s">
        <v>410</v>
      </c>
      <c r="G106" s="45" t="str">
        <f t="shared" si="5"/>
        <v> </v>
      </c>
      <c r="H106" s="35">
        <f>IF(ISBLANK('FBPQ T4'!E98)," ",'FBPQ T4'!AE98)</f>
        <v>0</v>
      </c>
      <c r="I106" s="35" t="str">
        <f t="shared" si="6"/>
        <v> </v>
      </c>
      <c r="J106" t="s">
        <v>308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832</v>
      </c>
      <c r="D107" s="39" t="s">
        <v>627</v>
      </c>
      <c r="E107" s="6">
        <f>IF(ISNUMBER('FBPQ C2'!J99),'FBPQ C2'!J99,IF(ISNUMBER('FBPQ C2'!I99),'FBPQ C2'!I99,""))</f>
      </c>
      <c r="F107" s="45" t="s">
        <v>410</v>
      </c>
      <c r="G107" s="45" t="str">
        <f t="shared" si="5"/>
        <v> </v>
      </c>
      <c r="H107" s="35">
        <f>IF(ISBLANK('FBPQ T4'!E99)," ",'FBPQ T4'!AE99)</f>
        <v>0</v>
      </c>
      <c r="I107" s="35" t="str">
        <f t="shared" si="6"/>
        <v> </v>
      </c>
      <c r="J107" t="s">
        <v>308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833</v>
      </c>
      <c r="D108" s="39" t="s">
        <v>627</v>
      </c>
      <c r="E108" s="6">
        <f>IF(ISNUMBER('FBPQ C2'!J100),'FBPQ C2'!J100,IF(ISNUMBER('FBPQ C2'!I100),'FBPQ C2'!I100,""))</f>
      </c>
      <c r="F108" s="45" t="s">
        <v>410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308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834</v>
      </c>
      <c r="D109" s="39" t="s">
        <v>627</v>
      </c>
      <c r="E109" s="6">
        <f>IF(ISNUMBER('FBPQ C2'!J101),'FBPQ C2'!J101,IF(ISNUMBER('FBPQ C2'!I101),'FBPQ C2'!I101,""))</f>
      </c>
      <c r="F109" s="45" t="s">
        <v>410</v>
      </c>
      <c r="G109" s="45" t="str">
        <f t="shared" si="5"/>
        <v> </v>
      </c>
      <c r="H109" s="35">
        <f>IF(ISBLANK('FBPQ T4'!E101)," ",'FBPQ T4'!AE101)</f>
        <v>0</v>
      </c>
      <c r="I109" s="35" t="str">
        <f t="shared" si="6"/>
        <v> </v>
      </c>
      <c r="J109" t="s">
        <v>308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835</v>
      </c>
      <c r="D110" s="39" t="s">
        <v>627</v>
      </c>
      <c r="E110" s="6">
        <f>IF(ISNUMBER('FBPQ C2'!J102),'FBPQ C2'!J102,IF(ISNUMBER('FBPQ C2'!I102),'FBPQ C2'!I102,""))</f>
      </c>
      <c r="F110" s="45" t="s">
        <v>410</v>
      </c>
      <c r="G110" s="45" t="str">
        <f t="shared" si="5"/>
        <v> </v>
      </c>
      <c r="H110" s="35">
        <f>IF(ISBLANK('FBPQ T4'!E102)," ",'FBPQ T4'!AE102)</f>
        <v>0</v>
      </c>
      <c r="I110" s="35" t="str">
        <f t="shared" si="6"/>
        <v> </v>
      </c>
      <c r="J110" t="s">
        <v>307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836</v>
      </c>
      <c r="D111" s="39" t="s">
        <v>627</v>
      </c>
      <c r="E111" s="6">
        <f>IF(ISNUMBER('FBPQ C2'!J103),'FBPQ C2'!J103,IF(ISNUMBER('FBPQ C2'!I103),'FBPQ C2'!I103,""))</f>
      </c>
      <c r="F111" s="45" t="s">
        <v>410</v>
      </c>
      <c r="G111" s="45" t="str">
        <f t="shared" si="5"/>
        <v> </v>
      </c>
      <c r="H111" s="35">
        <f>IF(ISBLANK('FBPQ T4'!E103)," ",'FBPQ T4'!AE103)</f>
        <v>0</v>
      </c>
      <c r="I111" s="35" t="str">
        <f t="shared" si="6"/>
        <v> </v>
      </c>
      <c r="J111" t="s">
        <v>308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837</v>
      </c>
      <c r="D112" s="39" t="s">
        <v>627</v>
      </c>
      <c r="E112" s="6">
        <f>IF(ISNUMBER('FBPQ C2'!J104),'FBPQ C2'!J104,IF(ISNUMBER('FBPQ C2'!I104),'FBPQ C2'!I104,""))</f>
      </c>
      <c r="F112" s="45" t="s">
        <v>410</v>
      </c>
      <c r="G112" s="45" t="str">
        <f t="shared" si="5"/>
        <v> </v>
      </c>
      <c r="H112" s="35">
        <f>IF(ISBLANK('FBPQ T4'!E104)," ",'FBPQ T4'!AE104)</f>
        <v>0</v>
      </c>
      <c r="I112" s="35" t="str">
        <f t="shared" si="6"/>
        <v> </v>
      </c>
      <c r="J112" t="s">
        <v>307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181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838</v>
      </c>
      <c r="D115" s="39" t="s">
        <v>627</v>
      </c>
      <c r="E115" s="6">
        <f>IF(ISNUMBER('FBPQ C2'!J107),'FBPQ C2'!J107,IF(ISNUMBER('FBPQ C2'!I107),'FBPQ C2'!I107,""))</f>
      </c>
      <c r="F115" s="45" t="s">
        <v>410</v>
      </c>
      <c r="G115" s="45" t="str">
        <f t="shared" si="5"/>
        <v> </v>
      </c>
      <c r="H115" s="35">
        <f>IF(ISBLANK('FBPQ T4'!E107)," ",'FBPQ T4'!AE107)</f>
        <v>0</v>
      </c>
      <c r="I115" s="35" t="str">
        <f t="shared" si="6"/>
        <v> </v>
      </c>
      <c r="J115" t="s">
        <v>307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839</v>
      </c>
      <c r="D116" s="39" t="s">
        <v>627</v>
      </c>
      <c r="E116" s="6">
        <f>IF(ISNUMBER('FBPQ C2'!J108),'FBPQ C2'!J108,IF(ISNUMBER('FBPQ C2'!I108),'FBPQ C2'!I108,""))</f>
      </c>
      <c r="F116" s="45" t="s">
        <v>410</v>
      </c>
      <c r="G116" s="45" t="str">
        <f aca="true" t="shared" si="7" ref="G116:G147">IF(ISNUMBER(E116),E116,IF(H116&gt;0,F116," "))</f>
        <v> </v>
      </c>
      <c r="H116" s="35">
        <f>IF(ISBLANK('FBPQ T4'!E108)," ",'FBPQ T4'!AE108)</f>
        <v>0</v>
      </c>
      <c r="I116" s="35" t="str">
        <f t="shared" si="6"/>
        <v> </v>
      </c>
      <c r="J116" t="s">
        <v>307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840</v>
      </c>
      <c r="D117" s="39" t="s">
        <v>627</v>
      </c>
      <c r="E117" s="6">
        <f>IF(ISNUMBER('FBPQ C2'!J109),'FBPQ C2'!J109,IF(ISNUMBER('FBPQ C2'!I109),'FBPQ C2'!I109,""))</f>
      </c>
      <c r="F117" s="45" t="s">
        <v>410</v>
      </c>
      <c r="G117" s="45" t="str">
        <f t="shared" si="7"/>
        <v> </v>
      </c>
      <c r="H117" s="35">
        <f>IF(ISBLANK('FBPQ T4'!E109)," ",'FBPQ T4'!AE109)</f>
        <v>0</v>
      </c>
      <c r="I117" s="35" t="str">
        <f t="shared" si="6"/>
        <v> </v>
      </c>
      <c r="J117" t="s">
        <v>307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765</v>
      </c>
      <c r="D118" s="39" t="s">
        <v>627</v>
      </c>
      <c r="E118" s="6">
        <f>IF(ISNUMBER('FBPQ C2'!J110),'FBPQ C2'!J110,IF(ISNUMBER('FBPQ C2'!I110),'FBPQ C2'!I110,""))</f>
      </c>
      <c r="F118" s="45" t="s">
        <v>410</v>
      </c>
      <c r="G118" s="45" t="str">
        <f t="shared" si="7"/>
        <v> </v>
      </c>
      <c r="H118" s="35">
        <f>IF(ISBLANK('FBPQ T4'!E110)," ",'FBPQ T4'!AE110)</f>
        <v>0</v>
      </c>
      <c r="I118" s="35" t="str">
        <f t="shared" si="6"/>
        <v> </v>
      </c>
      <c r="J118" t="s">
        <v>307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87</v>
      </c>
      <c r="D119" s="39" t="s">
        <v>627</v>
      </c>
      <c r="E119" s="6">
        <f>IF(ISNUMBER('FBPQ C2'!J111),'FBPQ C2'!J111,IF(ISNUMBER('FBPQ C2'!I111),'FBPQ C2'!I111,""))</f>
      </c>
      <c r="F119" s="45" t="s">
        <v>410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307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88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225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89</v>
      </c>
      <c r="D123" s="39" t="s">
        <v>495</v>
      </c>
      <c r="E123" s="6">
        <f>IF(ISNUMBER('FBPQ C2'!J115),'FBPQ C2'!J115,IF(ISNUMBER('FBPQ C2'!I115),'FBPQ C2'!I115,""))</f>
      </c>
      <c r="F123" s="45" t="s">
        <v>410</v>
      </c>
      <c r="G123" s="45" t="str">
        <f t="shared" si="7"/>
        <v> </v>
      </c>
      <c r="H123" s="35">
        <f>IF(ISBLANK('FBPQ T4'!E115)," ",'FBPQ T4'!AE115)</f>
        <v>0</v>
      </c>
      <c r="I123" s="35" t="str">
        <f t="shared" si="6"/>
        <v> </v>
      </c>
      <c r="J123" t="s">
        <v>301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90</v>
      </c>
      <c r="D124" s="39" t="s">
        <v>495</v>
      </c>
      <c r="E124" s="6">
        <f>IF(ISNUMBER('FBPQ C2'!J116),'FBPQ C2'!J116,IF(ISNUMBER('FBPQ C2'!I116),'FBPQ C2'!I116,""))</f>
      </c>
      <c r="F124" s="45" t="s">
        <v>410</v>
      </c>
      <c r="G124" s="45" t="str">
        <f t="shared" si="7"/>
        <v> </v>
      </c>
      <c r="H124" s="35">
        <f>IF(ISBLANK('FBPQ T4'!E116)," ",'FBPQ T4'!AE116)</f>
        <v>0</v>
      </c>
      <c r="I124" s="35" t="str">
        <f t="shared" si="6"/>
        <v> </v>
      </c>
      <c r="J124" t="s">
        <v>301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628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91</v>
      </c>
      <c r="D127" s="39" t="s">
        <v>627</v>
      </c>
      <c r="E127" s="6">
        <f>IF(ISNUMBER('FBPQ C2'!J119),'FBPQ C2'!J119,IF(ISNUMBER('FBPQ C2'!I119),'FBPQ C2'!I119,""))</f>
      </c>
      <c r="F127" s="45" t="s">
        <v>410</v>
      </c>
      <c r="G127" s="45" t="str">
        <f t="shared" si="7"/>
        <v> </v>
      </c>
      <c r="H127" s="35">
        <f>IF(ISBLANK('FBPQ T4'!E119)," ",'FBPQ T4'!AE119)</f>
        <v>0</v>
      </c>
      <c r="I127" s="35" t="str">
        <f t="shared" si="6"/>
        <v> </v>
      </c>
      <c r="J127" t="s">
        <v>301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92</v>
      </c>
      <c r="D128" s="39" t="s">
        <v>627</v>
      </c>
      <c r="E128" s="6">
        <f>IF(ISNUMBER('FBPQ C2'!J120),'FBPQ C2'!J120,IF(ISNUMBER('FBPQ C2'!I120),'FBPQ C2'!I120,""))</f>
      </c>
      <c r="F128" s="45" t="s">
        <v>410</v>
      </c>
      <c r="G128" s="45" t="str">
        <f t="shared" si="7"/>
        <v> </v>
      </c>
      <c r="H128" s="35">
        <f>IF(ISBLANK('FBPQ T4'!E120)," ",'FBPQ T4'!AE120)</f>
        <v>0</v>
      </c>
      <c r="I128" s="35" t="str">
        <f t="shared" si="6"/>
        <v> </v>
      </c>
      <c r="J128" t="s">
        <v>301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777</v>
      </c>
      <c r="D129" s="39" t="s">
        <v>627</v>
      </c>
      <c r="E129" s="6">
        <f>IF(ISNUMBER('FBPQ C2'!J121),'FBPQ C2'!J121,IF(ISNUMBER('FBPQ C2'!I121),'FBPQ C2'!I121,""))</f>
      </c>
      <c r="F129" s="45" t="s">
        <v>410</v>
      </c>
      <c r="G129" s="45" t="str">
        <f t="shared" si="7"/>
        <v> </v>
      </c>
      <c r="H129" s="35">
        <f>IF(ISBLANK('FBPQ T4'!E121)," ",'FBPQ T4'!AE121)</f>
        <v>0</v>
      </c>
      <c r="I129" s="35" t="str">
        <f t="shared" si="6"/>
        <v> </v>
      </c>
      <c r="J129" t="s">
        <v>301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658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595</v>
      </c>
      <c r="D132" s="39" t="s">
        <v>495</v>
      </c>
      <c r="E132" s="6">
        <f>IF(ISNUMBER('FBPQ C2'!J124),'FBPQ C2'!J124,IF(ISNUMBER('FBPQ C2'!I124),'FBPQ C2'!I124,""))</f>
      </c>
      <c r="F132" s="45" t="s">
        <v>410</v>
      </c>
      <c r="G132" s="45" t="str">
        <f t="shared" si="7"/>
        <v> </v>
      </c>
      <c r="H132" s="35">
        <f>IF(ISBLANK('FBPQ T4'!E124)," ",'FBPQ T4'!AE124)</f>
        <v>0</v>
      </c>
      <c r="I132" s="35" t="str">
        <f t="shared" si="6"/>
        <v> </v>
      </c>
      <c r="J132" t="s">
        <v>301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594</v>
      </c>
      <c r="D133" s="39" t="s">
        <v>495</v>
      </c>
      <c r="E133" s="6">
        <f>IF(ISNUMBER('FBPQ C2'!J125),'FBPQ C2'!J125,IF(ISNUMBER('FBPQ C2'!I125),'FBPQ C2'!I125,""))</f>
      </c>
      <c r="F133" s="45" t="s">
        <v>410</v>
      </c>
      <c r="G133" s="45" t="str">
        <f t="shared" si="7"/>
        <v> </v>
      </c>
      <c r="H133" s="35">
        <f>IF(ISBLANK('FBPQ T4'!E125)," ",'FBPQ T4'!AE125)</f>
        <v>0</v>
      </c>
      <c r="I133" s="35" t="str">
        <f t="shared" si="6"/>
        <v> </v>
      </c>
      <c r="J133" t="s">
        <v>301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53</v>
      </c>
      <c r="D134" s="39" t="s">
        <v>495</v>
      </c>
      <c r="E134" s="6">
        <f>IF(ISNUMBER('FBPQ C2'!J126),'FBPQ C2'!J126,IF(ISNUMBER('FBPQ C2'!I126),'FBPQ C2'!I126,""))</f>
      </c>
      <c r="F134" s="45" t="s">
        <v>410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301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514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54</v>
      </c>
      <c r="D137" s="39" t="s">
        <v>495</v>
      </c>
      <c r="E137" s="6">
        <f>IF(ISNUMBER('FBPQ C2'!J129),'FBPQ C2'!J129,IF(ISNUMBER('FBPQ C2'!I129),'FBPQ C2'!I129,""))</f>
      </c>
      <c r="F137" s="45" t="s">
        <v>410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301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141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55</v>
      </c>
      <c r="D140" s="39" t="s">
        <v>627</v>
      </c>
      <c r="E140" s="6">
        <f>IF(ISNUMBER('FBPQ C2'!J132),'FBPQ C2'!J132,IF(ISNUMBER('FBPQ C2'!I132),'FBPQ C2'!I132,""))</f>
      </c>
      <c r="F140" s="45" t="s">
        <v>410</v>
      </c>
      <c r="G140" s="45" t="str">
        <f t="shared" si="7"/>
        <v> </v>
      </c>
      <c r="H140" s="35">
        <f>IF(ISBLANK('FBPQ T4'!E132)," ",'FBPQ T4'!AE132)</f>
        <v>0</v>
      </c>
      <c r="I140" s="35" t="str">
        <f t="shared" si="6"/>
        <v> </v>
      </c>
      <c r="J140" t="s">
        <v>301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56</v>
      </c>
      <c r="D141" s="39" t="s">
        <v>627</v>
      </c>
      <c r="E141" s="6">
        <f>IF(ISNUMBER('FBPQ C2'!J133),'FBPQ C2'!J133,IF(ISNUMBER('FBPQ C2'!I133),'FBPQ C2'!I133,""))</f>
      </c>
      <c r="F141" s="45" t="s">
        <v>410</v>
      </c>
      <c r="G141" s="45" t="str">
        <f t="shared" si="7"/>
        <v> </v>
      </c>
      <c r="H141" s="35">
        <f>IF(ISBLANK('FBPQ T4'!E133)," ",'FBPQ T4'!AE133)</f>
        <v>0</v>
      </c>
      <c r="I141" s="35" t="str">
        <f t="shared" si="6"/>
        <v> </v>
      </c>
      <c r="J141" t="s">
        <v>301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181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57</v>
      </c>
      <c r="D144" s="39" t="s">
        <v>627</v>
      </c>
      <c r="E144" s="6">
        <f>IF(ISNUMBER('FBPQ C2'!J136),'FBPQ C2'!J136,IF(ISNUMBER('FBPQ C2'!I136),'FBPQ C2'!I136,""))</f>
      </c>
      <c r="F144" s="45" t="s">
        <v>410</v>
      </c>
      <c r="G144" s="45" t="str">
        <f t="shared" si="7"/>
        <v> </v>
      </c>
      <c r="H144" s="35">
        <f>IF(ISBLANK('FBPQ T4'!E136)," ",'FBPQ T4'!AE136)</f>
        <v>0</v>
      </c>
      <c r="I144" s="35" t="str">
        <f t="shared" si="6"/>
        <v> </v>
      </c>
      <c r="J144" t="s">
        <v>308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58</v>
      </c>
      <c r="D145" s="39" t="s">
        <v>627</v>
      </c>
      <c r="E145" s="6">
        <f>IF(ISNUMBER('FBPQ C2'!J137),'FBPQ C2'!J137,IF(ISNUMBER('FBPQ C2'!I137),'FBPQ C2'!I137,""))</f>
      </c>
      <c r="F145" s="45" t="s">
        <v>410</v>
      </c>
      <c r="G145" s="45" t="str">
        <f t="shared" si="7"/>
        <v> </v>
      </c>
      <c r="H145" s="35">
        <f>IF(ISBLANK('FBPQ T4'!E137)," ",'FBPQ T4'!AE137)</f>
        <v>0</v>
      </c>
      <c r="I145" s="35" t="str">
        <f t="shared" si="6"/>
        <v> </v>
      </c>
      <c r="J145" t="s">
        <v>308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747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748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749</v>
      </c>
      <c r="D149" s="39" t="s">
        <v>627</v>
      </c>
      <c r="E149" s="6">
        <f>IF(ISNUMBER('FBPQ C2'!J141),'FBPQ C2'!J141,IF(ISNUMBER('FBPQ C2'!I141),'FBPQ C2'!I141,""))</f>
      </c>
      <c r="F149" s="45" t="s">
        <v>410</v>
      </c>
      <c r="G149" s="45" t="str">
        <f t="shared" si="8"/>
        <v> </v>
      </c>
      <c r="H149" s="35">
        <f>IF(ISBLANK('FBPQ T4'!E141)," ",'FBPQ T4'!AE141)</f>
        <v>0</v>
      </c>
      <c r="I149" s="35" t="str">
        <f aca="true" t="shared" si="9" ref="I149:I163">IF(ISERROR(G149*H149)," ",G149*H149)</f>
        <v> </v>
      </c>
      <c r="J149" t="s">
        <v>307</v>
      </c>
    </row>
    <row r="150" spans="1:10" ht="12.75">
      <c r="A150" s="39"/>
      <c r="B150" s="34"/>
      <c r="C150" s="35" t="s">
        <v>558</v>
      </c>
      <c r="D150" s="39" t="s">
        <v>627</v>
      </c>
      <c r="E150" s="6">
        <f>IF(ISNUMBER('FBPQ C2'!J142),'FBPQ C2'!J142,IF(ISNUMBER('FBPQ C2'!I142),'FBPQ C2'!I142,""))</f>
      </c>
      <c r="F150" s="45" t="s">
        <v>410</v>
      </c>
      <c r="G150" s="45" t="str">
        <f t="shared" si="8"/>
        <v> </v>
      </c>
      <c r="H150" s="35">
        <f>IF(ISBLANK('FBPQ T4'!E142)," ",'FBPQ T4'!AE142)</f>
        <v>0</v>
      </c>
      <c r="I150" s="35" t="str">
        <f t="shared" si="9"/>
        <v> </v>
      </c>
      <c r="J150" t="s">
        <v>307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559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751</v>
      </c>
      <c r="D153" s="39" t="s">
        <v>627</v>
      </c>
      <c r="E153" s="6">
        <f>IF(ISNUMBER('FBPQ C2'!J145),'FBPQ C2'!J145,IF(ISNUMBER('FBPQ C2'!I145),'FBPQ C2'!I145,""))</f>
      </c>
      <c r="F153" s="45" t="s">
        <v>410</v>
      </c>
      <c r="G153" s="45" t="str">
        <f t="shared" si="8"/>
        <v> </v>
      </c>
      <c r="H153" s="35">
        <f>IF(ISBLANK('FBPQ T4'!E145)," ",'FBPQ T4'!AE145)</f>
        <v>0</v>
      </c>
      <c r="I153" s="45"/>
      <c r="J153" t="s">
        <v>849</v>
      </c>
    </row>
    <row r="154" spans="1:10" ht="12.75">
      <c r="A154" s="39"/>
      <c r="B154" s="34"/>
      <c r="C154" s="35" t="s">
        <v>752</v>
      </c>
      <c r="D154" s="39" t="s">
        <v>627</v>
      </c>
      <c r="E154" s="6">
        <f>IF(ISNUMBER('FBPQ C2'!J146),'FBPQ C2'!J146,IF(ISNUMBER('FBPQ C2'!I146),'FBPQ C2'!I146,""))</f>
      </c>
      <c r="F154" s="45" t="s">
        <v>410</v>
      </c>
      <c r="G154" s="45" t="str">
        <f t="shared" si="8"/>
        <v> </v>
      </c>
      <c r="H154" s="35">
        <f>IF(ISBLANK('FBPQ T4'!E146)," ",'FBPQ T4'!AE146)</f>
        <v>0</v>
      </c>
      <c r="I154" s="35" t="str">
        <f t="shared" si="9"/>
        <v> </v>
      </c>
      <c r="J154" t="s">
        <v>849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69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374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70</v>
      </c>
      <c r="D159" s="39" t="s">
        <v>627</v>
      </c>
      <c r="E159" s="6">
        <f>IF(ISNUMBER('FBPQ C2'!J151),'FBPQ C2'!J151,IF(ISNUMBER('FBPQ C2'!I151),'FBPQ C2'!I151,""))</f>
      </c>
      <c r="F159" s="45" t="s">
        <v>410</v>
      </c>
      <c r="G159" s="45" t="str">
        <f t="shared" si="8"/>
        <v>DATA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71</v>
      </c>
      <c r="D160" s="39" t="s">
        <v>627</v>
      </c>
      <c r="E160" s="6">
        <f>IF(ISNUMBER('FBPQ C2'!J152),'FBPQ C2'!J152,IF(ISNUMBER('FBPQ C2'!I152),'FBPQ C2'!I152,""))</f>
      </c>
      <c r="F160" s="45" t="s">
        <v>410</v>
      </c>
      <c r="G160" s="45" t="str">
        <f t="shared" si="8"/>
        <v>DATA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172</v>
      </c>
      <c r="D161" s="39"/>
      <c r="E161" s="6">
        <f>IF(ISNUMBER('FBPQ C2'!J153),'FBPQ C2'!J153,IF(ISNUMBER('FBPQ C2'!I153),'FBPQ C2'!I153,""))</f>
      </c>
      <c r="F161" s="45" t="s">
        <v>410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70</v>
      </c>
      <c r="D162" s="39" t="s">
        <v>627</v>
      </c>
      <c r="E162" s="6">
        <f>IF(ISNUMBER('FBPQ C2'!J154),'FBPQ C2'!J154,IF(ISNUMBER('FBPQ C2'!I154),'FBPQ C2'!I154,""))</f>
      </c>
      <c r="F162" s="45" t="s">
        <v>410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71</v>
      </c>
      <c r="D163" s="38" t="s">
        <v>627</v>
      </c>
      <c r="E163" s="7">
        <f>IF(ISNUMBER('FBPQ C2'!J155),'FBPQ C2'!J155,IF(ISNUMBER('FBPQ C2'!I155),'FBPQ C2'!I155,""))</f>
      </c>
      <c r="F163" s="46" t="s">
        <v>410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331" t="s">
        <v>906</v>
      </c>
      <c r="I164" s="1332">
        <f>SUM(I18:I163)</f>
        <v>0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5">
      <selection activeCell="O6" sqref="O6:O1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845</v>
      </c>
      <c r="F1" s="382" t="s">
        <v>407</v>
      </c>
    </row>
    <row r="3" spans="2:16" ht="26.25" customHeight="1">
      <c r="B3" s="1966" t="s">
        <v>797</v>
      </c>
      <c r="C3" s="1967"/>
      <c r="D3" s="1968"/>
      <c r="F3" s="1966" t="s">
        <v>0</v>
      </c>
      <c r="G3" s="1967"/>
      <c r="H3" s="1968"/>
      <c r="J3" s="1975" t="s">
        <v>341</v>
      </c>
      <c r="K3" s="1980"/>
      <c r="L3" s="1981"/>
      <c r="N3" s="1975" t="s">
        <v>342</v>
      </c>
      <c r="O3" s="1980"/>
      <c r="P3" s="1981"/>
    </row>
    <row r="4" spans="2:16" ht="12.75" customHeight="1">
      <c r="B4" s="1925" t="s">
        <v>909</v>
      </c>
      <c r="C4" s="1988"/>
      <c r="D4" s="1979"/>
      <c r="F4" s="1925" t="s">
        <v>909</v>
      </c>
      <c r="G4" s="1988"/>
      <c r="H4" s="1979"/>
      <c r="J4" s="1982" t="s">
        <v>343</v>
      </c>
      <c r="K4" s="1983"/>
      <c r="L4" s="1984"/>
      <c r="N4" s="1985" t="s">
        <v>344</v>
      </c>
      <c r="O4" s="1986"/>
      <c r="P4" s="1987"/>
    </row>
    <row r="5" spans="2:16" ht="12.75">
      <c r="B5" s="11"/>
      <c r="C5" s="76" t="s">
        <v>466</v>
      </c>
      <c r="D5" s="13" t="s">
        <v>846</v>
      </c>
      <c r="F5" s="11"/>
      <c r="G5" s="76" t="s">
        <v>466</v>
      </c>
      <c r="H5" s="40" t="s">
        <v>846</v>
      </c>
      <c r="J5" s="1493" t="s">
        <v>303</v>
      </c>
      <c r="K5" s="1494"/>
      <c r="L5" s="1495" t="e">
        <f>K5*(F21/(F21+F22))</f>
        <v>#DIV/0!</v>
      </c>
      <c r="N5" s="21"/>
      <c r="O5" s="1496" t="s">
        <v>466</v>
      </c>
      <c r="P5" s="1497"/>
    </row>
    <row r="6" spans="2:16" ht="12.75">
      <c r="B6" s="22" t="s">
        <v>298</v>
      </c>
      <c r="C6" s="18">
        <f>C19+F19+I19+C28+F28-O6</f>
        <v>0</v>
      </c>
      <c r="D6" s="300" t="e">
        <f>C6/SUM($C$6:$C$9)</f>
        <v>#DIV/0!</v>
      </c>
      <c r="F6" s="22" t="s">
        <v>298</v>
      </c>
      <c r="G6" s="70">
        <f>+C39+F39+I39+C49+F49-O6</f>
        <v>0</v>
      </c>
      <c r="H6" s="15" t="e">
        <f>G6/SUM($G$6:$G$10)</f>
        <v>#DIV/0!</v>
      </c>
      <c r="J6" s="36" t="s">
        <v>301</v>
      </c>
      <c r="K6" s="1498"/>
      <c r="L6" s="1499" t="e">
        <f>K5*(F22/(F21+F22))</f>
        <v>#DIV/0!</v>
      </c>
      <c r="N6" s="1500" t="s">
        <v>298</v>
      </c>
      <c r="O6" s="1501"/>
      <c r="P6" s="1502"/>
    </row>
    <row r="7" spans="2:16" ht="12.75">
      <c r="B7" s="22" t="s">
        <v>297</v>
      </c>
      <c r="C7" s="19">
        <f>C20+F20+I20+C29+F29-O7-O8</f>
        <v>0</v>
      </c>
      <c r="D7" s="301" t="e">
        <f>C7/SUM($C$6:$C$9)</f>
        <v>#DIV/0!</v>
      </c>
      <c r="F7" s="22" t="s">
        <v>950</v>
      </c>
      <c r="G7" s="71" t="e">
        <f>+C40+F40+I40+C50+F50-O7</f>
        <v>#DIV/0!</v>
      </c>
      <c r="H7" s="14" t="e">
        <f>G7/SUM($G$6:$G$10)</f>
        <v>#DIV/0!</v>
      </c>
      <c r="J7" s="9"/>
      <c r="K7" s="9"/>
      <c r="L7" s="9"/>
      <c r="N7" s="369" t="s">
        <v>950</v>
      </c>
      <c r="O7" s="1503"/>
      <c r="P7" s="35"/>
    </row>
    <row r="8" spans="2:16" ht="12.75">
      <c r="B8" s="22" t="s">
        <v>303</v>
      </c>
      <c r="C8" s="19" t="e">
        <f>C21+F21+I21+C30+F30-L5-O9</f>
        <v>#DIV/0!</v>
      </c>
      <c r="D8" s="301" t="e">
        <f>C8/SUM($C$6:$C$9)</f>
        <v>#DIV/0!</v>
      </c>
      <c r="F8" s="22" t="s">
        <v>297</v>
      </c>
      <c r="G8" s="71" t="e">
        <f>+C41+F41+I41+C51+F51-O8</f>
        <v>#DIV/0!</v>
      </c>
      <c r="H8" s="14" t="e">
        <f>G8/SUM($G$6:$G$10)</f>
        <v>#DIV/0!</v>
      </c>
      <c r="N8" s="369" t="s">
        <v>297</v>
      </c>
      <c r="O8" s="1503"/>
      <c r="P8" s="35"/>
    </row>
    <row r="9" spans="2:16" ht="12.75">
      <c r="B9" s="23" t="s">
        <v>165</v>
      </c>
      <c r="C9" s="20" t="e">
        <f>C22+F22+I22+C31+F31-L6-O10</f>
        <v>#DIV/0!</v>
      </c>
      <c r="D9" s="302" t="e">
        <f>C9/SUM($C$6:$C$9)</f>
        <v>#DIV/0!</v>
      </c>
      <c r="F9" s="22" t="s">
        <v>303</v>
      </c>
      <c r="G9" s="71" t="e">
        <f>+C42+F42+I42+C52+F52-L5-O9</f>
        <v>#DIV/0!</v>
      </c>
      <c r="H9" s="14" t="e">
        <f>G9/SUM($G$6:$G$10)</f>
        <v>#DIV/0!</v>
      </c>
      <c r="N9" s="369" t="s">
        <v>303</v>
      </c>
      <c r="O9" s="1503"/>
      <c r="P9" s="35"/>
    </row>
    <row r="10" spans="2:16" ht="12.75">
      <c r="B10" s="8"/>
      <c r="C10" s="67"/>
      <c r="D10" s="68"/>
      <c r="F10" s="23" t="s">
        <v>165</v>
      </c>
      <c r="G10" s="72" t="e">
        <f>+C43+F43+I43+C53+F53-L6-O10</f>
        <v>#DIV/0!</v>
      </c>
      <c r="H10" s="16" t="e">
        <f>G10/SUM($G$6:$G$10)</f>
        <v>#DIV/0!</v>
      </c>
      <c r="N10" s="372" t="s">
        <v>165</v>
      </c>
      <c r="O10" s="1504"/>
      <c r="P10" s="37"/>
    </row>
    <row r="11" spans="2:4" ht="12.75">
      <c r="B11" s="8"/>
      <c r="C11" s="67"/>
      <c r="D11" s="311"/>
    </row>
    <row r="12" spans="2:3" ht="12" customHeight="1">
      <c r="B12" s="8"/>
      <c r="C12" s="9"/>
    </row>
    <row r="13" s="3" customFormat="1" ht="12.75">
      <c r="A13" s="10" t="s">
        <v>913</v>
      </c>
    </row>
    <row r="15" ht="5.25" customHeight="1"/>
    <row r="16" spans="2:9" s="4" customFormat="1" ht="26.25" customHeight="1">
      <c r="B16" s="1966" t="s">
        <v>809</v>
      </c>
      <c r="C16" s="1968"/>
      <c r="E16" s="1966" t="s">
        <v>166</v>
      </c>
      <c r="F16" s="1968"/>
      <c r="H16" s="1966" t="s">
        <v>841</v>
      </c>
      <c r="I16" s="1968"/>
    </row>
    <row r="17" spans="2:9" ht="27" customHeight="1">
      <c r="B17" s="1925" t="s">
        <v>345</v>
      </c>
      <c r="C17" s="1979"/>
      <c r="E17" s="1925" t="s">
        <v>167</v>
      </c>
      <c r="F17" s="1979"/>
      <c r="H17" s="1925" t="s">
        <v>842</v>
      </c>
      <c r="I17" s="1979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298</v>
      </c>
      <c r="C19" s="19">
        <f>SUM('FBPQ LR1 - V5 opt3'!D227:M227,'FBPQ LR1 - V5 opt3'!I229:M229)-SUM('FBPQ LR1 - V5 opt3'!D250:M250,'FBPQ LR1 - V5 opt3'!I252:M252)</f>
        <v>0</v>
      </c>
      <c r="E19" s="6" t="s">
        <v>298</v>
      </c>
      <c r="F19" s="19">
        <f>SUM('FBPQ LR4'!D11:M11)</f>
        <v>0</v>
      </c>
      <c r="H19" s="6" t="s">
        <v>298</v>
      </c>
      <c r="I19" s="19">
        <f>SUM('FBPQ LR6'!C28:L28)</f>
        <v>0</v>
      </c>
    </row>
    <row r="20" spans="2:9" ht="12.75">
      <c r="B20" s="22" t="s">
        <v>297</v>
      </c>
      <c r="C20" s="19">
        <f>(SUM('FBPQ LR1 - V5 opt3'!D231:H231,'FBPQ LR1 - V5 opt3'!I230:M230,'FBPQ LR1 - V5 opt3'!I233:M233)-SUM('FBPQ LR1 - V5 opt3'!D254:H254,'FBPQ LR1 - V5 opt3'!I253:M253,'FBPQ LR1 - V5 opt3'!I256:M256))</f>
        <v>0</v>
      </c>
      <c r="E20" s="6" t="s">
        <v>297</v>
      </c>
      <c r="F20" s="19">
        <f>SUM('FBPQ LR4'!D12:M12)</f>
        <v>0</v>
      </c>
      <c r="H20" s="6" t="s">
        <v>297</v>
      </c>
      <c r="I20" s="19">
        <f>SUM('FBPQ LR6'!C29:L29)</f>
        <v>0</v>
      </c>
    </row>
    <row r="21" spans="2:9" ht="12.75">
      <c r="B21" s="22" t="s">
        <v>303</v>
      </c>
      <c r="C21" s="19">
        <f>SUM('FBPQ LR1 - V5 opt3'!D235:H235,'FBPQ LR1 - V5 opt3'!I234:M234,'FBPQ LR1 - V5 opt3'!I237:M237)-SUM('FBPQ LR1 - V5 opt3'!D258:H258,'FBPQ LR1 - V5 opt3'!I257:M257,'FBPQ LR1 - V5 opt3'!I260:M260)</f>
        <v>0</v>
      </c>
      <c r="E21" s="6" t="s">
        <v>303</v>
      </c>
      <c r="F21" s="19">
        <f>SUM('FBPQ LR4'!D13:M13)</f>
        <v>0</v>
      </c>
      <c r="H21" s="6" t="s">
        <v>303</v>
      </c>
      <c r="I21" s="19">
        <f>SUM('FBPQ LR6'!C30:L30)</f>
        <v>0</v>
      </c>
    </row>
    <row r="22" spans="2:9" ht="12.75">
      <c r="B22" s="23" t="s">
        <v>165</v>
      </c>
      <c r="C22" s="20">
        <f>SUM('FBPQ LR1 - V5 opt3'!D239:H239,'FBPQ LR1 - V5 opt3'!I238:M238)-SUM('FBPQ LR1 - V5 opt3'!D262:H262,'FBPQ LR1 - V5 opt3'!I261:M261)</f>
        <v>0</v>
      </c>
      <c r="E22" s="7" t="s">
        <v>165</v>
      </c>
      <c r="F22" s="20">
        <f>SUM('FBPQ LR4'!D14:M14)</f>
        <v>0</v>
      </c>
      <c r="H22" s="7" t="s">
        <v>165</v>
      </c>
      <c r="I22" s="20">
        <f>SUM('FBPQ LR6'!C31:L31)</f>
        <v>0</v>
      </c>
    </row>
    <row r="25" spans="2:6" ht="24.75" customHeight="1">
      <c r="B25" s="1966" t="s">
        <v>843</v>
      </c>
      <c r="C25" s="1968"/>
      <c r="E25" s="1975" t="s">
        <v>346</v>
      </c>
      <c r="F25" s="1968"/>
    </row>
    <row r="26" spans="2:6" ht="27.75" customHeight="1">
      <c r="B26" s="1989" t="s">
        <v>844</v>
      </c>
      <c r="C26" s="1974"/>
      <c r="E26" s="1973" t="s">
        <v>347</v>
      </c>
      <c r="F26" s="1974"/>
    </row>
    <row r="27" spans="2:6" ht="12.75">
      <c r="B27" s="5"/>
      <c r="C27" s="18"/>
      <c r="E27" s="5"/>
      <c r="F27" s="18"/>
    </row>
    <row r="28" spans="2:6" ht="12.75">
      <c r="B28" s="371" t="s">
        <v>298</v>
      </c>
      <c r="C28" s="19">
        <f>SUM('FBPQ NL1 0309'!D10:M16)</f>
        <v>0</v>
      </c>
      <c r="E28" s="371" t="s">
        <v>298</v>
      </c>
      <c r="F28" s="19">
        <f>SUM('NL9 - Legal &amp; Safety'!D33:M33,'NL9 - Legal &amp; Safety'!D42:M42)</f>
        <v>0</v>
      </c>
    </row>
    <row r="29" spans="2:6" ht="12.75">
      <c r="B29" s="371" t="s">
        <v>297</v>
      </c>
      <c r="C29" s="19">
        <f>SUM('FBPQ NL1 0309'!D17:M22)</f>
        <v>0</v>
      </c>
      <c r="E29" s="371" t="s">
        <v>297</v>
      </c>
      <c r="F29" s="19">
        <f>SUM('NL9 - Legal &amp; Safety'!D34:M34,'NL9 - Legal &amp; Safety'!D43:M43)</f>
        <v>0</v>
      </c>
    </row>
    <row r="30" spans="2:6" ht="12.75">
      <c r="B30" s="371" t="s">
        <v>303</v>
      </c>
      <c r="C30" s="19">
        <f>SUM('FBPQ NL1 0309'!D23:M28)</f>
        <v>0</v>
      </c>
      <c r="E30" s="371" t="s">
        <v>303</v>
      </c>
      <c r="F30" s="19">
        <f>SUM('NL9 - Legal &amp; Safety'!D35:M35,'NL9 - Legal &amp; Safety'!D44:M44)</f>
        <v>0</v>
      </c>
    </row>
    <row r="31" spans="2:6" ht="12.75">
      <c r="B31" s="373" t="s">
        <v>165</v>
      </c>
      <c r="C31" s="20">
        <f>SUM('FBPQ NL1 0309'!D29:M34)</f>
        <v>0</v>
      </c>
      <c r="E31" s="373" t="s">
        <v>165</v>
      </c>
      <c r="F31" s="20">
        <f>SUM('NL9 - Legal &amp; Safety'!D36:M36,'NL9 - Legal &amp; Safety'!D45:M45)</f>
        <v>0</v>
      </c>
    </row>
    <row r="33" s="3" customFormat="1" ht="12.75">
      <c r="A33" s="10" t="s">
        <v>908</v>
      </c>
    </row>
    <row r="35" ht="5.25" customHeight="1"/>
    <row r="36" spans="2:9" s="4" customFormat="1" ht="26.25" customHeight="1">
      <c r="B36" s="1966" t="s">
        <v>809</v>
      </c>
      <c r="C36" s="1968"/>
      <c r="E36" s="1966" t="s">
        <v>166</v>
      </c>
      <c r="F36" s="1968"/>
      <c r="H36" s="1966" t="s">
        <v>841</v>
      </c>
      <c r="I36" s="1968"/>
    </row>
    <row r="37" spans="2:9" ht="27" customHeight="1">
      <c r="B37" s="1925" t="s">
        <v>345</v>
      </c>
      <c r="C37" s="1979"/>
      <c r="E37" s="1925" t="s">
        <v>167</v>
      </c>
      <c r="F37" s="1979"/>
      <c r="H37" s="1925" t="s">
        <v>842</v>
      </c>
      <c r="I37" s="1979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298</v>
      </c>
      <c r="C39" s="19">
        <f>SUM('FBPQ LR1 - V5 opt3'!D227:M227,'FBPQ LR1 - V5 opt3'!I229:M229)-SUM('FBPQ LR1 - V5 opt3'!D250:M250,'FBPQ LR1 - V5 opt3'!I252:M252)</f>
        <v>0</v>
      </c>
      <c r="E39" s="6" t="s">
        <v>298</v>
      </c>
      <c r="F39" s="19">
        <f>SUM('FBPQ LR4'!D11:M11)</f>
        <v>0</v>
      </c>
      <c r="H39" s="6" t="s">
        <v>298</v>
      </c>
      <c r="I39" s="19">
        <f>SUM('FBPQ LR6'!C28:L28)</f>
        <v>0</v>
      </c>
    </row>
    <row r="40" spans="2:10" ht="63.75">
      <c r="B40" s="369" t="s">
        <v>950</v>
      </c>
      <c r="C40" s="19" t="e">
        <f>(SUM('FBPQ LR1 - V5 opt3'!D231:H231,'FBPQ LR1 - V5 opt3'!I230:M230,'FBPQ LR1 - V5 opt3'!I233:M233)-SUM('FBPQ LR1 - V5 opt3'!D254:H254,'FBPQ LR1 - V5 opt3'!I253:M253,'FBPQ LR1 - V5 opt3'!I256:M256))*(C55)</f>
        <v>#DIV/0!</v>
      </c>
      <c r="D40" s="370" t="s">
        <v>482</v>
      </c>
      <c r="E40" s="369" t="s">
        <v>950</v>
      </c>
      <c r="F40" s="19" t="e">
        <f>SUM('FBPQ LR4'!D12:M12)*(C55)</f>
        <v>#DIV/0!</v>
      </c>
      <c r="G40" s="370" t="s">
        <v>482</v>
      </c>
      <c r="H40" s="369" t="s">
        <v>950</v>
      </c>
      <c r="I40" s="19" t="e">
        <f>SUM('FBPQ LR6'!C29:L29)*(C55)</f>
        <v>#DIV/0!</v>
      </c>
      <c r="J40" s="370" t="s">
        <v>482</v>
      </c>
    </row>
    <row r="41" spans="2:9" ht="12.75">
      <c r="B41" s="369" t="s">
        <v>297</v>
      </c>
      <c r="C41" s="19" t="e">
        <f>(SUM('FBPQ LR1 - V5 opt3'!D231:H231,'FBPQ LR1 - V5 opt3'!I230:M230,'FBPQ LR1 - V5 opt3'!I233:M233)-SUM('FBPQ LR1 - V5 opt3'!D254:H254,'FBPQ LR1 - V5 opt3'!I253:M253,'FBPQ LR1 - V5 opt3'!I256:M256))*(1-C55)</f>
        <v>#DIV/0!</v>
      </c>
      <c r="E41" s="371" t="s">
        <v>297</v>
      </c>
      <c r="F41" s="19" t="e">
        <f>SUM('FBPQ LR4'!D12:M12)*(1-C55)</f>
        <v>#DIV/0!</v>
      </c>
      <c r="H41" s="371" t="s">
        <v>297</v>
      </c>
      <c r="I41" s="19" t="e">
        <f>SUM('FBPQ LR6'!C29:L29)*(1-C55)</f>
        <v>#DIV/0!</v>
      </c>
    </row>
    <row r="42" spans="2:9" ht="12.75">
      <c r="B42" s="369" t="s">
        <v>303</v>
      </c>
      <c r="C42" s="19">
        <f>SUM('FBPQ LR1 - V5 opt3'!D235:H235,'FBPQ LR1 - V5 opt3'!I234:M234,'FBPQ LR1 - V5 opt3'!I237:M237)-SUM('FBPQ LR1 - V5 opt3'!D258:H258,'FBPQ LR1 - V5 opt3'!I257:M257,'FBPQ LR1 - V5 opt3'!I260:M260)</f>
        <v>0</v>
      </c>
      <c r="E42" s="371" t="s">
        <v>303</v>
      </c>
      <c r="F42" s="19">
        <f>SUM('FBPQ LR4'!D13:M13)</f>
        <v>0</v>
      </c>
      <c r="H42" s="371" t="s">
        <v>303</v>
      </c>
      <c r="I42" s="19">
        <f>SUM('FBPQ LR6'!C30:L30)</f>
        <v>0</v>
      </c>
    </row>
    <row r="43" spans="2:9" ht="12.75">
      <c r="B43" s="372" t="s">
        <v>165</v>
      </c>
      <c r="C43" s="20">
        <f>SUM('FBPQ LR1 - V5 opt3'!D239:H239,'FBPQ LR1 - V5 opt3'!I238:M238)-SUM('FBPQ LR1 - V5 opt3'!D262:H262,'FBPQ LR1 - V5 opt3'!I261:M261)</f>
        <v>0</v>
      </c>
      <c r="E43" s="373" t="s">
        <v>165</v>
      </c>
      <c r="F43" s="20">
        <f>SUM('FBPQ LR4'!D14:M14)</f>
        <v>0</v>
      </c>
      <c r="H43" s="373" t="s">
        <v>165</v>
      </c>
      <c r="I43" s="20">
        <f>SUM('FBPQ LR6'!C31:L31)</f>
        <v>0</v>
      </c>
    </row>
    <row r="46" spans="2:9" ht="24.75" customHeight="1">
      <c r="B46" s="1966" t="s">
        <v>843</v>
      </c>
      <c r="C46" s="1968"/>
      <c r="E46" s="1975" t="s">
        <v>346</v>
      </c>
      <c r="F46" s="1968"/>
      <c r="H46" s="1976" t="s">
        <v>346</v>
      </c>
      <c r="I46" s="1977"/>
    </row>
    <row r="47" spans="2:9" ht="27.75" customHeight="1">
      <c r="B47" s="1973" t="s">
        <v>844</v>
      </c>
      <c r="C47" s="1974"/>
      <c r="E47" s="1973" t="s">
        <v>347</v>
      </c>
      <c r="F47" s="1974"/>
      <c r="H47" s="1978" t="s">
        <v>348</v>
      </c>
      <c r="I47" s="1978"/>
    </row>
    <row r="48" spans="2:9" ht="12.75">
      <c r="B48" s="5"/>
      <c r="C48" s="18"/>
      <c r="E48" s="5"/>
      <c r="F48" s="18"/>
      <c r="H48" s="5"/>
      <c r="I48" s="5"/>
    </row>
    <row r="49" spans="2:10" ht="12.75">
      <c r="B49" s="371" t="s">
        <v>298</v>
      </c>
      <c r="C49" s="19">
        <f>SUM('FBPQ NL1 0309'!D10:M16)</f>
        <v>0</v>
      </c>
      <c r="E49" s="371" t="s">
        <v>298</v>
      </c>
      <c r="F49" s="19">
        <f>SUM('NL9 - Legal &amp; Safety'!D33:M33,'NL9 - Legal &amp; Safety'!D42:M42)</f>
        <v>0</v>
      </c>
      <c r="H49" s="371" t="s">
        <v>298</v>
      </c>
      <c r="I49" s="19">
        <f>F49+C49</f>
        <v>0</v>
      </c>
      <c r="J49" s="1505" t="e">
        <f>I49/SUM($I$49:$I$53)</f>
        <v>#DIV/0!</v>
      </c>
    </row>
    <row r="50" spans="2:10" ht="12.75">
      <c r="B50" s="371" t="s">
        <v>950</v>
      </c>
      <c r="C50" s="19">
        <f>SUM('FBPQ NL1 0309'!D21:M22)</f>
        <v>0</v>
      </c>
      <c r="D50" s="374" t="s">
        <v>483</v>
      </c>
      <c r="E50" s="369" t="s">
        <v>950</v>
      </c>
      <c r="F50" s="19" t="e">
        <f>SUM('NL9 - Legal &amp; Safety'!D34:M34,'NL9 - Legal &amp; Safety'!D43:M43)*C55</f>
        <v>#DIV/0!</v>
      </c>
      <c r="H50" s="371" t="s">
        <v>950</v>
      </c>
      <c r="I50" s="19" t="e">
        <f>F50+C50</f>
        <v>#DIV/0!</v>
      </c>
      <c r="J50" s="1505" t="e">
        <f>I50/SUM($I$49:$I$53)</f>
        <v>#DIV/0!</v>
      </c>
    </row>
    <row r="51" spans="2:10" ht="12.75">
      <c r="B51" s="369" t="s">
        <v>297</v>
      </c>
      <c r="C51" s="19">
        <f>SUM('FBPQ NL1 0309'!D17:M20)</f>
        <v>0</v>
      </c>
      <c r="E51" s="371" t="s">
        <v>297</v>
      </c>
      <c r="F51" s="19" t="e">
        <f>SUM('NL9 - Legal &amp; Safety'!D34:M34,'NL9 - Legal &amp; Safety'!D43:M43)*(1-C55)</f>
        <v>#DIV/0!</v>
      </c>
      <c r="H51" s="371" t="s">
        <v>297</v>
      </c>
      <c r="I51" s="19" t="e">
        <f>F51+C51</f>
        <v>#DIV/0!</v>
      </c>
      <c r="J51" s="1505" t="e">
        <f>I51/SUM($I$49:$I$53)</f>
        <v>#DIV/0!</v>
      </c>
    </row>
    <row r="52" spans="2:10" ht="12.75">
      <c r="B52" s="371" t="s">
        <v>303</v>
      </c>
      <c r="C52" s="19">
        <f>SUM('FBPQ NL1 0309'!D23:M28)</f>
        <v>0</v>
      </c>
      <c r="E52" s="371" t="s">
        <v>303</v>
      </c>
      <c r="F52" s="19">
        <f>SUM('NL9 - Legal &amp; Safety'!D35:M35,'NL9 - Legal &amp; Safety'!D44:M44)</f>
        <v>0</v>
      </c>
      <c r="H52" s="371" t="s">
        <v>303</v>
      </c>
      <c r="I52" s="19">
        <f>F52+C52</f>
        <v>0</v>
      </c>
      <c r="J52" s="1505" t="e">
        <f>I52/SUM($I$49:$I$53)</f>
        <v>#DIV/0!</v>
      </c>
    </row>
    <row r="53" spans="2:10" ht="12.75">
      <c r="B53" s="373" t="s">
        <v>165</v>
      </c>
      <c r="C53" s="20">
        <f>SUM('FBPQ NL1 0309'!D29:M34)</f>
        <v>0</v>
      </c>
      <c r="E53" s="373" t="s">
        <v>165</v>
      </c>
      <c r="F53" s="20">
        <f>SUM('NL9 - Legal &amp; Safety'!D36:M36,'NL9 - Legal &amp; Safety'!D45:M45)</f>
        <v>0</v>
      </c>
      <c r="H53" s="373" t="s">
        <v>165</v>
      </c>
      <c r="I53" s="20">
        <f>F53+C53</f>
        <v>0</v>
      </c>
      <c r="J53" s="1505" t="e">
        <f>I53/SUM($I$49:$I$53)</f>
        <v>#DIV/0!</v>
      </c>
    </row>
    <row r="55" spans="2:3" ht="12.75">
      <c r="B55" s="374" t="s">
        <v>484</v>
      </c>
      <c r="C55" s="375" t="e">
        <f>C50/C51</f>
        <v>#DIV/0!</v>
      </c>
    </row>
  </sheetData>
  <sheetProtection/>
  <mergeCells count="30">
    <mergeCell ref="B36:C36"/>
    <mergeCell ref="E36:F36"/>
    <mergeCell ref="H36:I36"/>
    <mergeCell ref="B37:C37"/>
    <mergeCell ref="B25:C25"/>
    <mergeCell ref="E17:F17"/>
    <mergeCell ref="E16:F16"/>
    <mergeCell ref="B16:C16"/>
    <mergeCell ref="B17:C17"/>
    <mergeCell ref="E25:F25"/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  <mergeCell ref="J3:L3"/>
    <mergeCell ref="N3:P3"/>
    <mergeCell ref="J4:L4"/>
    <mergeCell ref="N4:P4"/>
    <mergeCell ref="E26:F26"/>
    <mergeCell ref="E46:F46"/>
    <mergeCell ref="H46:I46"/>
    <mergeCell ref="E47:F47"/>
    <mergeCell ref="H47:I47"/>
    <mergeCell ref="H37:I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40" sqref="E40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78" t="s">
        <v>863</v>
      </c>
      <c r="J1" s="382" t="s">
        <v>407</v>
      </c>
    </row>
    <row r="8" spans="1:12" ht="15">
      <c r="A8" s="606" t="s">
        <v>864</v>
      </c>
      <c r="B8" s="607"/>
      <c r="C8" s="51"/>
      <c r="D8" s="608"/>
      <c r="E8" s="607"/>
      <c r="F8" s="607"/>
      <c r="G8" s="609"/>
      <c r="H8" s="610" t="s">
        <v>478</v>
      </c>
      <c r="I8" s="610" t="s">
        <v>479</v>
      </c>
      <c r="J8" s="610" t="s">
        <v>475</v>
      </c>
      <c r="K8" s="610" t="s">
        <v>480</v>
      </c>
      <c r="L8" s="610" t="s">
        <v>481</v>
      </c>
    </row>
    <row r="9" spans="8:12" ht="15">
      <c r="H9" s="610">
        <v>16</v>
      </c>
      <c r="I9" s="610">
        <v>17</v>
      </c>
      <c r="J9" s="610">
        <v>18</v>
      </c>
      <c r="K9" s="610">
        <v>19</v>
      </c>
      <c r="L9" s="610">
        <v>20</v>
      </c>
    </row>
    <row r="10" spans="8:12" ht="15">
      <c r="H10" s="610"/>
      <c r="I10" s="610"/>
      <c r="J10" s="610"/>
      <c r="K10" s="610"/>
      <c r="L10" s="610"/>
    </row>
    <row r="11" spans="2:12" ht="14.25">
      <c r="B11" s="609" t="s">
        <v>197</v>
      </c>
      <c r="F11" t="s">
        <v>466</v>
      </c>
      <c r="H11" s="612"/>
      <c r="I11" s="612"/>
      <c r="J11" s="612"/>
      <c r="K11" s="612"/>
      <c r="L11" s="612"/>
    </row>
    <row r="12" spans="2:12" ht="14.25">
      <c r="B12" s="609" t="s">
        <v>856</v>
      </c>
      <c r="F12" t="s">
        <v>466</v>
      </c>
      <c r="H12" s="612"/>
      <c r="I12" s="612"/>
      <c r="J12" s="612"/>
      <c r="K12" s="612"/>
      <c r="L12" s="612"/>
    </row>
    <row r="13" spans="2:12" ht="14.25">
      <c r="B13" s="609" t="s">
        <v>857</v>
      </c>
      <c r="F13" t="s">
        <v>466</v>
      </c>
      <c r="H13" s="612"/>
      <c r="I13" s="612"/>
      <c r="J13" s="612"/>
      <c r="K13" s="612"/>
      <c r="L13" s="612"/>
    </row>
    <row r="14" spans="2:12" ht="14.25">
      <c r="B14" s="609" t="s">
        <v>194</v>
      </c>
      <c r="F14" t="s">
        <v>466</v>
      </c>
      <c r="H14" s="612"/>
      <c r="I14" s="612"/>
      <c r="J14" s="612"/>
      <c r="K14" s="612"/>
      <c r="L14" s="612"/>
    </row>
    <row r="15" spans="2:12" ht="14.25">
      <c r="B15" s="609"/>
      <c r="H15" s="613"/>
      <c r="I15" s="613"/>
      <c r="J15" s="613"/>
      <c r="K15" s="613"/>
      <c r="L15" s="613"/>
    </row>
    <row r="16" spans="2:12" ht="14.25">
      <c r="B16" s="609" t="s">
        <v>195</v>
      </c>
      <c r="F16" t="s">
        <v>466</v>
      </c>
      <c r="H16" s="614"/>
      <c r="I16" s="614"/>
      <c r="J16" s="614"/>
      <c r="K16" s="614"/>
      <c r="L16" s="614"/>
    </row>
    <row r="17" spans="2:12" ht="14.25">
      <c r="B17" s="609"/>
      <c r="H17" s="615"/>
      <c r="I17" s="615"/>
      <c r="J17" s="615"/>
      <c r="K17" s="615"/>
      <c r="L17" s="615"/>
    </row>
    <row r="18" spans="2:12" ht="14.25">
      <c r="B18" s="609" t="s">
        <v>196</v>
      </c>
      <c r="F18" t="s">
        <v>466</v>
      </c>
      <c r="H18" s="612"/>
      <c r="I18" s="612"/>
      <c r="J18" s="612"/>
      <c r="K18" s="612"/>
      <c r="L18" s="612"/>
    </row>
    <row r="19" spans="2:12" ht="14.25">
      <c r="B19" s="609" t="s">
        <v>916</v>
      </c>
      <c r="F19" t="s">
        <v>466</v>
      </c>
      <c r="H19" s="612"/>
      <c r="I19" s="612"/>
      <c r="J19" s="612"/>
      <c r="K19" s="612"/>
      <c r="L19" s="612"/>
    </row>
    <row r="20" spans="2:12" ht="14.25">
      <c r="B20" s="609"/>
      <c r="H20" s="613"/>
      <c r="I20" s="613"/>
      <c r="J20" s="613"/>
      <c r="K20" s="613"/>
      <c r="L20" s="613"/>
    </row>
    <row r="21" spans="2:12" ht="14.25">
      <c r="B21" s="609" t="s">
        <v>917</v>
      </c>
      <c r="F21" t="s">
        <v>466</v>
      </c>
      <c r="H21" s="616"/>
      <c r="I21" s="616"/>
      <c r="J21" s="616"/>
      <c r="K21" s="616"/>
      <c r="L21" s="616"/>
    </row>
    <row r="22" spans="8:12" ht="14.25">
      <c r="H22" s="615"/>
      <c r="I22" s="615"/>
      <c r="J22" s="615"/>
      <c r="K22" s="615"/>
      <c r="L22" s="615"/>
    </row>
    <row r="23" spans="8:12" ht="14.25">
      <c r="H23" s="615"/>
      <c r="I23" s="615"/>
      <c r="J23" s="615"/>
      <c r="K23" s="615"/>
      <c r="L23" s="615"/>
    </row>
    <row r="24" spans="1:12" ht="15">
      <c r="A24" s="606" t="s">
        <v>951</v>
      </c>
      <c r="H24" s="615"/>
      <c r="I24" s="615"/>
      <c r="J24" s="615"/>
      <c r="K24" s="615"/>
      <c r="L24" s="615"/>
    </row>
    <row r="25" spans="8:12" ht="14.25">
      <c r="H25" s="615"/>
      <c r="I25" s="615"/>
      <c r="J25" s="615"/>
      <c r="K25" s="615"/>
      <c r="L25" s="615"/>
    </row>
    <row r="26" spans="2:12" ht="14.25">
      <c r="B26" s="609" t="s">
        <v>952</v>
      </c>
      <c r="F26" t="s">
        <v>466</v>
      </c>
      <c r="H26" s="612"/>
      <c r="I26" s="612"/>
      <c r="J26" s="612"/>
      <c r="K26" s="612"/>
      <c r="L26" s="612"/>
    </row>
    <row r="27" spans="2:12" ht="14.25">
      <c r="B27" s="609" t="s">
        <v>953</v>
      </c>
      <c r="F27" t="s">
        <v>466</v>
      </c>
      <c r="H27" s="612"/>
      <c r="I27" s="612"/>
      <c r="J27" s="612"/>
      <c r="K27" s="612"/>
      <c r="L27" s="612"/>
    </row>
    <row r="28" spans="2:12" ht="14.25">
      <c r="B28" s="609" t="s">
        <v>954</v>
      </c>
      <c r="F28" t="s">
        <v>466</v>
      </c>
      <c r="H28" s="612"/>
      <c r="I28" s="612"/>
      <c r="J28" s="612"/>
      <c r="K28" s="612"/>
      <c r="L28" s="612"/>
    </row>
    <row r="29" spans="2:12" ht="14.25">
      <c r="B29" s="609"/>
      <c r="H29" s="613"/>
      <c r="I29" s="613"/>
      <c r="J29" s="613"/>
      <c r="K29" s="613"/>
      <c r="L29" s="613"/>
    </row>
    <row r="30" spans="2:12" ht="14.25">
      <c r="B30" s="377" t="s">
        <v>951</v>
      </c>
      <c r="F30" t="s">
        <v>466</v>
      </c>
      <c r="H30" s="614"/>
      <c r="I30" s="614"/>
      <c r="J30" s="614"/>
      <c r="K30" s="614"/>
      <c r="L30" s="614"/>
    </row>
    <row r="31" spans="2:12" ht="14.25">
      <c r="B31" s="609"/>
      <c r="H31" s="615"/>
      <c r="I31" s="615"/>
      <c r="J31" s="615"/>
      <c r="K31" s="615"/>
      <c r="L31" s="615"/>
    </row>
    <row r="32" spans="2:12" ht="14.25">
      <c r="B32" s="609" t="s">
        <v>892</v>
      </c>
      <c r="F32" t="s">
        <v>466</v>
      </c>
      <c r="H32" s="612"/>
      <c r="I32" s="612"/>
      <c r="J32" s="612"/>
      <c r="K32" s="612"/>
      <c r="L32" s="612"/>
    </row>
    <row r="33" spans="2:12" ht="14.25">
      <c r="B33" s="609"/>
      <c r="H33" s="615"/>
      <c r="I33" s="615"/>
      <c r="J33" s="615"/>
      <c r="K33" s="615"/>
      <c r="L33" s="615"/>
    </row>
    <row r="34" spans="2:12" ht="14.25">
      <c r="B34" s="609" t="s">
        <v>917</v>
      </c>
      <c r="F34" t="s">
        <v>466</v>
      </c>
      <c r="H34" s="616"/>
      <c r="I34" s="616"/>
      <c r="J34" s="616"/>
      <c r="K34" s="616"/>
      <c r="L34" s="616"/>
    </row>
    <row r="35" spans="8:12" ht="14.25">
      <c r="H35" s="615"/>
      <c r="I35" s="615"/>
      <c r="J35" s="615"/>
      <c r="K35" s="615"/>
      <c r="L35" s="615"/>
    </row>
    <row r="36" spans="8:12" ht="14.25">
      <c r="H36" s="615"/>
      <c r="I36" s="615"/>
      <c r="J36" s="615"/>
      <c r="K36" s="615"/>
      <c r="L36" s="615"/>
    </row>
    <row r="37" spans="1:12" ht="15">
      <c r="A37" s="606" t="s">
        <v>893</v>
      </c>
      <c r="H37" s="617"/>
      <c r="I37" s="617"/>
      <c r="J37" s="617"/>
      <c r="K37" s="617"/>
      <c r="L37" s="617"/>
    </row>
    <row r="38" spans="2:12" ht="14.25">
      <c r="B38" s="377" t="s">
        <v>15</v>
      </c>
      <c r="F38" t="s">
        <v>466</v>
      </c>
      <c r="H38" s="612"/>
      <c r="I38" s="612"/>
      <c r="J38" s="612"/>
      <c r="K38" s="612"/>
      <c r="L38" s="612"/>
    </row>
    <row r="39" spans="2:12" ht="14.25">
      <c r="B39" s="609" t="s">
        <v>912</v>
      </c>
      <c r="F39" t="s">
        <v>466</v>
      </c>
      <c r="H39" s="612"/>
      <c r="I39" s="612"/>
      <c r="J39" s="618"/>
      <c r="K39" s="618"/>
      <c r="L39" s="618"/>
    </row>
    <row r="40" spans="3:12" ht="14.25">
      <c r="C40" s="609"/>
      <c r="H40" s="615"/>
      <c r="I40" s="615"/>
      <c r="J40" s="615"/>
      <c r="K40" s="615"/>
      <c r="L40" s="615"/>
    </row>
    <row r="41" spans="8:12" ht="14.25">
      <c r="H41" s="619"/>
      <c r="I41" s="619"/>
      <c r="J41" s="619"/>
      <c r="K41" s="619"/>
      <c r="L41" s="619"/>
    </row>
    <row r="42" spans="8:12" ht="14.25">
      <c r="H42" s="617"/>
      <c r="I42" s="617"/>
      <c r="J42" s="617"/>
      <c r="K42" s="617"/>
      <c r="L42" s="617"/>
    </row>
    <row r="43" spans="8:12" ht="14.25">
      <c r="H43" s="617"/>
      <c r="I43" s="617"/>
      <c r="J43" s="617"/>
      <c r="K43" s="617"/>
      <c r="L43" s="617"/>
    </row>
    <row r="44" spans="1:12" ht="15">
      <c r="A44" s="606" t="s">
        <v>943</v>
      </c>
      <c r="H44" s="617"/>
      <c r="I44" s="617"/>
      <c r="J44" s="617"/>
      <c r="K44" s="617"/>
      <c r="L44" s="617"/>
    </row>
    <row r="45" spans="1:12" ht="15">
      <c r="A45" s="606"/>
      <c r="B45" s="609" t="s">
        <v>944</v>
      </c>
      <c r="F45" t="s">
        <v>466</v>
      </c>
      <c r="H45" s="612"/>
      <c r="I45" s="612"/>
      <c r="J45" s="612"/>
      <c r="K45" s="612"/>
      <c r="L45" s="612"/>
    </row>
    <row r="46" spans="2:12" ht="14.25">
      <c r="B46" s="609" t="s">
        <v>945</v>
      </c>
      <c r="F46" t="s">
        <v>466</v>
      </c>
      <c r="H46" s="620"/>
      <c r="I46" s="620"/>
      <c r="J46" s="620"/>
      <c r="K46" s="620"/>
      <c r="L46" s="620"/>
    </row>
    <row r="47" spans="2:12" ht="14.25">
      <c r="B47" s="609" t="s">
        <v>946</v>
      </c>
      <c r="F47" t="s">
        <v>466</v>
      </c>
      <c r="H47" s="620"/>
      <c r="I47" s="620"/>
      <c r="J47" s="620"/>
      <c r="K47" s="620"/>
      <c r="L47" s="620"/>
    </row>
    <row r="48" spans="8:12" ht="14.25">
      <c r="H48" s="617"/>
      <c r="I48" s="617"/>
      <c r="J48" s="617"/>
      <c r="K48" s="617"/>
      <c r="L48" s="617"/>
    </row>
    <row r="49" spans="8:12" ht="14.25">
      <c r="H49" s="616"/>
      <c r="I49" s="616"/>
      <c r="J49" s="616"/>
      <c r="K49" s="616"/>
      <c r="L49" s="616"/>
    </row>
    <row r="50" spans="8:12" ht="14.25">
      <c r="H50" s="609"/>
      <c r="I50" s="609"/>
      <c r="J50" s="609"/>
      <c r="K50" s="609"/>
      <c r="L50" s="609"/>
    </row>
    <row r="51" spans="8:12" ht="14.25">
      <c r="H51" s="611"/>
      <c r="I51" s="611"/>
      <c r="J51" s="611"/>
      <c r="K51" s="611"/>
      <c r="L51" s="611"/>
    </row>
    <row r="52" spans="8:12" ht="14.25">
      <c r="H52" s="609"/>
      <c r="I52" s="609"/>
      <c r="J52" s="609"/>
      <c r="K52" s="609"/>
      <c r="L52" s="609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" sqref="C3:I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76" t="s">
        <v>285</v>
      </c>
      <c r="D1" s="376" t="s">
        <v>281</v>
      </c>
      <c r="E1" s="376" t="s">
        <v>282</v>
      </c>
      <c r="F1" s="376" t="s">
        <v>283</v>
      </c>
      <c r="G1" s="376" t="s">
        <v>284</v>
      </c>
      <c r="H1" s="376" t="s">
        <v>481</v>
      </c>
      <c r="J1" s="382" t="s">
        <v>407</v>
      </c>
    </row>
    <row r="2" spans="3:8" ht="12.75">
      <c r="C2" s="376" t="s">
        <v>286</v>
      </c>
      <c r="D2" s="376" t="s">
        <v>286</v>
      </c>
      <c r="E2" s="376" t="s">
        <v>286</v>
      </c>
      <c r="F2" s="376" t="s">
        <v>286</v>
      </c>
      <c r="G2" s="376" t="s">
        <v>286</v>
      </c>
      <c r="H2" s="376" t="s">
        <v>286</v>
      </c>
    </row>
    <row r="3" spans="1:8" ht="12.75">
      <c r="A3">
        <v>1</v>
      </c>
      <c r="B3" t="s">
        <v>94</v>
      </c>
      <c r="D3" s="312"/>
      <c r="E3" s="312"/>
      <c r="F3" s="312"/>
      <c r="G3" s="312"/>
      <c r="H3" s="312"/>
    </row>
    <row r="4" spans="1:8" ht="12.75">
      <c r="A4">
        <v>2</v>
      </c>
      <c r="B4" t="s">
        <v>96</v>
      </c>
      <c r="D4" s="312"/>
      <c r="E4" s="312"/>
      <c r="F4" s="312"/>
      <c r="G4" s="312"/>
      <c r="H4" s="312"/>
    </row>
    <row r="5" spans="1:8" ht="12.75">
      <c r="A5">
        <v>3</v>
      </c>
      <c r="B5" t="s">
        <v>776</v>
      </c>
      <c r="D5" s="312"/>
      <c r="E5" s="312"/>
      <c r="F5" s="312"/>
      <c r="G5" s="312"/>
      <c r="H5" s="312"/>
    </row>
    <row r="6" spans="1:8" ht="12.75">
      <c r="A6">
        <v>4</v>
      </c>
      <c r="B6" t="s">
        <v>929</v>
      </c>
      <c r="D6" s="312"/>
      <c r="E6" s="312"/>
      <c r="F6" s="312"/>
      <c r="G6" s="312"/>
      <c r="H6" s="312"/>
    </row>
    <row r="7" spans="1:4" ht="12.75">
      <c r="A7">
        <v>5</v>
      </c>
      <c r="B7" t="s">
        <v>242</v>
      </c>
      <c r="D7" s="312"/>
    </row>
    <row r="8" spans="1:2" ht="12.75">
      <c r="A8">
        <v>6</v>
      </c>
      <c r="B8" t="s">
        <v>280</v>
      </c>
    </row>
    <row r="9" ht="12.75">
      <c r="A9" s="378" t="s">
        <v>306</v>
      </c>
    </row>
    <row r="10" spans="1:8" ht="12.75">
      <c r="A10">
        <v>7</v>
      </c>
      <c r="B10" t="s">
        <v>243</v>
      </c>
      <c r="D10" s="312"/>
      <c r="E10" s="312"/>
      <c r="F10" s="312"/>
      <c r="G10" s="312"/>
      <c r="H10" s="312"/>
    </row>
    <row r="11" spans="1:8" ht="12.75">
      <c r="A11">
        <v>8</v>
      </c>
      <c r="B11" t="s">
        <v>429</v>
      </c>
      <c r="D11" s="312"/>
      <c r="E11" s="312"/>
      <c r="F11" s="312"/>
      <c r="G11" s="312"/>
      <c r="H11" s="312"/>
    </row>
    <row r="12" spans="1:8" ht="12.75">
      <c r="A12">
        <v>9</v>
      </c>
      <c r="B12" t="s">
        <v>430</v>
      </c>
      <c r="D12" s="312"/>
      <c r="E12" s="312"/>
      <c r="F12" s="312"/>
      <c r="G12" s="312"/>
      <c r="H12" s="312"/>
    </row>
    <row r="13" spans="1:8" ht="12.75">
      <c r="A13">
        <v>10</v>
      </c>
      <c r="B13" t="s">
        <v>882</v>
      </c>
      <c r="D13" s="312"/>
      <c r="E13" s="312"/>
      <c r="F13" s="312"/>
      <c r="G13" s="312"/>
      <c r="H13" s="312"/>
    </row>
    <row r="14" spans="1:8" ht="12.75">
      <c r="A14">
        <v>11</v>
      </c>
      <c r="B14" t="s">
        <v>431</v>
      </c>
      <c r="D14" s="312"/>
      <c r="E14" s="312"/>
      <c r="F14" s="312"/>
      <c r="G14" s="312"/>
      <c r="H14" s="312"/>
    </row>
    <row r="15" spans="1:8" ht="12.75">
      <c r="A15">
        <v>12</v>
      </c>
      <c r="B15" t="s">
        <v>460</v>
      </c>
      <c r="D15" s="312"/>
      <c r="E15" s="312"/>
      <c r="F15" s="312"/>
      <c r="G15" s="312"/>
      <c r="H15" s="312"/>
    </row>
    <row r="16" spans="1:8" ht="12.75">
      <c r="A16">
        <v>13</v>
      </c>
      <c r="B16" t="s">
        <v>289</v>
      </c>
      <c r="D16" s="312"/>
      <c r="E16" s="312"/>
      <c r="F16" s="312"/>
      <c r="G16" s="312"/>
      <c r="H16" s="312"/>
    </row>
    <row r="17" spans="1:8" ht="12.75">
      <c r="A17">
        <v>14</v>
      </c>
      <c r="B17" t="s">
        <v>290</v>
      </c>
      <c r="D17" s="312"/>
      <c r="E17" s="312"/>
      <c r="F17" s="312"/>
      <c r="G17" s="312"/>
      <c r="H17" s="312"/>
    </row>
    <row r="18" spans="1:8" ht="12.75">
      <c r="A18">
        <v>15</v>
      </c>
      <c r="B18" t="s">
        <v>933</v>
      </c>
      <c r="E18" s="312"/>
      <c r="F18" s="312"/>
      <c r="G18" s="312"/>
      <c r="H18" s="312"/>
    </row>
    <row r="19" spans="1:8" ht="12.75">
      <c r="A19">
        <v>16</v>
      </c>
      <c r="B19" t="s">
        <v>667</v>
      </c>
      <c r="D19" s="379"/>
      <c r="E19" s="379"/>
      <c r="F19" s="379"/>
      <c r="G19" s="379"/>
      <c r="H19" s="379"/>
    </row>
    <row r="20" spans="1:8" ht="12.75">
      <c r="A20">
        <v>17</v>
      </c>
      <c r="B20" t="s">
        <v>291</v>
      </c>
      <c r="D20" s="312"/>
      <c r="E20" s="312"/>
      <c r="F20" s="312"/>
      <c r="G20" s="312"/>
      <c r="H20" s="312"/>
    </row>
    <row r="21" spans="1:2" ht="12.75">
      <c r="A21">
        <v>18</v>
      </c>
      <c r="B21" t="s">
        <v>821</v>
      </c>
    </row>
    <row r="22" spans="1:8" ht="12.75">
      <c r="A22">
        <v>19</v>
      </c>
      <c r="B22" s="377" t="s">
        <v>292</v>
      </c>
      <c r="H22" s="312"/>
    </row>
    <row r="23" ht="12.75">
      <c r="A23" s="378" t="s">
        <v>535</v>
      </c>
    </row>
    <row r="24" spans="1:8" ht="12.75">
      <c r="A24">
        <v>20</v>
      </c>
      <c r="B24" t="s">
        <v>772</v>
      </c>
      <c r="D24" s="312"/>
      <c r="E24" s="312"/>
      <c r="F24" s="312"/>
      <c r="G24" s="312"/>
      <c r="H24" s="312"/>
    </row>
    <row r="25" spans="1:8" ht="12.75">
      <c r="A25">
        <v>21</v>
      </c>
      <c r="B25" t="s">
        <v>773</v>
      </c>
      <c r="D25" s="312"/>
      <c r="E25" s="312"/>
      <c r="F25" s="312"/>
      <c r="G25" s="312"/>
      <c r="H25" s="312"/>
    </row>
    <row r="26" spans="1:8" ht="12.75">
      <c r="A26">
        <v>22</v>
      </c>
      <c r="B26" t="s">
        <v>774</v>
      </c>
      <c r="C26" s="380"/>
      <c r="D26" s="380"/>
      <c r="E26" s="380"/>
      <c r="F26" s="380"/>
      <c r="G26" s="380"/>
      <c r="H26" s="381"/>
    </row>
    <row r="27" spans="1:8" ht="12.75">
      <c r="A27">
        <v>23</v>
      </c>
      <c r="B27" t="s">
        <v>507</v>
      </c>
      <c r="D27" s="312"/>
      <c r="E27" s="312"/>
      <c r="F27" s="312"/>
      <c r="G27" s="312"/>
      <c r="H27" s="312"/>
    </row>
    <row r="28" spans="1:8" ht="12.75">
      <c r="A28">
        <v>24</v>
      </c>
      <c r="B28" t="s">
        <v>901</v>
      </c>
      <c r="D28" s="312"/>
      <c r="E28" s="312"/>
      <c r="F28" s="312"/>
      <c r="G28" s="312"/>
      <c r="H28" s="312"/>
    </row>
    <row r="29" spans="1:8" ht="12.75">
      <c r="A29">
        <v>25</v>
      </c>
      <c r="B29" t="s">
        <v>508</v>
      </c>
      <c r="D29" s="312"/>
      <c r="E29" s="312"/>
      <c r="F29" s="312"/>
      <c r="G29" s="312"/>
      <c r="H29" s="312"/>
    </row>
    <row r="30" spans="1:8" ht="12.75">
      <c r="A30">
        <v>26</v>
      </c>
      <c r="B30" t="s">
        <v>292</v>
      </c>
      <c r="H30" s="379"/>
    </row>
    <row r="32" ht="12.75">
      <c r="A32" t="s">
        <v>582</v>
      </c>
    </row>
    <row r="33" ht="12.75">
      <c r="A33" s="383" t="s">
        <v>226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5d M12-Blank UKPN version</dc:title>
  <dc:subject/>
  <dc:creator/>
  <cp:keywords/>
  <dc:description/>
  <cp:lastModifiedBy>Shankar Rajagopalan (Reckon)</cp:lastModifiedBy>
  <dcterms:created xsi:type="dcterms:W3CDTF">2009-07-13T08:35:25Z</dcterms:created>
  <dcterms:modified xsi:type="dcterms:W3CDTF">2011-11-11T17:34:26Z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Unclassified</vt:lpwstr>
  </property>
  <property fmtid="{D5CDD505-2E9C-101B-9397-08002B2CF9AE}" pid="3" name="Order">
    <vt:lpwstr>9335700.00000000</vt:lpwstr>
  </property>
  <property fmtid="{D5CDD505-2E9C-101B-9397-08002B2CF9AE}" pid="4" name="ContentType">
    <vt:lpwstr>Other</vt:lpwstr>
  </property>
  <property fmtid="{D5CDD505-2E9C-101B-9397-08002B2CF9AE}" pid="5" name="::">
    <vt:lpwstr>- Subsidiary Document</vt:lpwstr>
  </property>
  <property fmtid="{D5CDD505-2E9C-101B-9397-08002B2CF9AE}" pid="6" name="Organisation">
    <vt:lpwstr/>
  </property>
  <property fmtid="{D5CDD505-2E9C-101B-9397-08002B2CF9AE}" pid="7" name="_Status">
    <vt:lpwstr/>
  </property>
  <property fmtid="{D5CDD505-2E9C-101B-9397-08002B2CF9AE}" pid="8" name=":">
    <vt:lpwstr>2011/12/11 Decision to approve EHV EDCM and amend inconsistencies</vt:lpwstr>
  </property>
  <property fmtid="{D5CDD505-2E9C-101B-9397-08002B2CF9AE}" pid="9" name="Applicable Duration">
    <vt:lpwstr/>
  </property>
  <property fmtid="{D5CDD505-2E9C-101B-9397-08002B2CF9AE}" pid="10" name="Ref No">
    <vt:lpwstr/>
  </property>
  <property fmtid="{D5CDD505-2E9C-101B-9397-08002B2CF9AE}" pid="11" name="Descriptor">
    <vt:lpwstr/>
  </property>
  <property fmtid="{D5CDD505-2E9C-101B-9397-08002B2CF9AE}" pid="12" name="Ref No New">
    <vt:lpwstr/>
  </property>
  <property fmtid="{D5CDD505-2E9C-101B-9397-08002B2CF9AE}" pid="13" name="Keywords-">
    <vt:lpwstr/>
  </property>
  <property fmtid="{D5CDD505-2E9C-101B-9397-08002B2CF9AE}" pid="14" name="Overview">
    <vt:lpwstr/>
  </property>
  <property fmtid="{D5CDD505-2E9C-101B-9397-08002B2CF9AE}" pid="15" name="Publication Date:">
    <vt:lpwstr>2011-12-10T00:00:00Z</vt:lpwstr>
  </property>
  <property fmtid="{D5CDD505-2E9C-101B-9397-08002B2CF9AE}" pid="16" name="Work Area">
    <vt:lpwstr>Electricity Distribution</vt:lpwstr>
  </property>
  <property fmtid="{D5CDD505-2E9C-101B-9397-08002B2CF9AE}" pid="17" name="ContentTypeId">
    <vt:lpwstr>0x0101001B29A5457858BB40B9775B98A0F7A81700C317D8C8AA93CA4C8DBE720B9947AF7A</vt:lpwstr>
  </property>
  <property fmtid="{D5CDD505-2E9C-101B-9397-08002B2CF9AE}" pid="18" name="Subject">
    <vt:lpwstr/>
  </property>
  <property fmtid="{D5CDD505-2E9C-101B-9397-08002B2CF9AE}" pid="19" name="Keywords">
    <vt:lpwstr/>
  </property>
  <property fmtid="{D5CDD505-2E9C-101B-9397-08002B2CF9AE}" pid="20" name="_Author">
    <vt:lpwstr/>
  </property>
  <property fmtid="{D5CDD505-2E9C-101B-9397-08002B2CF9AE}" pid="21" name="_Category">
    <vt:lpwstr/>
  </property>
  <property fmtid="{D5CDD505-2E9C-101B-9397-08002B2CF9AE}" pid="22" name="Categories">
    <vt:lpwstr/>
  </property>
  <property fmtid="{D5CDD505-2E9C-101B-9397-08002B2CF9AE}" pid="23" name="Approval Level">
    <vt:lpwstr/>
  </property>
  <property fmtid="{D5CDD505-2E9C-101B-9397-08002B2CF9AE}" pid="24" name="_Comments">
    <vt:lpwstr/>
  </property>
  <property fmtid="{D5CDD505-2E9C-101B-9397-08002B2CF9AE}" pid="25" name="Assigned To">
    <vt:lpwstr/>
  </property>
</Properties>
</file>