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785" windowWidth="15480" windowHeight="4845" tabRatio="749" activeTab="3"/>
  </bookViews>
  <sheets>
    <sheet name="Front Sheet" sheetId="1" r:id="rId1"/>
    <sheet name="Second Tier Funding Request" sheetId="2" r:id="rId2"/>
    <sheet name="Direct Benefits" sheetId="3" r:id="rId3"/>
    <sheet name="Project Cost Summary" sheetId="4" r:id="rId4"/>
    <sheet name="2015-16" sheetId="5" state="hidden" r:id="rId5"/>
    <sheet name="Net benefits" sheetId="6" r:id="rId6"/>
  </sheets>
  <externalReferences>
    <externalReference r:id="rId9"/>
    <externalReference r:id="rId10"/>
  </externalReferences>
  <definedNames>
    <definedName name="_xlnm.Print_Area" localSheetId="4">'2015-16'!$A$1:$EU$10</definedName>
    <definedName name="_xlnm.Print_Area" localSheetId="2">'Direct Benefits'!$A$1:$K$16</definedName>
    <definedName name="_xlnm.Print_Area" localSheetId="0">'Front Sheet'!$A$1:$L$29</definedName>
    <definedName name="_xlnm.Print_Area" localSheetId="5">'Net benefits'!$A$1:$F$37</definedName>
    <definedName name="_xlnm.Print_Area" localSheetId="3">'Project Cost Summary'!$A$1:$R$91</definedName>
    <definedName name="ResidualPercent">'[1]Inputs'!$C$50</definedName>
  </definedNames>
  <calcPr fullCalcOnLoad="1"/>
</workbook>
</file>

<file path=xl/comments4.xml><?xml version="1.0" encoding="utf-8"?>
<comments xmlns="http://schemas.openxmlformats.org/spreadsheetml/2006/main">
  <authors>
    <author>Mark Askew</author>
    <author>Simon M Brooke</author>
  </authors>
  <commentList>
    <comment ref="B107" authorId="0">
      <text>
        <r>
          <rPr>
            <b/>
            <sz val="8"/>
            <rFont val="Tahoma"/>
            <family val="2"/>
          </rPr>
          <t>Mark Askew:</t>
        </r>
        <r>
          <rPr>
            <sz val="8"/>
            <rFont val="Tahoma"/>
            <family val="2"/>
          </rPr>
          <t xml:space="preserve">
Direct Benefits can only extend to 2014/15 and cannot be claimed outside the DPCR5 period. </t>
        </r>
      </text>
    </comment>
    <comment ref="L23" authorId="1">
      <text>
        <r>
          <rPr>
            <b/>
            <sz val="8"/>
            <rFont val="Tahoma"/>
            <family val="2"/>
          </rPr>
          <t>Simon M Brooke:</t>
        </r>
        <r>
          <rPr>
            <sz val="8"/>
            <rFont val="Tahoma"/>
            <family val="2"/>
          </rPr>
          <t xml:space="preserve">
Link restored to P.</t>
        </r>
      </text>
    </comment>
  </commentList>
</comments>
</file>

<file path=xl/comments5.xml><?xml version="1.0" encoding="utf-8"?>
<comments xmlns="http://schemas.openxmlformats.org/spreadsheetml/2006/main">
  <authors>
    <author>Mark Askew</author>
  </authors>
  <commentList>
    <comment ref="R5" authorId="0">
      <text>
        <r>
          <rPr>
            <b/>
            <sz val="8"/>
            <rFont val="Tahoma"/>
            <family val="2"/>
          </rPr>
          <t>Mark Askew:</t>
        </r>
        <r>
          <rPr>
            <sz val="8"/>
            <rFont val="Tahoma"/>
            <family val="2"/>
          </rPr>
          <t xml:space="preserve">
Direct Benefits cannot be claimed beyond 2014/15 as they do not extend beyond the DPCR5 period</t>
        </r>
      </text>
    </comment>
  </commentList>
</comments>
</file>

<file path=xl/sharedStrings.xml><?xml version="1.0" encoding="utf-8"?>
<sst xmlns="http://schemas.openxmlformats.org/spreadsheetml/2006/main" count="492" uniqueCount="121">
  <si>
    <t xml:space="preserve"> </t>
  </si>
  <si>
    <t>DNO Compulsory Contribution</t>
  </si>
  <si>
    <t>Total</t>
  </si>
  <si>
    <t>Labour</t>
  </si>
  <si>
    <t>Equipment</t>
  </si>
  <si>
    <t>Contractors</t>
  </si>
  <si>
    <t>IT</t>
  </si>
  <si>
    <t>Travel &amp; Expenses</t>
  </si>
  <si>
    <t>Payments to users</t>
  </si>
  <si>
    <t>Total Project Cost</t>
  </si>
  <si>
    <t>IPR Costs</t>
  </si>
  <si>
    <t>Second Tier Funding Request</t>
  </si>
  <si>
    <t>Other</t>
  </si>
  <si>
    <t>Contigency</t>
  </si>
  <si>
    <t>2012/13</t>
  </si>
  <si>
    <t>2013/14</t>
  </si>
  <si>
    <t>2014/15</t>
  </si>
  <si>
    <t>2015/16</t>
  </si>
  <si>
    <t>Bank of England interest rate</t>
  </si>
  <si>
    <t>Direct Benefits</t>
  </si>
  <si>
    <t>External funding</t>
  </si>
  <si>
    <t>DNO extra contribution</t>
  </si>
  <si>
    <t>Outstanding Funding required</t>
  </si>
  <si>
    <t>Initial Net Funding Required</t>
  </si>
  <si>
    <t>calculated from the tables above</t>
  </si>
  <si>
    <t>Description of Direct Benefit</t>
  </si>
  <si>
    <t>Value of Direct Benefit</t>
  </si>
  <si>
    <t>Total Direct Benefits</t>
  </si>
  <si>
    <t>DNO Name:</t>
  </si>
  <si>
    <t>Input cells</t>
  </si>
  <si>
    <t>Totals cells (of formula within worksheet)</t>
  </si>
  <si>
    <t>Referencing to other worksheets</t>
  </si>
  <si>
    <t>Check cells</t>
  </si>
  <si>
    <t>No Input</t>
  </si>
  <si>
    <t>Descriptions and pack data</t>
  </si>
  <si>
    <t xml:space="preserve">LCN Fund Second Tier Full Submission </t>
  </si>
  <si>
    <t xml:space="preserve"> Spreadsheet </t>
  </si>
  <si>
    <t>n.b the Second Tier Funding Request calculation should use the Bank of England Base rate plus 1.5% on 31 June of the year in which the Full Submission is made.</t>
  </si>
  <si>
    <t>£</t>
  </si>
  <si>
    <t>Decommissioning</t>
  </si>
  <si>
    <t>Appendix A</t>
  </si>
  <si>
    <t>Submission Date:</t>
  </si>
  <si>
    <t>from Direct Benefits sheet</t>
  </si>
  <si>
    <t>balance</t>
  </si>
  <si>
    <t>interest</t>
  </si>
  <si>
    <t>interest rate used in calculation</t>
  </si>
  <si>
    <t>Cost type</t>
  </si>
  <si>
    <t>Funding source %</t>
  </si>
  <si>
    <t>Task</t>
  </si>
  <si>
    <t>Description</t>
  </si>
  <si>
    <t>Totals</t>
  </si>
  <si>
    <t xml:space="preserve">Net Financial Benefit - </t>
  </si>
  <si>
    <t>The difference between the :</t>
  </si>
  <si>
    <t xml:space="preserve">Base Case Costs i.e. the estimated costs of delivering the Solution(s) at the scale being trialled in the project) through the most efficient method currently in use on the GB Distribution System </t>
  </si>
  <si>
    <t>Method Costs i.e. the estimated costs of replicating the Method, once it has been proven successful, at the scale being tested in the project.</t>
  </si>
  <si>
    <t>Base Case costs</t>
  </si>
  <si>
    <t>Method Costs</t>
  </si>
  <si>
    <t>Net financial benefit</t>
  </si>
  <si>
    <t>(version 2.0)</t>
  </si>
  <si>
    <t>2011/12</t>
  </si>
  <si>
    <t>Ofgem Input cells</t>
  </si>
  <si>
    <t xml:space="preserve">       - Revenue included in the DNO's Full Business Plan Questionnaire (FBPQ) for DPCR5 which will be saved through undertaking the project</t>
  </si>
  <si>
    <t>Direct Benefit: Any benefits of the Project accruing to the DNO during the Project Implementation and include the following</t>
  </si>
  <si>
    <t>n.b. These are Direct Benefits associated with the Project itself, not the wider deployment of the Solution and therefore should not exceed beyond the project or the DPCR5 period</t>
  </si>
  <si>
    <t>External Funding</t>
  </si>
  <si>
    <t>Total Cost £K</t>
  </si>
  <si>
    <t>DNO Extra Contribution</t>
  </si>
  <si>
    <t xml:space="preserve">Method 1 - </t>
  </si>
  <si>
    <t xml:space="preserve">Method 2 - </t>
  </si>
  <si>
    <t>DNO Compulsory Contribution / Direct Benefits</t>
  </si>
  <si>
    <t>of Total Initial Net Funding Required</t>
  </si>
  <si>
    <r>
      <t xml:space="preserve">Check that </t>
    </r>
    <r>
      <rPr>
        <b/>
        <sz val="10"/>
        <color indexed="10"/>
        <rFont val="Verdana"/>
        <family val="2"/>
      </rPr>
      <t>Total</t>
    </r>
    <r>
      <rPr>
        <sz val="10"/>
        <color indexed="10"/>
        <rFont val="Verdana"/>
        <family val="2"/>
      </rPr>
      <t xml:space="preserve"> is = or &gt; than </t>
    </r>
  </si>
  <si>
    <t>from Project Cost Summary sheet</t>
  </si>
  <si>
    <t>From Project Cost Summary sheet</t>
  </si>
  <si>
    <t>Any funding that will be received from Project Partners and/or External Funders - from Project Cost Summary sheet</t>
  </si>
  <si>
    <t>Any funding from the DNO which is in excess of the DNO Compulsory Contribution - from Project Cost Summary sheet</t>
  </si>
  <si>
    <t>SECOND TIER FUNDING REQUEST   £</t>
  </si>
  <si>
    <t xml:space="preserve">       - Incentive payments generated as a result of the Project for the duration of the Project</t>
  </si>
  <si>
    <t>Project Cost Summary</t>
  </si>
  <si>
    <t>Check Total Initial Net Funding Required matches that on the Second Tier Funding Request tab</t>
  </si>
  <si>
    <t>Project Costs in 2015-16</t>
  </si>
  <si>
    <t>Outstanding Funding Required</t>
  </si>
  <si>
    <t xml:space="preserve">Check Total = to Initial Net Funding request </t>
  </si>
  <si>
    <t>in Project Cost Summary</t>
  </si>
  <si>
    <t>Total Outstanding Funding required</t>
  </si>
  <si>
    <r>
      <t xml:space="preserve">Check that </t>
    </r>
    <r>
      <rPr>
        <b/>
        <sz val="10"/>
        <color indexed="10"/>
        <rFont val="Verdana"/>
        <family val="2"/>
      </rPr>
      <t>Total</t>
    </r>
    <r>
      <rPr>
        <sz val="10"/>
        <color indexed="10"/>
        <rFont val="Verdana"/>
        <family val="2"/>
      </rPr>
      <t xml:space="preserve"> is =to </t>
    </r>
  </si>
  <si>
    <t>Workstream</t>
  </si>
  <si>
    <t xml:space="preserve">DNOs can provide notes alongside costing in order to aid understanding of why these costs are required. This should be supplemented by a fuller qualitative account of the Base Case method and Method in the appendices. </t>
  </si>
  <si>
    <t>RPI adjustment</t>
  </si>
  <si>
    <t>Total Cost</t>
  </si>
  <si>
    <t xml:space="preserve">    239.40 </t>
  </si>
  <si>
    <t xml:space="preserve">    249.54 </t>
  </si>
  <si>
    <t xml:space="preserve">    258.86 </t>
  </si>
  <si>
    <t xml:space="preserve">    267.66 </t>
  </si>
  <si>
    <t xml:space="preserve">    276.24 </t>
  </si>
  <si>
    <t xml:space="preserve">    284.83 </t>
  </si>
  <si>
    <t xml:space="preserve">    293.57 </t>
  </si>
  <si>
    <t xml:space="preserve">    302.53 </t>
  </si>
  <si>
    <t>2016/17</t>
  </si>
  <si>
    <t>2017/18</t>
  </si>
  <si>
    <t>2018/19</t>
  </si>
  <si>
    <t>Index</t>
  </si>
  <si>
    <t xml:space="preserve">Annual inflation </t>
  </si>
  <si>
    <t>Payments to users &amp; Contigency</t>
  </si>
  <si>
    <t>ELECTRICITY NORTH WEST</t>
  </si>
  <si>
    <t>ENW FUNDED REINFORCEMENT</t>
  </si>
  <si>
    <t>GE</t>
  </si>
  <si>
    <t>UoM</t>
  </si>
  <si>
    <t>Npower</t>
  </si>
  <si>
    <t>Flexitricity</t>
  </si>
  <si>
    <t>EnerNOC</t>
  </si>
  <si>
    <t>NGET</t>
  </si>
  <si>
    <t>UoS</t>
  </si>
  <si>
    <t>PB</t>
  </si>
  <si>
    <t>M Network reinforcement costs to 2035 to deliver 454 MVA at HV</t>
  </si>
  <si>
    <t xml:space="preserve">M increased losses to 2035 due to increased loading on radial network </t>
  </si>
  <si>
    <r>
      <t>M Network reinforcement costs to 2035 to deliver 454 MVA at HV via 180 rings with C</t>
    </r>
    <r>
      <rPr>
        <vertAlign val="subscript"/>
        <sz val="10"/>
        <rFont val="Arial"/>
        <family val="2"/>
      </rPr>
      <t>2</t>
    </r>
    <r>
      <rPr>
        <sz val="10"/>
        <rFont val="Arial"/>
        <family val="2"/>
      </rPr>
      <t>C</t>
    </r>
  </si>
  <si>
    <r>
      <t>M integration and support of C</t>
    </r>
    <r>
      <rPr>
        <vertAlign val="subscript"/>
        <sz val="10"/>
        <rFont val="Arial"/>
        <family val="2"/>
      </rPr>
      <t>2</t>
    </r>
    <r>
      <rPr>
        <sz val="10"/>
        <rFont val="Arial"/>
        <family val="2"/>
      </rPr>
      <t>C to 2035 within network management system</t>
    </r>
  </si>
  <si>
    <r>
      <t>M increased losses to 2035 due to increased loading on C</t>
    </r>
    <r>
      <rPr>
        <vertAlign val="subscript"/>
        <sz val="10"/>
        <rFont val="Arial"/>
        <family val="2"/>
      </rPr>
      <t>2</t>
    </r>
    <r>
      <rPr>
        <sz val="10"/>
        <rFont val="Arial"/>
        <family val="2"/>
      </rPr>
      <t>C network configuration</t>
    </r>
  </si>
  <si>
    <r>
      <t>M automation costs to 2035 for contracted C</t>
    </r>
    <r>
      <rPr>
        <vertAlign val="subscript"/>
        <sz val="10"/>
        <rFont val="Arial"/>
        <family val="2"/>
      </rPr>
      <t>2</t>
    </r>
    <r>
      <rPr>
        <sz val="10"/>
        <rFont val="Arial"/>
        <family val="2"/>
      </rPr>
      <t>C customers</t>
    </r>
  </si>
  <si>
    <t>M</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</si>
</sst>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_);[Red]\(&quot;£&quot;#,##0.00\)"/>
    <numFmt numFmtId="165" formatCode="_(* #,##0.00_);_(* \(#,##0.00\);_(* &quot;-&quot;??_);_(@_)"/>
    <numFmt numFmtId="166" formatCode="0.0%"/>
    <numFmt numFmtId="167" formatCode="_(* #,##0_);_(* \(#,##0\);_(* &quot;-&quot;??_);_(@_)"/>
    <numFmt numFmtId="168" formatCode="&quot;£&quot;#,##0"/>
    <numFmt numFmtId="169" formatCode="&quot;£&quot;#,##0.0"/>
  </numFmts>
  <fonts count="64">
    <font>
      <sz val="10"/>
      <color theme="1"/>
      <name val="Verdana"/>
      <family val="2"/>
    </font>
    <font>
      <sz val="10"/>
      <color indexed="8"/>
      <name val="Verdana"/>
      <family val="2"/>
    </font>
    <font>
      <b/>
      <sz val="10"/>
      <name val="Verdana"/>
      <family val="2"/>
    </font>
    <font>
      <sz val="11"/>
      <name val="CG Omega"/>
      <family val="0"/>
    </font>
    <font>
      <b/>
      <sz val="18"/>
      <name val="Verdana"/>
      <family val="2"/>
    </font>
    <font>
      <b/>
      <sz val="20"/>
      <name val="Verdana"/>
      <family val="2"/>
    </font>
    <font>
      <sz val="11"/>
      <name val="Verdana"/>
      <family val="2"/>
    </font>
    <font>
      <b/>
      <sz val="20"/>
      <name val="CG Omega"/>
      <family val="2"/>
    </font>
    <font>
      <b/>
      <sz val="16"/>
      <name val="Verdana"/>
      <family val="2"/>
    </font>
    <font>
      <sz val="10"/>
      <name val="Verdana"/>
      <family val="2"/>
    </font>
    <font>
      <b/>
      <sz val="10"/>
      <name val="Arial"/>
      <family val="2"/>
    </font>
    <font>
      <sz val="10"/>
      <name val="Arial"/>
      <family val="2"/>
    </font>
    <font>
      <sz val="8"/>
      <name val="Tahoma"/>
      <family val="2"/>
    </font>
    <font>
      <b/>
      <sz val="8"/>
      <name val="Tahoma"/>
      <family val="2"/>
    </font>
    <font>
      <sz val="10"/>
      <color indexed="10"/>
      <name val="Verdana"/>
      <family val="2"/>
    </font>
    <font>
      <b/>
      <sz val="10"/>
      <color indexed="10"/>
      <name val="Verdana"/>
      <family val="2"/>
    </font>
    <font>
      <b/>
      <sz val="12"/>
      <name val="Verdana"/>
      <family val="2"/>
    </font>
    <font>
      <b/>
      <sz val="10"/>
      <color indexed="8"/>
      <name val="Verdana"/>
      <family val="2"/>
    </font>
    <font>
      <sz val="10"/>
      <color indexed="22"/>
      <name val="Verdana"/>
      <family val="2"/>
    </font>
    <font>
      <i/>
      <sz val="10"/>
      <color indexed="8"/>
      <name val="Verdana"/>
      <family val="2"/>
    </font>
    <font>
      <b/>
      <sz val="12"/>
      <color indexed="8"/>
      <name val="Verdana"/>
      <family val="2"/>
    </font>
    <font>
      <b/>
      <sz val="10"/>
      <color indexed="53"/>
      <name val="Verdana"/>
      <family val="2"/>
    </font>
    <font>
      <sz val="10"/>
      <color indexed="8"/>
      <name val="Arial"/>
      <family val="2"/>
    </font>
    <font>
      <b/>
      <sz val="20"/>
      <color indexed="8"/>
      <name val="Verdana"/>
      <family val="2"/>
    </font>
    <font>
      <vertAlign val="subscript"/>
      <sz val="10"/>
      <name val="Arial"/>
      <family val="2"/>
    </font>
    <font>
      <b/>
      <sz val="18"/>
      <color indexed="56"/>
      <name val="Cambria"/>
      <family val="2"/>
    </font>
    <font>
      <b/>
      <sz val="15"/>
      <color indexed="56"/>
      <name val="Verdana"/>
      <family val="2"/>
    </font>
    <font>
      <b/>
      <sz val="13"/>
      <color indexed="56"/>
      <name val="Verdana"/>
      <family val="2"/>
    </font>
    <font>
      <b/>
      <sz val="11"/>
      <color indexed="56"/>
      <name val="Verdana"/>
      <family val="2"/>
    </font>
    <font>
      <sz val="10"/>
      <color indexed="17"/>
      <name val="Verdana"/>
      <family val="2"/>
    </font>
    <font>
      <sz val="10"/>
      <color indexed="20"/>
      <name val="Verdana"/>
      <family val="2"/>
    </font>
    <font>
      <sz val="10"/>
      <color indexed="60"/>
      <name val="Verdana"/>
      <family val="2"/>
    </font>
    <font>
      <sz val="10"/>
      <color indexed="62"/>
      <name val="Verdana"/>
      <family val="2"/>
    </font>
    <font>
      <b/>
      <sz val="10"/>
      <color indexed="63"/>
      <name val="Verdana"/>
      <family val="2"/>
    </font>
    <font>
      <b/>
      <sz val="10"/>
      <color indexed="52"/>
      <name val="Verdana"/>
      <family val="2"/>
    </font>
    <font>
      <sz val="10"/>
      <color indexed="52"/>
      <name val="Verdana"/>
      <family val="2"/>
    </font>
    <font>
      <b/>
      <sz val="10"/>
      <color indexed="9"/>
      <name val="Verdana"/>
      <family val="2"/>
    </font>
    <font>
      <i/>
      <sz val="10"/>
      <color indexed="23"/>
      <name val="Verdana"/>
      <family val="2"/>
    </font>
    <font>
      <sz val="10"/>
      <color indexed="9"/>
      <name val="Verdana"/>
      <family val="2"/>
    </font>
    <font>
      <sz val="11"/>
      <color indexed="9"/>
      <name val="Calibri"/>
      <family val="0"/>
    </font>
    <font>
      <sz val="10"/>
      <color theme="0"/>
      <name val="Verdana"/>
      <family val="2"/>
    </font>
    <font>
      <sz val="10"/>
      <color rgb="FF9C0006"/>
      <name val="Verdana"/>
      <family val="2"/>
    </font>
    <font>
      <b/>
      <sz val="10"/>
      <color rgb="FFFA7D00"/>
      <name val="Verdana"/>
      <family val="2"/>
    </font>
    <font>
      <b/>
      <sz val="10"/>
      <color theme="0"/>
      <name val="Verdana"/>
      <family val="2"/>
    </font>
    <font>
      <i/>
      <sz val="10"/>
      <color rgb="FF7F7F7F"/>
      <name val="Verdana"/>
      <family val="2"/>
    </font>
    <font>
      <sz val="10"/>
      <color rgb="FF006100"/>
      <name val="Verdana"/>
      <family val="2"/>
    </font>
    <font>
      <b/>
      <sz val="15"/>
      <color theme="3"/>
      <name val="Verdana"/>
      <family val="2"/>
    </font>
    <font>
      <b/>
      <sz val="13"/>
      <color theme="3"/>
      <name val="Verdana"/>
      <family val="2"/>
    </font>
    <font>
      <b/>
      <sz val="11"/>
      <color theme="3"/>
      <name val="Verdana"/>
      <family val="2"/>
    </font>
    <font>
      <sz val="10"/>
      <color rgb="FF3F3F76"/>
      <name val="Verdana"/>
      <family val="2"/>
    </font>
    <font>
      <sz val="10"/>
      <color rgb="FFFA7D00"/>
      <name val="Verdana"/>
      <family val="2"/>
    </font>
    <font>
      <sz val="10"/>
      <color rgb="FF9C6500"/>
      <name val="Verdana"/>
      <family val="2"/>
    </font>
    <font>
      <b/>
      <sz val="10"/>
      <color rgb="FF3F3F3F"/>
      <name val="Verdana"/>
      <family val="2"/>
    </font>
    <font>
      <b/>
      <sz val="18"/>
      <color theme="3"/>
      <name val="Cambria"/>
      <family val="2"/>
    </font>
    <font>
      <b/>
      <sz val="10"/>
      <color theme="1"/>
      <name val="Verdana"/>
      <family val="2"/>
    </font>
    <font>
      <sz val="10"/>
      <color rgb="FFFF0000"/>
      <name val="Verdana"/>
      <family val="2"/>
    </font>
    <font>
      <sz val="10"/>
      <color theme="0" tint="-0.1499900072813034"/>
      <name val="Verdana"/>
      <family val="2"/>
    </font>
    <font>
      <i/>
      <sz val="10"/>
      <color theme="1"/>
      <name val="Verdana"/>
      <family val="2"/>
    </font>
    <font>
      <b/>
      <sz val="12"/>
      <color theme="1"/>
      <name val="Verdana"/>
      <family val="2"/>
    </font>
    <font>
      <b/>
      <sz val="10"/>
      <color rgb="FFFF0000"/>
      <name val="Verdana"/>
      <family val="2"/>
    </font>
    <font>
      <b/>
      <sz val="10"/>
      <color theme="9" tint="-0.24997000396251678"/>
      <name val="Verdana"/>
      <family val="2"/>
    </font>
    <font>
      <sz val="10"/>
      <color theme="1"/>
      <name val="Arial"/>
      <family val="2"/>
    </font>
    <font>
      <b/>
      <sz val="20"/>
      <color theme="1"/>
      <name val="Verdana"/>
      <family val="2"/>
    </font>
    <font>
      <b/>
      <sz val="8"/>
      <name val="Verdana"/>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rgb="FFCCFFCC"/>
        <bgColor indexed="64"/>
      </patternFill>
    </fill>
    <fill>
      <patternFill patternType="solid">
        <fgColor rgb="FFCCFFFF"/>
        <bgColor indexed="64"/>
      </patternFill>
    </fill>
    <fill>
      <patternFill patternType="darkUp">
        <fgColor theme="0" tint="-0.149959996342659"/>
      </patternFill>
    </fill>
    <fill>
      <patternFill patternType="solid">
        <fgColor theme="0" tint="-0.1499900072813034"/>
        <bgColor indexed="64"/>
      </patternFill>
    </fill>
    <fill>
      <patternFill patternType="solid">
        <fgColor indexed="22"/>
        <bgColor indexed="64"/>
      </patternFill>
    </fill>
    <fill>
      <patternFill patternType="solid">
        <fgColor theme="0"/>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style="thin"/>
      <top style="medium"/>
      <bottom/>
    </border>
    <border>
      <left style="thin"/>
      <right style="thin"/>
      <top style="thin"/>
      <bottom/>
    </border>
    <border>
      <left style="thin"/>
      <right style="medium"/>
      <top style="medium"/>
      <bottom/>
    </border>
    <border>
      <left style="thin"/>
      <right/>
      <top style="thin"/>
      <bottom style="thin"/>
    </border>
    <border>
      <left/>
      <right style="thin"/>
      <top style="thin"/>
      <bottom style="thin"/>
    </border>
    <border>
      <left style="thin"/>
      <right style="thin"/>
      <top/>
      <bottom/>
    </border>
    <border>
      <left/>
      <right style="thin"/>
      <top/>
      <bottom/>
    </border>
    <border>
      <left style="thin"/>
      <right style="medium"/>
      <top/>
      <bottom/>
    </border>
    <border>
      <left style="thin"/>
      <right style="medium"/>
      <top style="thin"/>
      <bottom/>
    </border>
    <border>
      <left style="medium"/>
      <right style="thin"/>
      <top style="thin"/>
      <bottom style="thin"/>
    </border>
    <border>
      <left style="medium"/>
      <right style="thin"/>
      <top style="thin"/>
      <bottom style="medium"/>
    </border>
    <border>
      <left style="medium"/>
      <right style="thin"/>
      <top style="medium"/>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thin"/>
      <right style="thin"/>
      <top style="thin"/>
      <bottom style="medium"/>
    </border>
    <border>
      <left style="thin"/>
      <right style="thin"/>
      <top/>
      <bottom style="thin"/>
    </border>
    <border>
      <left style="thin"/>
      <right style="thin"/>
      <top style="medium"/>
      <bottom style="thin"/>
    </border>
    <border>
      <left/>
      <right style="thin"/>
      <top style="thin"/>
      <bottom/>
    </border>
    <border>
      <left style="medium"/>
      <right style="medium"/>
      <top style="medium"/>
      <bottom style="medium"/>
    </border>
    <border>
      <left/>
      <right/>
      <top style="thin"/>
      <bottom style="thin"/>
    </border>
    <border>
      <left style="thin"/>
      <right/>
      <top style="thin"/>
      <bottom/>
    </border>
    <border>
      <left/>
      <right/>
      <top style="thin"/>
      <bottom/>
    </border>
    <border>
      <left style="medium"/>
      <right/>
      <top style="medium"/>
      <bottom style="thin"/>
    </border>
    <border>
      <left/>
      <right/>
      <top style="medium"/>
      <bottom style="thin"/>
    </border>
    <border>
      <left/>
      <right style="medium"/>
      <top style="medium"/>
      <bottom style="thin"/>
    </border>
    <border>
      <left style="thin"/>
      <right/>
      <top style="medium"/>
      <bottom/>
    </border>
    <border>
      <left/>
      <right style="thin"/>
      <top style="medium"/>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65"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238">
    <xf numFmtId="0" fontId="0" fillId="0" borderId="0" xfId="0" applyAlignment="1">
      <alignment/>
    </xf>
    <xf numFmtId="0" fontId="54" fillId="0" borderId="0" xfId="0" applyFont="1" applyAlignment="1">
      <alignment/>
    </xf>
    <xf numFmtId="0" fontId="54" fillId="0" borderId="0" xfId="0" applyFont="1" applyAlignment="1">
      <alignment wrapText="1"/>
    </xf>
    <xf numFmtId="0" fontId="0" fillId="0" borderId="0" xfId="0" applyAlignment="1">
      <alignment wrapText="1"/>
    </xf>
    <xf numFmtId="0" fontId="0" fillId="0" borderId="0" xfId="0" applyBorder="1" applyAlignment="1">
      <alignment/>
    </xf>
    <xf numFmtId="0" fontId="56" fillId="33" borderId="0" xfId="0" applyFont="1" applyFill="1" applyAlignment="1">
      <alignment/>
    </xf>
    <xf numFmtId="0" fontId="0" fillId="33" borderId="0" xfId="0" applyFill="1" applyAlignment="1">
      <alignment/>
    </xf>
    <xf numFmtId="0" fontId="54" fillId="33" borderId="0" xfId="0" applyFont="1" applyFill="1" applyAlignment="1">
      <alignment/>
    </xf>
    <xf numFmtId="0" fontId="0" fillId="0" borderId="0" xfId="0" applyFill="1" applyAlignment="1">
      <alignment/>
    </xf>
    <xf numFmtId="0" fontId="54" fillId="0" borderId="0" xfId="0" applyFont="1" applyFill="1" applyAlignment="1">
      <alignment/>
    </xf>
    <xf numFmtId="0" fontId="0" fillId="0" borderId="0" xfId="0" applyAlignment="1" quotePrefix="1">
      <alignment wrapText="1"/>
    </xf>
    <xf numFmtId="0" fontId="0" fillId="0" borderId="0" xfId="0" applyAlignment="1">
      <alignment horizontal="right"/>
    </xf>
    <xf numFmtId="0" fontId="54" fillId="0" borderId="0" xfId="0" applyFont="1" applyBorder="1" applyAlignment="1">
      <alignment/>
    </xf>
    <xf numFmtId="164" fontId="0" fillId="0" borderId="0" xfId="0" applyNumberFormat="1" applyBorder="1" applyAlignment="1">
      <alignment/>
    </xf>
    <xf numFmtId="0" fontId="3" fillId="0" borderId="0" xfId="56" applyFont="1">
      <alignment/>
      <protection/>
    </xf>
    <xf numFmtId="0" fontId="0" fillId="0" borderId="0" xfId="15" applyFont="1" applyBorder="1">
      <alignment/>
      <protection/>
    </xf>
    <xf numFmtId="0" fontId="0" fillId="0" borderId="0" xfId="15" applyFont="1" applyBorder="1" applyAlignment="1">
      <alignment horizontal="right"/>
      <protection/>
    </xf>
    <xf numFmtId="0" fontId="7" fillId="0" borderId="0" xfId="15" applyFont="1" applyAlignment="1">
      <alignment horizontal="center"/>
      <protection/>
    </xf>
    <xf numFmtId="0" fontId="3" fillId="0" borderId="10" xfId="56" applyFont="1" applyBorder="1">
      <alignment/>
      <protection/>
    </xf>
    <xf numFmtId="0" fontId="3" fillId="32" borderId="10" xfId="56" applyFont="1" applyFill="1" applyBorder="1">
      <alignment/>
      <protection/>
    </xf>
    <xf numFmtId="0" fontId="3" fillId="34" borderId="10" xfId="56" applyFont="1" applyFill="1" applyBorder="1">
      <alignment/>
      <protection/>
    </xf>
    <xf numFmtId="0" fontId="3" fillId="35" borderId="10" xfId="56" applyFont="1" applyFill="1" applyBorder="1">
      <alignment/>
      <protection/>
    </xf>
    <xf numFmtId="0" fontId="3" fillId="30" borderId="10" xfId="56" applyFont="1" applyFill="1" applyBorder="1">
      <alignment/>
      <protection/>
    </xf>
    <xf numFmtId="0" fontId="3" fillId="36" borderId="10" xfId="56" applyFont="1" applyFill="1" applyBorder="1">
      <alignment/>
      <protection/>
    </xf>
    <xf numFmtId="0" fontId="54" fillId="37" borderId="0" xfId="0" applyFont="1" applyFill="1" applyAlignment="1">
      <alignment wrapText="1"/>
    </xf>
    <xf numFmtId="0" fontId="57" fillId="37" borderId="0" xfId="0" applyFont="1" applyFill="1" applyAlignment="1">
      <alignment/>
    </xf>
    <xf numFmtId="0" fontId="0" fillId="37" borderId="0" xfId="0" applyFill="1" applyAlignment="1">
      <alignment/>
    </xf>
    <xf numFmtId="0" fontId="54" fillId="37" borderId="0" xfId="0" applyFont="1" applyFill="1" applyAlignment="1">
      <alignment/>
    </xf>
    <xf numFmtId="0" fontId="0" fillId="32" borderId="10" xfId="0" applyFill="1" applyBorder="1" applyAlignment="1">
      <alignment/>
    </xf>
    <xf numFmtId="0" fontId="0" fillId="0" borderId="0" xfId="15" applyFont="1" applyBorder="1">
      <alignment/>
      <protection/>
    </xf>
    <xf numFmtId="0" fontId="8" fillId="0" borderId="0" xfId="15" applyFont="1" applyBorder="1" applyAlignment="1">
      <alignment horizontal="center"/>
      <protection/>
    </xf>
    <xf numFmtId="0" fontId="4" fillId="0" borderId="0" xfId="15" applyFont="1" applyBorder="1" applyAlignment="1">
      <alignment horizontal="center"/>
      <protection/>
    </xf>
    <xf numFmtId="0" fontId="3" fillId="0" borderId="0" xfId="56" applyFont="1" applyBorder="1">
      <alignment/>
      <protection/>
    </xf>
    <xf numFmtId="0" fontId="0" fillId="0" borderId="0" xfId="15" applyFont="1" applyBorder="1" applyAlignment="1">
      <alignment horizontal="center"/>
      <protection/>
    </xf>
    <xf numFmtId="0" fontId="5" fillId="0" borderId="0" xfId="15" applyFont="1" applyBorder="1" applyAlignment="1">
      <alignment horizontal="center"/>
      <protection/>
    </xf>
    <xf numFmtId="0" fontId="6" fillId="0" borderId="0" xfId="56" applyFont="1" applyBorder="1">
      <alignment/>
      <protection/>
    </xf>
    <xf numFmtId="0" fontId="0" fillId="0" borderId="11" xfId="15" applyFont="1" applyBorder="1">
      <alignment/>
      <protection/>
    </xf>
    <xf numFmtId="0" fontId="0" fillId="0" borderId="12" xfId="15" applyFont="1" applyBorder="1">
      <alignment/>
      <protection/>
    </xf>
    <xf numFmtId="0" fontId="0" fillId="0" borderId="13" xfId="15" applyFont="1" applyBorder="1">
      <alignment/>
      <protection/>
    </xf>
    <xf numFmtId="0" fontId="0" fillId="0" borderId="14" xfId="15" applyFont="1" applyBorder="1">
      <alignment/>
      <protection/>
    </xf>
    <xf numFmtId="0" fontId="0" fillId="0" borderId="15" xfId="15" applyFont="1" applyBorder="1">
      <alignment/>
      <protection/>
    </xf>
    <xf numFmtId="0" fontId="0" fillId="0" borderId="15" xfId="0" applyBorder="1" applyAlignment="1">
      <alignment/>
    </xf>
    <xf numFmtId="0" fontId="0" fillId="0" borderId="16" xfId="15" applyFont="1" applyBorder="1">
      <alignment/>
      <protection/>
    </xf>
    <xf numFmtId="0" fontId="0" fillId="0" borderId="17" xfId="15" applyFont="1" applyBorder="1">
      <alignment/>
      <protection/>
    </xf>
    <xf numFmtId="0" fontId="0" fillId="0" borderId="18" xfId="15" applyFont="1" applyBorder="1">
      <alignment/>
      <protection/>
    </xf>
    <xf numFmtId="0" fontId="0" fillId="0" borderId="0" xfId="15" applyFont="1" applyBorder="1" applyAlignment="1">
      <alignment horizontal="right"/>
      <protection/>
    </xf>
    <xf numFmtId="166" fontId="0" fillId="32" borderId="10" xfId="59" applyNumberFormat="1" applyFont="1" applyFill="1" applyBorder="1" applyAlignment="1">
      <alignment/>
    </xf>
    <xf numFmtId="0" fontId="57" fillId="0" borderId="0" xfId="0" applyFont="1" applyAlignment="1">
      <alignment/>
    </xf>
    <xf numFmtId="167" fontId="0" fillId="0" borderId="0" xfId="43" applyNumberFormat="1" applyFont="1" applyAlignment="1">
      <alignment/>
    </xf>
    <xf numFmtId="0" fontId="0" fillId="0" borderId="0" xfId="0" applyFont="1" applyAlignment="1">
      <alignment/>
    </xf>
    <xf numFmtId="0" fontId="58" fillId="0" borderId="0" xfId="0" applyFont="1" applyAlignment="1">
      <alignment/>
    </xf>
    <xf numFmtId="165" fontId="0" fillId="34" borderId="10" xfId="43" applyNumberFormat="1" applyFont="1" applyFill="1" applyBorder="1" applyAlignment="1">
      <alignment/>
    </xf>
    <xf numFmtId="165" fontId="0" fillId="0" borderId="0" xfId="43" applyNumberFormat="1" applyFont="1" applyAlignment="1">
      <alignment/>
    </xf>
    <xf numFmtId="165" fontId="0" fillId="37" borderId="0" xfId="43" applyNumberFormat="1" applyFont="1" applyFill="1" applyAlignment="1">
      <alignment/>
    </xf>
    <xf numFmtId="165" fontId="57" fillId="37" borderId="0" xfId="43" applyNumberFormat="1" applyFont="1" applyFill="1" applyAlignment="1">
      <alignment/>
    </xf>
    <xf numFmtId="165" fontId="0" fillId="0" borderId="0" xfId="43" applyNumberFormat="1" applyFont="1" applyBorder="1" applyAlignment="1">
      <alignment/>
    </xf>
    <xf numFmtId="165" fontId="0" fillId="0" borderId="0" xfId="43" applyNumberFormat="1" applyFont="1" applyAlignment="1">
      <alignment/>
    </xf>
    <xf numFmtId="165" fontId="0" fillId="0" borderId="0" xfId="0" applyNumberFormat="1" applyBorder="1" applyAlignment="1">
      <alignment/>
    </xf>
    <xf numFmtId="165" fontId="0" fillId="0" borderId="0" xfId="0" applyNumberFormat="1" applyAlignment="1">
      <alignment/>
    </xf>
    <xf numFmtId="165" fontId="0" fillId="32" borderId="10" xfId="43" applyFont="1" applyFill="1" applyBorder="1" applyAlignment="1">
      <alignment/>
    </xf>
    <xf numFmtId="165" fontId="0" fillId="37" borderId="0" xfId="43" applyNumberFormat="1" applyFont="1" applyFill="1" applyAlignment="1">
      <alignment/>
    </xf>
    <xf numFmtId="0" fontId="11" fillId="38" borderId="19" xfId="0" applyFont="1" applyFill="1" applyBorder="1" applyAlignment="1">
      <alignment/>
    </xf>
    <xf numFmtId="0" fontId="11" fillId="33" borderId="20" xfId="0" applyFont="1" applyFill="1" applyBorder="1" applyAlignment="1">
      <alignment/>
    </xf>
    <xf numFmtId="0" fontId="0" fillId="38" borderId="21" xfId="0" applyFill="1" applyBorder="1" applyAlignment="1">
      <alignment/>
    </xf>
    <xf numFmtId="1" fontId="10" fillId="0" borderId="10" xfId="0" applyNumberFormat="1" applyFont="1" applyBorder="1" applyAlignment="1">
      <alignment textRotation="180"/>
    </xf>
    <xf numFmtId="9" fontId="10" fillId="0" borderId="10" xfId="0" applyNumberFormat="1" applyFont="1" applyBorder="1" applyAlignment="1">
      <alignment textRotation="180"/>
    </xf>
    <xf numFmtId="9" fontId="10" fillId="0" borderId="22" xfId="0" applyNumberFormat="1" applyFont="1" applyBorder="1" applyAlignment="1">
      <alignment textRotation="180"/>
    </xf>
    <xf numFmtId="0" fontId="11" fillId="38" borderId="20" xfId="0" applyFont="1" applyFill="1" applyBorder="1" applyAlignment="1">
      <alignment/>
    </xf>
    <xf numFmtId="0" fontId="10" fillId="0" borderId="23" xfId="0" applyFont="1" applyBorder="1" applyAlignment="1">
      <alignment textRotation="180"/>
    </xf>
    <xf numFmtId="0" fontId="10" fillId="0" borderId="10" xfId="0" applyFont="1" applyBorder="1" applyAlignment="1">
      <alignment textRotation="180"/>
    </xf>
    <xf numFmtId="0" fontId="10" fillId="0" borderId="22" xfId="0" applyFont="1" applyBorder="1" applyAlignment="1">
      <alignment textRotation="180"/>
    </xf>
    <xf numFmtId="0" fontId="11" fillId="33" borderId="24" xfId="0" applyFont="1" applyFill="1" applyBorder="1" applyAlignment="1">
      <alignment/>
    </xf>
    <xf numFmtId="0" fontId="0" fillId="38" borderId="20" xfId="0" applyFill="1" applyBorder="1" applyAlignment="1">
      <alignment/>
    </xf>
    <xf numFmtId="0" fontId="0" fillId="33" borderId="24" xfId="0" applyFill="1" applyBorder="1" applyAlignment="1">
      <alignment/>
    </xf>
    <xf numFmtId="168" fontId="0" fillId="34" borderId="10" xfId="0" applyNumberFormat="1" applyFill="1" applyBorder="1" applyAlignment="1">
      <alignment/>
    </xf>
    <xf numFmtId="168" fontId="54" fillId="34" borderId="10" xfId="0" applyNumberFormat="1" applyFont="1" applyFill="1" applyBorder="1" applyAlignment="1">
      <alignment/>
    </xf>
    <xf numFmtId="0" fontId="0" fillId="0" borderId="0" xfId="0" applyAlignment="1">
      <alignment horizontal="center"/>
    </xf>
    <xf numFmtId="3" fontId="0" fillId="0" borderId="0" xfId="0" applyNumberFormat="1" applyFont="1" applyBorder="1" applyAlignment="1">
      <alignment/>
    </xf>
    <xf numFmtId="0" fontId="0" fillId="0" borderId="0" xfId="15" applyFont="1" applyBorder="1" applyAlignment="1">
      <alignment horizontal="center"/>
      <protection/>
    </xf>
    <xf numFmtId="0" fontId="3" fillId="37" borderId="10" xfId="56" applyFont="1" applyFill="1" applyBorder="1">
      <alignment/>
      <protection/>
    </xf>
    <xf numFmtId="0" fontId="2" fillId="33" borderId="0" xfId="0" applyFont="1" applyFill="1" applyAlignment="1">
      <alignment/>
    </xf>
    <xf numFmtId="0" fontId="0" fillId="0" borderId="0" xfId="0" applyFont="1" applyAlignment="1">
      <alignment wrapText="1"/>
    </xf>
    <xf numFmtId="0" fontId="2" fillId="0" borderId="0" xfId="0" applyFont="1" applyBorder="1" applyAlignment="1">
      <alignment wrapText="1"/>
    </xf>
    <xf numFmtId="0" fontId="0" fillId="0" borderId="0" xfId="0" applyFill="1" applyBorder="1" applyAlignment="1">
      <alignment/>
    </xf>
    <xf numFmtId="14" fontId="54" fillId="0" borderId="0" xfId="0" applyNumberFormat="1" applyFont="1" applyBorder="1" applyAlignment="1">
      <alignment/>
    </xf>
    <xf numFmtId="1" fontId="0" fillId="0" borderId="0" xfId="0" applyNumberFormat="1" applyFont="1" applyFill="1" applyBorder="1" applyAlignment="1">
      <alignment/>
    </xf>
    <xf numFmtId="0" fontId="0" fillId="0" borderId="0" xfId="0" applyFont="1" applyFill="1" applyAlignment="1">
      <alignment/>
    </xf>
    <xf numFmtId="1" fontId="0" fillId="0" borderId="0" xfId="0" applyNumberFormat="1" applyFont="1" applyBorder="1" applyAlignment="1">
      <alignment/>
    </xf>
    <xf numFmtId="0" fontId="0" fillId="0" borderId="0" xfId="0" applyFont="1" applyBorder="1" applyAlignment="1">
      <alignment/>
    </xf>
    <xf numFmtId="1" fontId="2" fillId="0" borderId="25" xfId="0" applyNumberFormat="1" applyFont="1" applyBorder="1" applyAlignment="1">
      <alignment textRotation="180"/>
    </xf>
    <xf numFmtId="1" fontId="2" fillId="0" borderId="24" xfId="0" applyNumberFormat="1" applyFont="1" applyBorder="1" applyAlignment="1">
      <alignment textRotation="180"/>
    </xf>
    <xf numFmtId="1" fontId="2" fillId="0" borderId="26" xfId="0" applyNumberFormat="1" applyFont="1" applyBorder="1" applyAlignment="1">
      <alignment textRotation="180"/>
    </xf>
    <xf numFmtId="1" fontId="2" fillId="0" borderId="27" xfId="0" applyNumberFormat="1" applyFont="1" applyBorder="1" applyAlignment="1">
      <alignment textRotation="180"/>
    </xf>
    <xf numFmtId="0" fontId="54" fillId="0" borderId="0" xfId="0" applyFont="1" applyFill="1" applyBorder="1" applyAlignment="1">
      <alignment/>
    </xf>
    <xf numFmtId="0" fontId="2" fillId="0" borderId="28" xfId="0" applyFont="1" applyBorder="1" applyAlignment="1">
      <alignment wrapText="1"/>
    </xf>
    <xf numFmtId="168" fontId="54" fillId="0" borderId="0" xfId="0" applyNumberFormat="1" applyFont="1" applyFill="1" applyBorder="1" applyAlignment="1">
      <alignment/>
    </xf>
    <xf numFmtId="168" fontId="0" fillId="0" borderId="0" xfId="0" applyNumberFormat="1" applyFill="1" applyBorder="1" applyAlignment="1">
      <alignment/>
    </xf>
    <xf numFmtId="0" fontId="54" fillId="37" borderId="0" xfId="0" applyFont="1" applyFill="1" applyBorder="1" applyAlignment="1">
      <alignment/>
    </xf>
    <xf numFmtId="168" fontId="54" fillId="37" borderId="0" xfId="0" applyNumberFormat="1" applyFont="1" applyFill="1" applyBorder="1" applyAlignment="1">
      <alignment/>
    </xf>
    <xf numFmtId="0" fontId="0" fillId="0" borderId="23" xfId="0" applyFill="1" applyBorder="1" applyAlignment="1">
      <alignment/>
    </xf>
    <xf numFmtId="168" fontId="0" fillId="0" borderId="22" xfId="0" applyNumberFormat="1" applyFill="1" applyBorder="1" applyAlignment="1">
      <alignment/>
    </xf>
    <xf numFmtId="0" fontId="0" fillId="0" borderId="15" xfId="0" applyFont="1" applyBorder="1" applyAlignment="1">
      <alignment wrapText="1"/>
    </xf>
    <xf numFmtId="0" fontId="2" fillId="0" borderId="28" xfId="0" applyFont="1" applyFill="1" applyBorder="1" applyAlignment="1">
      <alignment horizontal="left" vertical="center" wrapText="1"/>
    </xf>
    <xf numFmtId="0" fontId="54" fillId="0" borderId="29" xfId="0" applyFont="1" applyBorder="1" applyAlignment="1">
      <alignment wrapText="1"/>
    </xf>
    <xf numFmtId="9" fontId="10" fillId="0" borderId="23" xfId="0" applyNumberFormat="1" applyFont="1" applyBorder="1" applyAlignment="1">
      <alignment textRotation="180" wrapText="1"/>
    </xf>
    <xf numFmtId="165" fontId="55" fillId="0" borderId="0" xfId="0" applyNumberFormat="1" applyFont="1" applyFill="1" applyBorder="1" applyAlignment="1">
      <alignment/>
    </xf>
    <xf numFmtId="165" fontId="55" fillId="0" borderId="0" xfId="0" applyNumberFormat="1" applyFont="1" applyFill="1" applyAlignment="1">
      <alignment/>
    </xf>
    <xf numFmtId="0" fontId="55" fillId="0" borderId="0" xfId="0" applyFont="1" applyAlignment="1">
      <alignment/>
    </xf>
    <xf numFmtId="0" fontId="55" fillId="0" borderId="0" xfId="0" applyFont="1" applyAlignment="1">
      <alignment/>
    </xf>
    <xf numFmtId="0" fontId="2" fillId="0" borderId="30" xfId="0" applyFont="1" applyBorder="1" applyAlignment="1">
      <alignment vertical="center" wrapText="1"/>
    </xf>
    <xf numFmtId="3" fontId="0" fillId="0" borderId="0" xfId="0" applyNumberFormat="1" applyAlignment="1">
      <alignment/>
    </xf>
    <xf numFmtId="165" fontId="59" fillId="13" borderId="10" xfId="0" applyNumberFormat="1" applyFont="1" applyFill="1" applyBorder="1" applyAlignment="1">
      <alignment/>
    </xf>
    <xf numFmtId="0" fontId="59" fillId="30" borderId="10" xfId="0" applyFont="1" applyFill="1" applyBorder="1" applyAlignment="1">
      <alignment/>
    </xf>
    <xf numFmtId="0" fontId="58" fillId="0" borderId="0" xfId="0" applyFont="1" applyAlignment="1">
      <alignment horizontal="right"/>
    </xf>
    <xf numFmtId="165" fontId="0" fillId="0" borderId="0" xfId="0" applyNumberFormat="1" applyFont="1" applyFill="1" applyBorder="1" applyAlignment="1">
      <alignment/>
    </xf>
    <xf numFmtId="0" fontId="60" fillId="0" borderId="0" xfId="0" applyFont="1" applyAlignment="1">
      <alignment/>
    </xf>
    <xf numFmtId="165" fontId="0" fillId="35" borderId="10" xfId="43" applyNumberFormat="1" applyFont="1" applyFill="1" applyBorder="1" applyAlignment="1">
      <alignment/>
    </xf>
    <xf numFmtId="165" fontId="3" fillId="36" borderId="10" xfId="43" applyFont="1" applyFill="1" applyBorder="1" applyAlignment="1">
      <alignment/>
    </xf>
    <xf numFmtId="167" fontId="0" fillId="0" borderId="0" xfId="43" applyNumberFormat="1" applyFont="1" applyAlignment="1">
      <alignment/>
    </xf>
    <xf numFmtId="167" fontId="54" fillId="0" borderId="0" xfId="43" applyNumberFormat="1" applyFont="1" applyBorder="1" applyAlignment="1">
      <alignment horizontal="right"/>
    </xf>
    <xf numFmtId="0" fontId="9" fillId="33" borderId="0" xfId="0" applyFont="1" applyFill="1" applyAlignment="1">
      <alignment/>
    </xf>
    <xf numFmtId="0" fontId="0" fillId="33" borderId="0" xfId="0" applyFont="1" applyFill="1" applyAlignment="1">
      <alignment/>
    </xf>
    <xf numFmtId="0" fontId="0" fillId="39" borderId="10" xfId="0" applyFill="1" applyBorder="1" applyAlignment="1">
      <alignment horizontal="center"/>
    </xf>
    <xf numFmtId="165" fontId="0" fillId="34" borderId="31" xfId="43" applyFont="1" applyFill="1" applyBorder="1" applyAlignment="1">
      <alignment/>
    </xf>
    <xf numFmtId="165" fontId="0" fillId="34" borderId="10" xfId="43" applyFont="1" applyFill="1" applyBorder="1" applyAlignment="1">
      <alignment/>
    </xf>
    <xf numFmtId="165" fontId="0" fillId="34" borderId="32" xfId="43" applyFont="1" applyFill="1" applyBorder="1" applyAlignment="1">
      <alignment/>
    </xf>
    <xf numFmtId="0" fontId="16" fillId="0" borderId="0" xfId="0" applyFont="1" applyAlignment="1">
      <alignment/>
    </xf>
    <xf numFmtId="165" fontId="0" fillId="32" borderId="10" xfId="43" applyFont="1" applyFill="1" applyBorder="1" applyAlignment="1">
      <alignment/>
    </xf>
    <xf numFmtId="165" fontId="0" fillId="34" borderId="33" xfId="43" applyFont="1" applyFill="1" applyBorder="1" applyAlignment="1">
      <alignment/>
    </xf>
    <xf numFmtId="165" fontId="0" fillId="35" borderId="34" xfId="43" applyNumberFormat="1" applyFont="1" applyFill="1" applyBorder="1" applyAlignment="1">
      <alignment/>
    </xf>
    <xf numFmtId="1" fontId="2" fillId="0" borderId="25" xfId="0" applyNumberFormat="1" applyFont="1" applyBorder="1" applyAlignment="1">
      <alignment horizontal="center" textRotation="180"/>
    </xf>
    <xf numFmtId="1" fontId="2" fillId="0" borderId="24" xfId="0" applyNumberFormat="1" applyFont="1" applyBorder="1" applyAlignment="1">
      <alignment horizontal="center" textRotation="180"/>
    </xf>
    <xf numFmtId="1" fontId="2" fillId="0" borderId="27" xfId="0" applyNumberFormat="1" applyFont="1" applyBorder="1" applyAlignment="1">
      <alignment horizontal="center" textRotation="180"/>
    </xf>
    <xf numFmtId="165" fontId="59" fillId="13" borderId="10" xfId="0" applyNumberFormat="1" applyFont="1" applyFill="1" applyBorder="1" applyAlignment="1">
      <alignment horizontal="center" vertical="center"/>
    </xf>
    <xf numFmtId="0" fontId="3" fillId="0" borderId="0" xfId="56" applyFont="1" applyFill="1" applyBorder="1">
      <alignment/>
      <protection/>
    </xf>
    <xf numFmtId="0" fontId="54" fillId="37" borderId="0" xfId="0" applyFont="1" applyFill="1" applyAlignment="1">
      <alignment/>
    </xf>
    <xf numFmtId="165" fontId="0" fillId="0" borderId="0" xfId="43" applyFont="1" applyAlignment="1">
      <alignment/>
    </xf>
    <xf numFmtId="165" fontId="54" fillId="0" borderId="23" xfId="43" applyFont="1" applyBorder="1" applyAlignment="1">
      <alignment/>
    </xf>
    <xf numFmtId="165" fontId="54" fillId="0" borderId="10" xfId="43" applyFont="1" applyBorder="1" applyAlignment="1">
      <alignment/>
    </xf>
    <xf numFmtId="165" fontId="0" fillId="0" borderId="10" xfId="43" applyFont="1" applyBorder="1" applyAlignment="1">
      <alignment/>
    </xf>
    <xf numFmtId="165" fontId="0" fillId="0" borderId="22" xfId="43" applyFont="1" applyBorder="1" applyAlignment="1">
      <alignment/>
    </xf>
    <xf numFmtId="165" fontId="0" fillId="33" borderId="24" xfId="43" applyFont="1" applyFill="1" applyBorder="1" applyAlignment="1">
      <alignment/>
    </xf>
    <xf numFmtId="165" fontId="0" fillId="0" borderId="23" xfId="43" applyFont="1" applyBorder="1" applyAlignment="1">
      <alignment/>
    </xf>
    <xf numFmtId="165" fontId="11" fillId="38" borderId="24" xfId="43" applyFont="1" applyFill="1" applyBorder="1" applyAlignment="1">
      <alignment/>
    </xf>
    <xf numFmtId="165" fontId="11" fillId="33" borderId="24" xfId="43" applyFont="1" applyFill="1" applyBorder="1" applyAlignment="1">
      <alignment/>
    </xf>
    <xf numFmtId="165" fontId="0" fillId="33" borderId="35" xfId="43" applyFont="1" applyFill="1" applyBorder="1" applyAlignment="1">
      <alignment/>
    </xf>
    <xf numFmtId="9" fontId="0" fillId="0" borderId="23" xfId="43" applyNumberFormat="1" applyFont="1" applyBorder="1" applyAlignment="1">
      <alignment/>
    </xf>
    <xf numFmtId="9" fontId="0" fillId="0" borderId="10" xfId="43" applyNumberFormat="1" applyFont="1" applyBorder="1" applyAlignment="1">
      <alignment/>
    </xf>
    <xf numFmtId="9" fontId="0" fillId="0" borderId="22" xfId="43" applyNumberFormat="1" applyFont="1" applyBorder="1" applyAlignment="1">
      <alignment/>
    </xf>
    <xf numFmtId="165" fontId="11" fillId="33" borderId="35" xfId="43" applyFont="1" applyFill="1" applyBorder="1" applyAlignment="1">
      <alignment/>
    </xf>
    <xf numFmtId="165" fontId="0" fillId="33" borderId="10" xfId="43" applyFont="1" applyFill="1" applyBorder="1" applyAlignment="1">
      <alignment/>
    </xf>
    <xf numFmtId="0" fontId="54" fillId="0" borderId="0" xfId="0" applyFont="1" applyBorder="1" applyAlignment="1">
      <alignment wrapText="1"/>
    </xf>
    <xf numFmtId="165" fontId="0" fillId="0" borderId="0" xfId="0" applyNumberFormat="1" applyFill="1" applyAlignment="1">
      <alignment/>
    </xf>
    <xf numFmtId="165" fontId="0" fillId="0" borderId="0" xfId="43" applyFont="1" applyFill="1" applyBorder="1" applyAlignment="1">
      <alignment/>
    </xf>
    <xf numFmtId="0" fontId="54" fillId="0" borderId="0" xfId="0" applyFont="1" applyFill="1" applyBorder="1" applyAlignment="1">
      <alignment wrapText="1"/>
    </xf>
    <xf numFmtId="165" fontId="0" fillId="0" borderId="0" xfId="43" applyNumberFormat="1" applyFont="1" applyFill="1" applyBorder="1" applyAlignment="1">
      <alignment/>
    </xf>
    <xf numFmtId="165" fontId="54" fillId="34" borderId="10" xfId="43" applyFont="1" applyFill="1" applyBorder="1" applyAlignment="1">
      <alignment/>
    </xf>
    <xf numFmtId="0" fontId="54" fillId="0" borderId="28" xfId="0" applyFont="1" applyBorder="1" applyAlignment="1">
      <alignment wrapText="1"/>
    </xf>
    <xf numFmtId="0" fontId="54" fillId="0" borderId="30" xfId="0" applyFont="1" applyBorder="1" applyAlignment="1">
      <alignment wrapText="1"/>
    </xf>
    <xf numFmtId="165" fontId="0" fillId="35" borderId="36" xfId="43" applyNumberFormat="1" applyFont="1" applyFill="1" applyBorder="1" applyAlignment="1">
      <alignment/>
    </xf>
    <xf numFmtId="165" fontId="0" fillId="33" borderId="24" xfId="43" applyFont="1" applyFill="1" applyBorder="1" applyAlignment="1">
      <alignment/>
    </xf>
    <xf numFmtId="165" fontId="55" fillId="0" borderId="10" xfId="0" applyNumberFormat="1" applyFont="1" applyFill="1" applyBorder="1" applyAlignment="1">
      <alignment/>
    </xf>
    <xf numFmtId="165" fontId="59" fillId="13" borderId="10" xfId="43" applyNumberFormat="1" applyFont="1" applyFill="1" applyBorder="1" applyAlignment="1">
      <alignment/>
    </xf>
    <xf numFmtId="165" fontId="55" fillId="0" borderId="0" xfId="0" applyNumberFormat="1" applyFont="1" applyBorder="1" applyAlignment="1">
      <alignment/>
    </xf>
    <xf numFmtId="0" fontId="0" fillId="0" borderId="10" xfId="0" applyFill="1" applyBorder="1" applyAlignment="1">
      <alignment/>
    </xf>
    <xf numFmtId="165" fontId="0" fillId="34" borderId="35" xfId="43" applyFont="1" applyFill="1" applyBorder="1" applyAlignment="1">
      <alignment/>
    </xf>
    <xf numFmtId="165" fontId="0" fillId="32" borderId="23" xfId="43" applyFont="1" applyFill="1" applyBorder="1" applyAlignment="1">
      <alignment/>
    </xf>
    <xf numFmtId="165" fontId="0" fillId="32" borderId="22" xfId="43" applyFont="1" applyFill="1" applyBorder="1" applyAlignment="1">
      <alignment/>
    </xf>
    <xf numFmtId="9" fontId="0" fillId="32" borderId="23" xfId="43" applyNumberFormat="1" applyFont="1" applyFill="1" applyBorder="1" applyAlignment="1">
      <alignment/>
    </xf>
    <xf numFmtId="9" fontId="0" fillId="32" borderId="10" xfId="43" applyNumberFormat="1" applyFont="1" applyFill="1" applyBorder="1" applyAlignment="1">
      <alignment/>
    </xf>
    <xf numFmtId="165" fontId="0" fillId="32" borderId="10" xfId="43" applyFont="1" applyFill="1" applyBorder="1" applyAlignment="1">
      <alignment/>
    </xf>
    <xf numFmtId="0" fontId="54" fillId="0" borderId="10" xfId="0" applyFont="1" applyFill="1" applyBorder="1" applyAlignment="1">
      <alignment/>
    </xf>
    <xf numFmtId="0" fontId="0" fillId="32" borderId="10" xfId="0" applyFont="1" applyFill="1" applyBorder="1" applyAlignment="1">
      <alignment/>
    </xf>
    <xf numFmtId="165" fontId="54" fillId="0" borderId="10" xfId="43" applyFont="1" applyFill="1" applyBorder="1" applyAlignment="1">
      <alignment/>
    </xf>
    <xf numFmtId="166" fontId="0" fillId="34" borderId="20" xfId="59" applyNumberFormat="1" applyFont="1" applyFill="1" applyBorder="1" applyAlignment="1">
      <alignment/>
    </xf>
    <xf numFmtId="165" fontId="54" fillId="39" borderId="24" xfId="43" applyFont="1" applyFill="1" applyBorder="1" applyAlignment="1">
      <alignment/>
    </xf>
    <xf numFmtId="0" fontId="61" fillId="32" borderId="10" xfId="0" applyFont="1" applyFill="1" applyBorder="1" applyAlignment="1">
      <alignment/>
    </xf>
    <xf numFmtId="10" fontId="61" fillId="32" borderId="10" xfId="0" applyNumberFormat="1" applyFont="1" applyFill="1" applyBorder="1" applyAlignment="1">
      <alignment horizontal="right"/>
    </xf>
    <xf numFmtId="16" fontId="61" fillId="0" borderId="10" xfId="0" applyNumberFormat="1" applyFont="1" applyBorder="1" applyAlignment="1">
      <alignment/>
    </xf>
    <xf numFmtId="17" fontId="61" fillId="0" borderId="10" xfId="0" applyNumberFormat="1" applyFont="1" applyBorder="1" applyAlignment="1">
      <alignment/>
    </xf>
    <xf numFmtId="0" fontId="61" fillId="0" borderId="10" xfId="0" applyFont="1" applyBorder="1" applyAlignment="1">
      <alignment/>
    </xf>
    <xf numFmtId="0" fontId="0" fillId="0" borderId="0" xfId="0" applyFill="1" applyBorder="1" applyAlignment="1">
      <alignment horizontal="right"/>
    </xf>
    <xf numFmtId="165" fontId="0" fillId="34" borderId="23" xfId="43" applyFont="1" applyFill="1" applyBorder="1" applyAlignment="1">
      <alignment/>
    </xf>
    <xf numFmtId="165" fontId="0" fillId="34" borderId="37" xfId="43" applyFont="1" applyFill="1" applyBorder="1" applyAlignment="1">
      <alignment/>
    </xf>
    <xf numFmtId="9" fontId="0" fillId="34" borderId="22" xfId="43" applyNumberFormat="1" applyFont="1" applyFill="1" applyBorder="1" applyAlignment="1">
      <alignment/>
    </xf>
    <xf numFmtId="9" fontId="0" fillId="0" borderId="10" xfId="43" applyNumberFormat="1" applyFont="1" applyFill="1" applyBorder="1" applyAlignment="1">
      <alignment/>
    </xf>
    <xf numFmtId="165" fontId="0" fillId="32" borderId="10" xfId="43" applyFont="1" applyFill="1" applyBorder="1" applyAlignment="1">
      <alignment/>
    </xf>
    <xf numFmtId="167" fontId="0" fillId="35" borderId="36" xfId="43" applyNumberFormat="1" applyFont="1" applyFill="1" applyBorder="1" applyAlignment="1">
      <alignment/>
    </xf>
    <xf numFmtId="167" fontId="0" fillId="34" borderId="31" xfId="43" applyNumberFormat="1" applyFont="1" applyFill="1" applyBorder="1" applyAlignment="1">
      <alignment/>
    </xf>
    <xf numFmtId="167" fontId="0" fillId="35" borderId="10" xfId="43" applyNumberFormat="1" applyFont="1" applyFill="1" applyBorder="1" applyAlignment="1">
      <alignment/>
    </xf>
    <xf numFmtId="167" fontId="0" fillId="34" borderId="32" xfId="43" applyNumberFormat="1" applyFont="1" applyFill="1" applyBorder="1" applyAlignment="1">
      <alignment/>
    </xf>
    <xf numFmtId="167" fontId="0" fillId="34" borderId="10" xfId="43" applyNumberFormat="1" applyFont="1" applyFill="1" applyBorder="1" applyAlignment="1">
      <alignment/>
    </xf>
    <xf numFmtId="167" fontId="0" fillId="35" borderId="34" xfId="43" applyNumberFormat="1" applyFont="1" applyFill="1" applyBorder="1" applyAlignment="1">
      <alignment/>
    </xf>
    <xf numFmtId="167" fontId="0" fillId="34" borderId="33" xfId="43" applyNumberFormat="1" applyFont="1" applyFill="1" applyBorder="1" applyAlignment="1">
      <alignment/>
    </xf>
    <xf numFmtId="167" fontId="0" fillId="34" borderId="36" xfId="43" applyNumberFormat="1" applyFont="1" applyFill="1" applyBorder="1" applyAlignment="1">
      <alignment/>
    </xf>
    <xf numFmtId="167" fontId="0" fillId="34" borderId="34" xfId="43" applyNumberFormat="1" applyFont="1" applyFill="1" applyBorder="1" applyAlignment="1">
      <alignment/>
    </xf>
    <xf numFmtId="9" fontId="10" fillId="39" borderId="10" xfId="0" applyNumberFormat="1" applyFont="1" applyFill="1" applyBorder="1" applyAlignment="1">
      <alignment vertical="center" textRotation="180"/>
    </xf>
    <xf numFmtId="167" fontId="0" fillId="0" borderId="0" xfId="0" applyNumberFormat="1" applyAlignment="1">
      <alignment/>
    </xf>
    <xf numFmtId="43" fontId="0" fillId="0" borderId="0" xfId="0" applyNumberFormat="1" applyFill="1" applyAlignment="1">
      <alignment/>
    </xf>
    <xf numFmtId="169" fontId="0" fillId="32" borderId="10" xfId="0" applyNumberFormat="1" applyFill="1" applyBorder="1" applyAlignment="1">
      <alignment/>
    </xf>
    <xf numFmtId="0" fontId="11" fillId="32" borderId="10" xfId="0" applyFont="1" applyFill="1" applyBorder="1" applyAlignment="1">
      <alignment/>
    </xf>
    <xf numFmtId="169" fontId="0" fillId="34" borderId="10" xfId="0" applyNumberFormat="1" applyFill="1" applyBorder="1" applyAlignment="1">
      <alignment/>
    </xf>
    <xf numFmtId="169" fontId="54" fillId="34" borderId="10" xfId="0" applyNumberFormat="1" applyFont="1" applyFill="1" applyBorder="1" applyAlignment="1">
      <alignment/>
    </xf>
    <xf numFmtId="0" fontId="11" fillId="32" borderId="24" xfId="0" applyFont="1" applyFill="1" applyBorder="1" applyAlignment="1">
      <alignment/>
    </xf>
    <xf numFmtId="0" fontId="11" fillId="32" borderId="0" xfId="0" applyFont="1" applyFill="1" applyBorder="1" applyAlignment="1">
      <alignment/>
    </xf>
    <xf numFmtId="167" fontId="0" fillId="32" borderId="10" xfId="43" applyNumberFormat="1" applyFont="1" applyFill="1" applyBorder="1" applyAlignment="1">
      <alignment/>
    </xf>
    <xf numFmtId="167" fontId="0" fillId="34" borderId="22" xfId="43" applyNumberFormat="1" applyFont="1" applyFill="1" applyBorder="1" applyAlignment="1">
      <alignment/>
    </xf>
    <xf numFmtId="165" fontId="9" fillId="35" borderId="10" xfId="43" applyFont="1" applyFill="1" applyBorder="1" applyAlignment="1">
      <alignment/>
    </xf>
    <xf numFmtId="167" fontId="9" fillId="35" borderId="10" xfId="43" applyNumberFormat="1" applyFont="1" applyFill="1" applyBorder="1" applyAlignment="1">
      <alignment/>
    </xf>
    <xf numFmtId="167" fontId="9" fillId="37" borderId="10" xfId="43" applyNumberFormat="1" applyFont="1" applyFill="1" applyBorder="1" applyAlignment="1">
      <alignment/>
    </xf>
    <xf numFmtId="167" fontId="9" fillId="34" borderId="10" xfId="43" applyNumberFormat="1" applyFont="1" applyFill="1" applyBorder="1" applyAlignment="1">
      <alignment/>
    </xf>
    <xf numFmtId="167" fontId="54" fillId="0" borderId="0" xfId="0" applyNumberFormat="1" applyFont="1" applyAlignment="1">
      <alignment/>
    </xf>
    <xf numFmtId="167" fontId="0" fillId="37" borderId="10" xfId="43" applyNumberFormat="1" applyFont="1" applyFill="1" applyBorder="1" applyAlignment="1">
      <alignment/>
    </xf>
    <xf numFmtId="167" fontId="0" fillId="37" borderId="10" xfId="0" applyNumberFormat="1" applyFill="1" applyBorder="1" applyAlignment="1">
      <alignment/>
    </xf>
    <xf numFmtId="167" fontId="54" fillId="34" borderId="38" xfId="43" applyNumberFormat="1" applyFont="1" applyFill="1" applyBorder="1" applyAlignment="1">
      <alignment/>
    </xf>
    <xf numFmtId="167" fontId="3" fillId="36" borderId="10" xfId="43" applyNumberFormat="1" applyFont="1" applyFill="1" applyBorder="1" applyAlignment="1">
      <alignment/>
    </xf>
    <xf numFmtId="165" fontId="59" fillId="0" borderId="0" xfId="0" applyNumberFormat="1" applyFont="1" applyFill="1" applyBorder="1" applyAlignment="1">
      <alignment horizontal="center" vertical="center"/>
    </xf>
    <xf numFmtId="167" fontId="54" fillId="34" borderId="10" xfId="43" applyNumberFormat="1" applyFont="1" applyFill="1" applyBorder="1" applyAlignment="1">
      <alignment/>
    </xf>
    <xf numFmtId="14" fontId="62" fillId="32" borderId="22" xfId="15" applyNumberFormat="1" applyFont="1" applyFill="1" applyBorder="1" applyAlignment="1">
      <alignment horizontal="center"/>
      <protection/>
    </xf>
    <xf numFmtId="14" fontId="62" fillId="32" borderId="23" xfId="15" applyNumberFormat="1" applyFont="1" applyFill="1" applyBorder="1" applyAlignment="1">
      <alignment horizontal="center"/>
      <protection/>
    </xf>
    <xf numFmtId="0" fontId="62" fillId="32" borderId="22" xfId="15" applyFont="1" applyFill="1" applyBorder="1" applyAlignment="1">
      <alignment horizontal="center"/>
      <protection/>
    </xf>
    <xf numFmtId="0" fontId="62" fillId="32" borderId="39" xfId="15" applyFont="1" applyFill="1" applyBorder="1" applyAlignment="1">
      <alignment horizontal="center"/>
      <protection/>
    </xf>
    <xf numFmtId="0" fontId="62" fillId="32" borderId="23" xfId="15" applyFont="1" applyFill="1" applyBorder="1" applyAlignment="1">
      <alignment horizontal="center"/>
      <protection/>
    </xf>
    <xf numFmtId="0" fontId="0" fillId="39" borderId="20" xfId="0" applyFill="1" applyBorder="1" applyAlignment="1">
      <alignment horizontal="center"/>
    </xf>
    <xf numFmtId="0" fontId="0" fillId="39" borderId="35" xfId="0" applyFill="1" applyBorder="1" applyAlignment="1">
      <alignment horizontal="center"/>
    </xf>
    <xf numFmtId="14" fontId="0" fillId="39" borderId="40" xfId="0" applyNumberFormat="1" applyFill="1" applyBorder="1" applyAlignment="1">
      <alignment horizontal="center"/>
    </xf>
    <xf numFmtId="0" fontId="0" fillId="0" borderId="41" xfId="0" applyBorder="1" applyAlignment="1">
      <alignment/>
    </xf>
    <xf numFmtId="0" fontId="0" fillId="0" borderId="37" xfId="0" applyBorder="1" applyAlignment="1">
      <alignment/>
    </xf>
    <xf numFmtId="0" fontId="55" fillId="0" borderId="0" xfId="0" applyFont="1" applyAlignment="1">
      <alignment horizontal="left" vertical="top" wrapText="1"/>
    </xf>
    <xf numFmtId="0" fontId="2" fillId="0" borderId="42" xfId="0" applyFont="1" applyBorder="1" applyAlignment="1">
      <alignment horizontal="center"/>
    </xf>
    <xf numFmtId="0" fontId="2" fillId="0" borderId="43" xfId="0" applyFont="1" applyBorder="1" applyAlignment="1">
      <alignment horizontal="center"/>
    </xf>
    <xf numFmtId="0" fontId="2" fillId="0" borderId="44" xfId="0" applyFont="1" applyBorder="1" applyAlignment="1">
      <alignment horizontal="center"/>
    </xf>
    <xf numFmtId="0" fontId="2" fillId="0" borderId="17" xfId="0" applyFont="1" applyBorder="1" applyAlignment="1">
      <alignment horizontal="center"/>
    </xf>
    <xf numFmtId="0" fontId="10" fillId="0" borderId="19" xfId="0" applyFont="1" applyBorder="1" applyAlignment="1">
      <alignment horizontal="center"/>
    </xf>
    <xf numFmtId="1" fontId="10" fillId="0" borderId="10" xfId="0" applyNumberFormat="1" applyFont="1" applyBorder="1" applyAlignment="1">
      <alignment horizontal="center"/>
    </xf>
    <xf numFmtId="9" fontId="10" fillId="0" borderId="19" xfId="0" applyNumberFormat="1" applyFont="1" applyBorder="1" applyAlignment="1">
      <alignment horizontal="center"/>
    </xf>
    <xf numFmtId="0" fontId="10" fillId="0" borderId="45" xfId="0" applyFont="1" applyBorder="1" applyAlignment="1">
      <alignment horizontal="center"/>
    </xf>
    <xf numFmtId="0" fontId="10" fillId="0" borderId="46" xfId="0" applyFont="1" applyBorder="1" applyAlignment="1">
      <alignment horizontal="center"/>
    </xf>
  </cellXfs>
  <cellStyles count="49">
    <cellStyle name="Normal" xfId="0"/>
    <cellStyle name="=C:\WINNT\SYSTEM32\COMMAND.COM 2"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4"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133350</xdr:colOff>
      <xdr:row>81</xdr:row>
      <xdr:rowOff>133350</xdr:rowOff>
    </xdr:from>
    <xdr:to>
      <xdr:col>11</xdr:col>
      <xdr:colOff>295275</xdr:colOff>
      <xdr:row>86</xdr:row>
      <xdr:rowOff>0</xdr:rowOff>
    </xdr:to>
    <xdr:sp macro="[0]!Macro1">
      <xdr:nvSpPr>
        <xdr:cNvPr id="1" name="Rounded Rectangle 1"/>
        <xdr:cNvSpPr>
          <a:spLocks/>
        </xdr:cNvSpPr>
      </xdr:nvSpPr>
      <xdr:spPr>
        <a:xfrm>
          <a:off x="12325350" y="13630275"/>
          <a:ext cx="1533525" cy="809625"/>
        </a:xfrm>
        <a:prstGeom prst="round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rPr>
            <a:t>click this button to calculate the Second Tier Funding</a:t>
          </a:r>
          <a:r>
            <a:rPr lang="en-US" cap="none" sz="1100" b="0" i="0" u="none" baseline="0">
              <a:solidFill>
                <a:srgbClr val="FFFFFF"/>
              </a:solidFill>
            </a:rPr>
            <a:t> Request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harepoint/Networks/ElecDistrib/Elec_Distrib_Lib/LCN%20Fund/Review/Proforma/Full%20submission%20spreadsheet_C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20and%20Settings\n392012\Local%20Settings\Temporary%20Internet%20Files\Content.Outlook\A8PVL4MD\Connections%20Jobs%200%20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conf Tier Funding Request"/>
      <sheetName val="Sheet1"/>
      <sheetName val="Summary"/>
      <sheetName val="Total Project Nominal"/>
      <sheetName val="Year 1"/>
      <sheetName val="Year 2"/>
      <sheetName val="Year 3"/>
      <sheetName val="Year 4"/>
      <sheetName val="Whole Project"/>
      <sheetName val="Inputs"/>
    </sheetNames>
    <sheetDataSet>
      <sheetData sheetId="9">
        <row r="50">
          <cell r="C50">
            <v>0.1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6"/>
      <sheetName val="Sheet5"/>
      <sheetName val="Sheet1"/>
      <sheetName val="Sheet2"/>
      <sheetName val="Sheet3"/>
    </sheetNames>
    <sheetDataSet>
      <sheetData sheetId="0">
        <row r="57">
          <cell r="E57">
            <v>298100</v>
          </cell>
          <cell r="F57">
            <v>223500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N47"/>
  <sheetViews>
    <sheetView zoomScalePageLayoutView="0" workbookViewId="0" topLeftCell="A25">
      <selection activeCell="D18" sqref="D18"/>
    </sheetView>
  </sheetViews>
  <sheetFormatPr defaultColWidth="9.00390625" defaultRowHeight="12.75"/>
  <cols>
    <col min="2" max="2" width="6.50390625" style="0" customWidth="1"/>
    <col min="3" max="3" width="10.375" style="0" customWidth="1"/>
    <col min="4" max="4" width="19.00390625" style="0" customWidth="1"/>
    <col min="7" max="7" width="11.75390625" style="0" customWidth="1"/>
    <col min="10" max="10" width="13.375" style="0" customWidth="1"/>
    <col min="11" max="11" width="7.375" style="0" customWidth="1"/>
  </cols>
  <sheetData>
    <row r="1" spans="1:14" ht="14.25">
      <c r="A1" s="14"/>
      <c r="B1" s="14"/>
      <c r="C1" s="14"/>
      <c r="D1" s="14"/>
      <c r="E1" s="14"/>
      <c r="F1" s="14"/>
      <c r="G1" s="14"/>
      <c r="H1" s="14"/>
      <c r="I1" s="14"/>
      <c r="J1" s="14"/>
      <c r="K1" s="14"/>
      <c r="L1" s="14"/>
      <c r="M1" s="14"/>
      <c r="N1" s="14"/>
    </row>
    <row r="2" spans="1:14" ht="14.25">
      <c r="A2" s="14"/>
      <c r="B2" s="14"/>
      <c r="C2" s="14"/>
      <c r="D2" s="14"/>
      <c r="E2" s="14"/>
      <c r="F2" s="14"/>
      <c r="G2" s="14"/>
      <c r="H2" s="14"/>
      <c r="I2" s="14"/>
      <c r="J2" s="14"/>
      <c r="K2" s="14"/>
      <c r="L2" s="14"/>
      <c r="M2" s="14"/>
      <c r="N2" s="14"/>
    </row>
    <row r="3" spans="1:14" ht="14.25">
      <c r="A3" s="14"/>
      <c r="B3" s="14"/>
      <c r="C3" s="14"/>
      <c r="D3" s="14"/>
      <c r="E3" s="14"/>
      <c r="F3" s="14"/>
      <c r="G3" s="14"/>
      <c r="H3" s="14"/>
      <c r="I3" s="14"/>
      <c r="J3" s="14"/>
      <c r="K3" s="14"/>
      <c r="L3" s="14"/>
      <c r="M3" s="14"/>
      <c r="N3" s="14"/>
    </row>
    <row r="4" spans="1:14" ht="15" thickBot="1">
      <c r="A4" s="14"/>
      <c r="B4" s="14"/>
      <c r="C4" s="14"/>
      <c r="D4" s="14"/>
      <c r="E4" s="14"/>
      <c r="F4" s="14"/>
      <c r="G4" s="14"/>
      <c r="H4" s="14"/>
      <c r="I4" s="14"/>
      <c r="J4" s="14"/>
      <c r="K4" s="14"/>
      <c r="L4" s="14"/>
      <c r="M4" s="14"/>
      <c r="N4" s="14"/>
    </row>
    <row r="5" spans="1:14" ht="14.25">
      <c r="A5" s="14"/>
      <c r="B5" s="36"/>
      <c r="C5" s="37"/>
      <c r="D5" s="37"/>
      <c r="E5" s="37"/>
      <c r="F5" s="37"/>
      <c r="G5" s="37"/>
      <c r="H5" s="37"/>
      <c r="I5" s="37"/>
      <c r="J5" s="37"/>
      <c r="K5" s="38"/>
      <c r="L5" s="14"/>
      <c r="M5" s="14"/>
      <c r="N5" s="14"/>
    </row>
    <row r="6" spans="1:14" ht="14.25">
      <c r="A6" s="14"/>
      <c r="B6" s="39"/>
      <c r="C6" s="15"/>
      <c r="D6" s="15"/>
      <c r="E6" s="15"/>
      <c r="F6" s="15"/>
      <c r="G6" s="15"/>
      <c r="H6" s="15"/>
      <c r="I6" s="15"/>
      <c r="J6" s="15"/>
      <c r="K6" s="40"/>
      <c r="L6" s="14"/>
      <c r="M6" s="14"/>
      <c r="N6" s="14"/>
    </row>
    <row r="7" spans="1:14" ht="22.5">
      <c r="A7" s="14"/>
      <c r="B7" s="39"/>
      <c r="C7" s="15"/>
      <c r="E7" s="31"/>
      <c r="F7" s="30" t="s">
        <v>35</v>
      </c>
      <c r="H7" s="31"/>
      <c r="I7" s="31"/>
      <c r="J7" s="15"/>
      <c r="K7" s="41"/>
      <c r="L7" s="14"/>
      <c r="M7" s="14"/>
      <c r="N7" s="14"/>
    </row>
    <row r="8" spans="1:14" ht="22.5">
      <c r="A8" s="14"/>
      <c r="B8" s="39"/>
      <c r="C8" s="29"/>
      <c r="E8" s="31"/>
      <c r="F8" s="30" t="s">
        <v>36</v>
      </c>
      <c r="H8" s="31"/>
      <c r="I8" s="31"/>
      <c r="J8" s="15"/>
      <c r="K8" s="40"/>
      <c r="L8" s="14"/>
      <c r="M8" s="14"/>
      <c r="N8" s="14"/>
    </row>
    <row r="9" spans="1:14" ht="14.25">
      <c r="A9" s="14"/>
      <c r="B9" s="39"/>
      <c r="C9" s="15"/>
      <c r="E9" s="32"/>
      <c r="F9" s="32"/>
      <c r="H9" s="32"/>
      <c r="I9" s="32"/>
      <c r="J9" s="15"/>
      <c r="K9" s="40"/>
      <c r="L9" s="14"/>
      <c r="M9" s="14"/>
      <c r="N9" s="14"/>
    </row>
    <row r="10" spans="1:14" ht="14.25">
      <c r="A10" s="14"/>
      <c r="B10" s="39"/>
      <c r="C10" s="15"/>
      <c r="E10" s="33"/>
      <c r="F10" s="78" t="s">
        <v>58</v>
      </c>
      <c r="H10" s="33"/>
      <c r="I10" s="33"/>
      <c r="J10" s="15"/>
      <c r="K10" s="40"/>
      <c r="L10" s="14"/>
      <c r="M10" s="14"/>
      <c r="N10" s="14"/>
    </row>
    <row r="11" spans="1:14" ht="24.75">
      <c r="A11" s="14"/>
      <c r="B11" s="39"/>
      <c r="C11" s="15"/>
      <c r="E11" s="34"/>
      <c r="F11" s="34" t="s">
        <v>40</v>
      </c>
      <c r="H11" s="34"/>
      <c r="I11" s="34"/>
      <c r="J11" s="15"/>
      <c r="K11" s="40"/>
      <c r="L11" s="14"/>
      <c r="M11" s="14"/>
      <c r="N11" s="14"/>
    </row>
    <row r="12" spans="1:14" ht="14.25">
      <c r="A12" s="14"/>
      <c r="B12" s="39"/>
      <c r="C12" s="15"/>
      <c r="D12" s="15"/>
      <c r="E12" s="32"/>
      <c r="F12" s="32"/>
      <c r="G12" s="32"/>
      <c r="H12" s="32"/>
      <c r="I12" s="32"/>
      <c r="J12" s="15"/>
      <c r="K12" s="40"/>
      <c r="L12" s="14"/>
      <c r="M12" s="14"/>
      <c r="N12" s="14"/>
    </row>
    <row r="13" spans="1:14" ht="14.25">
      <c r="A13" s="14"/>
      <c r="B13" s="39"/>
      <c r="C13" s="15"/>
      <c r="D13" s="15"/>
      <c r="E13" s="32"/>
      <c r="F13" s="32"/>
      <c r="G13" s="32"/>
      <c r="H13" s="32"/>
      <c r="I13" s="32"/>
      <c r="J13" s="15"/>
      <c r="K13" s="40"/>
      <c r="L13" s="14"/>
      <c r="M13" s="14"/>
      <c r="N13" s="14"/>
    </row>
    <row r="14" spans="1:14" ht="14.25">
      <c r="A14" s="14"/>
      <c r="B14" s="39"/>
      <c r="C14" s="15"/>
      <c r="D14" s="15"/>
      <c r="E14" s="35"/>
      <c r="F14" s="35"/>
      <c r="G14" s="35"/>
      <c r="H14" s="35"/>
      <c r="I14" s="35"/>
      <c r="J14" s="15"/>
      <c r="K14" s="40"/>
      <c r="L14" s="14"/>
      <c r="M14" s="14"/>
      <c r="N14" s="14"/>
    </row>
    <row r="15" spans="1:14" ht="24.75">
      <c r="A15" s="14"/>
      <c r="B15" s="39"/>
      <c r="C15" s="16" t="s">
        <v>28</v>
      </c>
      <c r="D15" s="220" t="s">
        <v>104</v>
      </c>
      <c r="E15" s="221"/>
      <c r="F15" s="221"/>
      <c r="G15" s="221"/>
      <c r="H15" s="221"/>
      <c r="I15" s="221"/>
      <c r="J15" s="222"/>
      <c r="K15" s="40"/>
      <c r="L15" s="14"/>
      <c r="M15" s="14"/>
      <c r="N15" s="14"/>
    </row>
    <row r="16" spans="1:14" ht="14.25">
      <c r="A16" s="14"/>
      <c r="B16" s="39"/>
      <c r="C16" s="16"/>
      <c r="D16" s="15"/>
      <c r="E16" s="35"/>
      <c r="F16" s="35"/>
      <c r="G16" s="35"/>
      <c r="H16" s="35"/>
      <c r="I16" s="35"/>
      <c r="J16" s="15"/>
      <c r="K16" s="40"/>
      <c r="L16" s="14"/>
      <c r="M16" s="14"/>
      <c r="N16" s="14"/>
    </row>
    <row r="17" spans="1:14" ht="24.75">
      <c r="A17" s="14"/>
      <c r="B17" s="39"/>
      <c r="C17" s="45" t="s">
        <v>41</v>
      </c>
      <c r="D17" s="218">
        <v>40826</v>
      </c>
      <c r="E17" s="219"/>
      <c r="F17" s="35"/>
      <c r="G17" s="35"/>
      <c r="H17" s="35"/>
      <c r="I17" s="35"/>
      <c r="J17" s="15"/>
      <c r="K17" s="40"/>
      <c r="L17" s="14"/>
      <c r="M17" s="14"/>
      <c r="N17" s="14"/>
    </row>
    <row r="18" spans="1:14" ht="15" thickBot="1">
      <c r="A18" s="14"/>
      <c r="B18" s="42"/>
      <c r="C18" s="43"/>
      <c r="D18" s="43"/>
      <c r="E18" s="43"/>
      <c r="F18" s="43"/>
      <c r="G18" s="43"/>
      <c r="H18" s="43"/>
      <c r="I18" s="43"/>
      <c r="J18" s="43"/>
      <c r="K18" s="44"/>
      <c r="L18" s="14"/>
      <c r="M18" s="14"/>
      <c r="N18" s="14"/>
    </row>
    <row r="19" spans="1:14" ht="14.25">
      <c r="A19" s="14"/>
      <c r="B19" s="14"/>
      <c r="C19" s="14"/>
      <c r="D19" s="14"/>
      <c r="E19" s="14"/>
      <c r="F19" s="14"/>
      <c r="G19" s="14"/>
      <c r="H19" s="14"/>
      <c r="I19" s="14"/>
      <c r="J19" s="14"/>
      <c r="K19" s="14"/>
      <c r="L19" s="14"/>
      <c r="M19" s="14"/>
      <c r="N19" s="14"/>
    </row>
    <row r="20" spans="1:14" ht="14.25">
      <c r="A20" s="14"/>
      <c r="B20" s="14"/>
      <c r="C20" s="14"/>
      <c r="D20" s="14"/>
      <c r="E20" s="14"/>
      <c r="F20" s="14"/>
      <c r="G20" s="14"/>
      <c r="H20" s="14"/>
      <c r="I20" s="14"/>
      <c r="J20" s="14"/>
      <c r="K20" s="14"/>
      <c r="L20" s="14"/>
      <c r="M20" s="14"/>
      <c r="N20" s="14"/>
    </row>
    <row r="21" spans="1:14" ht="14.25" customHeight="1">
      <c r="A21" s="19"/>
      <c r="B21" s="14" t="s">
        <v>29</v>
      </c>
      <c r="C21" s="14"/>
      <c r="D21" s="17" t="s">
        <v>0</v>
      </c>
      <c r="E21" s="14"/>
      <c r="F21" s="14"/>
      <c r="G21" s="14"/>
      <c r="H21" s="14"/>
      <c r="I21" s="14"/>
      <c r="J21" s="14"/>
      <c r="K21" s="14"/>
      <c r="L21" s="14"/>
      <c r="M21" s="14"/>
      <c r="N21" s="14"/>
    </row>
    <row r="22" spans="1:14" ht="14.25">
      <c r="A22" s="20"/>
      <c r="B22" s="14" t="s">
        <v>30</v>
      </c>
      <c r="C22" s="14"/>
      <c r="D22" s="14"/>
      <c r="E22" s="14"/>
      <c r="F22" s="14"/>
      <c r="G22" s="14"/>
      <c r="H22" s="14"/>
      <c r="I22" s="14"/>
      <c r="J22" s="14"/>
      <c r="K22" s="14"/>
      <c r="L22" s="14"/>
      <c r="M22" s="14"/>
      <c r="N22" s="14"/>
    </row>
    <row r="23" spans="1:14" ht="14.25">
      <c r="A23" s="21"/>
      <c r="B23" s="14" t="s">
        <v>31</v>
      </c>
      <c r="C23" s="14"/>
      <c r="D23" s="14"/>
      <c r="E23" s="134"/>
      <c r="F23" s="14"/>
      <c r="G23" s="14"/>
      <c r="H23" s="14"/>
      <c r="I23" s="14"/>
      <c r="J23" s="14"/>
      <c r="K23" s="14"/>
      <c r="L23" s="14"/>
      <c r="M23" s="14"/>
      <c r="N23" s="14"/>
    </row>
    <row r="24" spans="1:14" ht="14.25">
      <c r="A24" s="22"/>
      <c r="B24" s="14" t="s">
        <v>32</v>
      </c>
      <c r="C24" s="14"/>
      <c r="D24" s="14"/>
      <c r="E24" s="134"/>
      <c r="F24" s="14"/>
      <c r="G24" s="14"/>
      <c r="H24" s="14"/>
      <c r="I24" s="14"/>
      <c r="J24" s="14"/>
      <c r="K24" s="14"/>
      <c r="L24" s="14"/>
      <c r="M24" s="14"/>
      <c r="N24" s="14"/>
    </row>
    <row r="25" spans="1:14" ht="14.25">
      <c r="A25" s="23"/>
      <c r="B25" s="14" t="s">
        <v>33</v>
      </c>
      <c r="C25" s="14"/>
      <c r="D25" s="14"/>
      <c r="E25" s="134"/>
      <c r="F25" s="14"/>
      <c r="G25" s="14"/>
      <c r="H25" s="14"/>
      <c r="I25" s="14"/>
      <c r="J25" s="14"/>
      <c r="K25" s="14"/>
      <c r="L25" s="14"/>
      <c r="M25" s="14"/>
      <c r="N25" s="14"/>
    </row>
    <row r="26" spans="1:14" ht="14.25">
      <c r="A26" s="18"/>
      <c r="B26" s="14" t="s">
        <v>34</v>
      </c>
      <c r="C26" s="14"/>
      <c r="D26" s="14"/>
      <c r="E26" s="14"/>
      <c r="F26" s="14"/>
      <c r="G26" s="14"/>
      <c r="H26" s="14"/>
      <c r="I26" s="14"/>
      <c r="J26" s="14"/>
      <c r="K26" s="14"/>
      <c r="L26" s="14"/>
      <c r="M26" s="14"/>
      <c r="N26" s="14"/>
    </row>
    <row r="27" spans="1:14" ht="14.25">
      <c r="A27" s="79"/>
      <c r="B27" s="14" t="s">
        <v>60</v>
      </c>
      <c r="C27" s="14"/>
      <c r="D27" s="14"/>
      <c r="E27" s="14"/>
      <c r="F27" s="14"/>
      <c r="G27" s="14"/>
      <c r="H27" s="14"/>
      <c r="I27" s="14"/>
      <c r="J27" s="14"/>
      <c r="K27" s="14"/>
      <c r="L27" s="14"/>
      <c r="M27" s="14"/>
      <c r="N27" s="14"/>
    </row>
    <row r="28" spans="1:14" ht="14.25">
      <c r="A28" s="14"/>
      <c r="B28" s="14"/>
      <c r="C28" s="14"/>
      <c r="D28" s="14"/>
      <c r="E28" s="14"/>
      <c r="F28" s="14"/>
      <c r="G28" s="14"/>
      <c r="H28" s="14"/>
      <c r="I28" s="14"/>
      <c r="J28" s="14"/>
      <c r="K28" s="14"/>
      <c r="L28" s="14"/>
      <c r="M28" s="14"/>
      <c r="N28" s="14"/>
    </row>
    <row r="29" spans="1:14" ht="14.25">
      <c r="A29" s="14"/>
      <c r="B29" s="14"/>
      <c r="C29" s="14"/>
      <c r="D29" s="14"/>
      <c r="M29" s="14"/>
      <c r="N29" s="14"/>
    </row>
    <row r="30" spans="1:14" ht="14.25">
      <c r="A30" s="14"/>
      <c r="B30" s="14"/>
      <c r="C30" s="14"/>
      <c r="D30" s="14"/>
      <c r="M30" s="14"/>
      <c r="N30" s="14"/>
    </row>
    <row r="31" spans="1:14" ht="14.25">
      <c r="A31" s="14"/>
      <c r="B31" s="14"/>
      <c r="C31" s="14"/>
      <c r="D31" s="14"/>
      <c r="M31" s="14"/>
      <c r="N31" s="14"/>
    </row>
    <row r="32" spans="1:14" ht="14.25">
      <c r="A32" s="14"/>
      <c r="B32" s="14"/>
      <c r="C32" s="14"/>
      <c r="D32" s="14"/>
      <c r="M32" s="14"/>
      <c r="N32" s="14"/>
    </row>
    <row r="33" spans="1:14" ht="14.25">
      <c r="A33" s="14"/>
      <c r="B33" s="14"/>
      <c r="C33" s="14"/>
      <c r="D33" s="14"/>
      <c r="M33" s="14"/>
      <c r="N33" s="14"/>
    </row>
    <row r="34" spans="1:14" ht="14.25">
      <c r="A34" s="14"/>
      <c r="B34" s="14"/>
      <c r="C34" s="14"/>
      <c r="D34" s="14"/>
      <c r="M34" s="14"/>
      <c r="N34" s="14"/>
    </row>
    <row r="35" spans="1:14" ht="14.25">
      <c r="A35" s="14"/>
      <c r="B35" s="14"/>
      <c r="C35" s="14"/>
      <c r="D35" s="14"/>
      <c r="M35" s="14"/>
      <c r="N35" s="14"/>
    </row>
    <row r="36" spans="1:3" ht="14.25">
      <c r="A36" s="14"/>
      <c r="B36" s="14"/>
      <c r="C36" s="14"/>
    </row>
    <row r="37" spans="1:3" ht="14.25">
      <c r="A37" s="14"/>
      <c r="B37" s="14"/>
      <c r="C37" s="14"/>
    </row>
    <row r="38" spans="1:3" ht="14.25">
      <c r="A38" s="14"/>
      <c r="B38" s="14"/>
      <c r="C38" s="14"/>
    </row>
    <row r="39" spans="1:3" ht="14.25">
      <c r="A39" s="14"/>
      <c r="B39" s="14"/>
      <c r="C39" s="14"/>
    </row>
    <row r="40" spans="1:3" ht="14.25">
      <c r="A40" s="14"/>
      <c r="B40" s="14"/>
      <c r="C40" s="14"/>
    </row>
    <row r="41" spans="1:3" ht="14.25">
      <c r="A41" s="14"/>
      <c r="B41" s="14"/>
      <c r="C41" s="14"/>
    </row>
    <row r="42" spans="1:3" ht="14.25">
      <c r="A42" s="14"/>
      <c r="B42" s="14"/>
      <c r="C42" s="14"/>
    </row>
    <row r="43" spans="1:3" ht="14.25">
      <c r="A43" s="14"/>
      <c r="B43" s="14"/>
      <c r="C43" s="14"/>
    </row>
    <row r="44" spans="1:3" ht="14.25">
      <c r="A44" s="14"/>
      <c r="B44" s="14"/>
      <c r="C44" s="14"/>
    </row>
    <row r="45" spans="1:3" ht="14.25">
      <c r="A45" s="14"/>
      <c r="B45" s="14"/>
      <c r="C45" s="14"/>
    </row>
    <row r="46" spans="1:3" ht="14.25">
      <c r="A46" s="14"/>
      <c r="B46" s="14"/>
      <c r="C46" s="14"/>
    </row>
    <row r="47" spans="1:3" ht="14.25">
      <c r="A47" s="14"/>
      <c r="B47" s="14"/>
      <c r="C47" s="14"/>
    </row>
  </sheetData>
  <sheetProtection/>
  <mergeCells count="2">
    <mergeCell ref="D17:E17"/>
    <mergeCell ref="D15:J15"/>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63" r:id="rId1"/>
</worksheet>
</file>

<file path=xl/worksheets/sheet2.xml><?xml version="1.0" encoding="utf-8"?>
<worksheet xmlns="http://schemas.openxmlformats.org/spreadsheetml/2006/main" xmlns:r="http://schemas.openxmlformats.org/officeDocument/2006/relationships">
  <sheetPr>
    <pageSetUpPr fitToPage="1"/>
  </sheetPr>
  <dimension ref="A1:O94"/>
  <sheetViews>
    <sheetView zoomScale="80" zoomScaleNormal="80" zoomScalePageLayoutView="0" workbookViewId="0" topLeftCell="A1">
      <pane xSplit="2" ySplit="2" topLeftCell="C3" activePane="bottomRight" state="frozen"/>
      <selection pane="topLeft" activeCell="A1" sqref="A1"/>
      <selection pane="topRight" activeCell="C1" sqref="C1"/>
      <selection pane="bottomLeft" activeCell="A5" sqref="A5"/>
      <selection pane="bottomRight" activeCell="D4" sqref="D4"/>
    </sheetView>
  </sheetViews>
  <sheetFormatPr defaultColWidth="9.00390625" defaultRowHeight="12.75"/>
  <cols>
    <col min="1" max="1" width="12.875" style="0" customWidth="1"/>
    <col min="2" max="2" width="18.75390625" style="0" customWidth="1"/>
    <col min="3" max="3" width="14.875" style="0" customWidth="1"/>
    <col min="4" max="4" width="16.625" style="0" customWidth="1"/>
    <col min="5" max="6" width="14.50390625" style="0" customWidth="1"/>
    <col min="7" max="7" width="13.875" style="0" customWidth="1"/>
    <col min="8" max="8" width="14.50390625" style="0" customWidth="1"/>
    <col min="9" max="9" width="39.50390625" style="0" bestFit="1" customWidth="1"/>
    <col min="12" max="12" width="14.125" style="0" customWidth="1"/>
  </cols>
  <sheetData>
    <row r="1" spans="1:9" ht="15">
      <c r="A1" s="50" t="s">
        <v>11</v>
      </c>
      <c r="D1" s="115"/>
      <c r="I1" s="4"/>
    </row>
    <row r="2" spans="2:9" ht="12.75">
      <c r="B2" t="s">
        <v>0</v>
      </c>
      <c r="C2" s="76" t="s">
        <v>59</v>
      </c>
      <c r="D2" s="76" t="s">
        <v>14</v>
      </c>
      <c r="E2" s="76" t="s">
        <v>15</v>
      </c>
      <c r="F2" s="76" t="s">
        <v>16</v>
      </c>
      <c r="G2" s="76" t="s">
        <v>17</v>
      </c>
      <c r="H2" s="1" t="s">
        <v>2</v>
      </c>
      <c r="I2" s="12"/>
    </row>
    <row r="3" spans="1:9" ht="15" customHeight="1">
      <c r="A3" s="24" t="s">
        <v>9</v>
      </c>
      <c r="B3" s="25" t="s">
        <v>73</v>
      </c>
      <c r="C3" s="25"/>
      <c r="D3" s="26"/>
      <c r="E3" s="26"/>
      <c r="F3" s="26"/>
      <c r="G3" s="26"/>
      <c r="H3" s="26"/>
      <c r="I3" s="4"/>
    </row>
    <row r="4" spans="1:9" ht="12.75">
      <c r="A4" s="3"/>
      <c r="B4" t="s">
        <v>3</v>
      </c>
      <c r="C4" s="189">
        <f>'Project Cost Summary'!C23</f>
        <v>611500.1020833333</v>
      </c>
      <c r="D4" s="189">
        <f>'Project Cost Summary'!C41</f>
        <v>1184907.5920049998</v>
      </c>
      <c r="E4" s="189">
        <f>'Project Cost Summary'!C59</f>
        <v>590431.2491240626</v>
      </c>
      <c r="F4" s="189">
        <f>'Project Cost Summary'!C77</f>
        <v>432660.31763062504</v>
      </c>
      <c r="G4" s="189">
        <f>'Project Cost Summary'!C95</f>
        <v>0</v>
      </c>
      <c r="H4" s="191">
        <f>SUM(C4:G4)</f>
        <v>2819499.2608430204</v>
      </c>
      <c r="I4" s="57"/>
    </row>
    <row r="5" spans="1:9" ht="12.75">
      <c r="A5" s="3"/>
      <c r="B5" t="s">
        <v>4</v>
      </c>
      <c r="C5" s="189">
        <f>'Project Cost Summary'!D23</f>
        <v>595344.6555697822</v>
      </c>
      <c r="D5" s="189">
        <f>'Project Cost Summary'!D41</f>
        <v>2532147.361434059</v>
      </c>
      <c r="E5" s="189">
        <f>'Project Cost Summary'!D59</f>
        <v>9166.652999999998</v>
      </c>
      <c r="F5" s="189">
        <f>'Project Cost Summary'!D77</f>
        <v>1804.194</v>
      </c>
      <c r="G5" s="189">
        <f>'Project Cost Summary'!D95</f>
        <v>0</v>
      </c>
      <c r="H5" s="191">
        <f aca="true" t="shared" si="0" ref="H5:H13">SUM(C5:G5)</f>
        <v>3138462.8640038418</v>
      </c>
      <c r="I5" s="57"/>
    </row>
    <row r="6" spans="1:9" ht="12.75">
      <c r="A6" s="3"/>
      <c r="B6" t="s">
        <v>5</v>
      </c>
      <c r="C6" s="189">
        <f>'Project Cost Summary'!E23</f>
        <v>24400</v>
      </c>
      <c r="D6" s="189">
        <f>'Project Cost Summary'!E41</f>
        <v>1683217.0330933328</v>
      </c>
      <c r="E6" s="189">
        <f>'Project Cost Summary'!E59</f>
        <v>478161.12455999985</v>
      </c>
      <c r="F6" s="189">
        <f>'Project Cost Summary'!E77</f>
        <v>157421.49499999997</v>
      </c>
      <c r="G6" s="189">
        <f>'Project Cost Summary'!E95</f>
        <v>0</v>
      </c>
      <c r="H6" s="191">
        <f t="shared" si="0"/>
        <v>2343199.652653333</v>
      </c>
      <c r="I6" s="57"/>
    </row>
    <row r="7" spans="1:9" ht="12.75">
      <c r="A7" s="2"/>
      <c r="B7" t="s">
        <v>6</v>
      </c>
      <c r="C7" s="189">
        <f>'Project Cost Summary'!F23</f>
        <v>239000</v>
      </c>
      <c r="D7" s="189">
        <f>'Project Cost Summary'!F41</f>
        <v>449795.60000000003</v>
      </c>
      <c r="E7" s="189">
        <f>'Project Cost Summary'!F59</f>
        <v>50745.899999999994</v>
      </c>
      <c r="F7" s="189">
        <f>'Project Cost Summary'!F77</f>
        <v>0</v>
      </c>
      <c r="G7" s="189">
        <f>'Project Cost Summary'!F95</f>
        <v>0</v>
      </c>
      <c r="H7" s="191">
        <f t="shared" si="0"/>
        <v>739541.5000000001</v>
      </c>
      <c r="I7" s="57"/>
    </row>
    <row r="8" spans="1:8" ht="12.75">
      <c r="A8" s="2"/>
      <c r="B8" t="s">
        <v>10</v>
      </c>
      <c r="C8" s="189">
        <f>'Project Cost Summary'!G23</f>
        <v>0</v>
      </c>
      <c r="D8" s="189">
        <f>'Project Cost Summary'!G41</f>
        <v>0</v>
      </c>
      <c r="E8" s="189">
        <f>'Project Cost Summary'!G59</f>
        <v>0</v>
      </c>
      <c r="F8" s="189">
        <f>'Project Cost Summary'!G77</f>
        <v>0</v>
      </c>
      <c r="G8" s="189">
        <f>'Project Cost Summary'!G95</f>
        <v>0</v>
      </c>
      <c r="H8" s="191">
        <f t="shared" si="0"/>
        <v>0</v>
      </c>
    </row>
    <row r="9" spans="1:9" ht="12.75">
      <c r="A9" s="3"/>
      <c r="B9" t="s">
        <v>7</v>
      </c>
      <c r="C9" s="189">
        <f>'Project Cost Summary'!H23</f>
        <v>0</v>
      </c>
      <c r="D9" s="189">
        <f>'Project Cost Summary'!H41</f>
        <v>0</v>
      </c>
      <c r="E9" s="189">
        <f>'Project Cost Summary'!H59</f>
        <v>0</v>
      </c>
      <c r="F9" s="189">
        <f>'Project Cost Summary'!H77</f>
        <v>0</v>
      </c>
      <c r="G9" s="189">
        <f>'Project Cost Summary'!H95</f>
        <v>0</v>
      </c>
      <c r="H9" s="191">
        <f t="shared" si="0"/>
        <v>0</v>
      </c>
      <c r="I9" s="57"/>
    </row>
    <row r="10" spans="1:9" ht="12.75">
      <c r="A10" t="s">
        <v>103</v>
      </c>
      <c r="C10" s="189">
        <f>'Project Cost Summary'!I23+'Project Cost Summary'!J23</f>
        <v>122750</v>
      </c>
      <c r="D10" s="189">
        <f>'Project Cost Summary'!I41+'Project Cost Summary'!J41</f>
        <v>497329</v>
      </c>
      <c r="E10" s="189">
        <f>'Project Cost Summary'!I59+'Project Cost Summary'!J59</f>
        <v>409012.6</v>
      </c>
      <c r="F10" s="189">
        <f>'Project Cost Summary'!I77+'Project Cost Summary'!J77</f>
        <v>249477.05</v>
      </c>
      <c r="G10" s="189">
        <f>'Project Cost Summary'!I95+'Project Cost Summary'!J95</f>
        <v>0</v>
      </c>
      <c r="H10" s="191">
        <f t="shared" si="0"/>
        <v>1278568.65</v>
      </c>
      <c r="I10" s="57"/>
    </row>
    <row r="11" spans="1:9" ht="12.75">
      <c r="A11" s="10"/>
      <c r="B11" s="49" t="s">
        <v>39</v>
      </c>
      <c r="C11" s="189">
        <f>'Project Cost Summary'!K23</f>
        <v>0</v>
      </c>
      <c r="D11" s="189">
        <f>'Project Cost Summary'!K41</f>
        <v>0</v>
      </c>
      <c r="E11" s="189">
        <f>'Project Cost Summary'!K59</f>
        <v>0</v>
      </c>
      <c r="F11" s="189">
        <f>'Project Cost Summary'!K77</f>
        <v>0</v>
      </c>
      <c r="G11" s="189">
        <f>'Project Cost Summary'!K95</f>
        <v>0</v>
      </c>
      <c r="H11" s="191">
        <f t="shared" si="0"/>
        <v>0</v>
      </c>
      <c r="I11" s="57"/>
    </row>
    <row r="12" spans="1:9" ht="12.75">
      <c r="A12" s="3"/>
      <c r="B12" t="s">
        <v>12</v>
      </c>
      <c r="C12" s="189">
        <f>'Project Cost Summary'!L23</f>
        <v>42500</v>
      </c>
      <c r="D12" s="189">
        <f>'Project Cost Summary'!L41</f>
        <v>137828.60891199997</v>
      </c>
      <c r="E12" s="189">
        <f>'Project Cost Summary'!L59</f>
        <v>189091.56653039996</v>
      </c>
      <c r="F12" s="189">
        <f>'Project Cost Summary'!L77</f>
        <v>75580.4530908</v>
      </c>
      <c r="G12" s="189">
        <f>'Project Cost Summary'!L95</f>
        <v>0</v>
      </c>
      <c r="H12" s="191">
        <f t="shared" si="0"/>
        <v>445000.6285331999</v>
      </c>
      <c r="I12" s="57"/>
    </row>
    <row r="13" spans="2:9" ht="12.75">
      <c r="B13" s="1" t="s">
        <v>2</v>
      </c>
      <c r="C13" s="191">
        <f>SUM(C4:C12)</f>
        <v>1635494.7576531156</v>
      </c>
      <c r="D13" s="191">
        <f>SUM(D4:D12)</f>
        <v>6485225.195444392</v>
      </c>
      <c r="E13" s="191">
        <f>SUM(E4:E12)</f>
        <v>1726609.0932144625</v>
      </c>
      <c r="F13" s="191">
        <f>SUM(F4:F12)</f>
        <v>916943.5097214249</v>
      </c>
      <c r="G13" s="191">
        <f>SUM(G4:G12)</f>
        <v>0</v>
      </c>
      <c r="H13" s="191">
        <f t="shared" si="0"/>
        <v>10764272.556033395</v>
      </c>
      <c r="I13" s="55"/>
    </row>
    <row r="14" spans="2:9" ht="12.75">
      <c r="B14" s="1"/>
      <c r="C14" s="1"/>
      <c r="D14" s="52"/>
      <c r="E14" s="52"/>
      <c r="F14" s="52"/>
      <c r="G14" s="52"/>
      <c r="H14" s="52"/>
      <c r="I14" s="55"/>
    </row>
    <row r="15" spans="1:9" ht="25.5">
      <c r="A15" s="24" t="s">
        <v>20</v>
      </c>
      <c r="B15" s="25" t="s">
        <v>74</v>
      </c>
      <c r="C15" s="25"/>
      <c r="D15" s="53"/>
      <c r="E15" s="53"/>
      <c r="F15" s="53"/>
      <c r="G15" s="53"/>
      <c r="H15" s="53"/>
      <c r="I15" s="57"/>
    </row>
    <row r="16" spans="1:9" ht="12.75">
      <c r="A16" s="3"/>
      <c r="B16" t="s">
        <v>3</v>
      </c>
      <c r="C16" s="189">
        <f>'Project Cost Summary'!C32</f>
        <v>112122.42853713188</v>
      </c>
      <c r="D16" s="189">
        <f>'Project Cost Summary'!C50</f>
        <v>174555.8290683937</v>
      </c>
      <c r="E16" s="189">
        <f>'Project Cost Summary'!C68</f>
        <v>11258.392924687498</v>
      </c>
      <c r="F16" s="189">
        <f>'Project Cost Summary'!C86</f>
        <v>9096.320157749999</v>
      </c>
      <c r="G16" s="189">
        <f>'Project Cost Summary'!C104</f>
        <v>0</v>
      </c>
      <c r="H16" s="191">
        <f aca="true" t="shared" si="1" ref="H16:H25">SUM(C16:G16)</f>
        <v>307032.97068796307</v>
      </c>
      <c r="I16" s="57"/>
    </row>
    <row r="17" spans="1:9" ht="12.75">
      <c r="A17" s="2"/>
      <c r="B17" t="s">
        <v>4</v>
      </c>
      <c r="C17" s="189">
        <f>'Project Cost Summary'!D32</f>
        <v>18429.36555697823</v>
      </c>
      <c r="D17" s="189">
        <f>'Project Cost Summary'!D50</f>
        <v>42391.22939738397</v>
      </c>
      <c r="E17" s="189">
        <f>'Project Cost Summary'!D68</f>
        <v>0</v>
      </c>
      <c r="F17" s="189">
        <f>'Project Cost Summary'!D86</f>
        <v>0</v>
      </c>
      <c r="G17" s="189">
        <f>'Project Cost Summary'!D104</f>
        <v>0</v>
      </c>
      <c r="H17" s="191">
        <f t="shared" si="1"/>
        <v>60820.5949543622</v>
      </c>
      <c r="I17" s="57"/>
    </row>
    <row r="18" spans="1:9" ht="12.75">
      <c r="A18" s="3"/>
      <c r="B18" t="s">
        <v>5</v>
      </c>
      <c r="C18" s="189">
        <f>'Project Cost Summary'!E32</f>
        <v>6400</v>
      </c>
      <c r="D18" s="189">
        <f>'Project Cost Summary'!E50</f>
        <v>26685.44</v>
      </c>
      <c r="E18" s="189">
        <f>'Project Cost Summary'!E68</f>
        <v>27640.32</v>
      </c>
      <c r="F18" s="189">
        <f>'Project Cost Summary'!E86</f>
        <v>28510.719999999998</v>
      </c>
      <c r="G18" s="189">
        <f>'Project Cost Summary'!E104</f>
        <v>0</v>
      </c>
      <c r="H18" s="191">
        <f t="shared" si="1"/>
        <v>89236.48</v>
      </c>
      <c r="I18" s="57"/>
    </row>
    <row r="19" spans="1:9" ht="12.75">
      <c r="A19" s="3"/>
      <c r="B19" t="s">
        <v>6</v>
      </c>
      <c r="C19" s="189">
        <f>'Project Cost Summary'!F32</f>
        <v>0</v>
      </c>
      <c r="D19" s="189">
        <f>'Project Cost Summary'!F50</f>
        <v>0</v>
      </c>
      <c r="E19" s="189">
        <f>'Project Cost Summary'!F68</f>
        <v>0</v>
      </c>
      <c r="F19" s="189">
        <f>'Project Cost Summary'!F86</f>
        <v>0</v>
      </c>
      <c r="G19" s="189">
        <f>'Project Cost Summary'!F104</f>
        <v>0</v>
      </c>
      <c r="H19" s="191">
        <f t="shared" si="1"/>
        <v>0</v>
      </c>
      <c r="I19" s="57"/>
    </row>
    <row r="20" spans="1:9" ht="12.75">
      <c r="A20" s="3"/>
      <c r="B20" t="s">
        <v>10</v>
      </c>
      <c r="C20" s="189">
        <f>'Project Cost Summary'!G32</f>
        <v>0</v>
      </c>
      <c r="D20" s="189">
        <f>'Project Cost Summary'!G50</f>
        <v>0</v>
      </c>
      <c r="E20" s="189">
        <f>'Project Cost Summary'!G68</f>
        <v>0</v>
      </c>
      <c r="F20" s="189">
        <f>'Project Cost Summary'!G86</f>
        <v>0</v>
      </c>
      <c r="G20" s="189">
        <f>'Project Cost Summary'!G104</f>
        <v>0</v>
      </c>
      <c r="H20" s="191">
        <f t="shared" si="1"/>
        <v>0</v>
      </c>
      <c r="I20" s="57"/>
    </row>
    <row r="21" spans="1:9" ht="12.75">
      <c r="A21" s="3"/>
      <c r="B21" t="s">
        <v>7</v>
      </c>
      <c r="C21" s="189">
        <f>'Project Cost Summary'!H32</f>
        <v>0</v>
      </c>
      <c r="D21" s="189">
        <f>'Project Cost Summary'!H50</f>
        <v>0</v>
      </c>
      <c r="E21" s="189">
        <f>'Project Cost Summary'!H68</f>
        <v>0</v>
      </c>
      <c r="F21" s="189">
        <f>'Project Cost Summary'!H86</f>
        <v>0</v>
      </c>
      <c r="G21" s="189">
        <f>'Project Cost Summary'!H104</f>
        <v>0</v>
      </c>
      <c r="H21" s="191">
        <f t="shared" si="1"/>
        <v>0</v>
      </c>
      <c r="I21" s="57"/>
    </row>
    <row r="22" spans="1:9" ht="12.75">
      <c r="A22" t="s">
        <v>103</v>
      </c>
      <c r="C22" s="189">
        <f>'Project Cost Summary'!I32+'Project Cost Summary'!J32</f>
        <v>11500</v>
      </c>
      <c r="D22" s="189">
        <f>'Project Cost Summary'!I50+'Project Cost Summary'!J50</f>
        <v>20261.02765607313</v>
      </c>
      <c r="E22" s="189">
        <f>'Project Cost Summary'!I68+'Project Cost Summary'!J68</f>
        <v>0</v>
      </c>
      <c r="F22" s="189">
        <f>'Project Cost Summary'!I86+'Project Cost Summary'!J86</f>
        <v>0</v>
      </c>
      <c r="G22" s="189">
        <f>'Project Cost Summary'!I104+'Project Cost Summary'!J104</f>
        <v>0</v>
      </c>
      <c r="H22" s="191">
        <f t="shared" si="1"/>
        <v>31761.02765607313</v>
      </c>
      <c r="I22" s="57"/>
    </row>
    <row r="23" spans="1:9" ht="12.75">
      <c r="A23" s="2"/>
      <c r="B23" s="49" t="s">
        <v>39</v>
      </c>
      <c r="C23" s="189">
        <f>'Project Cost Summary'!K32</f>
        <v>0</v>
      </c>
      <c r="D23" s="189">
        <f>'Project Cost Summary'!K50</f>
        <v>0</v>
      </c>
      <c r="E23" s="189">
        <f>'Project Cost Summary'!K68</f>
        <v>0</v>
      </c>
      <c r="F23" s="189">
        <f>'Project Cost Summary'!K86</f>
        <v>0</v>
      </c>
      <c r="G23" s="189">
        <f>'Project Cost Summary'!K104</f>
        <v>0</v>
      </c>
      <c r="H23" s="191">
        <f t="shared" si="1"/>
        <v>0</v>
      </c>
      <c r="I23" s="57"/>
    </row>
    <row r="24" spans="1:9" ht="12.75">
      <c r="A24" s="2"/>
      <c r="B24" t="s">
        <v>12</v>
      </c>
      <c r="C24" s="189">
        <f>'Project Cost Summary'!L32</f>
        <v>0</v>
      </c>
      <c r="D24" s="189">
        <f>'Project Cost Summary'!L50</f>
        <v>0</v>
      </c>
      <c r="E24" s="189">
        <f>'Project Cost Summary'!L68</f>
        <v>0</v>
      </c>
      <c r="F24" s="189">
        <f>'Project Cost Summary'!L86</f>
        <v>0</v>
      </c>
      <c r="G24" s="189">
        <f>'Project Cost Summary'!L104</f>
        <v>0</v>
      </c>
      <c r="H24" s="191">
        <f t="shared" si="1"/>
        <v>0</v>
      </c>
      <c r="I24" s="57"/>
    </row>
    <row r="25" spans="1:9" ht="12.75">
      <c r="A25" s="3"/>
      <c r="B25" s="1" t="s">
        <v>2</v>
      </c>
      <c r="C25" s="191">
        <f>SUM(C16:C24)</f>
        <v>148451.7940941101</v>
      </c>
      <c r="D25" s="191">
        <f>SUM(D16:D24)</f>
        <v>263893.5261218508</v>
      </c>
      <c r="E25" s="191">
        <f>SUM(E16:E24)</f>
        <v>38898.7129246875</v>
      </c>
      <c r="F25" s="191">
        <f>SUM(F16:F24)</f>
        <v>37607.040157749994</v>
      </c>
      <c r="G25" s="191">
        <f>SUM(G16:G24)</f>
        <v>0</v>
      </c>
      <c r="H25" s="191">
        <f t="shared" si="1"/>
        <v>488851.07329839846</v>
      </c>
      <c r="I25" s="55"/>
    </row>
    <row r="26" spans="1:9" ht="12.75">
      <c r="A26" s="3"/>
      <c r="B26" s="1"/>
      <c r="C26" s="1"/>
      <c r="D26" s="52"/>
      <c r="E26" s="52"/>
      <c r="F26" s="52"/>
      <c r="G26" s="52"/>
      <c r="H26" s="52"/>
      <c r="I26" s="55"/>
    </row>
    <row r="27" spans="1:9" ht="25.5">
      <c r="A27" s="24" t="s">
        <v>21</v>
      </c>
      <c r="B27" s="25" t="s">
        <v>75</v>
      </c>
      <c r="C27" s="25"/>
      <c r="D27" s="53"/>
      <c r="E27" s="53"/>
      <c r="F27" s="53"/>
      <c r="G27" s="53"/>
      <c r="H27" s="53"/>
      <c r="I27" s="57"/>
    </row>
    <row r="28" spans="1:9" ht="12.75">
      <c r="A28" s="3"/>
      <c r="B28" t="s">
        <v>3</v>
      </c>
      <c r="C28" s="116">
        <f>'Project Cost Summary'!C33</f>
        <v>0</v>
      </c>
      <c r="D28" s="116">
        <f>'Project Cost Summary'!C51</f>
        <v>0</v>
      </c>
      <c r="E28" s="116">
        <f>'Project Cost Summary'!C69</f>
        <v>0</v>
      </c>
      <c r="F28" s="116">
        <f>'Project Cost Summary'!C87</f>
        <v>0</v>
      </c>
      <c r="G28" s="116">
        <f>'Project Cost Summary'!C105</f>
        <v>0</v>
      </c>
      <c r="H28" s="51">
        <f aca="true" t="shared" si="2" ref="H28:H36">SUM(C28:G28)</f>
        <v>0</v>
      </c>
      <c r="I28" s="57"/>
    </row>
    <row r="29" spans="2:9" ht="12.75">
      <c r="B29" t="s">
        <v>4</v>
      </c>
      <c r="C29" s="116">
        <f>'Project Cost Summary'!D33</f>
        <v>0</v>
      </c>
      <c r="D29" s="116">
        <f>'Project Cost Summary'!D51</f>
        <v>0</v>
      </c>
      <c r="E29" s="116">
        <f>'Project Cost Summary'!D69</f>
        <v>0</v>
      </c>
      <c r="F29" s="116">
        <f>'Project Cost Summary'!D87</f>
        <v>0</v>
      </c>
      <c r="G29" s="116">
        <f>'Project Cost Summary'!D105</f>
        <v>0</v>
      </c>
      <c r="H29" s="51">
        <f t="shared" si="2"/>
        <v>0</v>
      </c>
      <c r="I29" s="57"/>
    </row>
    <row r="30" spans="2:9" ht="12.75">
      <c r="B30" t="s">
        <v>5</v>
      </c>
      <c r="C30" s="116">
        <f>'Project Cost Summary'!E33</f>
        <v>0</v>
      </c>
      <c r="D30" s="116">
        <f>'Project Cost Summary'!E51</f>
        <v>0</v>
      </c>
      <c r="E30" s="116">
        <f>'Project Cost Summary'!E69</f>
        <v>0</v>
      </c>
      <c r="F30" s="116">
        <f>'Project Cost Summary'!E87</f>
        <v>0</v>
      </c>
      <c r="G30" s="116">
        <f>'Project Cost Summary'!E105</f>
        <v>0</v>
      </c>
      <c r="H30" s="51">
        <f t="shared" si="2"/>
        <v>0</v>
      </c>
      <c r="I30" s="57"/>
    </row>
    <row r="31" spans="2:9" ht="12.75">
      <c r="B31" t="s">
        <v>6</v>
      </c>
      <c r="C31" s="116">
        <f>'Project Cost Summary'!F33</f>
        <v>0</v>
      </c>
      <c r="D31" s="116">
        <f>'Project Cost Summary'!F51</f>
        <v>0</v>
      </c>
      <c r="E31" s="116">
        <f>'Project Cost Summary'!F69</f>
        <v>0</v>
      </c>
      <c r="F31" s="116">
        <f>'Project Cost Summary'!F87</f>
        <v>0</v>
      </c>
      <c r="G31" s="116">
        <f>'Project Cost Summary'!F105</f>
        <v>0</v>
      </c>
      <c r="H31" s="51">
        <f t="shared" si="2"/>
        <v>0</v>
      </c>
      <c r="I31" s="57"/>
    </row>
    <row r="32" spans="2:9" ht="12.75">
      <c r="B32" t="s">
        <v>10</v>
      </c>
      <c r="C32" s="116">
        <f>'Project Cost Summary'!G33</f>
        <v>0</v>
      </c>
      <c r="D32" s="116">
        <f>'Project Cost Summary'!G51</f>
        <v>0</v>
      </c>
      <c r="E32" s="116">
        <f>'Project Cost Summary'!G69</f>
        <v>0</v>
      </c>
      <c r="F32" s="116">
        <f>'Project Cost Summary'!G87</f>
        <v>0</v>
      </c>
      <c r="G32" s="116">
        <f>'Project Cost Summary'!G105</f>
        <v>0</v>
      </c>
      <c r="H32" s="51">
        <f t="shared" si="2"/>
        <v>0</v>
      </c>
      <c r="I32" s="57"/>
    </row>
    <row r="33" spans="2:9" ht="12.75">
      <c r="B33" t="s">
        <v>7</v>
      </c>
      <c r="C33" s="116">
        <f>'Project Cost Summary'!H33</f>
        <v>0</v>
      </c>
      <c r="D33" s="116">
        <f>'Project Cost Summary'!H51</f>
        <v>0</v>
      </c>
      <c r="E33" s="116">
        <f>'Project Cost Summary'!H69</f>
        <v>0</v>
      </c>
      <c r="F33" s="116">
        <f>'Project Cost Summary'!H87</f>
        <v>0</v>
      </c>
      <c r="G33" s="116">
        <f>'Project Cost Summary'!H105</f>
        <v>0</v>
      </c>
      <c r="H33" s="51">
        <f t="shared" si="2"/>
        <v>0</v>
      </c>
      <c r="I33" s="57"/>
    </row>
    <row r="34" spans="1:9" ht="12.75">
      <c r="A34" t="s">
        <v>103</v>
      </c>
      <c r="C34" s="116">
        <f>'Project Cost Summary'!I33+'Project Cost Summary'!J33</f>
        <v>0</v>
      </c>
      <c r="D34" s="116">
        <f>'Project Cost Summary'!I51+'Project Cost Summary'!J51</f>
        <v>0</v>
      </c>
      <c r="E34" s="116">
        <f>'Project Cost Summary'!I69+'Project Cost Summary'!J69</f>
        <v>0</v>
      </c>
      <c r="F34" s="116">
        <f>'Project Cost Summary'!I87+'Project Cost Summary'!J87</f>
        <v>0</v>
      </c>
      <c r="G34" s="116">
        <f>'Project Cost Summary'!I105</f>
        <v>0</v>
      </c>
      <c r="H34" s="51">
        <f t="shared" si="2"/>
        <v>0</v>
      </c>
      <c r="I34" s="57"/>
    </row>
    <row r="35" spans="2:9" ht="12.75">
      <c r="B35" s="49" t="s">
        <v>39</v>
      </c>
      <c r="C35" s="116">
        <f>'Project Cost Summary'!K33</f>
        <v>0</v>
      </c>
      <c r="D35" s="116">
        <f>'Project Cost Summary'!K51</f>
        <v>0</v>
      </c>
      <c r="E35" s="116">
        <f>'Project Cost Summary'!K69</f>
        <v>0</v>
      </c>
      <c r="F35" s="116">
        <f>'Project Cost Summary'!K87</f>
        <v>0</v>
      </c>
      <c r="G35" s="116">
        <f>'Project Cost Summary'!K105</f>
        <v>0</v>
      </c>
      <c r="H35" s="51">
        <f t="shared" si="2"/>
        <v>0</v>
      </c>
      <c r="I35" s="57"/>
    </row>
    <row r="36" spans="2:9" ht="12.75">
      <c r="B36" t="s">
        <v>12</v>
      </c>
      <c r="C36" s="116">
        <f>'Project Cost Summary'!L33</f>
        <v>0</v>
      </c>
      <c r="D36" s="116">
        <f>'Project Cost Summary'!L51</f>
        <v>0</v>
      </c>
      <c r="E36" s="116">
        <f>'Project Cost Summary'!L69</f>
        <v>0</v>
      </c>
      <c r="F36" s="116">
        <f>'Project Cost Summary'!L87</f>
        <v>0</v>
      </c>
      <c r="G36" s="116">
        <f>'Project Cost Summary'!L105</f>
        <v>0</v>
      </c>
      <c r="H36" s="51">
        <f t="shared" si="2"/>
        <v>0</v>
      </c>
      <c r="I36" s="57"/>
    </row>
    <row r="37" spans="2:9" ht="12.75">
      <c r="B37" s="1" t="s">
        <v>2</v>
      </c>
      <c r="C37" s="51">
        <f aca="true" t="shared" si="3" ref="C37:H37">SUM(C28:C36)</f>
        <v>0</v>
      </c>
      <c r="D37" s="51">
        <f t="shared" si="3"/>
        <v>0</v>
      </c>
      <c r="E37" s="51">
        <f t="shared" si="3"/>
        <v>0</v>
      </c>
      <c r="F37" s="51">
        <f t="shared" si="3"/>
        <v>0</v>
      </c>
      <c r="G37" s="51">
        <f t="shared" si="3"/>
        <v>0</v>
      </c>
      <c r="H37" s="51">
        <f t="shared" si="3"/>
        <v>0</v>
      </c>
      <c r="I37" s="57"/>
    </row>
    <row r="38" spans="1:9" ht="12.75">
      <c r="A38" s="2"/>
      <c r="D38" s="52"/>
      <c r="E38" s="52"/>
      <c r="F38" s="52"/>
      <c r="G38" s="52"/>
      <c r="H38" s="52"/>
      <c r="I38" s="55"/>
    </row>
    <row r="39" spans="1:9" ht="12.75">
      <c r="A39" s="27" t="s">
        <v>23</v>
      </c>
      <c r="B39" s="26"/>
      <c r="C39" s="54" t="s">
        <v>24</v>
      </c>
      <c r="D39" s="53"/>
      <c r="E39" s="53"/>
      <c r="F39" s="53"/>
      <c r="G39" s="53"/>
      <c r="H39" s="53"/>
      <c r="I39" s="57"/>
    </row>
    <row r="40" spans="2:9" ht="12.75">
      <c r="B40" t="s">
        <v>3</v>
      </c>
      <c r="C40" s="191">
        <f aca="true" t="shared" si="4" ref="C40:H49">C4-C16-C28</f>
        <v>499377.67354620143</v>
      </c>
      <c r="D40" s="191">
        <f t="shared" si="4"/>
        <v>1010351.7629366061</v>
      </c>
      <c r="E40" s="191">
        <f t="shared" si="4"/>
        <v>579172.8561993751</v>
      </c>
      <c r="F40" s="191">
        <f t="shared" si="4"/>
        <v>423563.99747287505</v>
      </c>
      <c r="G40" s="191">
        <f t="shared" si="4"/>
        <v>0</v>
      </c>
      <c r="H40" s="191">
        <f t="shared" si="4"/>
        <v>2512466.2901550573</v>
      </c>
      <c r="I40" s="57"/>
    </row>
    <row r="41" spans="2:9" ht="12.75">
      <c r="B41" t="s">
        <v>4</v>
      </c>
      <c r="C41" s="191">
        <f t="shared" si="4"/>
        <v>576915.290012804</v>
      </c>
      <c r="D41" s="191">
        <f t="shared" si="4"/>
        <v>2489756.1320366752</v>
      </c>
      <c r="E41" s="191">
        <f t="shared" si="4"/>
        <v>9166.652999999998</v>
      </c>
      <c r="F41" s="191">
        <f t="shared" si="4"/>
        <v>1804.194</v>
      </c>
      <c r="G41" s="191">
        <f t="shared" si="4"/>
        <v>0</v>
      </c>
      <c r="H41" s="191">
        <f t="shared" si="4"/>
        <v>3077642.2690494796</v>
      </c>
      <c r="I41" s="57"/>
    </row>
    <row r="42" spans="2:9" ht="12.75">
      <c r="B42" t="s">
        <v>5</v>
      </c>
      <c r="C42" s="191">
        <f t="shared" si="4"/>
        <v>18000</v>
      </c>
      <c r="D42" s="191">
        <f t="shared" si="4"/>
        <v>1656531.5930933328</v>
      </c>
      <c r="E42" s="191">
        <f t="shared" si="4"/>
        <v>450520.80455999984</v>
      </c>
      <c r="F42" s="191">
        <f t="shared" si="4"/>
        <v>128910.77499999997</v>
      </c>
      <c r="G42" s="191">
        <f t="shared" si="4"/>
        <v>0</v>
      </c>
      <c r="H42" s="191">
        <f t="shared" si="4"/>
        <v>2253963.172653333</v>
      </c>
      <c r="I42" s="57"/>
    </row>
    <row r="43" spans="2:9" ht="12.75">
      <c r="B43" t="s">
        <v>6</v>
      </c>
      <c r="C43" s="191">
        <f t="shared" si="4"/>
        <v>239000</v>
      </c>
      <c r="D43" s="191">
        <f t="shared" si="4"/>
        <v>449795.60000000003</v>
      </c>
      <c r="E43" s="191">
        <f t="shared" si="4"/>
        <v>50745.899999999994</v>
      </c>
      <c r="F43" s="191">
        <f t="shared" si="4"/>
        <v>0</v>
      </c>
      <c r="G43" s="191">
        <f t="shared" si="4"/>
        <v>0</v>
      </c>
      <c r="H43" s="191">
        <f t="shared" si="4"/>
        <v>739541.5000000001</v>
      </c>
      <c r="I43" s="57"/>
    </row>
    <row r="44" spans="2:9" ht="12.75">
      <c r="B44" t="s">
        <v>10</v>
      </c>
      <c r="C44" s="191">
        <f t="shared" si="4"/>
        <v>0</v>
      </c>
      <c r="D44" s="191">
        <f t="shared" si="4"/>
        <v>0</v>
      </c>
      <c r="E44" s="191">
        <f t="shared" si="4"/>
        <v>0</v>
      </c>
      <c r="F44" s="191">
        <f t="shared" si="4"/>
        <v>0</v>
      </c>
      <c r="G44" s="191">
        <f t="shared" si="4"/>
        <v>0</v>
      </c>
      <c r="H44" s="191">
        <f t="shared" si="4"/>
        <v>0</v>
      </c>
      <c r="I44" s="57"/>
    </row>
    <row r="45" spans="2:9" ht="12.75">
      <c r="B45" t="s">
        <v>7</v>
      </c>
      <c r="C45" s="191">
        <f t="shared" si="4"/>
        <v>0</v>
      </c>
      <c r="D45" s="191">
        <f t="shared" si="4"/>
        <v>0</v>
      </c>
      <c r="E45" s="191">
        <f t="shared" si="4"/>
        <v>0</v>
      </c>
      <c r="F45" s="191">
        <f t="shared" si="4"/>
        <v>0</v>
      </c>
      <c r="G45" s="191">
        <f t="shared" si="4"/>
        <v>0</v>
      </c>
      <c r="H45" s="191">
        <f t="shared" si="4"/>
        <v>0</v>
      </c>
      <c r="I45" s="57"/>
    </row>
    <row r="46" spans="1:9" ht="12.75">
      <c r="A46" t="s">
        <v>103</v>
      </c>
      <c r="C46" s="191">
        <f t="shared" si="4"/>
        <v>111250</v>
      </c>
      <c r="D46" s="191">
        <f t="shared" si="4"/>
        <v>477067.9723439269</v>
      </c>
      <c r="E46" s="191">
        <f t="shared" si="4"/>
        <v>409012.6</v>
      </c>
      <c r="F46" s="191">
        <f t="shared" si="4"/>
        <v>249477.05</v>
      </c>
      <c r="G46" s="191">
        <f t="shared" si="4"/>
        <v>0</v>
      </c>
      <c r="H46" s="191">
        <f t="shared" si="4"/>
        <v>1246807.6223439267</v>
      </c>
      <c r="I46" s="57"/>
    </row>
    <row r="47" spans="2:9" ht="12.75">
      <c r="B47" s="49" t="s">
        <v>39</v>
      </c>
      <c r="C47" s="191">
        <f t="shared" si="4"/>
        <v>0</v>
      </c>
      <c r="D47" s="191">
        <f t="shared" si="4"/>
        <v>0</v>
      </c>
      <c r="E47" s="191">
        <f t="shared" si="4"/>
        <v>0</v>
      </c>
      <c r="F47" s="191">
        <f t="shared" si="4"/>
        <v>0</v>
      </c>
      <c r="G47" s="191">
        <f t="shared" si="4"/>
        <v>0</v>
      </c>
      <c r="H47" s="191">
        <f t="shared" si="4"/>
        <v>0</v>
      </c>
      <c r="I47" s="108" t="s">
        <v>82</v>
      </c>
    </row>
    <row r="48" spans="2:9" ht="12.75">
      <c r="B48" t="s">
        <v>12</v>
      </c>
      <c r="C48" s="191">
        <f t="shared" si="4"/>
        <v>42500</v>
      </c>
      <c r="D48" s="191">
        <f t="shared" si="4"/>
        <v>137828.60891199997</v>
      </c>
      <c r="E48" s="191">
        <f t="shared" si="4"/>
        <v>189091.56653039996</v>
      </c>
      <c r="F48" s="191">
        <f t="shared" si="4"/>
        <v>75580.4530908</v>
      </c>
      <c r="G48" s="191">
        <f t="shared" si="4"/>
        <v>0</v>
      </c>
      <c r="H48" s="206">
        <f t="shared" si="4"/>
        <v>445000.6285331999</v>
      </c>
      <c r="I48" s="161" t="s">
        <v>83</v>
      </c>
    </row>
    <row r="49" spans="2:14" ht="12.75">
      <c r="B49" s="1" t="s">
        <v>2</v>
      </c>
      <c r="C49" s="191">
        <f t="shared" si="4"/>
        <v>1487042.9635590054</v>
      </c>
      <c r="D49" s="191">
        <f t="shared" si="4"/>
        <v>6221331.669322541</v>
      </c>
      <c r="E49" s="191">
        <f t="shared" si="4"/>
        <v>1687710.380289775</v>
      </c>
      <c r="F49" s="191">
        <f t="shared" si="4"/>
        <v>879336.4695636749</v>
      </c>
      <c r="G49" s="191">
        <f t="shared" si="4"/>
        <v>0</v>
      </c>
      <c r="H49" s="206">
        <f t="shared" si="4"/>
        <v>10275421.482734997</v>
      </c>
      <c r="I49" s="162" t="str">
        <f>IF(H49='Project Cost Summary'!M16,"OK","ERROR")</f>
        <v>OK</v>
      </c>
      <c r="J49" s="8"/>
      <c r="K49" s="198">
        <f>H49-'Project Cost Summary'!M16</f>
        <v>0</v>
      </c>
      <c r="L49" s="8"/>
      <c r="M49" s="198"/>
      <c r="N49" s="8"/>
    </row>
    <row r="50" spans="2:14" ht="12.75">
      <c r="B50" s="1"/>
      <c r="C50" s="1"/>
      <c r="D50" s="55"/>
      <c r="E50" s="55"/>
      <c r="F50" s="55"/>
      <c r="G50" s="55"/>
      <c r="H50" s="55"/>
      <c r="I50" s="105"/>
      <c r="J50" s="8"/>
      <c r="K50" s="8"/>
      <c r="L50" s="8"/>
      <c r="M50" s="8"/>
      <c r="N50" s="8"/>
    </row>
    <row r="51" spans="1:14" ht="12.75">
      <c r="A51" s="27" t="s">
        <v>19</v>
      </c>
      <c r="B51" s="54" t="s">
        <v>42</v>
      </c>
      <c r="C51" s="53"/>
      <c r="D51" s="53"/>
      <c r="E51" s="53"/>
      <c r="F51" s="53"/>
      <c r="G51" s="53"/>
      <c r="H51" s="53"/>
      <c r="I51" s="106"/>
      <c r="J51" s="8"/>
      <c r="K51" s="8"/>
      <c r="L51" s="8"/>
      <c r="M51" s="8"/>
      <c r="N51" s="8"/>
    </row>
    <row r="52" spans="2:15" ht="12.75">
      <c r="B52" t="s">
        <v>2</v>
      </c>
      <c r="C52" s="207">
        <f>'Direct Benefits'!C11</f>
        <v>0</v>
      </c>
      <c r="D52" s="208">
        <f>'Direct Benefits'!D11</f>
        <v>298100</v>
      </c>
      <c r="E52" s="208">
        <f>'Direct Benefits'!E11</f>
        <v>223500</v>
      </c>
      <c r="F52" s="208">
        <f>'Direct Benefits'!F11</f>
        <v>0</v>
      </c>
      <c r="G52" s="209"/>
      <c r="H52" s="210">
        <f>SUM(D52:F52)</f>
        <v>521600</v>
      </c>
      <c r="I52" s="114"/>
      <c r="J52" s="83"/>
      <c r="K52" s="83"/>
      <c r="L52" s="83"/>
      <c r="M52" s="83"/>
      <c r="N52" s="83"/>
      <c r="O52" s="4"/>
    </row>
    <row r="53" spans="4:15" ht="12.75">
      <c r="D53" s="56"/>
      <c r="E53" s="56"/>
      <c r="F53" s="56"/>
      <c r="G53" s="56"/>
      <c r="H53" s="56"/>
      <c r="I53" s="105"/>
      <c r="J53" s="83"/>
      <c r="K53" s="83"/>
      <c r="L53" s="83"/>
      <c r="M53" s="83"/>
      <c r="N53" s="83"/>
      <c r="O53" s="4"/>
    </row>
    <row r="54" spans="4:15" ht="12.75">
      <c r="D54" s="56"/>
      <c r="E54" s="56"/>
      <c r="F54" s="56"/>
      <c r="G54" s="56"/>
      <c r="H54" s="56"/>
      <c r="I54" s="57"/>
      <c r="J54" s="4"/>
      <c r="K54" s="4"/>
      <c r="L54" s="4"/>
      <c r="M54" s="4"/>
      <c r="N54" s="4"/>
      <c r="O54" s="4"/>
    </row>
    <row r="55" spans="4:15" ht="12.75">
      <c r="D55" s="52"/>
      <c r="E55" s="52"/>
      <c r="F55" s="52"/>
      <c r="G55" s="52"/>
      <c r="H55" s="52"/>
      <c r="I55" s="57"/>
      <c r="J55" s="4"/>
      <c r="K55" s="4"/>
      <c r="L55" s="4"/>
      <c r="M55" s="4"/>
      <c r="N55" s="4"/>
      <c r="O55" s="4"/>
    </row>
    <row r="56" spans="1:9" ht="12.75">
      <c r="A56" s="27" t="s">
        <v>69</v>
      </c>
      <c r="B56" s="27"/>
      <c r="C56" s="60"/>
      <c r="D56" s="25" t="s">
        <v>72</v>
      </c>
      <c r="E56" s="53"/>
      <c r="F56" s="53"/>
      <c r="G56" s="53"/>
      <c r="H56" s="53"/>
      <c r="I56" s="57"/>
    </row>
    <row r="57" spans="2:9" ht="12.75">
      <c r="B57" t="s">
        <v>3</v>
      </c>
      <c r="C57" s="189">
        <f>'Project Cost Summary'!C35</f>
        <v>61728</v>
      </c>
      <c r="D57" s="189">
        <f>'Project Cost Summary'!C53</f>
        <v>248041.1648</v>
      </c>
      <c r="E57" s="189">
        <f>'Project Cost Summary'!C71</f>
        <v>269829.98639999994</v>
      </c>
      <c r="F57" s="189">
        <f>'Project Cost Summary'!C89</f>
        <v>210471.4808</v>
      </c>
      <c r="G57" s="189">
        <f>'Project Cost Summary'!C107</f>
        <v>0</v>
      </c>
      <c r="H57" s="191">
        <f>SUM(C57:G57)</f>
        <v>790070.632</v>
      </c>
      <c r="I57" s="57"/>
    </row>
    <row r="58" spans="2:9" ht="12.75">
      <c r="B58" t="s">
        <v>4</v>
      </c>
      <c r="C58" s="189">
        <f>'Project Cost Summary'!D35</f>
        <v>0</v>
      </c>
      <c r="D58" s="189">
        <f>'Project Cost Summary'!D53</f>
        <v>0</v>
      </c>
      <c r="E58" s="189">
        <f>'Project Cost Summary'!D71</f>
        <v>0</v>
      </c>
      <c r="F58" s="189">
        <f>'Project Cost Summary'!D89</f>
        <v>0</v>
      </c>
      <c r="G58" s="189">
        <f>'Project Cost Summary'!D107</f>
        <v>0</v>
      </c>
      <c r="H58" s="191">
        <f aca="true" t="shared" si="5" ref="H58:H65">SUM(C58:G58)</f>
        <v>0</v>
      </c>
      <c r="I58" s="57"/>
    </row>
    <row r="59" spans="2:9" ht="12.75">
      <c r="B59" t="s">
        <v>5</v>
      </c>
      <c r="C59" s="189">
        <f>'Project Cost Summary'!E35</f>
        <v>0</v>
      </c>
      <c r="D59" s="189">
        <f>'Project Cost Summary'!E53</f>
        <v>0</v>
      </c>
      <c r="E59" s="189">
        <f>'Project Cost Summary'!E71</f>
        <v>0</v>
      </c>
      <c r="F59" s="189">
        <f>'Project Cost Summary'!E89</f>
        <v>0</v>
      </c>
      <c r="G59" s="189">
        <f>'Project Cost Summary'!E107</f>
        <v>0</v>
      </c>
      <c r="H59" s="191">
        <f t="shared" si="5"/>
        <v>0</v>
      </c>
      <c r="I59" s="57"/>
    </row>
    <row r="60" spans="2:9" ht="12.75">
      <c r="B60" t="s">
        <v>6</v>
      </c>
      <c r="C60" s="189">
        <f>'Project Cost Summary'!F35</f>
        <v>0</v>
      </c>
      <c r="D60" s="189">
        <f>'Project Cost Summary'!F53</f>
        <v>0</v>
      </c>
      <c r="E60" s="189">
        <f>'Project Cost Summary'!F71</f>
        <v>0</v>
      </c>
      <c r="F60" s="189">
        <f>'Project Cost Summary'!F89</f>
        <v>0</v>
      </c>
      <c r="G60" s="189">
        <f>'Project Cost Summary'!F107</f>
        <v>0</v>
      </c>
      <c r="H60" s="191">
        <f t="shared" si="5"/>
        <v>0</v>
      </c>
      <c r="I60" s="57"/>
    </row>
    <row r="61" spans="2:9" ht="12.75">
      <c r="B61" t="s">
        <v>10</v>
      </c>
      <c r="C61" s="189">
        <f>'Project Cost Summary'!G35</f>
        <v>0</v>
      </c>
      <c r="D61" s="189">
        <f>'Project Cost Summary'!G53</f>
        <v>0</v>
      </c>
      <c r="E61" s="189">
        <f>'Project Cost Summary'!G71</f>
        <v>0</v>
      </c>
      <c r="F61" s="189">
        <f>'Project Cost Summary'!G89</f>
        <v>0</v>
      </c>
      <c r="G61" s="189">
        <f>'Project Cost Summary'!G107</f>
        <v>0</v>
      </c>
      <c r="H61" s="191">
        <f t="shared" si="5"/>
        <v>0</v>
      </c>
      <c r="I61" s="57"/>
    </row>
    <row r="62" spans="2:9" ht="12.75">
      <c r="B62" t="s">
        <v>7</v>
      </c>
      <c r="C62" s="189">
        <f>'Project Cost Summary'!H35</f>
        <v>0</v>
      </c>
      <c r="D62" s="189">
        <f>'Project Cost Summary'!H53</f>
        <v>0</v>
      </c>
      <c r="E62" s="189">
        <f>'Project Cost Summary'!H71</f>
        <v>0</v>
      </c>
      <c r="F62" s="189">
        <f>'Project Cost Summary'!H89</f>
        <v>0</v>
      </c>
      <c r="G62" s="189">
        <f>'Project Cost Summary'!H107</f>
        <v>0</v>
      </c>
      <c r="H62" s="191">
        <f t="shared" si="5"/>
        <v>0</v>
      </c>
      <c r="I62" s="57"/>
    </row>
    <row r="63" spans="1:8" ht="12.75">
      <c r="A63" t="s">
        <v>103</v>
      </c>
      <c r="C63" s="189">
        <f>'Project Cost Summary'!I35+'Project Cost Summary'!J35</f>
        <v>0</v>
      </c>
      <c r="D63" s="189">
        <f>'Project Cost Summary'!I53+'Project Cost Summary'!J53</f>
        <v>0</v>
      </c>
      <c r="E63" s="189">
        <f>'Project Cost Summary'!I71+'Project Cost Summary'!J71</f>
        <v>77104.66603199998</v>
      </c>
      <c r="F63" s="189">
        <f>'Project Cost Summary'!I89+'Project Cost Summary'!J89</f>
        <v>0</v>
      </c>
      <c r="G63" s="189">
        <f>'Project Cost Summary'!I107+'Project Cost Summary'!J107</f>
        <v>0</v>
      </c>
      <c r="H63" s="191">
        <f t="shared" si="5"/>
        <v>77104.66603199998</v>
      </c>
    </row>
    <row r="64" spans="2:9" ht="12.75">
      <c r="B64" s="49" t="s">
        <v>39</v>
      </c>
      <c r="C64" s="189">
        <f>'Project Cost Summary'!K35</f>
        <v>0</v>
      </c>
      <c r="D64" s="189">
        <f>'Project Cost Summary'!K53</f>
        <v>0</v>
      </c>
      <c r="E64" s="189">
        <f>'Project Cost Summary'!K71</f>
        <v>0</v>
      </c>
      <c r="F64" s="189">
        <f>'Project Cost Summary'!K89</f>
        <v>0</v>
      </c>
      <c r="G64" s="189">
        <f>'Project Cost Summary'!K107</f>
        <v>0</v>
      </c>
      <c r="H64" s="191">
        <f t="shared" si="5"/>
        <v>0</v>
      </c>
      <c r="I64" s="107" t="s">
        <v>70</v>
      </c>
    </row>
    <row r="65" spans="2:9" ht="12.75">
      <c r="B65" t="s">
        <v>12</v>
      </c>
      <c r="C65" s="189">
        <f>'Project Cost Summary'!L35</f>
        <v>12500</v>
      </c>
      <c r="D65" s="189">
        <f>'Project Cost Summary'!L53</f>
        <v>52119.99999999999</v>
      </c>
      <c r="E65" s="189">
        <f>'Project Cost Summary'!L71</f>
        <v>53984.999999999985</v>
      </c>
      <c r="F65" s="189">
        <f>'Project Cost Summary'!L89</f>
        <v>41763.75</v>
      </c>
      <c r="G65" s="189">
        <f>'Project Cost Summary'!L107</f>
        <v>0</v>
      </c>
      <c r="H65" s="191">
        <f t="shared" si="5"/>
        <v>160368.74999999997</v>
      </c>
      <c r="I65" s="111" t="str">
        <f>IF(H66&gt;=H49*0.1,"OK","ERROR")</f>
        <v>OK</v>
      </c>
    </row>
    <row r="66" spans="2:9" ht="12.75">
      <c r="B66" s="1" t="s">
        <v>2</v>
      </c>
      <c r="C66" s="191">
        <f>SUM(C57:C65)</f>
        <v>74228</v>
      </c>
      <c r="D66" s="191">
        <f>SUM(D57:D65)</f>
        <v>300161.16479999997</v>
      </c>
      <c r="E66" s="191">
        <f>SUM(E57:E65)</f>
        <v>400919.6524319999</v>
      </c>
      <c r="F66" s="191">
        <f>SUM(F57:F65)</f>
        <v>252235.2308</v>
      </c>
      <c r="G66" s="191">
        <f>SUM(G57:G65)</f>
        <v>0</v>
      </c>
      <c r="H66" s="191">
        <f>SUM(C66:G66)</f>
        <v>1027544.048032</v>
      </c>
      <c r="I66" s="107" t="s">
        <v>71</v>
      </c>
    </row>
    <row r="67" spans="4:9" ht="12.75">
      <c r="D67" s="52"/>
      <c r="E67" s="52"/>
      <c r="F67" s="52"/>
      <c r="G67" s="52"/>
      <c r="H67" s="52"/>
      <c r="I67" s="108" t="s">
        <v>27</v>
      </c>
    </row>
    <row r="68" spans="4:9" ht="12.75">
      <c r="D68" s="52"/>
      <c r="E68" s="52"/>
      <c r="F68" s="52"/>
      <c r="G68" s="52"/>
      <c r="H68" s="52"/>
      <c r="I68" s="112" t="str">
        <f>IF(H66&gt;=H52,"OK","ERROR")</f>
        <v>OK</v>
      </c>
    </row>
    <row r="69" spans="1:9" ht="12.75">
      <c r="A69" s="27" t="s">
        <v>22</v>
      </c>
      <c r="B69" s="26"/>
      <c r="C69" s="54" t="s">
        <v>24</v>
      </c>
      <c r="D69" s="54"/>
      <c r="E69" s="53"/>
      <c r="F69" s="53"/>
      <c r="G69" s="53"/>
      <c r="H69" s="53"/>
      <c r="I69" s="57"/>
    </row>
    <row r="70" spans="2:9" ht="12.75">
      <c r="B70" t="s">
        <v>3</v>
      </c>
      <c r="C70" s="191">
        <f aca="true" t="shared" si="6" ref="C70:G79">C40-C57</f>
        <v>437649.67354620143</v>
      </c>
      <c r="D70" s="191">
        <f t="shared" si="6"/>
        <v>762310.598136606</v>
      </c>
      <c r="E70" s="191">
        <f t="shared" si="6"/>
        <v>309342.8697993752</v>
      </c>
      <c r="F70" s="191">
        <f t="shared" si="6"/>
        <v>213092.51667287506</v>
      </c>
      <c r="G70" s="191">
        <f t="shared" si="6"/>
        <v>0</v>
      </c>
      <c r="H70" s="191">
        <f>SUM(C70:G70)</f>
        <v>1722395.6581550578</v>
      </c>
      <c r="I70" s="57"/>
    </row>
    <row r="71" spans="2:9" ht="12.75">
      <c r="B71" t="s">
        <v>4</v>
      </c>
      <c r="C71" s="191">
        <f t="shared" si="6"/>
        <v>576915.290012804</v>
      </c>
      <c r="D71" s="191">
        <f t="shared" si="6"/>
        <v>2489756.1320366752</v>
      </c>
      <c r="E71" s="191">
        <f t="shared" si="6"/>
        <v>9166.652999999998</v>
      </c>
      <c r="F71" s="191">
        <f t="shared" si="6"/>
        <v>1804.194</v>
      </c>
      <c r="G71" s="191">
        <f t="shared" si="6"/>
        <v>0</v>
      </c>
      <c r="H71" s="191">
        <f aca="true" t="shared" si="7" ref="H71:H78">SUM(C71:G71)</f>
        <v>3077642.269049479</v>
      </c>
      <c r="I71" s="57"/>
    </row>
    <row r="72" spans="2:9" ht="12.75">
      <c r="B72" t="s">
        <v>5</v>
      </c>
      <c r="C72" s="191">
        <f t="shared" si="6"/>
        <v>18000</v>
      </c>
      <c r="D72" s="191">
        <f t="shared" si="6"/>
        <v>1656531.5930933328</v>
      </c>
      <c r="E72" s="191">
        <f t="shared" si="6"/>
        <v>450520.80455999984</v>
      </c>
      <c r="F72" s="191">
        <f t="shared" si="6"/>
        <v>128910.77499999997</v>
      </c>
      <c r="G72" s="191">
        <f t="shared" si="6"/>
        <v>0</v>
      </c>
      <c r="H72" s="191">
        <f t="shared" si="7"/>
        <v>2253963.172653333</v>
      </c>
      <c r="I72" s="57"/>
    </row>
    <row r="73" spans="2:9" ht="12.75">
      <c r="B73" t="s">
        <v>6</v>
      </c>
      <c r="C73" s="191">
        <f t="shared" si="6"/>
        <v>239000</v>
      </c>
      <c r="D73" s="191">
        <f t="shared" si="6"/>
        <v>449795.60000000003</v>
      </c>
      <c r="E73" s="191">
        <f t="shared" si="6"/>
        <v>50745.899999999994</v>
      </c>
      <c r="F73" s="191">
        <f t="shared" si="6"/>
        <v>0</v>
      </c>
      <c r="G73" s="191">
        <f t="shared" si="6"/>
        <v>0</v>
      </c>
      <c r="H73" s="191">
        <f t="shared" si="7"/>
        <v>739541.5000000001</v>
      </c>
      <c r="I73" s="57"/>
    </row>
    <row r="74" spans="2:9" ht="12.75">
      <c r="B74" t="s">
        <v>10</v>
      </c>
      <c r="C74" s="191">
        <f t="shared" si="6"/>
        <v>0</v>
      </c>
      <c r="D74" s="191">
        <f t="shared" si="6"/>
        <v>0</v>
      </c>
      <c r="E74" s="191">
        <f t="shared" si="6"/>
        <v>0</v>
      </c>
      <c r="F74" s="191">
        <f t="shared" si="6"/>
        <v>0</v>
      </c>
      <c r="G74" s="191">
        <f t="shared" si="6"/>
        <v>0</v>
      </c>
      <c r="H74" s="191">
        <f t="shared" si="7"/>
        <v>0</v>
      </c>
      <c r="I74" s="57"/>
    </row>
    <row r="75" spans="2:9" ht="12.75">
      <c r="B75" t="s">
        <v>7</v>
      </c>
      <c r="C75" s="191">
        <f t="shared" si="6"/>
        <v>0</v>
      </c>
      <c r="D75" s="191">
        <f t="shared" si="6"/>
        <v>0</v>
      </c>
      <c r="E75" s="191">
        <f t="shared" si="6"/>
        <v>0</v>
      </c>
      <c r="F75" s="191">
        <f t="shared" si="6"/>
        <v>0</v>
      </c>
      <c r="G75" s="191">
        <f t="shared" si="6"/>
        <v>0</v>
      </c>
      <c r="H75" s="191">
        <f t="shared" si="7"/>
        <v>0</v>
      </c>
      <c r="I75" s="57"/>
    </row>
    <row r="76" spans="1:9" ht="12.75">
      <c r="A76" t="s">
        <v>103</v>
      </c>
      <c r="C76" s="191">
        <f t="shared" si="6"/>
        <v>111250</v>
      </c>
      <c r="D76" s="191">
        <f t="shared" si="6"/>
        <v>477067.9723439269</v>
      </c>
      <c r="E76" s="191">
        <f t="shared" si="6"/>
        <v>331907.933968</v>
      </c>
      <c r="F76" s="191">
        <f t="shared" si="6"/>
        <v>249477.05</v>
      </c>
      <c r="G76" s="191">
        <f t="shared" si="6"/>
        <v>0</v>
      </c>
      <c r="H76" s="191">
        <f t="shared" si="7"/>
        <v>1169702.956311927</v>
      </c>
      <c r="I76" s="57"/>
    </row>
    <row r="77" spans="2:9" ht="12.75">
      <c r="B77" s="49" t="s">
        <v>39</v>
      </c>
      <c r="C77" s="191">
        <f t="shared" si="6"/>
        <v>0</v>
      </c>
      <c r="D77" s="191">
        <f t="shared" si="6"/>
        <v>0</v>
      </c>
      <c r="E77" s="191">
        <f t="shared" si="6"/>
        <v>0</v>
      </c>
      <c r="F77" s="191">
        <f t="shared" si="6"/>
        <v>0</v>
      </c>
      <c r="G77" s="191">
        <f t="shared" si="6"/>
        <v>0</v>
      </c>
      <c r="H77" s="191">
        <f t="shared" si="7"/>
        <v>0</v>
      </c>
      <c r="I77" s="163" t="s">
        <v>85</v>
      </c>
    </row>
    <row r="78" spans="2:9" ht="12.75">
      <c r="B78" t="s">
        <v>12</v>
      </c>
      <c r="C78" s="191">
        <f t="shared" si="6"/>
        <v>30000</v>
      </c>
      <c r="D78" s="191">
        <f t="shared" si="6"/>
        <v>85708.60891199997</v>
      </c>
      <c r="E78" s="191">
        <f t="shared" si="6"/>
        <v>135106.56653039996</v>
      </c>
      <c r="F78" s="191">
        <f t="shared" si="6"/>
        <v>33816.7030908</v>
      </c>
      <c r="G78" s="191">
        <f t="shared" si="6"/>
        <v>0</v>
      </c>
      <c r="H78" s="191">
        <f t="shared" si="7"/>
        <v>284631.8785331999</v>
      </c>
      <c r="I78" s="163" t="s">
        <v>84</v>
      </c>
    </row>
    <row r="79" spans="2:9" ht="12.75">
      <c r="B79" s="1" t="s">
        <v>2</v>
      </c>
      <c r="C79" s="191">
        <f t="shared" si="6"/>
        <v>1412814.9635590054</v>
      </c>
      <c r="D79" s="191">
        <f t="shared" si="6"/>
        <v>5921170.504522541</v>
      </c>
      <c r="E79" s="191">
        <f t="shared" si="6"/>
        <v>1286790.727857775</v>
      </c>
      <c r="F79" s="191">
        <f t="shared" si="6"/>
        <v>627101.2387636749</v>
      </c>
      <c r="G79" s="191">
        <f t="shared" si="6"/>
        <v>0</v>
      </c>
      <c r="H79" s="191">
        <f>ROUND(SUM(H70:H78),2)</f>
        <v>9247877.43</v>
      </c>
      <c r="I79" s="162" t="str">
        <f>IF(H79='Project Cost Summary'!M18,"OK","ERROR")</f>
        <v>OK</v>
      </c>
    </row>
    <row r="80" spans="2:9" ht="12.75">
      <c r="B80" s="1"/>
      <c r="C80" s="211"/>
      <c r="D80" s="211"/>
      <c r="E80" s="211"/>
      <c r="F80" s="211"/>
      <c r="G80" s="211"/>
      <c r="H80" s="211"/>
      <c r="I80" s="55"/>
    </row>
    <row r="81" spans="1:9" ht="12.75" customHeight="1">
      <c r="A81" t="s">
        <v>43</v>
      </c>
      <c r="B81" s="215">
        <v>9109440.262039866</v>
      </c>
      <c r="C81" s="212">
        <v>0</v>
      </c>
      <c r="D81" s="191">
        <f>B81-C79-D79</f>
        <v>1775454.7939583203</v>
      </c>
      <c r="E81" s="191">
        <f>D81-E79+D82</f>
        <v>597513.0166605271</v>
      </c>
      <c r="F81" s="191">
        <f>E81-F79+E82</f>
        <v>-5858.543996959292</v>
      </c>
      <c r="G81" s="191">
        <f>F81-G79+F82</f>
        <v>58.00072967638607</v>
      </c>
      <c r="H81" s="191">
        <f>B81</f>
        <v>9109440.262039866</v>
      </c>
      <c r="I81" s="58"/>
    </row>
    <row r="82" spans="1:9" ht="12.75" customHeight="1">
      <c r="A82" t="s">
        <v>44</v>
      </c>
      <c r="C82" s="213">
        <v>0</v>
      </c>
      <c r="D82" s="191">
        <f>((B81+D81)/2)*$D86</f>
        <v>108848.95055998188</v>
      </c>
      <c r="E82" s="191">
        <f>((D81+E81)/2)*$D86</f>
        <v>23729.678106188476</v>
      </c>
      <c r="F82" s="191">
        <f>((E81+F81)/2)*$D86</f>
        <v>5916.544726635678</v>
      </c>
      <c r="G82" s="191">
        <f>((F81+G81)/2)*$D86</f>
        <v>-58.00543267282906</v>
      </c>
      <c r="H82" s="191">
        <f>SUM(D82:G82)</f>
        <v>138437.1679601332</v>
      </c>
      <c r="I82" s="152"/>
    </row>
    <row r="83" spans="3:9" ht="12.75" customHeight="1">
      <c r="C83" s="197"/>
      <c r="D83" s="48"/>
      <c r="E83" s="48"/>
      <c r="F83" s="48"/>
      <c r="G83" s="48"/>
      <c r="H83" s="51">
        <f>H81+H82</f>
        <v>9247877.43</v>
      </c>
      <c r="I83" s="117">
        <f>H79-H83</f>
        <v>0</v>
      </c>
    </row>
    <row r="84" spans="4:8" ht="20.25" customHeight="1" thickBot="1">
      <c r="D84" s="48"/>
      <c r="E84" s="48"/>
      <c r="F84" s="48"/>
      <c r="G84" s="48"/>
      <c r="H84" s="48"/>
    </row>
    <row r="85" spans="2:9" ht="15.75" thickBot="1">
      <c r="B85" s="11" t="s">
        <v>18</v>
      </c>
      <c r="C85" s="11"/>
      <c r="D85" s="46">
        <v>0.005</v>
      </c>
      <c r="F85" s="118"/>
      <c r="G85" s="119" t="s">
        <v>76</v>
      </c>
      <c r="H85" s="214">
        <f>H81</f>
        <v>9109440.262039866</v>
      </c>
      <c r="I85" s="113"/>
    </row>
    <row r="86" spans="2:4" ht="12.75">
      <c r="B86" s="11" t="s">
        <v>45</v>
      </c>
      <c r="C86" s="11"/>
      <c r="D86" s="174">
        <f>D85+1.5%</f>
        <v>0.02</v>
      </c>
    </row>
    <row r="87" spans="2:10" ht="12.75">
      <c r="B87" s="11" t="s">
        <v>88</v>
      </c>
      <c r="C87" s="178" t="s">
        <v>59</v>
      </c>
      <c r="D87" s="179" t="s">
        <v>14</v>
      </c>
      <c r="E87" s="180" t="s">
        <v>15</v>
      </c>
      <c r="F87" s="180" t="s">
        <v>16</v>
      </c>
      <c r="G87" s="180" t="s">
        <v>17</v>
      </c>
      <c r="H87" s="180" t="s">
        <v>98</v>
      </c>
      <c r="I87" s="180" t="s">
        <v>99</v>
      </c>
      <c r="J87" s="180" t="s">
        <v>100</v>
      </c>
    </row>
    <row r="88" spans="2:10" ht="12.75">
      <c r="B88" s="11" t="s">
        <v>101</v>
      </c>
      <c r="C88" s="176" t="s">
        <v>90</v>
      </c>
      <c r="D88" s="176" t="s">
        <v>91</v>
      </c>
      <c r="E88" s="176" t="s">
        <v>92</v>
      </c>
      <c r="F88" s="176" t="s">
        <v>93</v>
      </c>
      <c r="G88" s="176" t="s">
        <v>94</v>
      </c>
      <c r="H88" s="176" t="s">
        <v>95</v>
      </c>
      <c r="I88" s="176" t="s">
        <v>96</v>
      </c>
      <c r="J88" s="176" t="s">
        <v>97</v>
      </c>
    </row>
    <row r="89" spans="2:10" ht="12.75">
      <c r="B89" s="181" t="s">
        <v>102</v>
      </c>
      <c r="C89" s="177">
        <v>0.0571</v>
      </c>
      <c r="D89" s="177">
        <v>0.0424</v>
      </c>
      <c r="E89" s="177">
        <v>0.0373</v>
      </c>
      <c r="F89" s="177">
        <v>0.034</v>
      </c>
      <c r="G89" s="177">
        <v>0.0321</v>
      </c>
      <c r="H89" s="177">
        <v>0.0311</v>
      </c>
      <c r="I89" s="177">
        <v>0.0307</v>
      </c>
      <c r="J89" s="177">
        <v>0.0305</v>
      </c>
    </row>
    <row r="90" ht="12.75">
      <c r="A90" s="47" t="s">
        <v>37</v>
      </c>
    </row>
    <row r="94" ht="12.75">
      <c r="H94" s="58"/>
    </row>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8" scale="60"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I17"/>
  <sheetViews>
    <sheetView zoomScalePageLayoutView="0" workbookViewId="0" topLeftCell="A1">
      <selection activeCell="E10" sqref="E10"/>
    </sheetView>
  </sheetViews>
  <sheetFormatPr defaultColWidth="9.00390625" defaultRowHeight="12.75"/>
  <cols>
    <col min="2" max="2" width="44.25390625" style="0" customWidth="1"/>
    <col min="3" max="3" width="18.00390625" style="0" customWidth="1"/>
    <col min="4" max="4" width="15.75390625" style="0" customWidth="1"/>
    <col min="5" max="5" width="15.625" style="0" customWidth="1"/>
    <col min="6" max="6" width="15.375" style="0" customWidth="1"/>
    <col min="7" max="7" width="14.125" style="0" customWidth="1"/>
  </cols>
  <sheetData>
    <row r="1" ht="15">
      <c r="A1" s="50" t="s">
        <v>19</v>
      </c>
    </row>
    <row r="3" spans="1:9" ht="12.75">
      <c r="A3" s="80" t="s">
        <v>62</v>
      </c>
      <c r="B3" s="6"/>
      <c r="C3" s="6"/>
      <c r="D3" s="6"/>
      <c r="E3" s="6"/>
      <c r="F3" s="6"/>
      <c r="G3" s="6"/>
      <c r="H3" s="6"/>
      <c r="I3" s="6"/>
    </row>
    <row r="4" spans="2:9" ht="12.75">
      <c r="B4" s="120" t="s">
        <v>61</v>
      </c>
      <c r="C4" s="120"/>
      <c r="D4" s="5"/>
      <c r="E4" s="5"/>
      <c r="F4" s="5"/>
      <c r="G4" s="6"/>
      <c r="H4" s="6"/>
      <c r="I4" s="6"/>
    </row>
    <row r="5" spans="2:9" ht="12.75">
      <c r="B5" s="121" t="s">
        <v>77</v>
      </c>
      <c r="C5" s="121"/>
      <c r="D5" s="7"/>
      <c r="E5" s="7"/>
      <c r="F5" s="7"/>
      <c r="G5" s="6"/>
      <c r="H5" s="6"/>
      <c r="I5" s="6"/>
    </row>
    <row r="6" spans="2:7" ht="12.75">
      <c r="B6" s="9"/>
      <c r="C6" s="9"/>
      <c r="D6" s="9"/>
      <c r="E6" s="9"/>
      <c r="F6" s="9"/>
      <c r="G6" s="8"/>
    </row>
    <row r="7" spans="2:7" ht="12.75">
      <c r="B7" s="223" t="s">
        <v>25</v>
      </c>
      <c r="C7" s="225" t="s">
        <v>26</v>
      </c>
      <c r="D7" s="226"/>
      <c r="E7" s="226"/>
      <c r="F7" s="226"/>
      <c r="G7" s="227"/>
    </row>
    <row r="8" spans="2:7" ht="12.75">
      <c r="B8" s="224"/>
      <c r="C8" s="122" t="s">
        <v>59</v>
      </c>
      <c r="D8" s="122" t="s">
        <v>14</v>
      </c>
      <c r="E8" s="122" t="s">
        <v>15</v>
      </c>
      <c r="F8" s="122" t="s">
        <v>16</v>
      </c>
      <c r="G8" s="122" t="s">
        <v>2</v>
      </c>
    </row>
    <row r="9" spans="2:7" ht="12.75">
      <c r="B9" s="186" t="s">
        <v>105</v>
      </c>
      <c r="C9" s="127"/>
      <c r="D9" s="205">
        <f>'[2]Sheet6'!E57</f>
        <v>298100</v>
      </c>
      <c r="E9" s="205">
        <f>'[2]Sheet6'!F57</f>
        <v>223500</v>
      </c>
      <c r="F9" s="205"/>
      <c r="G9" s="191">
        <f>SUM(D9:F9)</f>
        <v>521600</v>
      </c>
    </row>
    <row r="10" spans="2:7" ht="12.75">
      <c r="B10" s="59"/>
      <c r="C10" s="127"/>
      <c r="D10" s="205"/>
      <c r="E10" s="205"/>
      <c r="F10" s="205"/>
      <c r="G10" s="191">
        <f>SUM(D10:F10)</f>
        <v>0</v>
      </c>
    </row>
    <row r="11" spans="2:7" s="1" customFormat="1" ht="12.75">
      <c r="B11" s="173" t="s">
        <v>27</v>
      </c>
      <c r="C11" s="156">
        <f>SUM(C9:C10)</f>
        <v>0</v>
      </c>
      <c r="D11" s="217">
        <f>SUM(D9:D10)</f>
        <v>298100</v>
      </c>
      <c r="E11" s="217">
        <f>SUM(E9:E10)</f>
        <v>223500</v>
      </c>
      <c r="F11" s="217">
        <f>SUM(F9:F10)</f>
        <v>0</v>
      </c>
      <c r="G11" s="217">
        <f>SUM(G9:G10)</f>
        <v>521600</v>
      </c>
    </row>
    <row r="12" spans="2:4" ht="12.75">
      <c r="B12" s="12"/>
      <c r="C12" s="12"/>
      <c r="D12" s="13"/>
    </row>
    <row r="13" spans="2:4" ht="12.75">
      <c r="B13" s="4"/>
      <c r="C13" s="4"/>
      <c r="D13" s="4"/>
    </row>
    <row r="14" ht="12.75">
      <c r="B14" t="s">
        <v>63</v>
      </c>
    </row>
    <row r="17" spans="2:7" ht="12.75">
      <c r="B17" s="8"/>
      <c r="C17" s="8"/>
      <c r="D17" s="8"/>
      <c r="E17" s="8"/>
      <c r="F17" s="8"/>
      <c r="G17" s="8"/>
    </row>
  </sheetData>
  <sheetProtection/>
  <mergeCells count="2">
    <mergeCell ref="B7:B8"/>
    <mergeCell ref="C7:G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9" r:id="rId1"/>
</worksheet>
</file>

<file path=xl/worksheets/sheet4.xml><?xml version="1.0" encoding="utf-8"?>
<worksheet xmlns="http://schemas.openxmlformats.org/spreadsheetml/2006/main" xmlns:r="http://schemas.openxmlformats.org/officeDocument/2006/relationships">
  <sheetPr>
    <pageSetUpPr fitToPage="1"/>
  </sheetPr>
  <dimension ref="A1:W130"/>
  <sheetViews>
    <sheetView tabSelected="1" zoomScalePageLayoutView="0" workbookViewId="0" topLeftCell="B1">
      <selection activeCell="C5" sqref="C5"/>
    </sheetView>
  </sheetViews>
  <sheetFormatPr defaultColWidth="9.00390625" defaultRowHeight="12.75"/>
  <cols>
    <col min="2" max="2" width="22.00390625" style="3" customWidth="1"/>
    <col min="3" max="3" width="13.50390625" style="0" bestFit="1" customWidth="1"/>
    <col min="4" max="4" width="14.125" style="0" bestFit="1" customWidth="1"/>
    <col min="5" max="5" width="13.50390625" style="0" bestFit="1" customWidth="1"/>
    <col min="6" max="6" width="12.125" style="0" bestFit="1" customWidth="1"/>
    <col min="7" max="7" width="5.75390625" style="0" bestFit="1" customWidth="1"/>
    <col min="8" max="8" width="9.625" style="0" bestFit="1" customWidth="1"/>
    <col min="9" max="9" width="13.50390625" style="0" customWidth="1"/>
    <col min="10" max="10" width="12.25390625" style="0" bestFit="1" customWidth="1"/>
    <col min="11" max="11" width="5.75390625" style="0" bestFit="1" customWidth="1"/>
    <col min="12" max="12" width="14.625" style="0" customWidth="1"/>
    <col min="13" max="13" width="15.625" style="0" bestFit="1" customWidth="1"/>
    <col min="15" max="15" width="10.50390625" style="0" customWidth="1"/>
  </cols>
  <sheetData>
    <row r="1" spans="1:15" ht="15">
      <c r="A1" s="126" t="s">
        <v>78</v>
      </c>
      <c r="B1" s="81"/>
      <c r="C1" s="49"/>
      <c r="D1" s="49"/>
      <c r="E1" s="49"/>
      <c r="F1" s="49"/>
      <c r="G1" s="49"/>
      <c r="H1" s="49"/>
      <c r="I1" s="49"/>
      <c r="J1" s="49"/>
      <c r="K1" s="49"/>
      <c r="L1" s="49"/>
      <c r="M1" s="49"/>
      <c r="N1" s="49"/>
      <c r="O1" s="49"/>
    </row>
    <row r="2" spans="1:15" ht="13.5" thickBot="1">
      <c r="A2" s="49"/>
      <c r="B2" s="81"/>
      <c r="C2" s="232" t="s">
        <v>2</v>
      </c>
      <c r="D2" s="232"/>
      <c r="E2" s="232"/>
      <c r="F2" s="232"/>
      <c r="G2" s="232"/>
      <c r="H2" s="232"/>
      <c r="I2" s="232"/>
      <c r="J2" s="232"/>
      <c r="K2" s="232"/>
      <c r="L2" s="232"/>
      <c r="M2" s="232"/>
      <c r="N2" s="49"/>
      <c r="O2" s="49"/>
    </row>
    <row r="3" spans="1:15" ht="12.75">
      <c r="A3" s="49"/>
      <c r="B3" s="81"/>
      <c r="C3" s="229" t="s">
        <v>46</v>
      </c>
      <c r="D3" s="230"/>
      <c r="E3" s="230"/>
      <c r="F3" s="230"/>
      <c r="G3" s="230"/>
      <c r="H3" s="230"/>
      <c r="I3" s="230"/>
      <c r="J3" s="230"/>
      <c r="K3" s="230"/>
      <c r="L3" s="230"/>
      <c r="M3" s="231"/>
      <c r="N3" s="49"/>
      <c r="O3" s="49"/>
    </row>
    <row r="4" spans="1:15" ht="111" customHeight="1" thickBot="1">
      <c r="A4" s="49"/>
      <c r="B4" s="101"/>
      <c r="C4" s="89" t="s">
        <v>3</v>
      </c>
      <c r="D4" s="90" t="s">
        <v>4</v>
      </c>
      <c r="E4" s="90" t="s">
        <v>5</v>
      </c>
      <c r="F4" s="90" t="s">
        <v>6</v>
      </c>
      <c r="G4" s="90" t="s">
        <v>10</v>
      </c>
      <c r="H4" s="90" t="s">
        <v>7</v>
      </c>
      <c r="I4" s="90" t="s">
        <v>8</v>
      </c>
      <c r="J4" s="90" t="s">
        <v>13</v>
      </c>
      <c r="K4" s="90" t="s">
        <v>39</v>
      </c>
      <c r="L4" s="90" t="s">
        <v>12</v>
      </c>
      <c r="M4" s="91" t="s">
        <v>2</v>
      </c>
      <c r="N4" s="49"/>
      <c r="O4" s="49"/>
    </row>
    <row r="5" spans="1:14" ht="30.75" customHeight="1">
      <c r="A5" s="49"/>
      <c r="B5" s="109" t="s">
        <v>9</v>
      </c>
      <c r="C5" s="194">
        <f>SUM(C23+C41+C59+C77+C95)</f>
        <v>2819499.2608430204</v>
      </c>
      <c r="D5" s="194">
        <f aca="true" t="shared" si="0" ref="D5:K5">SUM(D23+D41+D59+D77+D95)</f>
        <v>3138462.8640038418</v>
      </c>
      <c r="E5" s="194">
        <f t="shared" si="0"/>
        <v>2343199.652653333</v>
      </c>
      <c r="F5" s="194">
        <f t="shared" si="0"/>
        <v>739541.5000000001</v>
      </c>
      <c r="G5" s="194">
        <f t="shared" si="0"/>
        <v>0</v>
      </c>
      <c r="H5" s="194">
        <f t="shared" si="0"/>
        <v>0</v>
      </c>
      <c r="I5" s="194">
        <f t="shared" si="0"/>
        <v>299998.64999999997</v>
      </c>
      <c r="J5" s="194">
        <f t="shared" si="0"/>
        <v>978570</v>
      </c>
      <c r="K5" s="194">
        <f t="shared" si="0"/>
        <v>0</v>
      </c>
      <c r="L5" s="194">
        <f>SUM(L23+L41+L59+L77+L95)</f>
        <v>445000.6285331999</v>
      </c>
      <c r="M5" s="188">
        <f>SUM(C5:L5)</f>
        <v>10764272.556033395</v>
      </c>
      <c r="N5" s="49"/>
    </row>
    <row r="6" spans="1:14" ht="12.75">
      <c r="A6" s="49"/>
      <c r="B6" s="94" t="s">
        <v>106</v>
      </c>
      <c r="C6" s="191">
        <f>SUM(C24+C42+C60+C78+C96)</f>
        <v>307032.97068796307</v>
      </c>
      <c r="D6" s="191">
        <f aca="true" t="shared" si="1" ref="D6:L6">SUM(D24+D42+D60+D78+D96)</f>
        <v>60820.5949543622</v>
      </c>
      <c r="E6" s="191">
        <f t="shared" si="1"/>
        <v>11154.56</v>
      </c>
      <c r="F6" s="191">
        <f t="shared" si="1"/>
        <v>0</v>
      </c>
      <c r="G6" s="191">
        <f t="shared" si="1"/>
        <v>0</v>
      </c>
      <c r="H6" s="191">
        <f t="shared" si="1"/>
        <v>0</v>
      </c>
      <c r="I6" s="191">
        <f t="shared" si="1"/>
        <v>0</v>
      </c>
      <c r="J6" s="191">
        <f t="shared" si="1"/>
        <v>31761.02765607313</v>
      </c>
      <c r="K6" s="191">
        <f t="shared" si="1"/>
        <v>0</v>
      </c>
      <c r="L6" s="191">
        <f t="shared" si="1"/>
        <v>0</v>
      </c>
      <c r="M6" s="190">
        <f>SUM(C6:L6)</f>
        <v>410769.15329839836</v>
      </c>
      <c r="N6" s="49"/>
    </row>
    <row r="7" spans="1:14" ht="12.75">
      <c r="A7" s="49"/>
      <c r="B7" s="94" t="s">
        <v>113</v>
      </c>
      <c r="C7" s="191">
        <f aca="true" t="shared" si="2" ref="C7:L7">SUM(C25+C43+C61+C79+C97)</f>
        <v>0</v>
      </c>
      <c r="D7" s="191">
        <f t="shared" si="2"/>
        <v>0</v>
      </c>
      <c r="E7" s="191">
        <f t="shared" si="2"/>
        <v>11154.56</v>
      </c>
      <c r="F7" s="191">
        <f t="shared" si="2"/>
        <v>0</v>
      </c>
      <c r="G7" s="191">
        <f t="shared" si="2"/>
        <v>0</v>
      </c>
      <c r="H7" s="191">
        <f t="shared" si="2"/>
        <v>0</v>
      </c>
      <c r="I7" s="191">
        <f t="shared" si="2"/>
        <v>0</v>
      </c>
      <c r="J7" s="191">
        <f t="shared" si="2"/>
        <v>0</v>
      </c>
      <c r="K7" s="191">
        <f t="shared" si="2"/>
        <v>0</v>
      </c>
      <c r="L7" s="191">
        <f t="shared" si="2"/>
        <v>0</v>
      </c>
      <c r="M7" s="190">
        <f aca="true" t="shared" si="3" ref="M7:M12">SUM(C7:L7)</f>
        <v>11154.56</v>
      </c>
      <c r="N7" s="49"/>
    </row>
    <row r="8" spans="1:14" ht="12.75">
      <c r="A8" s="49"/>
      <c r="B8" s="94" t="s">
        <v>110</v>
      </c>
      <c r="C8" s="191">
        <f aca="true" t="shared" si="4" ref="C8:L8">SUM(C26+C44+C62+C80+C98)</f>
        <v>0</v>
      </c>
      <c r="D8" s="191">
        <f t="shared" si="4"/>
        <v>0</v>
      </c>
      <c r="E8" s="191">
        <f t="shared" si="4"/>
        <v>11154.56</v>
      </c>
      <c r="F8" s="191">
        <f t="shared" si="4"/>
        <v>0</v>
      </c>
      <c r="G8" s="191">
        <f t="shared" si="4"/>
        <v>0</v>
      </c>
      <c r="H8" s="191">
        <f t="shared" si="4"/>
        <v>0</v>
      </c>
      <c r="I8" s="191">
        <f t="shared" si="4"/>
        <v>0</v>
      </c>
      <c r="J8" s="191">
        <f t="shared" si="4"/>
        <v>0</v>
      </c>
      <c r="K8" s="191">
        <f t="shared" si="4"/>
        <v>0</v>
      </c>
      <c r="L8" s="191">
        <f t="shared" si="4"/>
        <v>0</v>
      </c>
      <c r="M8" s="190">
        <f t="shared" si="3"/>
        <v>11154.56</v>
      </c>
      <c r="N8" s="49"/>
    </row>
    <row r="9" spans="1:14" ht="12.75">
      <c r="A9" s="49"/>
      <c r="B9" s="94" t="s">
        <v>108</v>
      </c>
      <c r="C9" s="191">
        <f aca="true" t="shared" si="5" ref="C9:L9">SUM(C27+C45+C63+C81+C99)</f>
        <v>0</v>
      </c>
      <c r="D9" s="191">
        <f t="shared" si="5"/>
        <v>0</v>
      </c>
      <c r="E9" s="191">
        <f t="shared" si="5"/>
        <v>11154.56</v>
      </c>
      <c r="F9" s="191">
        <f t="shared" si="5"/>
        <v>0</v>
      </c>
      <c r="G9" s="191">
        <f t="shared" si="5"/>
        <v>0</v>
      </c>
      <c r="H9" s="191">
        <f t="shared" si="5"/>
        <v>0</v>
      </c>
      <c r="I9" s="191">
        <f t="shared" si="5"/>
        <v>0</v>
      </c>
      <c r="J9" s="191">
        <f t="shared" si="5"/>
        <v>0</v>
      </c>
      <c r="K9" s="191">
        <f t="shared" si="5"/>
        <v>0</v>
      </c>
      <c r="L9" s="191">
        <f t="shared" si="5"/>
        <v>0</v>
      </c>
      <c r="M9" s="190">
        <f t="shared" si="3"/>
        <v>11154.56</v>
      </c>
      <c r="N9" s="49"/>
    </row>
    <row r="10" spans="1:14" ht="12.75">
      <c r="A10" s="49"/>
      <c r="B10" s="94" t="s">
        <v>109</v>
      </c>
      <c r="C10" s="191">
        <f aca="true" t="shared" si="6" ref="C10:L10">SUM(C28+C46+C64+C82+C100)</f>
        <v>0</v>
      </c>
      <c r="D10" s="191">
        <f t="shared" si="6"/>
        <v>0</v>
      </c>
      <c r="E10" s="191">
        <f t="shared" si="6"/>
        <v>11154.56</v>
      </c>
      <c r="F10" s="191">
        <f t="shared" si="6"/>
        <v>0</v>
      </c>
      <c r="G10" s="191">
        <f t="shared" si="6"/>
        <v>0</v>
      </c>
      <c r="H10" s="191">
        <f t="shared" si="6"/>
        <v>0</v>
      </c>
      <c r="I10" s="191">
        <f t="shared" si="6"/>
        <v>0</v>
      </c>
      <c r="J10" s="191">
        <f t="shared" si="6"/>
        <v>0</v>
      </c>
      <c r="K10" s="191">
        <f t="shared" si="6"/>
        <v>0</v>
      </c>
      <c r="L10" s="191">
        <f t="shared" si="6"/>
        <v>0</v>
      </c>
      <c r="M10" s="190">
        <f t="shared" si="3"/>
        <v>11154.56</v>
      </c>
      <c r="N10" s="49"/>
    </row>
    <row r="11" spans="1:14" ht="12.75">
      <c r="A11" s="49"/>
      <c r="B11" s="94" t="s">
        <v>111</v>
      </c>
      <c r="C11" s="191">
        <f aca="true" t="shared" si="7" ref="C11:L11">SUM(C29+C47+C65+C83+C101)</f>
        <v>0</v>
      </c>
      <c r="D11" s="191">
        <f t="shared" si="7"/>
        <v>0</v>
      </c>
      <c r="E11" s="191">
        <f t="shared" si="7"/>
        <v>11154.56</v>
      </c>
      <c r="F11" s="191">
        <f t="shared" si="7"/>
        <v>0</v>
      </c>
      <c r="G11" s="191">
        <f t="shared" si="7"/>
        <v>0</v>
      </c>
      <c r="H11" s="191">
        <f t="shared" si="7"/>
        <v>0</v>
      </c>
      <c r="I11" s="191">
        <f t="shared" si="7"/>
        <v>0</v>
      </c>
      <c r="J11" s="191">
        <f t="shared" si="7"/>
        <v>0</v>
      </c>
      <c r="K11" s="191">
        <f t="shared" si="7"/>
        <v>0</v>
      </c>
      <c r="L11" s="191">
        <f t="shared" si="7"/>
        <v>0</v>
      </c>
      <c r="M11" s="190">
        <f t="shared" si="3"/>
        <v>11154.56</v>
      </c>
      <c r="N11" s="49"/>
    </row>
    <row r="12" spans="1:14" ht="12.75">
      <c r="A12" s="49"/>
      <c r="B12" s="94" t="s">
        <v>107</v>
      </c>
      <c r="C12" s="191">
        <f aca="true" t="shared" si="8" ref="C12:L12">SUM(C30+C48+C66+C84+C102)</f>
        <v>0</v>
      </c>
      <c r="D12" s="191">
        <f t="shared" si="8"/>
        <v>0</v>
      </c>
      <c r="E12" s="191">
        <f t="shared" si="8"/>
        <v>11154.56</v>
      </c>
      <c r="F12" s="191">
        <f t="shared" si="8"/>
        <v>0</v>
      </c>
      <c r="G12" s="191">
        <f t="shared" si="8"/>
        <v>0</v>
      </c>
      <c r="H12" s="191">
        <f t="shared" si="8"/>
        <v>0</v>
      </c>
      <c r="I12" s="191">
        <f t="shared" si="8"/>
        <v>0</v>
      </c>
      <c r="J12" s="191">
        <f t="shared" si="8"/>
        <v>0</v>
      </c>
      <c r="K12" s="191">
        <f t="shared" si="8"/>
        <v>0</v>
      </c>
      <c r="L12" s="191">
        <f t="shared" si="8"/>
        <v>0</v>
      </c>
      <c r="M12" s="190">
        <f t="shared" si="3"/>
        <v>11154.56</v>
      </c>
      <c r="N12" s="49"/>
    </row>
    <row r="13" spans="1:14" ht="12.75">
      <c r="A13" s="49"/>
      <c r="B13" s="94" t="s">
        <v>112</v>
      </c>
      <c r="C13" s="191">
        <f aca="true" t="shared" si="9" ref="C13:L13">SUM(C31+C49+C67+C85+C103)</f>
        <v>0</v>
      </c>
      <c r="D13" s="191">
        <f t="shared" si="9"/>
        <v>0</v>
      </c>
      <c r="E13" s="191">
        <f t="shared" si="9"/>
        <v>11154.56</v>
      </c>
      <c r="F13" s="191">
        <f t="shared" si="9"/>
        <v>0</v>
      </c>
      <c r="G13" s="191">
        <f t="shared" si="9"/>
        <v>0</v>
      </c>
      <c r="H13" s="191">
        <f t="shared" si="9"/>
        <v>0</v>
      </c>
      <c r="I13" s="191">
        <f t="shared" si="9"/>
        <v>0</v>
      </c>
      <c r="J13" s="191">
        <f t="shared" si="9"/>
        <v>0</v>
      </c>
      <c r="K13" s="191">
        <f t="shared" si="9"/>
        <v>0</v>
      </c>
      <c r="L13" s="191">
        <f t="shared" si="9"/>
        <v>0</v>
      </c>
      <c r="M13" s="190">
        <f>SUM(C13:L13)</f>
        <v>11154.56</v>
      </c>
      <c r="N13" s="49"/>
    </row>
    <row r="14" spans="1:15" ht="12.75">
      <c r="A14" s="49"/>
      <c r="B14" s="94" t="s">
        <v>64</v>
      </c>
      <c r="C14" s="191">
        <f>SUM(C6:C13)</f>
        <v>307032.97068796307</v>
      </c>
      <c r="D14" s="191">
        <f>SUM(D6:D13)</f>
        <v>60820.5949543622</v>
      </c>
      <c r="E14" s="191">
        <f>SUM(E6:E13)</f>
        <v>89236.48</v>
      </c>
      <c r="F14" s="191">
        <f>SUM(F6:F13)</f>
        <v>0</v>
      </c>
      <c r="G14" s="191">
        <f>SUM(G6:G13)</f>
        <v>0</v>
      </c>
      <c r="H14" s="191">
        <f>SUM(H6:H13)</f>
        <v>0</v>
      </c>
      <c r="I14" s="191">
        <f>SUM(I6:I13)</f>
        <v>0</v>
      </c>
      <c r="J14" s="191">
        <f>SUM(J6:J13)</f>
        <v>31761.02765607313</v>
      </c>
      <c r="K14" s="191">
        <f>SUM(K6:K13)</f>
        <v>0</v>
      </c>
      <c r="L14" s="191">
        <f>SUM(L6:L13)</f>
        <v>0</v>
      </c>
      <c r="M14" s="190">
        <f>SUM(C14:L14)</f>
        <v>488851.0732983984</v>
      </c>
      <c r="N14" s="49"/>
      <c r="O14" s="49"/>
    </row>
    <row r="15" spans="1:17" ht="25.5">
      <c r="A15" s="49"/>
      <c r="B15" s="94" t="s">
        <v>21</v>
      </c>
      <c r="C15" s="191">
        <f>C33+C51+C69+C87+C105</f>
        <v>0</v>
      </c>
      <c r="D15" s="191">
        <f aca="true" t="shared" si="10" ref="D15:L15">D33+D51+D69+D87+D105</f>
        <v>0</v>
      </c>
      <c r="E15" s="191">
        <f t="shared" si="10"/>
        <v>0</v>
      </c>
      <c r="F15" s="191">
        <f t="shared" si="10"/>
        <v>0</v>
      </c>
      <c r="G15" s="191">
        <f t="shared" si="10"/>
        <v>0</v>
      </c>
      <c r="H15" s="191">
        <f t="shared" si="10"/>
        <v>0</v>
      </c>
      <c r="I15" s="191">
        <f t="shared" si="10"/>
        <v>0</v>
      </c>
      <c r="J15" s="191">
        <f t="shared" si="10"/>
        <v>0</v>
      </c>
      <c r="K15" s="191">
        <f t="shared" si="10"/>
        <v>0</v>
      </c>
      <c r="L15" s="191">
        <f t="shared" si="10"/>
        <v>0</v>
      </c>
      <c r="M15" s="190">
        <f>SUM(C15:L15)</f>
        <v>0</v>
      </c>
      <c r="N15" s="49"/>
      <c r="O15" s="228" t="s">
        <v>79</v>
      </c>
      <c r="P15" s="228"/>
      <c r="Q15" s="228"/>
    </row>
    <row r="16" spans="1:17" ht="27.75" customHeight="1">
      <c r="A16" s="49"/>
      <c r="B16" s="102" t="s">
        <v>23</v>
      </c>
      <c r="C16" s="191">
        <f aca="true" t="shared" si="11" ref="C16:L16">C34+C52+C70+C88+C106</f>
        <v>2512466.290155058</v>
      </c>
      <c r="D16" s="191">
        <f t="shared" si="11"/>
        <v>3077642.269049479</v>
      </c>
      <c r="E16" s="191">
        <f t="shared" si="11"/>
        <v>2253963.172653333</v>
      </c>
      <c r="F16" s="191">
        <f t="shared" si="11"/>
        <v>739541.5000000001</v>
      </c>
      <c r="G16" s="191">
        <f t="shared" si="11"/>
        <v>0</v>
      </c>
      <c r="H16" s="191">
        <f t="shared" si="11"/>
        <v>0</v>
      </c>
      <c r="I16" s="191">
        <f t="shared" si="11"/>
        <v>299998.64999999997</v>
      </c>
      <c r="J16" s="191">
        <f t="shared" si="11"/>
        <v>946808.9723439269</v>
      </c>
      <c r="K16" s="191">
        <f t="shared" si="11"/>
        <v>0</v>
      </c>
      <c r="L16" s="191">
        <f t="shared" si="11"/>
        <v>445000.6285331999</v>
      </c>
      <c r="M16" s="190">
        <f>SUM(C16:L16)</f>
        <v>10275421.482734997</v>
      </c>
      <c r="N16" s="49"/>
      <c r="O16" s="228"/>
      <c r="P16" s="228"/>
      <c r="Q16" s="228"/>
    </row>
    <row r="17" spans="1:16" ht="42" customHeight="1">
      <c r="A17" s="49"/>
      <c r="B17" s="157" t="s">
        <v>69</v>
      </c>
      <c r="C17" s="191">
        <f aca="true" t="shared" si="12" ref="C17:L17">C35+C53+C71+C89+C107</f>
        <v>790070.632</v>
      </c>
      <c r="D17" s="191">
        <f t="shared" si="12"/>
        <v>0</v>
      </c>
      <c r="E17" s="191">
        <f t="shared" si="12"/>
        <v>0</v>
      </c>
      <c r="F17" s="191">
        <f t="shared" si="12"/>
        <v>0</v>
      </c>
      <c r="G17" s="191">
        <f t="shared" si="12"/>
        <v>0</v>
      </c>
      <c r="H17" s="191">
        <f t="shared" si="12"/>
        <v>0</v>
      </c>
      <c r="I17" s="191">
        <f t="shared" si="12"/>
        <v>57939.46603199999</v>
      </c>
      <c r="J17" s="191">
        <f t="shared" si="12"/>
        <v>19165.199999999997</v>
      </c>
      <c r="K17" s="191">
        <f t="shared" si="12"/>
        <v>0</v>
      </c>
      <c r="L17" s="191">
        <f t="shared" si="12"/>
        <v>160368.74999999997</v>
      </c>
      <c r="M17" s="190">
        <f>SUM(C17:L17)</f>
        <v>1027544.048032</v>
      </c>
      <c r="N17" s="49"/>
      <c r="O17" s="133" t="str">
        <f>IF(ABS(M16-'Second Tier Funding Request'!H49)&lt;0.01,"OK","ERROR")</f>
        <v>OK</v>
      </c>
      <c r="P17" s="110"/>
    </row>
    <row r="18" spans="1:16" ht="42" customHeight="1" thickBot="1">
      <c r="A18" s="49"/>
      <c r="B18" s="103" t="s">
        <v>81</v>
      </c>
      <c r="C18" s="195">
        <f>C36+C54+C72+C90+C108</f>
        <v>1722395.6581550578</v>
      </c>
      <c r="D18" s="195">
        <f aca="true" t="shared" si="13" ref="D18:K18">D36+D54+D72+D90+D108</f>
        <v>3077642.2690494796</v>
      </c>
      <c r="E18" s="195">
        <f t="shared" si="13"/>
        <v>2253963.1726533333</v>
      </c>
      <c r="F18" s="195">
        <f t="shared" si="13"/>
        <v>739541.5000000001</v>
      </c>
      <c r="G18" s="195">
        <f t="shared" si="13"/>
        <v>0</v>
      </c>
      <c r="H18" s="195">
        <f t="shared" si="13"/>
        <v>0</v>
      </c>
      <c r="I18" s="195">
        <f>I36+I54+I72+I90+I108</f>
        <v>242059.18396799997</v>
      </c>
      <c r="J18" s="195">
        <f t="shared" si="13"/>
        <v>927643.7723439268</v>
      </c>
      <c r="K18" s="195">
        <f t="shared" si="13"/>
        <v>0</v>
      </c>
      <c r="L18" s="195">
        <f>L36+L54+L72+L90+L108</f>
        <v>284631.8785332</v>
      </c>
      <c r="M18" s="193">
        <f>ROUND(SUM(C18:L18),2)</f>
        <v>9247877.43</v>
      </c>
      <c r="N18" s="49"/>
      <c r="O18" s="216"/>
      <c r="P18" s="110"/>
    </row>
    <row r="19" spans="1:23" ht="12.75">
      <c r="A19" s="49"/>
      <c r="B19" s="82"/>
      <c r="C19" s="85"/>
      <c r="D19" s="85"/>
      <c r="E19" s="85"/>
      <c r="F19" s="85"/>
      <c r="G19" s="85"/>
      <c r="H19" s="85"/>
      <c r="I19" s="85"/>
      <c r="J19" s="85"/>
      <c r="K19" s="85"/>
      <c r="L19" s="85"/>
      <c r="M19" s="85"/>
      <c r="N19" s="86"/>
      <c r="W19" s="110"/>
    </row>
    <row r="20" spans="1:14" ht="13.5" thickBot="1">
      <c r="A20" s="49"/>
      <c r="B20" s="81"/>
      <c r="C20" s="232" t="s">
        <v>59</v>
      </c>
      <c r="D20" s="232"/>
      <c r="E20" s="232"/>
      <c r="F20" s="232"/>
      <c r="G20" s="232"/>
      <c r="H20" s="232"/>
      <c r="I20" s="232"/>
      <c r="J20" s="232"/>
      <c r="K20" s="232"/>
      <c r="L20" s="232"/>
      <c r="M20" s="232"/>
      <c r="N20" s="49"/>
    </row>
    <row r="21" spans="1:14" ht="12.75">
      <c r="A21" s="49"/>
      <c r="B21" s="81"/>
      <c r="C21" s="229" t="s">
        <v>46</v>
      </c>
      <c r="D21" s="230"/>
      <c r="E21" s="230"/>
      <c r="F21" s="230"/>
      <c r="G21" s="230"/>
      <c r="H21" s="230"/>
      <c r="I21" s="230"/>
      <c r="J21" s="230"/>
      <c r="K21" s="230"/>
      <c r="L21" s="230"/>
      <c r="M21" s="231"/>
      <c r="N21" s="49"/>
    </row>
    <row r="22" spans="1:14" ht="111" customHeight="1" thickBot="1">
      <c r="A22" s="49"/>
      <c r="B22" s="101"/>
      <c r="C22" s="89" t="s">
        <v>3</v>
      </c>
      <c r="D22" s="90" t="s">
        <v>4</v>
      </c>
      <c r="E22" s="90" t="s">
        <v>5</v>
      </c>
      <c r="F22" s="90" t="s">
        <v>6</v>
      </c>
      <c r="G22" s="90" t="s">
        <v>10</v>
      </c>
      <c r="H22" s="90" t="s">
        <v>7</v>
      </c>
      <c r="I22" s="90" t="s">
        <v>8</v>
      </c>
      <c r="J22" s="90" t="s">
        <v>13</v>
      </c>
      <c r="K22" s="90" t="s">
        <v>39</v>
      </c>
      <c r="L22" s="90" t="s">
        <v>12</v>
      </c>
      <c r="M22" s="92" t="s">
        <v>2</v>
      </c>
      <c r="N22" s="49"/>
    </row>
    <row r="23" spans="1:14" ht="27" customHeight="1">
      <c r="A23" s="49"/>
      <c r="B23" s="109" t="s">
        <v>9</v>
      </c>
      <c r="C23" s="187">
        <v>611500.1020833333</v>
      </c>
      <c r="D23" s="187">
        <v>595344.6555697822</v>
      </c>
      <c r="E23" s="187">
        <v>24400</v>
      </c>
      <c r="F23" s="187">
        <v>239000</v>
      </c>
      <c r="G23" s="187">
        <v>0</v>
      </c>
      <c r="H23" s="187">
        <v>0</v>
      </c>
      <c r="I23" s="187">
        <v>0</v>
      </c>
      <c r="J23" s="187">
        <v>122750</v>
      </c>
      <c r="K23" s="187">
        <v>0</v>
      </c>
      <c r="L23" s="187">
        <v>42500</v>
      </c>
      <c r="M23" s="188">
        <f>SUM(C23:L23)</f>
        <v>1635494.7576531156</v>
      </c>
      <c r="N23" s="49"/>
    </row>
    <row r="24" spans="1:14" ht="12.75">
      <c r="A24" s="49"/>
      <c r="B24" s="94" t="s">
        <v>106</v>
      </c>
      <c r="C24" s="189">
        <v>112122.42853713188</v>
      </c>
      <c r="D24" s="189">
        <v>18429.36555697823</v>
      </c>
      <c r="E24" s="189">
        <v>800</v>
      </c>
      <c r="F24" s="189">
        <v>0</v>
      </c>
      <c r="G24" s="189">
        <v>0</v>
      </c>
      <c r="H24" s="189">
        <v>0</v>
      </c>
      <c r="I24" s="189">
        <v>0</v>
      </c>
      <c r="J24" s="189">
        <v>11500</v>
      </c>
      <c r="K24" s="189">
        <v>0</v>
      </c>
      <c r="L24" s="189">
        <v>0</v>
      </c>
      <c r="M24" s="190">
        <f aca="true" t="shared" si="14" ref="M24:M35">SUM(C24:L24)</f>
        <v>142851.7940941101</v>
      </c>
      <c r="N24" s="49"/>
    </row>
    <row r="25" spans="1:14" ht="12.75">
      <c r="A25" s="49"/>
      <c r="B25" s="94" t="s">
        <v>113</v>
      </c>
      <c r="C25" s="189">
        <v>0</v>
      </c>
      <c r="D25" s="189">
        <v>0</v>
      </c>
      <c r="E25" s="189">
        <v>800</v>
      </c>
      <c r="F25" s="189">
        <v>0</v>
      </c>
      <c r="G25" s="189">
        <v>0</v>
      </c>
      <c r="H25" s="189">
        <v>0</v>
      </c>
      <c r="I25" s="189">
        <v>0</v>
      </c>
      <c r="J25" s="189">
        <v>0</v>
      </c>
      <c r="K25" s="189">
        <v>0</v>
      </c>
      <c r="L25" s="189">
        <v>0</v>
      </c>
      <c r="M25" s="190">
        <f t="shared" si="14"/>
        <v>800</v>
      </c>
      <c r="N25" s="49"/>
    </row>
    <row r="26" spans="1:14" ht="14.25" customHeight="1">
      <c r="A26" s="49"/>
      <c r="B26" s="94" t="s">
        <v>110</v>
      </c>
      <c r="C26" s="189">
        <v>0</v>
      </c>
      <c r="D26" s="189">
        <v>0</v>
      </c>
      <c r="E26" s="189">
        <v>800</v>
      </c>
      <c r="F26" s="189">
        <v>0</v>
      </c>
      <c r="G26" s="189">
        <v>0</v>
      </c>
      <c r="H26" s="189">
        <v>0</v>
      </c>
      <c r="I26" s="189">
        <v>0</v>
      </c>
      <c r="J26" s="189">
        <v>0</v>
      </c>
      <c r="K26" s="189">
        <v>0</v>
      </c>
      <c r="L26" s="189">
        <v>0</v>
      </c>
      <c r="M26" s="190">
        <f t="shared" si="14"/>
        <v>800</v>
      </c>
      <c r="N26" s="49"/>
    </row>
    <row r="27" spans="1:14" ht="14.25" customHeight="1">
      <c r="A27" s="49"/>
      <c r="B27" s="94" t="s">
        <v>108</v>
      </c>
      <c r="C27" s="189">
        <v>0</v>
      </c>
      <c r="D27" s="189">
        <v>0</v>
      </c>
      <c r="E27" s="189">
        <v>800</v>
      </c>
      <c r="F27" s="189">
        <v>0</v>
      </c>
      <c r="G27" s="189">
        <v>0</v>
      </c>
      <c r="H27" s="189">
        <v>0</v>
      </c>
      <c r="I27" s="189">
        <v>0</v>
      </c>
      <c r="J27" s="189">
        <v>0</v>
      </c>
      <c r="K27" s="189">
        <v>0</v>
      </c>
      <c r="L27" s="189">
        <v>0</v>
      </c>
      <c r="M27" s="190">
        <f t="shared" si="14"/>
        <v>800</v>
      </c>
      <c r="N27" s="49"/>
    </row>
    <row r="28" spans="1:14" ht="14.25" customHeight="1">
      <c r="A28" s="49"/>
      <c r="B28" s="94" t="s">
        <v>109</v>
      </c>
      <c r="C28" s="189">
        <v>0</v>
      </c>
      <c r="D28" s="189">
        <v>0</v>
      </c>
      <c r="E28" s="189">
        <v>800</v>
      </c>
      <c r="F28" s="189">
        <v>0</v>
      </c>
      <c r="G28" s="189">
        <v>0</v>
      </c>
      <c r="H28" s="189">
        <v>0</v>
      </c>
      <c r="I28" s="189">
        <v>0</v>
      </c>
      <c r="J28" s="189">
        <v>0</v>
      </c>
      <c r="K28" s="189">
        <v>0</v>
      </c>
      <c r="L28" s="189">
        <v>0</v>
      </c>
      <c r="M28" s="190">
        <f t="shared" si="14"/>
        <v>800</v>
      </c>
      <c r="N28" s="49"/>
    </row>
    <row r="29" spans="1:14" ht="14.25" customHeight="1">
      <c r="A29" s="49"/>
      <c r="B29" s="94" t="s">
        <v>111</v>
      </c>
      <c r="C29" s="189">
        <v>0</v>
      </c>
      <c r="D29" s="189">
        <v>0</v>
      </c>
      <c r="E29" s="189">
        <v>800</v>
      </c>
      <c r="F29" s="189">
        <v>0</v>
      </c>
      <c r="G29" s="189">
        <v>0</v>
      </c>
      <c r="H29" s="189">
        <v>0</v>
      </c>
      <c r="I29" s="189">
        <v>0</v>
      </c>
      <c r="J29" s="189">
        <v>0</v>
      </c>
      <c r="K29" s="189">
        <v>0</v>
      </c>
      <c r="L29" s="189">
        <v>0</v>
      </c>
      <c r="M29" s="190">
        <f t="shared" si="14"/>
        <v>800</v>
      </c>
      <c r="N29" s="49"/>
    </row>
    <row r="30" spans="1:14" ht="14.25" customHeight="1">
      <c r="A30" s="49"/>
      <c r="B30" s="94" t="s">
        <v>107</v>
      </c>
      <c r="C30" s="189">
        <v>0</v>
      </c>
      <c r="D30" s="189">
        <v>0</v>
      </c>
      <c r="E30" s="189">
        <v>800</v>
      </c>
      <c r="F30" s="189">
        <v>0</v>
      </c>
      <c r="G30" s="189">
        <v>0</v>
      </c>
      <c r="H30" s="189">
        <v>0</v>
      </c>
      <c r="I30" s="189">
        <v>0</v>
      </c>
      <c r="J30" s="189">
        <v>0</v>
      </c>
      <c r="K30" s="189">
        <v>0</v>
      </c>
      <c r="L30" s="189">
        <v>0</v>
      </c>
      <c r="M30" s="190">
        <f t="shared" si="14"/>
        <v>800</v>
      </c>
      <c r="N30" s="49"/>
    </row>
    <row r="31" spans="1:14" ht="14.25" customHeight="1">
      <c r="A31" s="49"/>
      <c r="B31" s="94" t="s">
        <v>112</v>
      </c>
      <c r="C31" s="189">
        <v>0</v>
      </c>
      <c r="D31" s="189">
        <v>0</v>
      </c>
      <c r="E31" s="189">
        <v>800</v>
      </c>
      <c r="F31" s="189">
        <v>0</v>
      </c>
      <c r="G31" s="189">
        <v>0</v>
      </c>
      <c r="H31" s="189">
        <v>0</v>
      </c>
      <c r="I31" s="189">
        <v>0</v>
      </c>
      <c r="J31" s="189">
        <v>0</v>
      </c>
      <c r="K31" s="189">
        <v>0</v>
      </c>
      <c r="L31" s="189">
        <v>0</v>
      </c>
      <c r="M31" s="190">
        <f t="shared" si="14"/>
        <v>800</v>
      </c>
      <c r="N31" s="49"/>
    </row>
    <row r="32" spans="1:15" ht="12.75">
      <c r="A32" s="49"/>
      <c r="B32" s="94" t="s">
        <v>64</v>
      </c>
      <c r="C32" s="191">
        <v>112122.42853713188</v>
      </c>
      <c r="D32" s="191">
        <v>18429.36555697823</v>
      </c>
      <c r="E32" s="191">
        <v>6400</v>
      </c>
      <c r="F32" s="191">
        <v>0</v>
      </c>
      <c r="G32" s="191">
        <v>0</v>
      </c>
      <c r="H32" s="191">
        <v>0</v>
      </c>
      <c r="I32" s="191">
        <v>0</v>
      </c>
      <c r="J32" s="191">
        <v>11500</v>
      </c>
      <c r="K32" s="191">
        <v>0</v>
      </c>
      <c r="L32" s="191">
        <v>0</v>
      </c>
      <c r="M32" s="190">
        <f t="shared" si="14"/>
        <v>148451.7940941101</v>
      </c>
      <c r="N32" s="49"/>
      <c r="O32" s="49"/>
    </row>
    <row r="33" spans="1:15" ht="32.25" customHeight="1">
      <c r="A33" s="49"/>
      <c r="B33" s="94" t="s">
        <v>21</v>
      </c>
      <c r="C33" s="189">
        <v>0</v>
      </c>
      <c r="D33" s="189">
        <v>0</v>
      </c>
      <c r="E33" s="189">
        <v>0</v>
      </c>
      <c r="F33" s="189">
        <v>0</v>
      </c>
      <c r="G33" s="189">
        <v>0</v>
      </c>
      <c r="H33" s="189">
        <v>0</v>
      </c>
      <c r="I33" s="189">
        <v>0</v>
      </c>
      <c r="J33" s="189">
        <v>0</v>
      </c>
      <c r="K33" s="189">
        <v>0</v>
      </c>
      <c r="L33" s="189">
        <v>0</v>
      </c>
      <c r="M33" s="190">
        <f t="shared" si="14"/>
        <v>0</v>
      </c>
      <c r="N33" s="49"/>
      <c r="O33" s="49"/>
    </row>
    <row r="34" spans="1:15" ht="27" customHeight="1">
      <c r="A34" s="49"/>
      <c r="B34" s="102" t="s">
        <v>23</v>
      </c>
      <c r="C34" s="191">
        <v>499377.67354620143</v>
      </c>
      <c r="D34" s="191">
        <v>576915.290012804</v>
      </c>
      <c r="E34" s="191">
        <v>18000</v>
      </c>
      <c r="F34" s="191">
        <v>239000</v>
      </c>
      <c r="G34" s="191">
        <v>0</v>
      </c>
      <c r="H34" s="191">
        <v>0</v>
      </c>
      <c r="I34" s="191">
        <v>0</v>
      </c>
      <c r="J34" s="191">
        <v>111250</v>
      </c>
      <c r="K34" s="191">
        <v>0</v>
      </c>
      <c r="L34" s="191">
        <v>42500</v>
      </c>
      <c r="M34" s="190">
        <f t="shared" si="14"/>
        <v>1487042.9635590054</v>
      </c>
      <c r="N34" s="49"/>
      <c r="O34" s="49"/>
    </row>
    <row r="35" spans="1:15" s="8" customFormat="1" ht="39.75" customHeight="1">
      <c r="A35" s="86"/>
      <c r="B35" s="157" t="s">
        <v>69</v>
      </c>
      <c r="C35" s="189">
        <v>61728</v>
      </c>
      <c r="D35" s="189">
        <v>0</v>
      </c>
      <c r="E35" s="189">
        <v>0</v>
      </c>
      <c r="F35" s="189">
        <v>0</v>
      </c>
      <c r="G35" s="189">
        <v>0</v>
      </c>
      <c r="H35" s="189">
        <v>0</v>
      </c>
      <c r="I35" s="189">
        <v>0</v>
      </c>
      <c r="J35" s="189">
        <v>0</v>
      </c>
      <c r="K35" s="189">
        <v>0</v>
      </c>
      <c r="L35" s="189">
        <v>12500</v>
      </c>
      <c r="M35" s="190">
        <f t="shared" si="14"/>
        <v>74228</v>
      </c>
      <c r="N35" s="86"/>
      <c r="O35" s="86"/>
    </row>
    <row r="36" spans="1:15" s="8" customFormat="1" ht="39.75" customHeight="1" thickBot="1">
      <c r="A36" s="86"/>
      <c r="B36" s="103" t="s">
        <v>81</v>
      </c>
      <c r="C36" s="192">
        <v>437649.67354620143</v>
      </c>
      <c r="D36" s="192">
        <v>576915.2900128041</v>
      </c>
      <c r="E36" s="192">
        <v>18000</v>
      </c>
      <c r="F36" s="192">
        <v>239000</v>
      </c>
      <c r="G36" s="192">
        <v>0</v>
      </c>
      <c r="H36" s="192">
        <v>0</v>
      </c>
      <c r="I36" s="192">
        <v>0</v>
      </c>
      <c r="J36" s="192">
        <v>111250</v>
      </c>
      <c r="K36" s="192">
        <v>0</v>
      </c>
      <c r="L36" s="192">
        <v>30000</v>
      </c>
      <c r="M36" s="193">
        <f>SUM(C36:L36)</f>
        <v>1412814.9635590054</v>
      </c>
      <c r="N36" s="86"/>
      <c r="O36" s="86"/>
    </row>
    <row r="37" spans="1:15" ht="12.75">
      <c r="A37" s="49"/>
      <c r="B37" s="82"/>
      <c r="C37" s="87"/>
      <c r="D37" s="87"/>
      <c r="E37" s="87"/>
      <c r="F37" s="87"/>
      <c r="G37" s="87"/>
      <c r="H37" s="87"/>
      <c r="I37" s="87"/>
      <c r="J37" s="87"/>
      <c r="K37" s="87"/>
      <c r="L37" s="87"/>
      <c r="M37" s="87"/>
      <c r="N37" s="88"/>
      <c r="O37" s="49"/>
    </row>
    <row r="38" spans="1:15" ht="13.5" thickBot="1">
      <c r="A38" s="49"/>
      <c r="B38" s="81"/>
      <c r="C38" s="232" t="s">
        <v>14</v>
      </c>
      <c r="D38" s="232"/>
      <c r="E38" s="232"/>
      <c r="F38" s="232"/>
      <c r="G38" s="232"/>
      <c r="H38" s="232"/>
      <c r="I38" s="232"/>
      <c r="J38" s="232"/>
      <c r="K38" s="232"/>
      <c r="L38" s="232"/>
      <c r="M38" s="232"/>
      <c r="N38" s="49"/>
      <c r="O38" s="49"/>
    </row>
    <row r="39" spans="1:15" ht="12.75">
      <c r="A39" s="49"/>
      <c r="B39" s="81"/>
      <c r="C39" s="229" t="s">
        <v>46</v>
      </c>
      <c r="D39" s="230"/>
      <c r="E39" s="230"/>
      <c r="F39" s="230"/>
      <c r="G39" s="230"/>
      <c r="H39" s="230"/>
      <c r="I39" s="230"/>
      <c r="J39" s="230"/>
      <c r="K39" s="230"/>
      <c r="L39" s="230"/>
      <c r="M39" s="231"/>
      <c r="N39" s="49"/>
      <c r="O39" s="49"/>
    </row>
    <row r="40" spans="1:15" ht="111" customHeight="1" thickBot="1">
      <c r="A40" s="49"/>
      <c r="B40" s="101"/>
      <c r="C40" s="89" t="s">
        <v>3</v>
      </c>
      <c r="D40" s="90" t="s">
        <v>4</v>
      </c>
      <c r="E40" s="90" t="s">
        <v>5</v>
      </c>
      <c r="F40" s="90" t="s">
        <v>6</v>
      </c>
      <c r="G40" s="90" t="s">
        <v>10</v>
      </c>
      <c r="H40" s="90" t="s">
        <v>7</v>
      </c>
      <c r="I40" s="90" t="s">
        <v>8</v>
      </c>
      <c r="J40" s="90" t="s">
        <v>13</v>
      </c>
      <c r="K40" s="90" t="s">
        <v>39</v>
      </c>
      <c r="L40" s="90" t="s">
        <v>12</v>
      </c>
      <c r="M40" s="92" t="s">
        <v>2</v>
      </c>
      <c r="N40" s="49"/>
      <c r="O40" s="49"/>
    </row>
    <row r="41" spans="1:15" ht="12.75">
      <c r="A41" s="49"/>
      <c r="B41" s="109" t="s">
        <v>9</v>
      </c>
      <c r="C41" s="187">
        <v>1184907.5920049998</v>
      </c>
      <c r="D41" s="187">
        <v>2532147.361434059</v>
      </c>
      <c r="E41" s="187">
        <v>1683217.0330933328</v>
      </c>
      <c r="F41" s="187">
        <v>449795.60000000003</v>
      </c>
      <c r="G41" s="187">
        <v>0</v>
      </c>
      <c r="H41" s="187">
        <v>0</v>
      </c>
      <c r="I41" s="187">
        <v>0</v>
      </c>
      <c r="J41" s="187">
        <v>497329</v>
      </c>
      <c r="K41" s="187">
        <v>0</v>
      </c>
      <c r="L41" s="187">
        <v>137828.60891199997</v>
      </c>
      <c r="M41" s="188">
        <f aca="true" t="shared" si="15" ref="M41:M54">SUM(C41:L41)</f>
        <v>6485225.195444392</v>
      </c>
      <c r="N41" s="49"/>
      <c r="O41" s="49"/>
    </row>
    <row r="42" spans="1:15" ht="12.75">
      <c r="A42" s="49"/>
      <c r="B42" s="94" t="s">
        <v>106</v>
      </c>
      <c r="C42" s="189">
        <v>174555.8290683937</v>
      </c>
      <c r="D42" s="189">
        <v>42391.22939738397</v>
      </c>
      <c r="E42" s="189">
        <v>3335.68</v>
      </c>
      <c r="F42" s="189">
        <v>0</v>
      </c>
      <c r="G42" s="189">
        <v>0</v>
      </c>
      <c r="H42" s="189">
        <v>0</v>
      </c>
      <c r="I42" s="189">
        <v>0</v>
      </c>
      <c r="J42" s="189">
        <v>20261.02765607313</v>
      </c>
      <c r="K42" s="189">
        <v>0</v>
      </c>
      <c r="L42" s="189">
        <v>0</v>
      </c>
      <c r="M42" s="190">
        <f t="shared" si="15"/>
        <v>240543.7661218508</v>
      </c>
      <c r="N42" s="49"/>
      <c r="O42" s="49"/>
    </row>
    <row r="43" spans="1:15" ht="12.75">
      <c r="A43" s="49"/>
      <c r="B43" s="94" t="s">
        <v>113</v>
      </c>
      <c r="C43" s="189">
        <v>0</v>
      </c>
      <c r="D43" s="189">
        <v>0</v>
      </c>
      <c r="E43" s="189">
        <v>3335.68</v>
      </c>
      <c r="F43" s="189">
        <v>0</v>
      </c>
      <c r="G43" s="189">
        <v>0</v>
      </c>
      <c r="H43" s="189">
        <v>0</v>
      </c>
      <c r="I43" s="189">
        <v>0</v>
      </c>
      <c r="J43" s="189">
        <v>0</v>
      </c>
      <c r="K43" s="189">
        <v>0</v>
      </c>
      <c r="L43" s="189">
        <v>0</v>
      </c>
      <c r="M43" s="190">
        <f t="shared" si="15"/>
        <v>3335.68</v>
      </c>
      <c r="N43" s="49"/>
      <c r="O43" s="49"/>
    </row>
    <row r="44" spans="1:15" ht="12.75">
      <c r="A44" s="49"/>
      <c r="B44" s="94" t="s">
        <v>110</v>
      </c>
      <c r="C44" s="189">
        <v>0</v>
      </c>
      <c r="D44" s="189">
        <v>0</v>
      </c>
      <c r="E44" s="189">
        <v>3335.68</v>
      </c>
      <c r="F44" s="189">
        <v>0</v>
      </c>
      <c r="G44" s="189">
        <v>0</v>
      </c>
      <c r="H44" s="189">
        <v>0</v>
      </c>
      <c r="I44" s="189">
        <v>0</v>
      </c>
      <c r="J44" s="189">
        <v>0</v>
      </c>
      <c r="K44" s="189">
        <v>0</v>
      </c>
      <c r="L44" s="189">
        <v>0</v>
      </c>
      <c r="M44" s="190">
        <f t="shared" si="15"/>
        <v>3335.68</v>
      </c>
      <c r="N44" s="49"/>
      <c r="O44" s="49"/>
    </row>
    <row r="45" spans="1:15" ht="12.75">
      <c r="A45" s="49"/>
      <c r="B45" s="94" t="s">
        <v>108</v>
      </c>
      <c r="C45" s="189">
        <v>0</v>
      </c>
      <c r="D45" s="189">
        <v>0</v>
      </c>
      <c r="E45" s="189">
        <v>3335.68</v>
      </c>
      <c r="F45" s="189">
        <v>0</v>
      </c>
      <c r="G45" s="189">
        <v>0</v>
      </c>
      <c r="H45" s="189">
        <v>0</v>
      </c>
      <c r="I45" s="189">
        <v>0</v>
      </c>
      <c r="J45" s="189">
        <v>0</v>
      </c>
      <c r="K45" s="189">
        <v>0</v>
      </c>
      <c r="L45" s="189">
        <v>0</v>
      </c>
      <c r="M45" s="190">
        <f t="shared" si="15"/>
        <v>3335.68</v>
      </c>
      <c r="N45" s="49"/>
      <c r="O45" s="49"/>
    </row>
    <row r="46" spans="1:15" ht="12.75">
      <c r="A46" s="49"/>
      <c r="B46" s="94" t="s">
        <v>109</v>
      </c>
      <c r="C46" s="189">
        <v>0</v>
      </c>
      <c r="D46" s="189">
        <v>0</v>
      </c>
      <c r="E46" s="189">
        <v>3335.68</v>
      </c>
      <c r="F46" s="189">
        <v>0</v>
      </c>
      <c r="G46" s="189">
        <v>0</v>
      </c>
      <c r="H46" s="189">
        <v>0</v>
      </c>
      <c r="I46" s="189">
        <v>0</v>
      </c>
      <c r="J46" s="189">
        <v>0</v>
      </c>
      <c r="K46" s="189">
        <v>0</v>
      </c>
      <c r="L46" s="189">
        <v>0</v>
      </c>
      <c r="M46" s="190">
        <f t="shared" si="15"/>
        <v>3335.68</v>
      </c>
      <c r="N46" s="49"/>
      <c r="O46" s="49"/>
    </row>
    <row r="47" spans="1:15" ht="12.75">
      <c r="A47" s="49"/>
      <c r="B47" s="94" t="s">
        <v>111</v>
      </c>
      <c r="C47" s="189">
        <v>0</v>
      </c>
      <c r="D47" s="189">
        <v>0</v>
      </c>
      <c r="E47" s="189">
        <v>3335.68</v>
      </c>
      <c r="F47" s="189">
        <v>0</v>
      </c>
      <c r="G47" s="189">
        <v>0</v>
      </c>
      <c r="H47" s="189">
        <v>0</v>
      </c>
      <c r="I47" s="189">
        <v>0</v>
      </c>
      <c r="J47" s="189">
        <v>0</v>
      </c>
      <c r="K47" s="189">
        <v>0</v>
      </c>
      <c r="L47" s="189">
        <v>0</v>
      </c>
      <c r="M47" s="190">
        <f t="shared" si="15"/>
        <v>3335.68</v>
      </c>
      <c r="N47" s="49"/>
      <c r="O47" s="49"/>
    </row>
    <row r="48" spans="1:15" ht="12.75">
      <c r="A48" s="49"/>
      <c r="B48" s="94" t="s">
        <v>107</v>
      </c>
      <c r="C48" s="189">
        <v>0</v>
      </c>
      <c r="D48" s="189">
        <v>0</v>
      </c>
      <c r="E48" s="189">
        <v>3335.68</v>
      </c>
      <c r="F48" s="189">
        <v>0</v>
      </c>
      <c r="G48" s="189">
        <v>0</v>
      </c>
      <c r="H48" s="189">
        <v>0</v>
      </c>
      <c r="I48" s="189">
        <v>0</v>
      </c>
      <c r="J48" s="189">
        <v>0</v>
      </c>
      <c r="K48" s="189">
        <v>0</v>
      </c>
      <c r="L48" s="189">
        <v>0</v>
      </c>
      <c r="M48" s="190">
        <f t="shared" si="15"/>
        <v>3335.68</v>
      </c>
      <c r="N48" s="49"/>
      <c r="O48" s="49"/>
    </row>
    <row r="49" spans="1:15" ht="12.75">
      <c r="A49" s="49"/>
      <c r="B49" s="94" t="s">
        <v>112</v>
      </c>
      <c r="C49" s="189">
        <v>0</v>
      </c>
      <c r="D49" s="189">
        <v>0</v>
      </c>
      <c r="E49" s="189">
        <v>3335.68</v>
      </c>
      <c r="F49" s="189">
        <v>0</v>
      </c>
      <c r="G49" s="189">
        <v>0</v>
      </c>
      <c r="H49" s="189">
        <v>0</v>
      </c>
      <c r="I49" s="189">
        <v>0</v>
      </c>
      <c r="J49" s="189">
        <v>0</v>
      </c>
      <c r="K49" s="189">
        <v>0</v>
      </c>
      <c r="L49" s="189">
        <v>0</v>
      </c>
      <c r="M49" s="190">
        <f t="shared" si="15"/>
        <v>3335.68</v>
      </c>
      <c r="N49" s="49"/>
      <c r="O49" s="49"/>
    </row>
    <row r="50" spans="1:15" ht="12.75">
      <c r="A50" s="49"/>
      <c r="B50" s="94" t="s">
        <v>64</v>
      </c>
      <c r="C50" s="191">
        <v>174555.8290683937</v>
      </c>
      <c r="D50" s="191">
        <v>42391.22939738397</v>
      </c>
      <c r="E50" s="191">
        <v>26685.44</v>
      </c>
      <c r="F50" s="191">
        <v>0</v>
      </c>
      <c r="G50" s="191">
        <v>0</v>
      </c>
      <c r="H50" s="191">
        <v>0</v>
      </c>
      <c r="I50" s="191">
        <v>0</v>
      </c>
      <c r="J50" s="191">
        <v>20261.02765607313</v>
      </c>
      <c r="K50" s="191">
        <v>0</v>
      </c>
      <c r="L50" s="191">
        <v>0</v>
      </c>
      <c r="M50" s="190">
        <f>SUM(C50:L50)</f>
        <v>263893.5261218508</v>
      </c>
      <c r="N50" s="49"/>
      <c r="O50" s="49"/>
    </row>
    <row r="51" spans="1:15" ht="25.5">
      <c r="A51" s="49"/>
      <c r="B51" s="94" t="s">
        <v>21</v>
      </c>
      <c r="C51" s="189">
        <v>0</v>
      </c>
      <c r="D51" s="189">
        <v>0</v>
      </c>
      <c r="E51" s="189">
        <v>0</v>
      </c>
      <c r="F51" s="189">
        <v>0</v>
      </c>
      <c r="G51" s="189">
        <v>0</v>
      </c>
      <c r="H51" s="189">
        <v>0</v>
      </c>
      <c r="I51" s="189">
        <v>0</v>
      </c>
      <c r="J51" s="189">
        <v>0</v>
      </c>
      <c r="K51" s="189">
        <v>0</v>
      </c>
      <c r="L51" s="189">
        <v>0</v>
      </c>
      <c r="M51" s="190">
        <f t="shared" si="15"/>
        <v>0</v>
      </c>
      <c r="N51" s="49"/>
      <c r="O51" s="49"/>
    </row>
    <row r="52" spans="1:15" ht="26.25" customHeight="1">
      <c r="A52" s="49"/>
      <c r="B52" s="102" t="s">
        <v>23</v>
      </c>
      <c r="C52" s="191">
        <v>1010351.7629366061</v>
      </c>
      <c r="D52" s="191">
        <v>2489756.1320366752</v>
      </c>
      <c r="E52" s="191">
        <v>1656531.5930933328</v>
      </c>
      <c r="F52" s="191">
        <v>449795.60000000003</v>
      </c>
      <c r="G52" s="191">
        <v>0</v>
      </c>
      <c r="H52" s="191">
        <v>0</v>
      </c>
      <c r="I52" s="191">
        <v>0</v>
      </c>
      <c r="J52" s="191">
        <v>477067.9723439269</v>
      </c>
      <c r="K52" s="191">
        <v>0</v>
      </c>
      <c r="L52" s="191">
        <v>137828.60891199997</v>
      </c>
      <c r="M52" s="190">
        <f t="shared" si="15"/>
        <v>6221331.669322541</v>
      </c>
      <c r="N52" s="49"/>
      <c r="O52" s="49"/>
    </row>
    <row r="53" spans="1:15" ht="38.25">
      <c r="A53" s="49"/>
      <c r="B53" s="157" t="s">
        <v>69</v>
      </c>
      <c r="C53" s="189">
        <v>248041.1648</v>
      </c>
      <c r="D53" s="189">
        <v>0</v>
      </c>
      <c r="E53" s="189">
        <v>0</v>
      </c>
      <c r="F53" s="189">
        <v>0</v>
      </c>
      <c r="G53" s="189">
        <v>0</v>
      </c>
      <c r="H53" s="189">
        <v>0</v>
      </c>
      <c r="I53" s="189">
        <v>0</v>
      </c>
      <c r="J53" s="189">
        <v>0</v>
      </c>
      <c r="K53" s="189">
        <v>0</v>
      </c>
      <c r="L53" s="189">
        <v>52119.99999999999</v>
      </c>
      <c r="M53" s="190">
        <f t="shared" si="15"/>
        <v>300161.16479999997</v>
      </c>
      <c r="N53" s="49"/>
      <c r="O53" s="49"/>
    </row>
    <row r="54" spans="1:15" ht="26.25" thickBot="1">
      <c r="A54" s="49"/>
      <c r="B54" s="103" t="s">
        <v>81</v>
      </c>
      <c r="C54" s="192">
        <v>762310.5981366062</v>
      </c>
      <c r="D54" s="192">
        <v>2489756.1320366752</v>
      </c>
      <c r="E54" s="192">
        <v>1656531.5930933333</v>
      </c>
      <c r="F54" s="192">
        <v>449795.60000000003</v>
      </c>
      <c r="G54" s="192">
        <v>0</v>
      </c>
      <c r="H54" s="192">
        <v>0</v>
      </c>
      <c r="I54" s="192">
        <v>0</v>
      </c>
      <c r="J54" s="192">
        <v>477067.9723439269</v>
      </c>
      <c r="K54" s="192">
        <v>0</v>
      </c>
      <c r="L54" s="192">
        <v>85708.60891200001</v>
      </c>
      <c r="M54" s="193">
        <f t="shared" si="15"/>
        <v>5921170.504522542</v>
      </c>
      <c r="N54" s="49"/>
      <c r="O54" s="49"/>
    </row>
    <row r="55" spans="1:15" ht="12.75">
      <c r="A55" s="49"/>
      <c r="B55" s="151"/>
      <c r="C55" s="153"/>
      <c r="D55" s="153"/>
      <c r="E55" s="153"/>
      <c r="F55" s="153"/>
      <c r="G55" s="153"/>
      <c r="H55" s="153"/>
      <c r="I55" s="153"/>
      <c r="J55" s="153"/>
      <c r="K55" s="153"/>
      <c r="L55" s="153"/>
      <c r="M55" s="153"/>
      <c r="N55" s="49"/>
      <c r="O55" s="49"/>
    </row>
    <row r="56" spans="1:15" ht="13.5" thickBot="1">
      <c r="A56" s="49"/>
      <c r="B56" s="81"/>
      <c r="C56" s="232" t="s">
        <v>15</v>
      </c>
      <c r="D56" s="232"/>
      <c r="E56" s="232"/>
      <c r="F56" s="232"/>
      <c r="G56" s="232"/>
      <c r="H56" s="232"/>
      <c r="I56" s="232"/>
      <c r="J56" s="232"/>
      <c r="K56" s="232"/>
      <c r="L56" s="232"/>
      <c r="M56" s="232"/>
      <c r="N56" s="49"/>
      <c r="O56" s="49"/>
    </row>
    <row r="57" spans="1:15" ht="12.75">
      <c r="A57" s="49"/>
      <c r="B57" s="81"/>
      <c r="C57" s="229" t="s">
        <v>46</v>
      </c>
      <c r="D57" s="230"/>
      <c r="E57" s="230"/>
      <c r="F57" s="230"/>
      <c r="G57" s="230"/>
      <c r="H57" s="230"/>
      <c r="I57" s="230"/>
      <c r="J57" s="230"/>
      <c r="K57" s="230"/>
      <c r="L57" s="230"/>
      <c r="M57" s="231"/>
      <c r="N57" s="49"/>
      <c r="O57" s="49"/>
    </row>
    <row r="58" spans="1:15" ht="111" customHeight="1" thickBot="1">
      <c r="A58" s="49"/>
      <c r="B58" s="101"/>
      <c r="C58" s="130" t="s">
        <v>3</v>
      </c>
      <c r="D58" s="131" t="s">
        <v>4</v>
      </c>
      <c r="E58" s="131" t="s">
        <v>5</v>
      </c>
      <c r="F58" s="131" t="s">
        <v>6</v>
      </c>
      <c r="G58" s="131" t="s">
        <v>10</v>
      </c>
      <c r="H58" s="131" t="s">
        <v>7</v>
      </c>
      <c r="I58" s="131" t="s">
        <v>8</v>
      </c>
      <c r="J58" s="131" t="s">
        <v>13</v>
      </c>
      <c r="K58" s="131" t="s">
        <v>39</v>
      </c>
      <c r="L58" s="131" t="s">
        <v>12</v>
      </c>
      <c r="M58" s="132" t="s">
        <v>2</v>
      </c>
      <c r="N58" s="49"/>
      <c r="O58" s="49"/>
    </row>
    <row r="59" spans="1:15" ht="12.75">
      <c r="A59" s="49"/>
      <c r="B59" s="158" t="s">
        <v>9</v>
      </c>
      <c r="C59" s="187">
        <v>590431.2491240626</v>
      </c>
      <c r="D59" s="187">
        <v>9166.652999999998</v>
      </c>
      <c r="E59" s="187">
        <v>478161.12455999985</v>
      </c>
      <c r="F59" s="187">
        <v>50745.899999999994</v>
      </c>
      <c r="G59" s="187">
        <v>0</v>
      </c>
      <c r="H59" s="187">
        <v>0</v>
      </c>
      <c r="I59" s="187">
        <v>181389.59999999998</v>
      </c>
      <c r="J59" s="187">
        <v>227623</v>
      </c>
      <c r="K59" s="187">
        <v>0</v>
      </c>
      <c r="L59" s="187">
        <v>189091.56653039996</v>
      </c>
      <c r="M59" s="188">
        <f aca="true" t="shared" si="16" ref="M59:M72">SUM(C59:L59)</f>
        <v>1726609.0932144625</v>
      </c>
      <c r="O59" s="49"/>
    </row>
    <row r="60" spans="1:15" ht="12.75">
      <c r="A60" s="49"/>
      <c r="B60" s="94" t="s">
        <v>106</v>
      </c>
      <c r="C60" s="189">
        <v>11258.392924687498</v>
      </c>
      <c r="D60" s="189">
        <v>0</v>
      </c>
      <c r="E60" s="189">
        <v>3455.0399999999995</v>
      </c>
      <c r="F60" s="189">
        <v>0</v>
      </c>
      <c r="G60" s="189">
        <v>0</v>
      </c>
      <c r="H60" s="189">
        <v>0</v>
      </c>
      <c r="I60" s="189">
        <v>0</v>
      </c>
      <c r="J60" s="189">
        <v>0</v>
      </c>
      <c r="K60" s="189">
        <v>0</v>
      </c>
      <c r="L60" s="189">
        <v>0</v>
      </c>
      <c r="M60" s="190">
        <f t="shared" si="16"/>
        <v>14713.432924687497</v>
      </c>
      <c r="N60" s="49"/>
      <c r="O60" s="49"/>
    </row>
    <row r="61" spans="1:15" ht="12.75">
      <c r="A61" s="49"/>
      <c r="B61" s="94" t="s">
        <v>113</v>
      </c>
      <c r="C61" s="189">
        <v>0</v>
      </c>
      <c r="D61" s="189">
        <v>0</v>
      </c>
      <c r="E61" s="189">
        <v>3455.0399999999995</v>
      </c>
      <c r="F61" s="189">
        <v>0</v>
      </c>
      <c r="G61" s="189">
        <v>0</v>
      </c>
      <c r="H61" s="189">
        <v>0</v>
      </c>
      <c r="I61" s="189">
        <v>0</v>
      </c>
      <c r="J61" s="189">
        <v>0</v>
      </c>
      <c r="K61" s="189">
        <v>0</v>
      </c>
      <c r="L61" s="189">
        <v>0</v>
      </c>
      <c r="M61" s="190">
        <f t="shared" si="16"/>
        <v>3455.0399999999995</v>
      </c>
      <c r="O61" s="49"/>
    </row>
    <row r="62" spans="1:15" ht="12.75">
      <c r="A62" s="49"/>
      <c r="B62" s="94" t="s">
        <v>110</v>
      </c>
      <c r="C62" s="189">
        <v>0</v>
      </c>
      <c r="D62" s="189">
        <v>0</v>
      </c>
      <c r="E62" s="189">
        <v>3455.0399999999995</v>
      </c>
      <c r="F62" s="189">
        <v>0</v>
      </c>
      <c r="G62" s="189">
        <v>0</v>
      </c>
      <c r="H62" s="189">
        <v>0</v>
      </c>
      <c r="I62" s="189">
        <v>0</v>
      </c>
      <c r="J62" s="189">
        <v>0</v>
      </c>
      <c r="K62" s="189">
        <v>0</v>
      </c>
      <c r="L62" s="189">
        <v>0</v>
      </c>
      <c r="M62" s="190">
        <f t="shared" si="16"/>
        <v>3455.0399999999995</v>
      </c>
      <c r="N62" s="49"/>
      <c r="O62" s="49"/>
    </row>
    <row r="63" spans="1:15" ht="12.75">
      <c r="A63" s="49"/>
      <c r="B63" s="94" t="s">
        <v>108</v>
      </c>
      <c r="C63" s="189">
        <v>0</v>
      </c>
      <c r="D63" s="189">
        <v>0</v>
      </c>
      <c r="E63" s="189">
        <v>3455.0399999999995</v>
      </c>
      <c r="F63" s="189">
        <v>0</v>
      </c>
      <c r="G63" s="189">
        <v>0</v>
      </c>
      <c r="H63" s="189">
        <v>0</v>
      </c>
      <c r="I63" s="189">
        <v>0</v>
      </c>
      <c r="J63" s="189">
        <v>0</v>
      </c>
      <c r="K63" s="189">
        <v>0</v>
      </c>
      <c r="L63" s="189">
        <v>0</v>
      </c>
      <c r="M63" s="190">
        <f t="shared" si="16"/>
        <v>3455.0399999999995</v>
      </c>
      <c r="N63" s="49"/>
      <c r="O63" s="49"/>
    </row>
    <row r="64" spans="1:15" ht="12.75">
      <c r="A64" s="49"/>
      <c r="B64" s="94" t="s">
        <v>109</v>
      </c>
      <c r="C64" s="189">
        <v>0</v>
      </c>
      <c r="D64" s="189">
        <v>0</v>
      </c>
      <c r="E64" s="189">
        <v>3455.0399999999995</v>
      </c>
      <c r="F64" s="189">
        <v>0</v>
      </c>
      <c r="G64" s="189">
        <v>0</v>
      </c>
      <c r="H64" s="189">
        <v>0</v>
      </c>
      <c r="I64" s="189">
        <v>0</v>
      </c>
      <c r="J64" s="189">
        <v>0</v>
      </c>
      <c r="K64" s="189">
        <v>0</v>
      </c>
      <c r="L64" s="189">
        <v>0</v>
      </c>
      <c r="M64" s="190">
        <f t="shared" si="16"/>
        <v>3455.0399999999995</v>
      </c>
      <c r="N64" s="49"/>
      <c r="O64" s="49"/>
    </row>
    <row r="65" spans="1:15" ht="12.75">
      <c r="A65" s="49"/>
      <c r="B65" s="94" t="s">
        <v>111</v>
      </c>
      <c r="C65" s="189">
        <v>0</v>
      </c>
      <c r="D65" s="189">
        <v>0</v>
      </c>
      <c r="E65" s="189">
        <v>3455.0399999999995</v>
      </c>
      <c r="F65" s="189">
        <v>0</v>
      </c>
      <c r="G65" s="189">
        <v>0</v>
      </c>
      <c r="H65" s="189">
        <v>0</v>
      </c>
      <c r="I65" s="189">
        <v>0</v>
      </c>
      <c r="J65" s="189">
        <v>0</v>
      </c>
      <c r="K65" s="189">
        <v>0</v>
      </c>
      <c r="L65" s="189">
        <v>0</v>
      </c>
      <c r="M65" s="190">
        <f t="shared" si="16"/>
        <v>3455.0399999999995</v>
      </c>
      <c r="N65" s="49"/>
      <c r="O65" s="49"/>
    </row>
    <row r="66" spans="1:15" ht="12.75">
      <c r="A66" s="49"/>
      <c r="B66" s="94" t="s">
        <v>107</v>
      </c>
      <c r="C66" s="189">
        <v>0</v>
      </c>
      <c r="D66" s="189">
        <v>0</v>
      </c>
      <c r="E66" s="189">
        <v>3455.0399999999995</v>
      </c>
      <c r="F66" s="189">
        <v>0</v>
      </c>
      <c r="G66" s="189">
        <v>0</v>
      </c>
      <c r="H66" s="189">
        <v>0</v>
      </c>
      <c r="I66" s="189">
        <v>0</v>
      </c>
      <c r="J66" s="189">
        <v>0</v>
      </c>
      <c r="K66" s="189">
        <v>0</v>
      </c>
      <c r="L66" s="189">
        <v>0</v>
      </c>
      <c r="M66" s="190">
        <f t="shared" si="16"/>
        <v>3455.0399999999995</v>
      </c>
      <c r="N66" s="49"/>
      <c r="O66" s="49"/>
    </row>
    <row r="67" spans="1:15" ht="12.75">
      <c r="A67" s="49"/>
      <c r="B67" s="94" t="s">
        <v>112</v>
      </c>
      <c r="C67" s="189">
        <v>0</v>
      </c>
      <c r="D67" s="189">
        <v>0</v>
      </c>
      <c r="E67" s="189">
        <v>3455.0399999999995</v>
      </c>
      <c r="F67" s="189">
        <v>0</v>
      </c>
      <c r="G67" s="189">
        <v>0</v>
      </c>
      <c r="H67" s="189">
        <v>0</v>
      </c>
      <c r="I67" s="189">
        <v>0</v>
      </c>
      <c r="J67" s="189">
        <v>0</v>
      </c>
      <c r="K67" s="189">
        <v>0</v>
      </c>
      <c r="L67" s="189">
        <v>0</v>
      </c>
      <c r="M67" s="190">
        <f t="shared" si="16"/>
        <v>3455.0399999999995</v>
      </c>
      <c r="N67" s="49"/>
      <c r="O67" s="49"/>
    </row>
    <row r="68" spans="1:15" ht="12.75">
      <c r="A68" s="49"/>
      <c r="B68" s="94" t="s">
        <v>64</v>
      </c>
      <c r="C68" s="191">
        <v>11258.392924687498</v>
      </c>
      <c r="D68" s="191">
        <v>0</v>
      </c>
      <c r="E68" s="191">
        <v>27640.32</v>
      </c>
      <c r="F68" s="191">
        <v>0</v>
      </c>
      <c r="G68" s="191">
        <v>0</v>
      </c>
      <c r="H68" s="191">
        <v>0</v>
      </c>
      <c r="I68" s="191">
        <v>0</v>
      </c>
      <c r="J68" s="191">
        <v>0</v>
      </c>
      <c r="K68" s="191">
        <v>0</v>
      </c>
      <c r="L68" s="191">
        <v>0</v>
      </c>
      <c r="M68" s="190">
        <f>SUM(C68:L68)</f>
        <v>38898.7129246875</v>
      </c>
      <c r="N68" s="49"/>
      <c r="O68" s="49"/>
    </row>
    <row r="69" spans="1:15" ht="25.5">
      <c r="A69" s="49"/>
      <c r="B69" s="94" t="s">
        <v>21</v>
      </c>
      <c r="C69" s="189">
        <v>0</v>
      </c>
      <c r="D69" s="189">
        <v>0</v>
      </c>
      <c r="E69" s="189">
        <v>0</v>
      </c>
      <c r="F69" s="189">
        <v>0</v>
      </c>
      <c r="G69" s="189">
        <v>0</v>
      </c>
      <c r="H69" s="189">
        <v>0</v>
      </c>
      <c r="I69" s="189">
        <v>0</v>
      </c>
      <c r="J69" s="189">
        <v>0</v>
      </c>
      <c r="K69" s="189">
        <v>0</v>
      </c>
      <c r="L69" s="189">
        <v>0</v>
      </c>
      <c r="M69" s="190">
        <f t="shared" si="16"/>
        <v>0</v>
      </c>
      <c r="N69" s="49"/>
      <c r="O69" s="49"/>
    </row>
    <row r="70" spans="1:15" ht="30.75" customHeight="1">
      <c r="A70" s="49"/>
      <c r="B70" s="102" t="s">
        <v>23</v>
      </c>
      <c r="C70" s="191">
        <v>579172.8561993751</v>
      </c>
      <c r="D70" s="191">
        <v>9166.652999999998</v>
      </c>
      <c r="E70" s="191">
        <v>450520.80455999984</v>
      </c>
      <c r="F70" s="191">
        <v>50745.899999999994</v>
      </c>
      <c r="G70" s="191">
        <v>0</v>
      </c>
      <c r="H70" s="191">
        <v>0</v>
      </c>
      <c r="I70" s="191">
        <v>181389.59999999998</v>
      </c>
      <c r="J70" s="191">
        <v>227623</v>
      </c>
      <c r="K70" s="191">
        <v>0</v>
      </c>
      <c r="L70" s="191">
        <v>189091.56653039996</v>
      </c>
      <c r="M70" s="190">
        <f t="shared" si="16"/>
        <v>1687710.3802897749</v>
      </c>
      <c r="N70" s="49"/>
      <c r="O70" s="49"/>
    </row>
    <row r="71" spans="1:15" ht="38.25">
      <c r="A71" s="49"/>
      <c r="B71" s="157" t="s">
        <v>69</v>
      </c>
      <c r="C71" s="189">
        <v>269829.98639999994</v>
      </c>
      <c r="D71" s="189">
        <v>0</v>
      </c>
      <c r="E71" s="189">
        <v>0</v>
      </c>
      <c r="F71" s="189">
        <v>0</v>
      </c>
      <c r="G71" s="189">
        <v>0</v>
      </c>
      <c r="H71" s="189">
        <v>0</v>
      </c>
      <c r="I71" s="189">
        <v>57939.46603199999</v>
      </c>
      <c r="J71" s="189">
        <v>19165.199999999997</v>
      </c>
      <c r="K71" s="189">
        <v>0</v>
      </c>
      <c r="L71" s="189">
        <v>53984.999999999985</v>
      </c>
      <c r="M71" s="190">
        <f t="shared" si="16"/>
        <v>400919.6524319999</v>
      </c>
      <c r="N71" s="49"/>
      <c r="O71" s="49"/>
    </row>
    <row r="72" spans="1:15" ht="26.25" thickBot="1">
      <c r="A72" s="49"/>
      <c r="B72" s="103" t="s">
        <v>81</v>
      </c>
      <c r="C72" s="192">
        <v>309342.869799375</v>
      </c>
      <c r="D72" s="192">
        <v>9166.652999999998</v>
      </c>
      <c r="E72" s="192">
        <v>450520.80455999996</v>
      </c>
      <c r="F72" s="192">
        <v>50745.899999999994</v>
      </c>
      <c r="G72" s="192">
        <v>0</v>
      </c>
      <c r="H72" s="192">
        <v>0</v>
      </c>
      <c r="I72" s="192">
        <v>123450.13396799998</v>
      </c>
      <c r="J72" s="192">
        <v>208457.8</v>
      </c>
      <c r="K72" s="192">
        <v>0</v>
      </c>
      <c r="L72" s="192">
        <v>135106.5665304</v>
      </c>
      <c r="M72" s="193">
        <f t="shared" si="16"/>
        <v>1286790.7278577748</v>
      </c>
      <c r="N72" s="49"/>
      <c r="O72" s="49"/>
    </row>
    <row r="73" spans="1:15" s="8" customFormat="1" ht="12.75">
      <c r="A73" s="86"/>
      <c r="B73" s="154"/>
      <c r="C73" s="155"/>
      <c r="D73" s="155"/>
      <c r="E73" s="155"/>
      <c r="F73" s="155"/>
      <c r="G73" s="155"/>
      <c r="H73" s="155"/>
      <c r="I73" s="155"/>
      <c r="J73" s="155"/>
      <c r="K73" s="155"/>
      <c r="L73" s="155"/>
      <c r="M73" s="153"/>
      <c r="N73" s="86"/>
      <c r="O73" s="86"/>
    </row>
    <row r="74" spans="1:15" ht="13.5" thickBot="1">
      <c r="A74" s="49"/>
      <c r="B74" s="82"/>
      <c r="C74" s="77"/>
      <c r="D74" s="77"/>
      <c r="E74" s="77"/>
      <c r="F74" s="77"/>
      <c r="G74" s="77"/>
      <c r="H74" s="84" t="s">
        <v>16</v>
      </c>
      <c r="I74" s="77"/>
      <c r="J74" s="77"/>
      <c r="K74" s="77"/>
      <c r="L74" s="77"/>
      <c r="M74" s="77"/>
      <c r="N74" s="49"/>
      <c r="O74" s="49"/>
    </row>
    <row r="75" spans="1:15" ht="12.75">
      <c r="A75" s="49"/>
      <c r="B75" s="81"/>
      <c r="C75" s="229" t="s">
        <v>46</v>
      </c>
      <c r="D75" s="230"/>
      <c r="E75" s="230"/>
      <c r="F75" s="230"/>
      <c r="G75" s="230"/>
      <c r="H75" s="230"/>
      <c r="I75" s="230"/>
      <c r="J75" s="230"/>
      <c r="K75" s="230"/>
      <c r="L75" s="230"/>
      <c r="M75" s="231"/>
      <c r="N75" s="49"/>
      <c r="O75" s="49"/>
    </row>
    <row r="76" spans="1:15" ht="111" customHeight="1" thickBot="1">
      <c r="A76" s="49"/>
      <c r="B76" s="101"/>
      <c r="C76" s="130" t="s">
        <v>3</v>
      </c>
      <c r="D76" s="131" t="s">
        <v>4</v>
      </c>
      <c r="E76" s="131" t="s">
        <v>5</v>
      </c>
      <c r="F76" s="131" t="s">
        <v>6</v>
      </c>
      <c r="G76" s="131" t="s">
        <v>10</v>
      </c>
      <c r="H76" s="131" t="s">
        <v>7</v>
      </c>
      <c r="I76" s="131" t="s">
        <v>8</v>
      </c>
      <c r="J76" s="131" t="s">
        <v>13</v>
      </c>
      <c r="K76" s="131" t="s">
        <v>39</v>
      </c>
      <c r="L76" s="131" t="s">
        <v>12</v>
      </c>
      <c r="M76" s="132" t="s">
        <v>2</v>
      </c>
      <c r="N76" s="49"/>
      <c r="O76" s="49"/>
    </row>
    <row r="77" spans="1:15" ht="27" customHeight="1">
      <c r="A77" s="49"/>
      <c r="B77" s="109" t="s">
        <v>9</v>
      </c>
      <c r="C77" s="187">
        <v>432660.31763062504</v>
      </c>
      <c r="D77" s="187">
        <v>1804.194</v>
      </c>
      <c r="E77" s="187">
        <v>157421.49499999997</v>
      </c>
      <c r="F77" s="187">
        <v>0</v>
      </c>
      <c r="G77" s="187">
        <v>0</v>
      </c>
      <c r="H77" s="187">
        <v>0</v>
      </c>
      <c r="I77" s="187">
        <v>118609.04999999999</v>
      </c>
      <c r="J77" s="187">
        <v>130868</v>
      </c>
      <c r="K77" s="187">
        <v>0</v>
      </c>
      <c r="L77" s="187">
        <v>75580.4530908</v>
      </c>
      <c r="M77" s="188">
        <f>SUM(C77:L77)</f>
        <v>916943.5097214249</v>
      </c>
      <c r="N77" s="49"/>
      <c r="O77" s="49"/>
    </row>
    <row r="78" spans="1:15" ht="12.75">
      <c r="A78" s="49"/>
      <c r="B78" s="94" t="s">
        <v>106</v>
      </c>
      <c r="C78" s="189">
        <v>9096.320157749999</v>
      </c>
      <c r="D78" s="189">
        <v>0</v>
      </c>
      <c r="E78" s="189">
        <v>3563.8399999999997</v>
      </c>
      <c r="F78" s="189">
        <v>0</v>
      </c>
      <c r="G78" s="189">
        <v>0</v>
      </c>
      <c r="H78" s="189">
        <v>0</v>
      </c>
      <c r="I78" s="189">
        <v>0</v>
      </c>
      <c r="J78" s="189">
        <v>0</v>
      </c>
      <c r="K78" s="189">
        <v>0</v>
      </c>
      <c r="L78" s="189">
        <v>0</v>
      </c>
      <c r="M78" s="190">
        <f aca="true" t="shared" si="17" ref="M78:M89">SUM(C78:L78)</f>
        <v>12660.160157749999</v>
      </c>
      <c r="N78" s="49"/>
      <c r="O78" s="49"/>
    </row>
    <row r="79" spans="1:15" ht="12.75">
      <c r="A79" s="49"/>
      <c r="B79" s="94" t="s">
        <v>113</v>
      </c>
      <c r="C79" s="189">
        <v>0</v>
      </c>
      <c r="D79" s="189">
        <v>0</v>
      </c>
      <c r="E79" s="189">
        <v>3563.8399999999997</v>
      </c>
      <c r="F79" s="189">
        <v>0</v>
      </c>
      <c r="G79" s="189">
        <v>0</v>
      </c>
      <c r="H79" s="189">
        <v>0</v>
      </c>
      <c r="I79" s="189">
        <v>0</v>
      </c>
      <c r="J79" s="189">
        <v>0</v>
      </c>
      <c r="K79" s="189">
        <v>0</v>
      </c>
      <c r="L79" s="189">
        <v>0</v>
      </c>
      <c r="M79" s="190">
        <f t="shared" si="17"/>
        <v>3563.8399999999997</v>
      </c>
      <c r="N79" s="49"/>
      <c r="O79" s="49"/>
    </row>
    <row r="80" spans="1:15" ht="12.75">
      <c r="A80" s="49"/>
      <c r="B80" s="94" t="s">
        <v>110</v>
      </c>
      <c r="C80" s="189">
        <v>0</v>
      </c>
      <c r="D80" s="189">
        <v>0</v>
      </c>
      <c r="E80" s="189">
        <v>3563.8399999999997</v>
      </c>
      <c r="F80" s="189">
        <v>0</v>
      </c>
      <c r="G80" s="189">
        <v>0</v>
      </c>
      <c r="H80" s="189">
        <v>0</v>
      </c>
      <c r="I80" s="189">
        <v>0</v>
      </c>
      <c r="J80" s="189">
        <v>0</v>
      </c>
      <c r="K80" s="189">
        <v>0</v>
      </c>
      <c r="L80" s="189">
        <v>0</v>
      </c>
      <c r="M80" s="190">
        <f t="shared" si="17"/>
        <v>3563.8399999999997</v>
      </c>
      <c r="N80" s="49"/>
      <c r="O80" s="49"/>
    </row>
    <row r="81" spans="1:15" ht="12.75">
      <c r="A81" s="49"/>
      <c r="B81" s="94" t="s">
        <v>108</v>
      </c>
      <c r="C81" s="189">
        <v>0</v>
      </c>
      <c r="D81" s="189">
        <v>0</v>
      </c>
      <c r="E81" s="189">
        <v>3563.8399999999997</v>
      </c>
      <c r="F81" s="189">
        <v>0</v>
      </c>
      <c r="G81" s="189">
        <v>0</v>
      </c>
      <c r="H81" s="189">
        <v>0</v>
      </c>
      <c r="I81" s="189">
        <v>0</v>
      </c>
      <c r="J81" s="189">
        <v>0</v>
      </c>
      <c r="K81" s="189">
        <v>0</v>
      </c>
      <c r="L81" s="189">
        <v>0</v>
      </c>
      <c r="M81" s="190">
        <f t="shared" si="17"/>
        <v>3563.8399999999997</v>
      </c>
      <c r="N81" s="49"/>
      <c r="O81" s="49"/>
    </row>
    <row r="82" spans="1:15" ht="12.75">
      <c r="A82" s="49"/>
      <c r="B82" s="94" t="s">
        <v>109</v>
      </c>
      <c r="C82" s="189">
        <v>0</v>
      </c>
      <c r="D82" s="189">
        <v>0</v>
      </c>
      <c r="E82" s="189">
        <v>3563.8399999999997</v>
      </c>
      <c r="F82" s="189">
        <v>0</v>
      </c>
      <c r="G82" s="189">
        <v>0</v>
      </c>
      <c r="H82" s="189">
        <v>0</v>
      </c>
      <c r="I82" s="189">
        <v>0</v>
      </c>
      <c r="J82" s="189">
        <v>0</v>
      </c>
      <c r="K82" s="189">
        <v>0</v>
      </c>
      <c r="L82" s="189">
        <v>0</v>
      </c>
      <c r="M82" s="190">
        <f t="shared" si="17"/>
        <v>3563.8399999999997</v>
      </c>
      <c r="N82" s="49"/>
      <c r="O82" s="49"/>
    </row>
    <row r="83" spans="1:15" ht="12.75">
      <c r="A83" s="49"/>
      <c r="B83" s="94" t="s">
        <v>111</v>
      </c>
      <c r="C83" s="189">
        <v>0</v>
      </c>
      <c r="D83" s="189">
        <v>0</v>
      </c>
      <c r="E83" s="189">
        <v>3563.8399999999997</v>
      </c>
      <c r="F83" s="189">
        <v>0</v>
      </c>
      <c r="G83" s="189">
        <v>0</v>
      </c>
      <c r="H83" s="189">
        <v>0</v>
      </c>
      <c r="I83" s="189">
        <v>0</v>
      </c>
      <c r="J83" s="189">
        <v>0</v>
      </c>
      <c r="K83" s="189">
        <v>0</v>
      </c>
      <c r="L83" s="189">
        <v>0</v>
      </c>
      <c r="M83" s="190">
        <f t="shared" si="17"/>
        <v>3563.8399999999997</v>
      </c>
      <c r="N83" s="49"/>
      <c r="O83" s="49"/>
    </row>
    <row r="84" spans="1:15" ht="12.75">
      <c r="A84" s="49"/>
      <c r="B84" s="94" t="s">
        <v>107</v>
      </c>
      <c r="C84" s="189">
        <v>0</v>
      </c>
      <c r="D84" s="189">
        <v>0</v>
      </c>
      <c r="E84" s="189">
        <v>3563.8399999999997</v>
      </c>
      <c r="F84" s="189">
        <v>0</v>
      </c>
      <c r="G84" s="189">
        <v>0</v>
      </c>
      <c r="H84" s="189">
        <v>0</v>
      </c>
      <c r="I84" s="189">
        <v>0</v>
      </c>
      <c r="J84" s="189">
        <v>0</v>
      </c>
      <c r="K84" s="189">
        <v>0</v>
      </c>
      <c r="L84" s="189">
        <v>0</v>
      </c>
      <c r="M84" s="190">
        <f t="shared" si="17"/>
        <v>3563.8399999999997</v>
      </c>
      <c r="N84" s="49"/>
      <c r="O84" s="49"/>
    </row>
    <row r="85" spans="1:15" ht="12.75">
      <c r="A85" s="49"/>
      <c r="B85" s="94" t="s">
        <v>112</v>
      </c>
      <c r="C85" s="189">
        <v>0</v>
      </c>
      <c r="D85" s="189">
        <v>0</v>
      </c>
      <c r="E85" s="189">
        <v>3563.8399999999997</v>
      </c>
      <c r="F85" s="189">
        <v>0</v>
      </c>
      <c r="G85" s="189">
        <v>0</v>
      </c>
      <c r="H85" s="189">
        <v>0</v>
      </c>
      <c r="I85" s="189">
        <v>0</v>
      </c>
      <c r="J85" s="189">
        <v>0</v>
      </c>
      <c r="K85" s="189">
        <v>0</v>
      </c>
      <c r="L85" s="189">
        <v>0</v>
      </c>
      <c r="M85" s="190">
        <f t="shared" si="17"/>
        <v>3563.8399999999997</v>
      </c>
      <c r="N85" s="49"/>
      <c r="O85" s="49"/>
    </row>
    <row r="86" spans="1:15" ht="12.75">
      <c r="A86" s="49"/>
      <c r="B86" s="94" t="s">
        <v>64</v>
      </c>
      <c r="C86" s="191">
        <v>9096.320157749999</v>
      </c>
      <c r="D86" s="191">
        <v>0</v>
      </c>
      <c r="E86" s="191">
        <v>28510.719999999998</v>
      </c>
      <c r="F86" s="191">
        <v>0</v>
      </c>
      <c r="G86" s="191">
        <v>0</v>
      </c>
      <c r="H86" s="191">
        <v>0</v>
      </c>
      <c r="I86" s="191">
        <v>0</v>
      </c>
      <c r="J86" s="191">
        <v>0</v>
      </c>
      <c r="K86" s="191">
        <v>0</v>
      </c>
      <c r="L86" s="191">
        <v>0</v>
      </c>
      <c r="M86" s="190">
        <f>SUM(C86:L86)</f>
        <v>37607.040157749994</v>
      </c>
      <c r="N86" s="49"/>
      <c r="O86" s="49"/>
    </row>
    <row r="87" spans="1:15" ht="25.5">
      <c r="A87" s="49"/>
      <c r="B87" s="94" t="s">
        <v>21</v>
      </c>
      <c r="C87" s="189">
        <v>0</v>
      </c>
      <c r="D87" s="189">
        <v>0</v>
      </c>
      <c r="E87" s="189">
        <v>0</v>
      </c>
      <c r="F87" s="189">
        <v>0</v>
      </c>
      <c r="G87" s="189">
        <v>0</v>
      </c>
      <c r="H87" s="189">
        <v>0</v>
      </c>
      <c r="I87" s="189">
        <v>0</v>
      </c>
      <c r="J87" s="189">
        <v>0</v>
      </c>
      <c r="K87" s="189">
        <v>0</v>
      </c>
      <c r="L87" s="189">
        <v>0</v>
      </c>
      <c r="M87" s="190">
        <f t="shared" si="17"/>
        <v>0</v>
      </c>
      <c r="N87" s="49"/>
      <c r="O87" s="49"/>
    </row>
    <row r="88" spans="1:15" ht="30" customHeight="1">
      <c r="A88" s="49"/>
      <c r="B88" s="102" t="s">
        <v>23</v>
      </c>
      <c r="C88" s="191">
        <v>423563.99747287505</v>
      </c>
      <c r="D88" s="191">
        <v>1804.194</v>
      </c>
      <c r="E88" s="191">
        <v>128910.77499999997</v>
      </c>
      <c r="F88" s="191">
        <v>0</v>
      </c>
      <c r="G88" s="191">
        <v>0</v>
      </c>
      <c r="H88" s="191">
        <v>0</v>
      </c>
      <c r="I88" s="191">
        <v>118609.04999999999</v>
      </c>
      <c r="J88" s="191">
        <v>130868</v>
      </c>
      <c r="K88" s="191">
        <v>0</v>
      </c>
      <c r="L88" s="191">
        <v>75580.4530908</v>
      </c>
      <c r="M88" s="190">
        <f t="shared" si="17"/>
        <v>879336.4695636751</v>
      </c>
      <c r="N88" s="49"/>
      <c r="O88" s="49"/>
    </row>
    <row r="89" spans="1:15" ht="38.25">
      <c r="A89" s="49"/>
      <c r="B89" s="157" t="s">
        <v>69</v>
      </c>
      <c r="C89" s="189">
        <v>210471.4808</v>
      </c>
      <c r="D89" s="189">
        <v>0</v>
      </c>
      <c r="E89" s="189">
        <v>0</v>
      </c>
      <c r="F89" s="189">
        <v>0</v>
      </c>
      <c r="G89" s="189">
        <v>0</v>
      </c>
      <c r="H89" s="189">
        <v>0</v>
      </c>
      <c r="I89" s="189">
        <v>0</v>
      </c>
      <c r="J89" s="189">
        <v>0</v>
      </c>
      <c r="K89" s="189">
        <v>0</v>
      </c>
      <c r="L89" s="189">
        <v>41763.75</v>
      </c>
      <c r="M89" s="190">
        <f t="shared" si="17"/>
        <v>252235.2308</v>
      </c>
      <c r="N89" s="49"/>
      <c r="O89" s="49"/>
    </row>
    <row r="90" spans="1:15" ht="26.25" thickBot="1">
      <c r="A90" s="49"/>
      <c r="B90" s="103" t="s">
        <v>81</v>
      </c>
      <c r="C90" s="192">
        <v>213092.51667287498</v>
      </c>
      <c r="D90" s="192">
        <v>1804.194</v>
      </c>
      <c r="E90" s="192">
        <v>128910.775</v>
      </c>
      <c r="F90" s="192">
        <v>0</v>
      </c>
      <c r="G90" s="192">
        <v>0</v>
      </c>
      <c r="H90" s="192">
        <v>0</v>
      </c>
      <c r="I90" s="192">
        <v>118609.04999999999</v>
      </c>
      <c r="J90" s="192">
        <v>130868</v>
      </c>
      <c r="K90" s="192">
        <v>0</v>
      </c>
      <c r="L90" s="192">
        <v>33816.7030908</v>
      </c>
      <c r="M90" s="193">
        <f>SUM(C90:L90)</f>
        <v>627101.2387636749</v>
      </c>
      <c r="N90" s="49"/>
      <c r="O90" s="49"/>
    </row>
    <row r="91" spans="1:15" ht="12.75">
      <c r="A91" s="49"/>
      <c r="B91" s="81"/>
      <c r="C91" s="49"/>
      <c r="D91" s="49"/>
      <c r="E91" s="49"/>
      <c r="F91" s="49"/>
      <c r="G91" s="49"/>
      <c r="H91" s="49"/>
      <c r="I91" s="49"/>
      <c r="J91" s="49"/>
      <c r="K91" s="49"/>
      <c r="L91" s="49"/>
      <c r="M91" s="49"/>
      <c r="N91" s="49"/>
      <c r="O91" s="49"/>
    </row>
    <row r="92" spans="1:15" ht="13.5" thickBot="1">
      <c r="A92" s="49"/>
      <c r="B92" s="81"/>
      <c r="C92" s="232" t="s">
        <v>17</v>
      </c>
      <c r="D92" s="232"/>
      <c r="E92" s="232"/>
      <c r="F92" s="232"/>
      <c r="G92" s="232"/>
      <c r="H92" s="232"/>
      <c r="I92" s="232"/>
      <c r="J92" s="232"/>
      <c r="K92" s="232"/>
      <c r="L92" s="232"/>
      <c r="M92" s="232"/>
      <c r="N92" s="49"/>
      <c r="O92" s="49"/>
    </row>
    <row r="93" spans="1:15" ht="12.75">
      <c r="A93" s="49"/>
      <c r="B93" s="81"/>
      <c r="C93" s="229" t="s">
        <v>46</v>
      </c>
      <c r="D93" s="230"/>
      <c r="E93" s="230"/>
      <c r="F93" s="230"/>
      <c r="G93" s="230"/>
      <c r="H93" s="230"/>
      <c r="I93" s="230"/>
      <c r="J93" s="230"/>
      <c r="K93" s="230"/>
      <c r="L93" s="230"/>
      <c r="M93" s="231"/>
      <c r="N93" s="49"/>
      <c r="O93" s="49"/>
    </row>
    <row r="94" spans="1:15" ht="111" customHeight="1" thickBot="1">
      <c r="A94" s="49"/>
      <c r="B94" s="101"/>
      <c r="C94" s="130" t="s">
        <v>3</v>
      </c>
      <c r="D94" s="131" t="s">
        <v>4</v>
      </c>
      <c r="E94" s="131" t="s">
        <v>5</v>
      </c>
      <c r="F94" s="131" t="s">
        <v>6</v>
      </c>
      <c r="G94" s="131" t="s">
        <v>10</v>
      </c>
      <c r="H94" s="131" t="s">
        <v>7</v>
      </c>
      <c r="I94" s="131" t="s">
        <v>8</v>
      </c>
      <c r="J94" s="131" t="s">
        <v>13</v>
      </c>
      <c r="K94" s="131" t="s">
        <v>39</v>
      </c>
      <c r="L94" s="131" t="s">
        <v>12</v>
      </c>
      <c r="M94" s="132" t="s">
        <v>2</v>
      </c>
      <c r="N94" s="49"/>
      <c r="O94" s="49"/>
    </row>
    <row r="95" spans="1:15" ht="33.75" customHeight="1">
      <c r="A95" s="49"/>
      <c r="B95" s="109" t="s">
        <v>9</v>
      </c>
      <c r="C95" s="159">
        <v>0</v>
      </c>
      <c r="D95" s="159">
        <v>0</v>
      </c>
      <c r="E95" s="159">
        <v>0</v>
      </c>
      <c r="F95" s="159">
        <v>0</v>
      </c>
      <c r="G95" s="159">
        <v>0</v>
      </c>
      <c r="H95" s="159">
        <v>0</v>
      </c>
      <c r="I95" s="159">
        <v>0</v>
      </c>
      <c r="J95" s="159">
        <v>0</v>
      </c>
      <c r="K95" s="159">
        <v>0</v>
      </c>
      <c r="L95" s="159">
        <v>0</v>
      </c>
      <c r="M95" s="123">
        <f aca="true" t="shared" si="18" ref="M95:M108">SUM(C95:L95)</f>
        <v>0</v>
      </c>
      <c r="N95" s="49"/>
      <c r="O95" s="49"/>
    </row>
    <row r="96" spans="1:15" ht="12.75">
      <c r="A96" s="49"/>
      <c r="B96" s="94" t="s">
        <v>106</v>
      </c>
      <c r="C96" s="116">
        <v>0</v>
      </c>
      <c r="D96" s="116">
        <v>0</v>
      </c>
      <c r="E96" s="116">
        <v>0</v>
      </c>
      <c r="F96" s="116">
        <v>0</v>
      </c>
      <c r="G96" s="116">
        <v>0</v>
      </c>
      <c r="H96" s="116">
        <v>0</v>
      </c>
      <c r="I96" s="116">
        <v>0</v>
      </c>
      <c r="J96" s="116">
        <v>0</v>
      </c>
      <c r="K96" s="116">
        <v>0</v>
      </c>
      <c r="L96" s="116">
        <v>0</v>
      </c>
      <c r="M96" s="125">
        <f t="shared" si="18"/>
        <v>0</v>
      </c>
      <c r="N96" s="49"/>
      <c r="O96" s="49"/>
    </row>
    <row r="97" spans="1:15" ht="12.75">
      <c r="A97" s="49"/>
      <c r="B97" s="94" t="s">
        <v>113</v>
      </c>
      <c r="C97" s="116">
        <v>0</v>
      </c>
      <c r="D97" s="116">
        <v>0</v>
      </c>
      <c r="E97" s="116">
        <v>0</v>
      </c>
      <c r="F97" s="116">
        <v>0</v>
      </c>
      <c r="G97" s="116">
        <v>0</v>
      </c>
      <c r="H97" s="116">
        <v>0</v>
      </c>
      <c r="I97" s="116">
        <v>0</v>
      </c>
      <c r="J97" s="116">
        <v>0</v>
      </c>
      <c r="K97" s="116">
        <v>0</v>
      </c>
      <c r="L97" s="116">
        <v>0</v>
      </c>
      <c r="M97" s="125">
        <f t="shared" si="18"/>
        <v>0</v>
      </c>
      <c r="N97" s="49"/>
      <c r="O97" s="49"/>
    </row>
    <row r="98" spans="1:15" ht="12.75">
      <c r="A98" s="49"/>
      <c r="B98" s="94" t="s">
        <v>110</v>
      </c>
      <c r="C98" s="116">
        <v>0</v>
      </c>
      <c r="D98" s="116">
        <v>0</v>
      </c>
      <c r="E98" s="116">
        <v>0</v>
      </c>
      <c r="F98" s="116">
        <v>0</v>
      </c>
      <c r="G98" s="116">
        <v>0</v>
      </c>
      <c r="H98" s="116">
        <v>0</v>
      </c>
      <c r="I98" s="116">
        <v>0</v>
      </c>
      <c r="J98" s="116">
        <v>0</v>
      </c>
      <c r="K98" s="116">
        <v>0</v>
      </c>
      <c r="L98" s="116">
        <v>0</v>
      </c>
      <c r="M98" s="125">
        <f t="shared" si="18"/>
        <v>0</v>
      </c>
      <c r="N98" s="49"/>
      <c r="O98" s="49"/>
    </row>
    <row r="99" spans="1:15" ht="12.75">
      <c r="A99" s="49"/>
      <c r="B99" s="94" t="s">
        <v>108</v>
      </c>
      <c r="C99" s="116">
        <v>0</v>
      </c>
      <c r="D99" s="116">
        <v>0</v>
      </c>
      <c r="E99" s="116">
        <v>0</v>
      </c>
      <c r="F99" s="116">
        <v>0</v>
      </c>
      <c r="G99" s="116">
        <v>0</v>
      </c>
      <c r="H99" s="116">
        <v>0</v>
      </c>
      <c r="I99" s="116">
        <v>0</v>
      </c>
      <c r="J99" s="116">
        <v>0</v>
      </c>
      <c r="K99" s="116">
        <v>0</v>
      </c>
      <c r="L99" s="116">
        <v>0</v>
      </c>
      <c r="M99" s="125">
        <f t="shared" si="18"/>
        <v>0</v>
      </c>
      <c r="N99" s="49"/>
      <c r="O99" s="49"/>
    </row>
    <row r="100" spans="1:15" ht="12.75">
      <c r="A100" s="49"/>
      <c r="B100" s="94" t="s">
        <v>109</v>
      </c>
      <c r="C100" s="116">
        <v>0</v>
      </c>
      <c r="D100" s="116">
        <v>0</v>
      </c>
      <c r="E100" s="116">
        <v>0</v>
      </c>
      <c r="F100" s="116">
        <v>0</v>
      </c>
      <c r="G100" s="116">
        <v>0</v>
      </c>
      <c r="H100" s="116">
        <v>0</v>
      </c>
      <c r="I100" s="116">
        <v>0</v>
      </c>
      <c r="J100" s="116">
        <v>0</v>
      </c>
      <c r="K100" s="116">
        <v>0</v>
      </c>
      <c r="L100" s="116">
        <v>0</v>
      </c>
      <c r="M100" s="125">
        <f t="shared" si="18"/>
        <v>0</v>
      </c>
      <c r="N100" s="49"/>
      <c r="O100" s="49"/>
    </row>
    <row r="101" spans="1:15" ht="12.75">
      <c r="A101" s="49"/>
      <c r="B101" s="94" t="s">
        <v>111</v>
      </c>
      <c r="C101" s="116">
        <v>0</v>
      </c>
      <c r="D101" s="116">
        <v>0</v>
      </c>
      <c r="E101" s="116">
        <v>0</v>
      </c>
      <c r="F101" s="116">
        <v>0</v>
      </c>
      <c r="G101" s="116">
        <v>0</v>
      </c>
      <c r="H101" s="116">
        <v>0</v>
      </c>
      <c r="I101" s="116">
        <v>0</v>
      </c>
      <c r="J101" s="116">
        <v>0</v>
      </c>
      <c r="K101" s="116">
        <v>0</v>
      </c>
      <c r="L101" s="116">
        <v>0</v>
      </c>
      <c r="M101" s="125">
        <f t="shared" si="18"/>
        <v>0</v>
      </c>
      <c r="N101" s="49"/>
      <c r="O101" s="49"/>
    </row>
    <row r="102" spans="1:15" ht="12.75">
      <c r="A102" s="49"/>
      <c r="B102" s="94" t="s">
        <v>107</v>
      </c>
      <c r="C102" s="116">
        <v>0</v>
      </c>
      <c r="D102" s="116">
        <v>0</v>
      </c>
      <c r="E102" s="116">
        <v>0</v>
      </c>
      <c r="F102" s="116">
        <v>0</v>
      </c>
      <c r="G102" s="116">
        <v>0</v>
      </c>
      <c r="H102" s="116">
        <v>0</v>
      </c>
      <c r="I102" s="116">
        <v>0</v>
      </c>
      <c r="J102" s="116">
        <v>0</v>
      </c>
      <c r="K102" s="116">
        <v>0</v>
      </c>
      <c r="L102" s="116">
        <v>0</v>
      </c>
      <c r="M102" s="125">
        <f t="shared" si="18"/>
        <v>0</v>
      </c>
      <c r="N102" s="49"/>
      <c r="O102" s="49"/>
    </row>
    <row r="103" spans="1:15" ht="12.75">
      <c r="A103" s="49"/>
      <c r="B103" s="94" t="s">
        <v>112</v>
      </c>
      <c r="C103" s="116">
        <v>0</v>
      </c>
      <c r="D103" s="116">
        <v>0</v>
      </c>
      <c r="E103" s="116">
        <v>0</v>
      </c>
      <c r="F103" s="116">
        <v>0</v>
      </c>
      <c r="G103" s="116">
        <v>0</v>
      </c>
      <c r="H103" s="116">
        <v>0</v>
      </c>
      <c r="I103" s="116">
        <v>0</v>
      </c>
      <c r="J103" s="116">
        <v>0</v>
      </c>
      <c r="K103" s="116">
        <v>0</v>
      </c>
      <c r="L103" s="116">
        <v>0</v>
      </c>
      <c r="M103" s="125">
        <f t="shared" si="18"/>
        <v>0</v>
      </c>
      <c r="N103" s="49"/>
      <c r="O103" s="49"/>
    </row>
    <row r="104" spans="1:15" ht="12.75">
      <c r="A104" s="49"/>
      <c r="B104" s="94" t="s">
        <v>64</v>
      </c>
      <c r="C104" s="191">
        <v>0</v>
      </c>
      <c r="D104" s="191">
        <v>0</v>
      </c>
      <c r="E104" s="191">
        <v>0</v>
      </c>
      <c r="F104" s="191">
        <v>0</v>
      </c>
      <c r="G104" s="191">
        <v>0</v>
      </c>
      <c r="H104" s="191">
        <v>0</v>
      </c>
      <c r="I104" s="191">
        <v>0</v>
      </c>
      <c r="J104" s="191">
        <v>0</v>
      </c>
      <c r="K104" s="191">
        <v>0</v>
      </c>
      <c r="L104" s="191">
        <v>0</v>
      </c>
      <c r="M104" s="190">
        <f>SUM(C104:L104)</f>
        <v>0</v>
      </c>
      <c r="N104" s="49"/>
      <c r="O104" s="49"/>
    </row>
    <row r="105" spans="1:15" ht="25.5">
      <c r="A105" s="49"/>
      <c r="B105" s="94" t="s">
        <v>21</v>
      </c>
      <c r="C105" s="116">
        <v>0</v>
      </c>
      <c r="D105" s="116">
        <v>0</v>
      </c>
      <c r="E105" s="116">
        <v>0</v>
      </c>
      <c r="F105" s="116">
        <v>0</v>
      </c>
      <c r="G105" s="116">
        <v>0</v>
      </c>
      <c r="H105" s="116">
        <v>0</v>
      </c>
      <c r="I105" s="116">
        <v>0</v>
      </c>
      <c r="J105" s="116">
        <v>0</v>
      </c>
      <c r="K105" s="116">
        <v>0</v>
      </c>
      <c r="L105" s="116">
        <v>0</v>
      </c>
      <c r="M105" s="125">
        <f t="shared" si="18"/>
        <v>0</v>
      </c>
      <c r="N105" s="49"/>
      <c r="O105" s="49"/>
    </row>
    <row r="106" spans="1:15" ht="27.75" customHeight="1">
      <c r="A106" s="49"/>
      <c r="B106" s="102" t="s">
        <v>23</v>
      </c>
      <c r="C106" s="124">
        <v>0</v>
      </c>
      <c r="D106" s="124">
        <v>0</v>
      </c>
      <c r="E106" s="124">
        <v>0</v>
      </c>
      <c r="F106" s="124">
        <v>0</v>
      </c>
      <c r="G106" s="124">
        <v>0</v>
      </c>
      <c r="H106" s="124">
        <v>0</v>
      </c>
      <c r="I106" s="124">
        <v>0</v>
      </c>
      <c r="J106" s="124">
        <v>0</v>
      </c>
      <c r="K106" s="124">
        <v>0</v>
      </c>
      <c r="L106" s="124">
        <v>0</v>
      </c>
      <c r="M106" s="125">
        <f t="shared" si="18"/>
        <v>0</v>
      </c>
      <c r="N106" s="49"/>
      <c r="O106" s="49"/>
    </row>
    <row r="107" spans="1:15" ht="25.5">
      <c r="A107" s="49"/>
      <c r="B107" s="157" t="s">
        <v>1</v>
      </c>
      <c r="C107" s="116">
        <v>0</v>
      </c>
      <c r="D107" s="116">
        <v>0</v>
      </c>
      <c r="E107" s="116">
        <v>0</v>
      </c>
      <c r="F107" s="116">
        <v>0</v>
      </c>
      <c r="G107" s="116">
        <v>0</v>
      </c>
      <c r="H107" s="116">
        <v>0</v>
      </c>
      <c r="I107" s="116">
        <v>0</v>
      </c>
      <c r="J107" s="116">
        <v>0</v>
      </c>
      <c r="K107" s="116">
        <v>0</v>
      </c>
      <c r="L107" s="116">
        <v>0</v>
      </c>
      <c r="M107" s="125">
        <f t="shared" si="18"/>
        <v>0</v>
      </c>
      <c r="N107" s="49"/>
      <c r="O107" s="49"/>
    </row>
    <row r="108" spans="1:15" ht="26.25" thickBot="1">
      <c r="A108" s="49"/>
      <c r="B108" s="103" t="s">
        <v>81</v>
      </c>
      <c r="C108" s="129">
        <v>0</v>
      </c>
      <c r="D108" s="129">
        <v>0</v>
      </c>
      <c r="E108" s="129">
        <v>0</v>
      </c>
      <c r="F108" s="129">
        <v>0</v>
      </c>
      <c r="G108" s="129">
        <v>0</v>
      </c>
      <c r="H108" s="129">
        <v>0</v>
      </c>
      <c r="I108" s="129">
        <v>0</v>
      </c>
      <c r="J108" s="129">
        <v>0</v>
      </c>
      <c r="K108" s="129">
        <v>0</v>
      </c>
      <c r="L108" s="129">
        <v>0</v>
      </c>
      <c r="M108" s="128">
        <f t="shared" si="18"/>
        <v>0</v>
      </c>
      <c r="N108" s="49"/>
      <c r="O108" s="49"/>
    </row>
    <row r="109" spans="1:15" ht="12.75">
      <c r="A109" s="49"/>
      <c r="B109" s="81"/>
      <c r="C109" s="49"/>
      <c r="D109" s="49"/>
      <c r="E109" s="49"/>
      <c r="F109" s="49"/>
      <c r="G109" s="49"/>
      <c r="H109" s="49"/>
      <c r="I109" s="49"/>
      <c r="J109" s="49"/>
      <c r="K109" s="49"/>
      <c r="L109" s="49"/>
      <c r="M109" s="49"/>
      <c r="N109" s="49"/>
      <c r="O109" s="49"/>
    </row>
    <row r="110" spans="1:15" ht="12.75">
      <c r="A110" s="49"/>
      <c r="B110" s="81"/>
      <c r="C110" s="49"/>
      <c r="D110" s="49"/>
      <c r="E110" s="49"/>
      <c r="F110" s="49"/>
      <c r="G110" s="49"/>
      <c r="H110" s="49"/>
      <c r="I110" s="49"/>
      <c r="J110" s="49"/>
      <c r="K110" s="49"/>
      <c r="L110" s="49"/>
      <c r="M110" s="49"/>
      <c r="N110" s="49"/>
      <c r="O110" s="49"/>
    </row>
    <row r="111" spans="1:15" ht="12.75">
      <c r="A111" s="49"/>
      <c r="B111" s="81"/>
      <c r="C111" s="49"/>
      <c r="D111" s="49"/>
      <c r="E111" s="49"/>
      <c r="F111" s="49"/>
      <c r="G111" s="49"/>
      <c r="H111" s="49"/>
      <c r="I111" s="49"/>
      <c r="J111" s="49"/>
      <c r="K111" s="49"/>
      <c r="L111" s="49"/>
      <c r="M111" s="49"/>
      <c r="N111" s="49"/>
      <c r="O111" s="49"/>
    </row>
    <row r="112" spans="1:15" ht="12.75">
      <c r="A112" s="49"/>
      <c r="B112" s="81"/>
      <c r="C112" s="49"/>
      <c r="D112" s="49"/>
      <c r="E112" s="49"/>
      <c r="F112" s="49"/>
      <c r="G112" s="49"/>
      <c r="H112" s="49"/>
      <c r="I112" s="49"/>
      <c r="J112" s="49"/>
      <c r="K112" s="49"/>
      <c r="L112" s="49"/>
      <c r="M112" s="49"/>
      <c r="N112" s="49"/>
      <c r="O112" s="49"/>
    </row>
    <row r="113" spans="1:15" ht="12.75">
      <c r="A113" s="49"/>
      <c r="B113" s="81"/>
      <c r="C113" s="49"/>
      <c r="D113" s="49"/>
      <c r="E113" s="49"/>
      <c r="F113" s="49"/>
      <c r="G113" s="49"/>
      <c r="H113" s="49"/>
      <c r="I113" s="49"/>
      <c r="J113" s="49"/>
      <c r="K113" s="49"/>
      <c r="L113" s="49"/>
      <c r="M113" s="49"/>
      <c r="N113" s="49"/>
      <c r="O113" s="49"/>
    </row>
    <row r="114" spans="1:15" ht="12.75">
      <c r="A114" s="49"/>
      <c r="B114" s="81"/>
      <c r="C114" s="49"/>
      <c r="D114" s="49"/>
      <c r="E114" s="49"/>
      <c r="F114" s="49"/>
      <c r="G114" s="49"/>
      <c r="H114" s="49"/>
      <c r="I114" s="49"/>
      <c r="J114" s="49"/>
      <c r="K114" s="49"/>
      <c r="L114" s="49"/>
      <c r="M114" s="49"/>
      <c r="N114" s="49"/>
      <c r="O114" s="49"/>
    </row>
    <row r="115" spans="1:15" ht="12.75">
      <c r="A115" s="49"/>
      <c r="B115" s="81"/>
      <c r="C115" s="49"/>
      <c r="D115" s="49"/>
      <c r="E115" s="49"/>
      <c r="F115" s="49"/>
      <c r="G115" s="49"/>
      <c r="H115" s="49"/>
      <c r="I115" s="49"/>
      <c r="J115" s="49"/>
      <c r="K115" s="49"/>
      <c r="L115" s="49"/>
      <c r="M115" s="49"/>
      <c r="N115" s="49"/>
      <c r="O115" s="49"/>
    </row>
    <row r="116" spans="1:15" ht="12.75">
      <c r="A116" s="49"/>
      <c r="B116" s="81"/>
      <c r="C116" s="49"/>
      <c r="D116" s="49"/>
      <c r="E116" s="49"/>
      <c r="F116" s="49"/>
      <c r="G116" s="49"/>
      <c r="H116" s="49"/>
      <c r="I116" s="49"/>
      <c r="J116" s="49"/>
      <c r="K116" s="49"/>
      <c r="L116" s="49"/>
      <c r="M116" s="49"/>
      <c r="N116" s="49"/>
      <c r="O116" s="49"/>
    </row>
    <row r="117" spans="1:15" ht="12.75">
      <c r="A117" s="49"/>
      <c r="B117" s="81"/>
      <c r="C117" s="49"/>
      <c r="D117" s="49"/>
      <c r="E117" s="49"/>
      <c r="F117" s="49"/>
      <c r="G117" s="49"/>
      <c r="H117" s="49"/>
      <c r="I117" s="49"/>
      <c r="J117" s="49"/>
      <c r="K117" s="49"/>
      <c r="L117" s="49"/>
      <c r="M117" s="49"/>
      <c r="N117" s="49"/>
      <c r="O117" s="49"/>
    </row>
    <row r="118" spans="1:15" ht="12.75">
      <c r="A118" s="49"/>
      <c r="B118" s="81"/>
      <c r="C118" s="49"/>
      <c r="D118" s="49"/>
      <c r="E118" s="49"/>
      <c r="F118" s="49"/>
      <c r="G118" s="49"/>
      <c r="H118" s="49"/>
      <c r="I118" s="49"/>
      <c r="J118" s="49"/>
      <c r="K118" s="49"/>
      <c r="L118" s="49"/>
      <c r="M118" s="49"/>
      <c r="N118" s="49"/>
      <c r="O118" s="49"/>
    </row>
    <row r="119" spans="1:15" ht="12.75">
      <c r="A119" s="49"/>
      <c r="B119" s="81"/>
      <c r="C119" s="49"/>
      <c r="D119" s="49"/>
      <c r="E119" s="49"/>
      <c r="F119" s="49"/>
      <c r="G119" s="49"/>
      <c r="H119" s="49"/>
      <c r="I119" s="49"/>
      <c r="J119" s="49"/>
      <c r="K119" s="49"/>
      <c r="L119" s="49"/>
      <c r="M119" s="49"/>
      <c r="N119" s="49"/>
      <c r="O119" s="49"/>
    </row>
    <row r="120" spans="1:15" ht="12.75">
      <c r="A120" s="49"/>
      <c r="B120" s="81"/>
      <c r="C120" s="49"/>
      <c r="D120" s="49"/>
      <c r="E120" s="49"/>
      <c r="F120" s="49"/>
      <c r="G120" s="49"/>
      <c r="H120" s="49"/>
      <c r="I120" s="49"/>
      <c r="J120" s="49"/>
      <c r="K120" s="49"/>
      <c r="L120" s="49"/>
      <c r="M120" s="49"/>
      <c r="N120" s="49"/>
      <c r="O120" s="49"/>
    </row>
    <row r="121" spans="1:15" ht="12.75">
      <c r="A121" s="49"/>
      <c r="B121" s="81"/>
      <c r="C121" s="49"/>
      <c r="D121" s="49"/>
      <c r="E121" s="49"/>
      <c r="F121" s="49"/>
      <c r="G121" s="49"/>
      <c r="H121" s="49"/>
      <c r="I121" s="49"/>
      <c r="J121" s="49"/>
      <c r="K121" s="49"/>
      <c r="L121" s="49"/>
      <c r="M121" s="49"/>
      <c r="N121" s="49"/>
      <c r="O121" s="49"/>
    </row>
    <row r="122" spans="1:15" ht="12.75">
      <c r="A122" s="49"/>
      <c r="B122" s="81"/>
      <c r="C122" s="49"/>
      <c r="D122" s="49"/>
      <c r="E122" s="49"/>
      <c r="F122" s="49"/>
      <c r="G122" s="49"/>
      <c r="H122" s="49"/>
      <c r="I122" s="49"/>
      <c r="J122" s="49"/>
      <c r="K122" s="49"/>
      <c r="L122" s="49"/>
      <c r="M122" s="49"/>
      <c r="N122" s="49"/>
      <c r="O122" s="49"/>
    </row>
    <row r="123" spans="1:15" ht="12.75">
      <c r="A123" s="49"/>
      <c r="B123" s="81"/>
      <c r="C123" s="49"/>
      <c r="D123" s="49"/>
      <c r="E123" s="49"/>
      <c r="F123" s="49"/>
      <c r="G123" s="49"/>
      <c r="H123" s="49"/>
      <c r="I123" s="49"/>
      <c r="J123" s="49"/>
      <c r="K123" s="49"/>
      <c r="L123" s="49"/>
      <c r="M123" s="49"/>
      <c r="N123" s="49"/>
      <c r="O123" s="49"/>
    </row>
    <row r="124" spans="1:15" ht="12.75">
      <c r="A124" s="49"/>
      <c r="B124" s="81"/>
      <c r="C124" s="49"/>
      <c r="D124" s="49"/>
      <c r="E124" s="49"/>
      <c r="F124" s="49"/>
      <c r="G124" s="49"/>
      <c r="H124" s="49"/>
      <c r="I124" s="49"/>
      <c r="J124" s="49"/>
      <c r="K124" s="49"/>
      <c r="L124" s="49"/>
      <c r="M124" s="49"/>
      <c r="N124" s="49"/>
      <c r="O124" s="49"/>
    </row>
    <row r="125" spans="1:15" ht="12.75">
      <c r="A125" s="49"/>
      <c r="B125" s="81"/>
      <c r="C125" s="49"/>
      <c r="D125" s="49"/>
      <c r="E125" s="49"/>
      <c r="F125" s="49"/>
      <c r="G125" s="49"/>
      <c r="H125" s="49"/>
      <c r="I125" s="49"/>
      <c r="J125" s="49"/>
      <c r="K125" s="49"/>
      <c r="L125" s="49"/>
      <c r="M125" s="49"/>
      <c r="N125" s="49"/>
      <c r="O125" s="49"/>
    </row>
    <row r="126" spans="1:15" ht="12.75">
      <c r="A126" s="49"/>
      <c r="B126" s="81"/>
      <c r="C126" s="49"/>
      <c r="D126" s="49"/>
      <c r="E126" s="49"/>
      <c r="F126" s="49"/>
      <c r="G126" s="49"/>
      <c r="H126" s="49"/>
      <c r="I126" s="49"/>
      <c r="J126" s="49"/>
      <c r="K126" s="49"/>
      <c r="L126" s="49"/>
      <c r="M126" s="49"/>
      <c r="N126" s="49"/>
      <c r="O126" s="49"/>
    </row>
    <row r="127" spans="1:15" ht="12.75">
      <c r="A127" s="49"/>
      <c r="B127" s="81"/>
      <c r="C127" s="49"/>
      <c r="D127" s="49"/>
      <c r="E127" s="49"/>
      <c r="F127" s="49"/>
      <c r="G127" s="49"/>
      <c r="H127" s="49"/>
      <c r="I127" s="49"/>
      <c r="J127" s="49"/>
      <c r="K127" s="49"/>
      <c r="L127" s="49"/>
      <c r="M127" s="49"/>
      <c r="N127" s="49"/>
      <c r="O127" s="49"/>
    </row>
    <row r="128" spans="1:15" ht="12.75">
      <c r="A128" s="49"/>
      <c r="B128" s="81"/>
      <c r="C128" s="49"/>
      <c r="D128" s="49"/>
      <c r="E128" s="49"/>
      <c r="F128" s="49"/>
      <c r="G128" s="49"/>
      <c r="H128" s="49"/>
      <c r="I128" s="49"/>
      <c r="J128" s="49"/>
      <c r="K128" s="49"/>
      <c r="L128" s="49"/>
      <c r="M128" s="49"/>
      <c r="N128" s="49"/>
      <c r="O128" s="49"/>
    </row>
    <row r="129" spans="1:15" ht="12.75">
      <c r="A129" s="49"/>
      <c r="B129" s="81"/>
      <c r="C129" s="49"/>
      <c r="D129" s="49"/>
      <c r="E129" s="49"/>
      <c r="F129" s="49"/>
      <c r="G129" s="49"/>
      <c r="H129" s="49"/>
      <c r="I129" s="49"/>
      <c r="J129" s="49"/>
      <c r="K129" s="49"/>
      <c r="L129" s="49"/>
      <c r="M129" s="49"/>
      <c r="N129" s="49"/>
      <c r="O129" s="49"/>
    </row>
    <row r="130" spans="1:15" ht="12.75">
      <c r="A130" s="49"/>
      <c r="B130" s="81"/>
      <c r="C130" s="49"/>
      <c r="D130" s="49"/>
      <c r="E130" s="49"/>
      <c r="F130" s="49"/>
      <c r="G130" s="49"/>
      <c r="H130" s="49"/>
      <c r="I130" s="49"/>
      <c r="J130" s="49"/>
      <c r="K130" s="49"/>
      <c r="L130" s="49"/>
      <c r="M130" s="49"/>
      <c r="N130" s="49"/>
      <c r="O130" s="49"/>
    </row>
  </sheetData>
  <sheetProtection/>
  <mergeCells count="12">
    <mergeCell ref="C3:M3"/>
    <mergeCell ref="C75:M75"/>
    <mergeCell ref="C2:M2"/>
    <mergeCell ref="C39:M39"/>
    <mergeCell ref="C38:M38"/>
    <mergeCell ref="C21:M21"/>
    <mergeCell ref="C20:M20"/>
    <mergeCell ref="O15:Q16"/>
    <mergeCell ref="C93:M93"/>
    <mergeCell ref="C92:M92"/>
    <mergeCell ref="C57:M57"/>
    <mergeCell ref="C56:M56"/>
  </mergeCells>
  <printOptions/>
  <pageMargins left="0.7086614173228347" right="0.7086614173228347" top="0.7480314960629921" bottom="0.7480314960629921" header="0.31496062992125984" footer="0.31496062992125984"/>
  <pageSetup fitToHeight="1" fitToWidth="1" horizontalDpi="600" verticalDpi="600" orientation="portrait" paperSize="8" scale="51"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EU9"/>
  <sheetViews>
    <sheetView zoomScale="80" zoomScaleNormal="80" zoomScalePageLayoutView="0" workbookViewId="0" topLeftCell="A1">
      <pane xSplit="2" ySplit="6" topLeftCell="ED7" activePane="bottomRight" state="frozen"/>
      <selection pane="topLeft" activeCell="A1" sqref="A1"/>
      <selection pane="topRight" activeCell="C1" sqref="C1"/>
      <selection pane="bottomLeft" activeCell="A7" sqref="A7"/>
      <selection pane="bottomRight" activeCell="A1" sqref="A1:EU10"/>
    </sheetView>
  </sheetViews>
  <sheetFormatPr defaultColWidth="9.00390625" defaultRowHeight="12.75"/>
  <cols>
    <col min="2" max="2" width="28.50390625" style="0" customWidth="1"/>
    <col min="3" max="3" width="23.875" style="0" customWidth="1"/>
    <col min="4" max="4" width="34.375" style="0" customWidth="1"/>
    <col min="5" max="5" width="2.625" style="0" hidden="1" customWidth="1"/>
    <col min="6" max="6" width="3.25390625" style="0" hidden="1" customWidth="1"/>
    <col min="7" max="7" width="10.625" style="0" bestFit="1" customWidth="1"/>
    <col min="13" max="13" width="10.625" style="0" bestFit="1" customWidth="1"/>
    <col min="17" max="17" width="13.50390625" style="0" customWidth="1"/>
    <col min="18" max="18" width="9.125" style="0" bestFit="1" customWidth="1"/>
    <col min="21" max="21" width="9.125" style="0" bestFit="1" customWidth="1"/>
    <col min="22" max="26" width="9.125" style="0" customWidth="1"/>
    <col min="27" max="29" width="9.125" style="0" bestFit="1" customWidth="1"/>
    <col min="31" max="31" width="9.625" style="0" bestFit="1" customWidth="1"/>
    <col min="32" max="69" width="9.125" style="0" bestFit="1" customWidth="1"/>
    <col min="70" max="70" width="10.625" style="0" bestFit="1" customWidth="1"/>
    <col min="71" max="80" width="9.125" style="0" bestFit="1" customWidth="1"/>
    <col min="81" max="81" width="10.625" style="0" bestFit="1" customWidth="1"/>
    <col min="82" max="91" width="9.125" style="0" bestFit="1" customWidth="1"/>
    <col min="92" max="92" width="10.625" style="0" bestFit="1" customWidth="1"/>
    <col min="93" max="102" width="9.125" style="0" bestFit="1" customWidth="1"/>
    <col min="103" max="103" width="10.625" style="0" bestFit="1" customWidth="1"/>
    <col min="104" max="113" width="9.125" style="0" bestFit="1" customWidth="1"/>
    <col min="114" max="114" width="10.625" style="0" bestFit="1" customWidth="1"/>
    <col min="115" max="124" width="9.125" style="0" bestFit="1" customWidth="1"/>
    <col min="125" max="125" width="10.625" style="0" bestFit="1" customWidth="1"/>
    <col min="126" max="129" width="9.125" style="0" bestFit="1" customWidth="1"/>
    <col min="130" max="130" width="10.625" style="0" bestFit="1" customWidth="1"/>
    <col min="131" max="146" width="9.125" style="0" bestFit="1" customWidth="1"/>
    <col min="147" max="147" width="10.625" style="0" bestFit="1" customWidth="1"/>
    <col min="148" max="150" width="9.125" style="0" bestFit="1" customWidth="1"/>
  </cols>
  <sheetData>
    <row r="1" spans="1:3" ht="12.75">
      <c r="A1" s="8"/>
      <c r="B1" s="135" t="s">
        <v>80</v>
      </c>
      <c r="C1" s="26"/>
    </row>
    <row r="3" ht="13.5" thickBot="1"/>
    <row r="4" spans="2:151" ht="12.75">
      <c r="B4" s="4"/>
      <c r="C4" s="4"/>
      <c r="D4" s="4"/>
      <c r="E4" s="4"/>
      <c r="F4" s="4"/>
      <c r="G4" s="234" t="s">
        <v>65</v>
      </c>
      <c r="H4" s="234"/>
      <c r="I4" s="234"/>
      <c r="J4" s="234"/>
      <c r="K4" s="234"/>
      <c r="L4" s="234"/>
      <c r="M4" s="234"/>
      <c r="N4" s="234"/>
      <c r="O4" s="234"/>
      <c r="P4" s="234"/>
      <c r="Q4" s="61"/>
      <c r="R4" s="235" t="s">
        <v>47</v>
      </c>
      <c r="S4" s="235"/>
      <c r="T4" s="235"/>
      <c r="U4" s="235"/>
      <c r="V4" s="235"/>
      <c r="W4" s="235"/>
      <c r="X4" s="235"/>
      <c r="Y4" s="235"/>
      <c r="Z4" s="235"/>
      <c r="AA4" s="235"/>
      <c r="AB4" s="235"/>
      <c r="AC4" s="235"/>
      <c r="AD4" s="61"/>
      <c r="AE4" s="233" t="s">
        <v>1</v>
      </c>
      <c r="AF4" s="233"/>
      <c r="AG4" s="233"/>
      <c r="AH4" s="233"/>
      <c r="AI4" s="233"/>
      <c r="AJ4" s="233"/>
      <c r="AK4" s="233"/>
      <c r="AL4" s="233"/>
      <c r="AM4" s="233"/>
      <c r="AN4" s="233"/>
      <c r="AO4" s="61"/>
      <c r="AP4" s="233" t="s">
        <v>106</v>
      </c>
      <c r="AQ4" s="233"/>
      <c r="AR4" s="233"/>
      <c r="AS4" s="233"/>
      <c r="AT4" s="233"/>
      <c r="AU4" s="233"/>
      <c r="AV4" s="233"/>
      <c r="AW4" s="233"/>
      <c r="AX4" s="233"/>
      <c r="AY4" s="233"/>
      <c r="AZ4" s="61"/>
      <c r="BA4" s="233" t="s">
        <v>113</v>
      </c>
      <c r="BB4" s="233"/>
      <c r="BC4" s="233"/>
      <c r="BD4" s="233"/>
      <c r="BE4" s="233"/>
      <c r="BF4" s="233"/>
      <c r="BG4" s="233"/>
      <c r="BH4" s="233"/>
      <c r="BI4" s="233"/>
      <c r="BJ4" s="236"/>
      <c r="BK4" s="62"/>
      <c r="BL4" s="237" t="s">
        <v>110</v>
      </c>
      <c r="BM4" s="233"/>
      <c r="BN4" s="233"/>
      <c r="BO4" s="233"/>
      <c r="BP4" s="233"/>
      <c r="BQ4" s="233"/>
      <c r="BR4" s="233"/>
      <c r="BS4" s="233"/>
      <c r="BT4" s="233"/>
      <c r="BU4" s="233"/>
      <c r="BV4" s="61"/>
      <c r="BW4" s="237" t="s">
        <v>108</v>
      </c>
      <c r="BX4" s="233"/>
      <c r="BY4" s="233"/>
      <c r="BZ4" s="233"/>
      <c r="CA4" s="233"/>
      <c r="CB4" s="233"/>
      <c r="CC4" s="233"/>
      <c r="CD4" s="233"/>
      <c r="CE4" s="233"/>
      <c r="CF4" s="233"/>
      <c r="CG4" s="61"/>
      <c r="CH4" s="237" t="s">
        <v>109</v>
      </c>
      <c r="CI4" s="233"/>
      <c r="CJ4" s="233"/>
      <c r="CK4" s="233"/>
      <c r="CL4" s="233"/>
      <c r="CM4" s="233"/>
      <c r="CN4" s="233"/>
      <c r="CO4" s="233"/>
      <c r="CP4" s="233"/>
      <c r="CQ4" s="233"/>
      <c r="CR4" s="61"/>
      <c r="CS4" s="237" t="s">
        <v>111</v>
      </c>
      <c r="CT4" s="233"/>
      <c r="CU4" s="233"/>
      <c r="CV4" s="233"/>
      <c r="CW4" s="233"/>
      <c r="CX4" s="233"/>
      <c r="CY4" s="233"/>
      <c r="CZ4" s="233"/>
      <c r="DA4" s="233"/>
      <c r="DB4" s="233"/>
      <c r="DC4" s="61"/>
      <c r="DD4" s="237" t="s">
        <v>107</v>
      </c>
      <c r="DE4" s="233"/>
      <c r="DF4" s="233"/>
      <c r="DG4" s="233"/>
      <c r="DH4" s="233"/>
      <c r="DI4" s="233"/>
      <c r="DJ4" s="233"/>
      <c r="DK4" s="233"/>
      <c r="DL4" s="233"/>
      <c r="DM4" s="233"/>
      <c r="DN4" s="61"/>
      <c r="DO4" s="237" t="s">
        <v>112</v>
      </c>
      <c r="DP4" s="233"/>
      <c r="DQ4" s="233"/>
      <c r="DR4" s="233"/>
      <c r="DS4" s="233"/>
      <c r="DT4" s="233"/>
      <c r="DU4" s="233"/>
      <c r="DV4" s="233"/>
      <c r="DW4" s="233"/>
      <c r="DX4" s="233"/>
      <c r="DY4" s="61"/>
      <c r="DZ4" s="233" t="s">
        <v>66</v>
      </c>
      <c r="EA4" s="233"/>
      <c r="EB4" s="233"/>
      <c r="EC4" s="233"/>
      <c r="ED4" s="233"/>
      <c r="EE4" s="233"/>
      <c r="EF4" s="233"/>
      <c r="EG4" s="233"/>
      <c r="EH4" s="233"/>
      <c r="EI4" s="233"/>
      <c r="EJ4" s="61"/>
      <c r="EK4" s="233" t="s">
        <v>81</v>
      </c>
      <c r="EL4" s="233"/>
      <c r="EM4" s="233"/>
      <c r="EN4" s="233"/>
      <c r="EO4" s="233"/>
      <c r="EP4" s="233"/>
      <c r="EQ4" s="233"/>
      <c r="ER4" s="233"/>
      <c r="ES4" s="233"/>
      <c r="ET4" s="233"/>
      <c r="EU4" s="63"/>
    </row>
    <row r="5" spans="2:151" ht="164.25">
      <c r="B5" s="4"/>
      <c r="C5" s="4"/>
      <c r="D5" s="4"/>
      <c r="E5" s="4"/>
      <c r="F5" s="4"/>
      <c r="G5" s="64" t="s">
        <v>3</v>
      </c>
      <c r="H5" s="64" t="s">
        <v>4</v>
      </c>
      <c r="I5" s="64" t="s">
        <v>5</v>
      </c>
      <c r="J5" s="64" t="s">
        <v>6</v>
      </c>
      <c r="K5" s="64" t="s">
        <v>10</v>
      </c>
      <c r="L5" s="64" t="s">
        <v>7</v>
      </c>
      <c r="M5" s="64" t="s">
        <v>8</v>
      </c>
      <c r="N5" s="64" t="s">
        <v>13</v>
      </c>
      <c r="O5" s="64" t="s">
        <v>39</v>
      </c>
      <c r="P5" s="64" t="s">
        <v>12</v>
      </c>
      <c r="Q5" s="62"/>
      <c r="R5" s="104" t="s">
        <v>1</v>
      </c>
      <c r="S5" s="196" t="s">
        <v>106</v>
      </c>
      <c r="T5" s="196" t="s">
        <v>113</v>
      </c>
      <c r="U5" s="196" t="s">
        <v>110</v>
      </c>
      <c r="V5" s="196" t="s">
        <v>108</v>
      </c>
      <c r="W5" s="196" t="s">
        <v>109</v>
      </c>
      <c r="X5" s="196" t="s">
        <v>111</v>
      </c>
      <c r="Y5" s="196" t="s">
        <v>107</v>
      </c>
      <c r="Z5" s="196" t="s">
        <v>112</v>
      </c>
      <c r="AA5" s="65" t="s">
        <v>66</v>
      </c>
      <c r="AB5" s="65" t="s">
        <v>81</v>
      </c>
      <c r="AC5" s="66" t="s">
        <v>2</v>
      </c>
      <c r="AD5" s="67"/>
      <c r="AE5" s="68" t="s">
        <v>3</v>
      </c>
      <c r="AF5" s="69" t="s">
        <v>4</v>
      </c>
      <c r="AG5" s="69" t="s">
        <v>5</v>
      </c>
      <c r="AH5" s="69" t="s">
        <v>6</v>
      </c>
      <c r="AI5" s="69" t="s">
        <v>10</v>
      </c>
      <c r="AJ5" s="69" t="s">
        <v>7</v>
      </c>
      <c r="AK5" s="69" t="s">
        <v>8</v>
      </c>
      <c r="AL5" s="69" t="s">
        <v>13</v>
      </c>
      <c r="AM5" s="69" t="s">
        <v>39</v>
      </c>
      <c r="AN5" s="70" t="s">
        <v>12</v>
      </c>
      <c r="AO5" s="62"/>
      <c r="AP5" s="68" t="s">
        <v>3</v>
      </c>
      <c r="AQ5" s="69" t="s">
        <v>4</v>
      </c>
      <c r="AR5" s="69" t="s">
        <v>5</v>
      </c>
      <c r="AS5" s="69" t="s">
        <v>6</v>
      </c>
      <c r="AT5" s="69" t="s">
        <v>10</v>
      </c>
      <c r="AU5" s="69" t="s">
        <v>7</v>
      </c>
      <c r="AV5" s="69" t="s">
        <v>8</v>
      </c>
      <c r="AW5" s="69" t="s">
        <v>13</v>
      </c>
      <c r="AX5" s="69" t="s">
        <v>39</v>
      </c>
      <c r="AY5" s="70" t="s">
        <v>12</v>
      </c>
      <c r="AZ5" s="62"/>
      <c r="BA5" s="68" t="s">
        <v>3</v>
      </c>
      <c r="BB5" s="69" t="s">
        <v>4</v>
      </c>
      <c r="BC5" s="69" t="s">
        <v>5</v>
      </c>
      <c r="BD5" s="69" t="s">
        <v>6</v>
      </c>
      <c r="BE5" s="69" t="s">
        <v>10</v>
      </c>
      <c r="BF5" s="69" t="s">
        <v>7</v>
      </c>
      <c r="BG5" s="69" t="s">
        <v>8</v>
      </c>
      <c r="BH5" s="69" t="s">
        <v>13</v>
      </c>
      <c r="BI5" s="69" t="s">
        <v>39</v>
      </c>
      <c r="BJ5" s="70" t="s">
        <v>12</v>
      </c>
      <c r="BK5" s="71"/>
      <c r="BL5" s="68" t="s">
        <v>3</v>
      </c>
      <c r="BM5" s="69" t="s">
        <v>4</v>
      </c>
      <c r="BN5" s="69" t="s">
        <v>5</v>
      </c>
      <c r="BO5" s="69" t="s">
        <v>6</v>
      </c>
      <c r="BP5" s="69" t="s">
        <v>10</v>
      </c>
      <c r="BQ5" s="69" t="s">
        <v>7</v>
      </c>
      <c r="BR5" s="69" t="s">
        <v>8</v>
      </c>
      <c r="BS5" s="69" t="s">
        <v>13</v>
      </c>
      <c r="BT5" s="69" t="s">
        <v>39</v>
      </c>
      <c r="BU5" s="70" t="s">
        <v>12</v>
      </c>
      <c r="BV5" s="67"/>
      <c r="BW5" s="68" t="s">
        <v>3</v>
      </c>
      <c r="BX5" s="69" t="s">
        <v>4</v>
      </c>
      <c r="BY5" s="69" t="s">
        <v>5</v>
      </c>
      <c r="BZ5" s="69" t="s">
        <v>6</v>
      </c>
      <c r="CA5" s="69" t="s">
        <v>10</v>
      </c>
      <c r="CB5" s="69" t="s">
        <v>7</v>
      </c>
      <c r="CC5" s="69" t="s">
        <v>8</v>
      </c>
      <c r="CD5" s="69" t="s">
        <v>13</v>
      </c>
      <c r="CE5" s="69" t="s">
        <v>39</v>
      </c>
      <c r="CF5" s="70" t="s">
        <v>12</v>
      </c>
      <c r="CG5" s="67"/>
      <c r="CH5" s="68" t="s">
        <v>3</v>
      </c>
      <c r="CI5" s="69" t="s">
        <v>4</v>
      </c>
      <c r="CJ5" s="69" t="s">
        <v>5</v>
      </c>
      <c r="CK5" s="69" t="s">
        <v>6</v>
      </c>
      <c r="CL5" s="69" t="s">
        <v>10</v>
      </c>
      <c r="CM5" s="69" t="s">
        <v>7</v>
      </c>
      <c r="CN5" s="69" t="s">
        <v>8</v>
      </c>
      <c r="CO5" s="69" t="s">
        <v>13</v>
      </c>
      <c r="CP5" s="69" t="s">
        <v>39</v>
      </c>
      <c r="CQ5" s="70" t="s">
        <v>12</v>
      </c>
      <c r="CR5" s="67"/>
      <c r="CS5" s="68" t="s">
        <v>3</v>
      </c>
      <c r="CT5" s="69" t="s">
        <v>4</v>
      </c>
      <c r="CU5" s="69" t="s">
        <v>5</v>
      </c>
      <c r="CV5" s="69" t="s">
        <v>6</v>
      </c>
      <c r="CW5" s="69" t="s">
        <v>10</v>
      </c>
      <c r="CX5" s="69" t="s">
        <v>7</v>
      </c>
      <c r="CY5" s="69" t="s">
        <v>8</v>
      </c>
      <c r="CZ5" s="69" t="s">
        <v>13</v>
      </c>
      <c r="DA5" s="69" t="s">
        <v>39</v>
      </c>
      <c r="DB5" s="70" t="s">
        <v>12</v>
      </c>
      <c r="DC5" s="67"/>
      <c r="DD5" s="68" t="s">
        <v>3</v>
      </c>
      <c r="DE5" s="69" t="s">
        <v>4</v>
      </c>
      <c r="DF5" s="69" t="s">
        <v>5</v>
      </c>
      <c r="DG5" s="69" t="s">
        <v>6</v>
      </c>
      <c r="DH5" s="69" t="s">
        <v>10</v>
      </c>
      <c r="DI5" s="69" t="s">
        <v>7</v>
      </c>
      <c r="DJ5" s="69" t="s">
        <v>8</v>
      </c>
      <c r="DK5" s="69" t="s">
        <v>13</v>
      </c>
      <c r="DL5" s="69" t="s">
        <v>39</v>
      </c>
      <c r="DM5" s="70" t="s">
        <v>12</v>
      </c>
      <c r="DN5" s="67"/>
      <c r="DO5" s="68" t="s">
        <v>3</v>
      </c>
      <c r="DP5" s="69" t="s">
        <v>4</v>
      </c>
      <c r="DQ5" s="69" t="s">
        <v>5</v>
      </c>
      <c r="DR5" s="69" t="s">
        <v>6</v>
      </c>
      <c r="DS5" s="69" t="s">
        <v>10</v>
      </c>
      <c r="DT5" s="69" t="s">
        <v>7</v>
      </c>
      <c r="DU5" s="69" t="s">
        <v>8</v>
      </c>
      <c r="DV5" s="69" t="s">
        <v>13</v>
      </c>
      <c r="DW5" s="69" t="s">
        <v>39</v>
      </c>
      <c r="DX5" s="70" t="s">
        <v>12</v>
      </c>
      <c r="DY5" s="67"/>
      <c r="DZ5" s="68" t="s">
        <v>3</v>
      </c>
      <c r="EA5" s="69" t="s">
        <v>4</v>
      </c>
      <c r="EB5" s="69" t="s">
        <v>5</v>
      </c>
      <c r="EC5" s="69" t="s">
        <v>6</v>
      </c>
      <c r="ED5" s="69" t="s">
        <v>10</v>
      </c>
      <c r="EE5" s="69" t="s">
        <v>7</v>
      </c>
      <c r="EF5" s="69" t="s">
        <v>8</v>
      </c>
      <c r="EG5" s="69" t="s">
        <v>13</v>
      </c>
      <c r="EH5" s="69" t="s">
        <v>39</v>
      </c>
      <c r="EI5" s="70" t="s">
        <v>12</v>
      </c>
      <c r="EJ5" s="67"/>
      <c r="EK5" s="68" t="s">
        <v>3</v>
      </c>
      <c r="EL5" s="69" t="s">
        <v>4</v>
      </c>
      <c r="EM5" s="69" t="s">
        <v>5</v>
      </c>
      <c r="EN5" s="69" t="s">
        <v>6</v>
      </c>
      <c r="EO5" s="69" t="s">
        <v>10</v>
      </c>
      <c r="EP5" s="69" t="s">
        <v>7</v>
      </c>
      <c r="EQ5" s="69" t="s">
        <v>8</v>
      </c>
      <c r="ER5" s="69" t="s">
        <v>13</v>
      </c>
      <c r="ES5" s="69" t="s">
        <v>39</v>
      </c>
      <c r="ET5" s="70" t="s">
        <v>12</v>
      </c>
      <c r="EU5" s="72"/>
    </row>
    <row r="6" spans="2:151" s="136" customFormat="1" ht="12.75">
      <c r="B6" s="138" t="s">
        <v>49</v>
      </c>
      <c r="C6" s="137" t="s">
        <v>48</v>
      </c>
      <c r="D6" s="138" t="s">
        <v>86</v>
      </c>
      <c r="E6" s="138"/>
      <c r="F6" s="138"/>
      <c r="G6" s="139"/>
      <c r="H6" s="139"/>
      <c r="I6" s="139"/>
      <c r="J6" s="139"/>
      <c r="K6" s="139"/>
      <c r="L6" s="139"/>
      <c r="M6" s="139"/>
      <c r="N6" s="139"/>
      <c r="O6" s="139"/>
      <c r="P6" s="140"/>
      <c r="Q6" s="141"/>
      <c r="R6" s="146"/>
      <c r="S6" s="147"/>
      <c r="T6" s="147"/>
      <c r="U6" s="147"/>
      <c r="V6" s="147"/>
      <c r="W6" s="147"/>
      <c r="X6" s="147"/>
      <c r="Y6" s="147"/>
      <c r="Z6" s="147"/>
      <c r="AA6" s="147"/>
      <c r="AB6" s="147"/>
      <c r="AC6" s="148"/>
      <c r="AD6" s="143"/>
      <c r="AE6" s="142"/>
      <c r="AF6" s="139"/>
      <c r="AG6" s="139"/>
      <c r="AH6" s="139"/>
      <c r="AI6" s="139"/>
      <c r="AJ6" s="139"/>
      <c r="AK6" s="139"/>
      <c r="AL6" s="139"/>
      <c r="AM6" s="139"/>
      <c r="AN6" s="140"/>
      <c r="AO6" s="144"/>
      <c r="AP6" s="142"/>
      <c r="AQ6" s="139"/>
      <c r="AR6" s="139"/>
      <c r="AS6" s="139"/>
      <c r="AT6" s="139"/>
      <c r="AU6" s="139"/>
      <c r="AV6" s="139"/>
      <c r="AW6" s="139"/>
      <c r="AX6" s="139"/>
      <c r="AY6" s="140"/>
      <c r="AZ6" s="144"/>
      <c r="BA6" s="142"/>
      <c r="BB6" s="139"/>
      <c r="BC6" s="139"/>
      <c r="BD6" s="139"/>
      <c r="BE6" s="139"/>
      <c r="BF6" s="139"/>
      <c r="BG6" s="139"/>
      <c r="BH6" s="139"/>
      <c r="BI6" s="139"/>
      <c r="BJ6" s="140"/>
      <c r="BK6" s="141"/>
      <c r="BL6" s="142"/>
      <c r="BM6" s="139"/>
      <c r="BN6" s="139"/>
      <c r="BO6" s="139"/>
      <c r="BP6" s="139"/>
      <c r="BQ6" s="139"/>
      <c r="BR6" s="139"/>
      <c r="BS6" s="139"/>
      <c r="BT6" s="139"/>
      <c r="BU6" s="140"/>
      <c r="BV6" s="143"/>
      <c r="BW6" s="142"/>
      <c r="BX6" s="139"/>
      <c r="BY6" s="139"/>
      <c r="BZ6" s="139"/>
      <c r="CA6" s="139"/>
      <c r="CB6" s="139"/>
      <c r="CC6" s="139"/>
      <c r="CD6" s="139"/>
      <c r="CE6" s="139"/>
      <c r="CF6" s="140"/>
      <c r="CG6" s="143"/>
      <c r="CH6" s="142"/>
      <c r="CI6" s="139"/>
      <c r="CJ6" s="139"/>
      <c r="CK6" s="139"/>
      <c r="CL6" s="139"/>
      <c r="CM6" s="139"/>
      <c r="CN6" s="139"/>
      <c r="CO6" s="139"/>
      <c r="CP6" s="139"/>
      <c r="CQ6" s="140"/>
      <c r="CR6" s="143"/>
      <c r="CS6" s="142"/>
      <c r="CT6" s="139"/>
      <c r="CU6" s="139"/>
      <c r="CV6" s="139"/>
      <c r="CW6" s="139"/>
      <c r="CX6" s="139"/>
      <c r="CY6" s="139"/>
      <c r="CZ6" s="139"/>
      <c r="DA6" s="139"/>
      <c r="DB6" s="140"/>
      <c r="DC6" s="143"/>
      <c r="DD6" s="142"/>
      <c r="DE6" s="139"/>
      <c r="DF6" s="139"/>
      <c r="DG6" s="139"/>
      <c r="DH6" s="139"/>
      <c r="DI6" s="139"/>
      <c r="DJ6" s="139"/>
      <c r="DK6" s="139"/>
      <c r="DL6" s="139"/>
      <c r="DM6" s="140"/>
      <c r="DN6" s="143"/>
      <c r="DO6" s="142"/>
      <c r="DP6" s="139"/>
      <c r="DQ6" s="139"/>
      <c r="DR6" s="139"/>
      <c r="DS6" s="139"/>
      <c r="DT6" s="139"/>
      <c r="DU6" s="139"/>
      <c r="DV6" s="139"/>
      <c r="DW6" s="139"/>
      <c r="DX6" s="140"/>
      <c r="DY6" s="143"/>
      <c r="DZ6" s="142"/>
      <c r="EA6" s="139"/>
      <c r="EB6" s="139"/>
      <c r="EC6" s="139"/>
      <c r="ED6" s="139"/>
      <c r="EE6" s="139"/>
      <c r="EF6" s="139"/>
      <c r="EG6" s="139"/>
      <c r="EH6" s="139"/>
      <c r="EI6" s="140"/>
      <c r="EJ6" s="143"/>
      <c r="EK6" s="142"/>
      <c r="EL6" s="139"/>
      <c r="EM6" s="139"/>
      <c r="EN6" s="139"/>
      <c r="EO6" s="139"/>
      <c r="EP6" s="139"/>
      <c r="EQ6" s="139"/>
      <c r="ER6" s="139"/>
      <c r="ES6" s="139"/>
      <c r="ET6" s="140"/>
      <c r="EU6" s="141"/>
    </row>
    <row r="7" spans="2:151" s="136" customFormat="1" ht="12.75">
      <c r="B7" s="127"/>
      <c r="C7" s="166"/>
      <c r="D7" s="170"/>
      <c r="E7" s="170"/>
      <c r="F7" s="170"/>
      <c r="G7" s="127"/>
      <c r="H7" s="127"/>
      <c r="I7" s="127"/>
      <c r="J7" s="127"/>
      <c r="K7" s="127"/>
      <c r="L7" s="127"/>
      <c r="M7" s="127"/>
      <c r="N7" s="127"/>
      <c r="O7" s="127"/>
      <c r="P7" s="167"/>
      <c r="Q7" s="160"/>
      <c r="R7" s="168"/>
      <c r="S7" s="169"/>
      <c r="T7" s="169"/>
      <c r="U7" s="169"/>
      <c r="V7" s="169"/>
      <c r="W7" s="169"/>
      <c r="X7" s="169"/>
      <c r="Y7" s="169"/>
      <c r="Z7" s="169"/>
      <c r="AA7" s="169"/>
      <c r="AB7" s="169"/>
      <c r="AC7" s="184">
        <f>SUM(R7:AB7)</f>
        <v>0</v>
      </c>
      <c r="AD7" s="144"/>
      <c r="AE7" s="182">
        <f>$R$7*G7</f>
        <v>0</v>
      </c>
      <c r="AF7" s="182">
        <f aca="true" t="shared" si="0" ref="AF7:AN7">$R$7*H7</f>
        <v>0</v>
      </c>
      <c r="AG7" s="182">
        <f t="shared" si="0"/>
        <v>0</v>
      </c>
      <c r="AH7" s="182">
        <f t="shared" si="0"/>
        <v>0</v>
      </c>
      <c r="AI7" s="182">
        <f t="shared" si="0"/>
        <v>0</v>
      </c>
      <c r="AJ7" s="182">
        <f t="shared" si="0"/>
        <v>0</v>
      </c>
      <c r="AK7" s="182">
        <f t="shared" si="0"/>
        <v>0</v>
      </c>
      <c r="AL7" s="182">
        <f t="shared" si="0"/>
        <v>0</v>
      </c>
      <c r="AM7" s="182">
        <f t="shared" si="0"/>
        <v>0</v>
      </c>
      <c r="AN7" s="182">
        <f t="shared" si="0"/>
        <v>0</v>
      </c>
      <c r="AO7" s="144"/>
      <c r="AP7" s="183">
        <f>($S7*$G7)</f>
        <v>0</v>
      </c>
      <c r="AQ7" s="183">
        <f>($S7*$H7)</f>
        <v>0</v>
      </c>
      <c r="AR7" s="183">
        <f>($S7*$I7)</f>
        <v>0</v>
      </c>
      <c r="AS7" s="183">
        <f>($S7*$J7)</f>
        <v>0</v>
      </c>
      <c r="AT7" s="183">
        <f>($S7*$K7)</f>
        <v>0</v>
      </c>
      <c r="AU7" s="183">
        <f>($S7*$L7)</f>
        <v>0</v>
      </c>
      <c r="AV7" s="183">
        <f>($S7*$M7)</f>
        <v>0</v>
      </c>
      <c r="AW7" s="183">
        <f>($S7*$N7)</f>
        <v>0</v>
      </c>
      <c r="AX7" s="183">
        <f>($S7*$O7)</f>
        <v>0</v>
      </c>
      <c r="AY7" s="183">
        <f>($S7*$P7)</f>
        <v>0</v>
      </c>
      <c r="AZ7" s="71"/>
      <c r="BA7" s="183">
        <f>($T7*$G7)</f>
        <v>0</v>
      </c>
      <c r="BB7" s="183">
        <f>($T7*$H7)</f>
        <v>0</v>
      </c>
      <c r="BC7" s="183">
        <f>($T7*$I7)</f>
        <v>0</v>
      </c>
      <c r="BD7" s="183">
        <f>($T7*$J7)</f>
        <v>0</v>
      </c>
      <c r="BE7" s="183">
        <f>($T7*$K7)</f>
        <v>0</v>
      </c>
      <c r="BF7" s="183">
        <f>($T7*$L7)</f>
        <v>0</v>
      </c>
      <c r="BG7" s="183">
        <f>($T7*$M7)</f>
        <v>0</v>
      </c>
      <c r="BH7" s="183">
        <f>($T7*$N7)</f>
        <v>0</v>
      </c>
      <c r="BI7" s="183">
        <f>($T7*$O7)</f>
        <v>0</v>
      </c>
      <c r="BJ7" s="183">
        <f>($T7*$P7)</f>
        <v>0</v>
      </c>
      <c r="BK7" s="73"/>
      <c r="BL7" s="183">
        <f>($U7*$G7)</f>
        <v>0</v>
      </c>
      <c r="BM7" s="183">
        <f>($U7*$H7)</f>
        <v>0</v>
      </c>
      <c r="BN7" s="183">
        <f>($U7*$I7)</f>
        <v>0</v>
      </c>
      <c r="BO7" s="183">
        <f>($U7*$J7)</f>
        <v>0</v>
      </c>
      <c r="BP7" s="183">
        <f>($U7*$K7)</f>
        <v>0</v>
      </c>
      <c r="BQ7" s="183">
        <f>($U7*$L7)</f>
        <v>0</v>
      </c>
      <c r="BR7" s="183">
        <f>($U7*$M7)</f>
        <v>0</v>
      </c>
      <c r="BS7" s="183">
        <f>($U7*$N7)</f>
        <v>0</v>
      </c>
      <c r="BT7" s="183">
        <f>($U7*$O7)</f>
        <v>0</v>
      </c>
      <c r="BU7" s="183">
        <f>($U7*$P7)</f>
        <v>0</v>
      </c>
      <c r="BV7" s="71"/>
      <c r="BW7" s="183">
        <f>($V7*$G7)</f>
        <v>0</v>
      </c>
      <c r="BX7" s="183">
        <f>($V7*$H7)</f>
        <v>0</v>
      </c>
      <c r="BY7" s="183">
        <f>($V7*$I7)</f>
        <v>0</v>
      </c>
      <c r="BZ7" s="183">
        <f>($V7*$J7)</f>
        <v>0</v>
      </c>
      <c r="CA7" s="183">
        <f>($V7*$K7)</f>
        <v>0</v>
      </c>
      <c r="CB7" s="183">
        <f>($V7*$L7)</f>
        <v>0</v>
      </c>
      <c r="CC7" s="183">
        <f>($V7*$M7)</f>
        <v>0</v>
      </c>
      <c r="CD7" s="183">
        <f>($V7*$N7)</f>
        <v>0</v>
      </c>
      <c r="CE7" s="183">
        <f>($V7*$O7)</f>
        <v>0</v>
      </c>
      <c r="CF7" s="183">
        <f>($V7*$P7)</f>
        <v>0</v>
      </c>
      <c r="CG7" s="71"/>
      <c r="CH7" s="183">
        <f>($W7*$G7)</f>
        <v>0</v>
      </c>
      <c r="CI7" s="183">
        <f>($W7*$H7)</f>
        <v>0</v>
      </c>
      <c r="CJ7" s="183">
        <f>($W7*$I7)</f>
        <v>0</v>
      </c>
      <c r="CK7" s="183">
        <f>($W7*$J7)</f>
        <v>0</v>
      </c>
      <c r="CL7" s="183">
        <f>($W7*$K7)</f>
        <v>0</v>
      </c>
      <c r="CM7" s="183">
        <f>($W7*$L7)</f>
        <v>0</v>
      </c>
      <c r="CN7" s="183">
        <f>($W7*$M7)</f>
        <v>0</v>
      </c>
      <c r="CO7" s="183">
        <f>($W7*$N7)</f>
        <v>0</v>
      </c>
      <c r="CP7" s="183">
        <f>($W7*$O7)</f>
        <v>0</v>
      </c>
      <c r="CQ7" s="183">
        <f>($W7*$P7)</f>
        <v>0</v>
      </c>
      <c r="CR7" s="71"/>
      <c r="CS7" s="183">
        <f>($X7*$G7)</f>
        <v>0</v>
      </c>
      <c r="CT7" s="183">
        <f>($X7*$H7)</f>
        <v>0</v>
      </c>
      <c r="CU7" s="183">
        <f>($X7*$I7)</f>
        <v>0</v>
      </c>
      <c r="CV7" s="183">
        <f>($X7*$J7)</f>
        <v>0</v>
      </c>
      <c r="CW7" s="183">
        <f>($X7*$K7)</f>
        <v>0</v>
      </c>
      <c r="CX7" s="183">
        <f>($X7*$L7)</f>
        <v>0</v>
      </c>
      <c r="CY7" s="183">
        <f>($X7*$M7)</f>
        <v>0</v>
      </c>
      <c r="CZ7" s="183">
        <f>($X7*$N7)</f>
        <v>0</v>
      </c>
      <c r="DA7" s="183">
        <f>($X7*$O7)</f>
        <v>0</v>
      </c>
      <c r="DB7" s="183">
        <f>($X7*$P7)</f>
        <v>0</v>
      </c>
      <c r="DC7" s="71"/>
      <c r="DD7" s="183">
        <f>($Y7*$G7)</f>
        <v>0</v>
      </c>
      <c r="DE7" s="183">
        <f>($Y7*$H7)</f>
        <v>0</v>
      </c>
      <c r="DF7" s="183">
        <f>($Y7*$I7)</f>
        <v>0</v>
      </c>
      <c r="DG7" s="183">
        <f>($Y7*$J7)</f>
        <v>0</v>
      </c>
      <c r="DH7" s="183">
        <f>($Y7*$K7)</f>
        <v>0</v>
      </c>
      <c r="DI7" s="183">
        <f>($Y7*$L7)</f>
        <v>0</v>
      </c>
      <c r="DJ7" s="183">
        <f>($Y7*$M7)</f>
        <v>0</v>
      </c>
      <c r="DK7" s="183">
        <f>($Y7*$N7)</f>
        <v>0</v>
      </c>
      <c r="DL7" s="183">
        <f>($Y7*$O7)</f>
        <v>0</v>
      </c>
      <c r="DM7" s="183">
        <f>($Y7*$P7)</f>
        <v>0</v>
      </c>
      <c r="DN7" s="71"/>
      <c r="DO7" s="183">
        <f>($Z7*$G7)</f>
        <v>0</v>
      </c>
      <c r="DP7" s="183">
        <f>($Z7*$H7)</f>
        <v>0</v>
      </c>
      <c r="DQ7" s="183">
        <f>($Z7*$I7)</f>
        <v>0</v>
      </c>
      <c r="DR7" s="183">
        <f>($Z7*$J7)</f>
        <v>0</v>
      </c>
      <c r="DS7" s="183">
        <f>($Z7*$K7)</f>
        <v>0</v>
      </c>
      <c r="DT7" s="183">
        <f>($Z7*$L7)</f>
        <v>0</v>
      </c>
      <c r="DU7" s="183">
        <f>($Z7*$M7)</f>
        <v>0</v>
      </c>
      <c r="DV7" s="183">
        <f>($Z7*$N7)</f>
        <v>0</v>
      </c>
      <c r="DW7" s="183">
        <f>($Z7*$O7)</f>
        <v>0</v>
      </c>
      <c r="DX7" s="183">
        <f>($Z7*$P7)</f>
        <v>0</v>
      </c>
      <c r="DY7" s="144"/>
      <c r="DZ7" s="182">
        <f>$AA$7*G7</f>
        <v>0</v>
      </c>
      <c r="EA7" s="182">
        <f aca="true" t="shared" si="1" ref="EA7:EI7">$AA$7*H7</f>
        <v>0</v>
      </c>
      <c r="EB7" s="182">
        <f t="shared" si="1"/>
        <v>0</v>
      </c>
      <c r="EC7" s="182">
        <f t="shared" si="1"/>
        <v>0</v>
      </c>
      <c r="ED7" s="182">
        <f t="shared" si="1"/>
        <v>0</v>
      </c>
      <c r="EE7" s="182">
        <f t="shared" si="1"/>
        <v>0</v>
      </c>
      <c r="EF7" s="182">
        <f t="shared" si="1"/>
        <v>0</v>
      </c>
      <c r="EG7" s="182">
        <f t="shared" si="1"/>
        <v>0</v>
      </c>
      <c r="EH7" s="182">
        <f t="shared" si="1"/>
        <v>0</v>
      </c>
      <c r="EI7" s="182">
        <f t="shared" si="1"/>
        <v>0</v>
      </c>
      <c r="EJ7" s="144"/>
      <c r="EK7" s="182">
        <f>$AB$7*G7</f>
        <v>0</v>
      </c>
      <c r="EL7" s="182">
        <f aca="true" t="shared" si="2" ref="EL7:ET7">$AB$7*H7</f>
        <v>0</v>
      </c>
      <c r="EM7" s="182">
        <f t="shared" si="2"/>
        <v>0</v>
      </c>
      <c r="EN7" s="182">
        <f t="shared" si="2"/>
        <v>0</v>
      </c>
      <c r="EO7" s="182">
        <f t="shared" si="2"/>
        <v>0</v>
      </c>
      <c r="EP7" s="182">
        <f t="shared" si="2"/>
        <v>0</v>
      </c>
      <c r="EQ7" s="182">
        <f t="shared" si="2"/>
        <v>0</v>
      </c>
      <c r="ER7" s="182">
        <f t="shared" si="2"/>
        <v>0</v>
      </c>
      <c r="ES7" s="182">
        <f t="shared" si="2"/>
        <v>0</v>
      </c>
      <c r="ET7" s="182">
        <f t="shared" si="2"/>
        <v>0</v>
      </c>
      <c r="EU7" s="141"/>
    </row>
    <row r="8" spans="2:151" s="136" customFormat="1" ht="12.75">
      <c r="B8" s="127"/>
      <c r="C8" s="166"/>
      <c r="D8" s="170"/>
      <c r="E8" s="170"/>
      <c r="F8" s="170"/>
      <c r="G8" s="127"/>
      <c r="H8" s="127"/>
      <c r="I8" s="127"/>
      <c r="J8" s="127"/>
      <c r="K8" s="127"/>
      <c r="L8" s="127"/>
      <c r="M8" s="127"/>
      <c r="N8" s="127"/>
      <c r="O8" s="127"/>
      <c r="P8" s="167"/>
      <c r="Q8" s="175" t="s">
        <v>89</v>
      </c>
      <c r="R8" s="168"/>
      <c r="S8" s="169"/>
      <c r="T8" s="169"/>
      <c r="U8" s="169"/>
      <c r="V8" s="169"/>
      <c r="W8" s="169"/>
      <c r="X8" s="169"/>
      <c r="Y8" s="169"/>
      <c r="Z8" s="169"/>
      <c r="AA8" s="169"/>
      <c r="AB8" s="169"/>
      <c r="AC8" s="184">
        <f>SUM(R8:AB8)</f>
        <v>0</v>
      </c>
      <c r="AD8" s="144"/>
      <c r="AE8" s="182">
        <f>$R$8*G8</f>
        <v>0</v>
      </c>
      <c r="AF8" s="182">
        <f aca="true" t="shared" si="3" ref="AF8:AN8">$R$8*H8</f>
        <v>0</v>
      </c>
      <c r="AG8" s="182">
        <f t="shared" si="3"/>
        <v>0</v>
      </c>
      <c r="AH8" s="182">
        <f t="shared" si="3"/>
        <v>0</v>
      </c>
      <c r="AI8" s="182">
        <f t="shared" si="3"/>
        <v>0</v>
      </c>
      <c r="AJ8" s="182">
        <f t="shared" si="3"/>
        <v>0</v>
      </c>
      <c r="AK8" s="182">
        <f t="shared" si="3"/>
        <v>0</v>
      </c>
      <c r="AL8" s="182">
        <f t="shared" si="3"/>
        <v>0</v>
      </c>
      <c r="AM8" s="182">
        <f t="shared" si="3"/>
        <v>0</v>
      </c>
      <c r="AN8" s="182">
        <f t="shared" si="3"/>
        <v>0</v>
      </c>
      <c r="AO8" s="144"/>
      <c r="AP8" s="183">
        <f>($S8*$G8)</f>
        <v>0</v>
      </c>
      <c r="AQ8" s="183">
        <f>($S8*$H8)</f>
        <v>0</v>
      </c>
      <c r="AR8" s="183">
        <f>($S8*$I8)</f>
        <v>0</v>
      </c>
      <c r="AS8" s="183">
        <f>($S8*$J8)</f>
        <v>0</v>
      </c>
      <c r="AT8" s="183">
        <f>($S8*$K8)</f>
        <v>0</v>
      </c>
      <c r="AU8" s="183">
        <f>($S8*$L8)</f>
        <v>0</v>
      </c>
      <c r="AV8" s="183">
        <f>($S8*$M8)</f>
        <v>0</v>
      </c>
      <c r="AW8" s="183">
        <f>($S8*$N8)</f>
        <v>0</v>
      </c>
      <c r="AX8" s="183">
        <f>($S8*$O8)</f>
        <v>0</v>
      </c>
      <c r="AY8" s="183">
        <f>($S8*$P8)</f>
        <v>0</v>
      </c>
      <c r="AZ8" s="71"/>
      <c r="BA8" s="183">
        <f>($T8*$G8)</f>
        <v>0</v>
      </c>
      <c r="BB8" s="183">
        <f>($T8*$H8)</f>
        <v>0</v>
      </c>
      <c r="BC8" s="183">
        <f>($T8*$I8)</f>
        <v>0</v>
      </c>
      <c r="BD8" s="183">
        <f>($T8*$J8)</f>
        <v>0</v>
      </c>
      <c r="BE8" s="183">
        <f>($T8*$K8)</f>
        <v>0</v>
      </c>
      <c r="BF8" s="183">
        <f>($T8*$L8)</f>
        <v>0</v>
      </c>
      <c r="BG8" s="183">
        <f>($T8*$M8)</f>
        <v>0</v>
      </c>
      <c r="BH8" s="183">
        <f>($T8*$N8)</f>
        <v>0</v>
      </c>
      <c r="BI8" s="183">
        <f>($T8*$O8)</f>
        <v>0</v>
      </c>
      <c r="BJ8" s="183">
        <f>($T8*$P8)</f>
        <v>0</v>
      </c>
      <c r="BK8" s="73"/>
      <c r="BL8" s="183">
        <f>($U8*$G8)</f>
        <v>0</v>
      </c>
      <c r="BM8" s="183">
        <f>($U8*$H8)</f>
        <v>0</v>
      </c>
      <c r="BN8" s="183">
        <f>($U8*$I8)</f>
        <v>0</v>
      </c>
      <c r="BO8" s="183">
        <f>($U8*$J8)</f>
        <v>0</v>
      </c>
      <c r="BP8" s="183">
        <f>($U8*$K8)</f>
        <v>0</v>
      </c>
      <c r="BQ8" s="183">
        <f>($U8*$L8)</f>
        <v>0</v>
      </c>
      <c r="BR8" s="183">
        <f>($U8*$M8)</f>
        <v>0</v>
      </c>
      <c r="BS8" s="183">
        <f>($U8*$N8)</f>
        <v>0</v>
      </c>
      <c r="BT8" s="183">
        <f>($U8*$O8)</f>
        <v>0</v>
      </c>
      <c r="BU8" s="183">
        <f>($U8*$P8)</f>
        <v>0</v>
      </c>
      <c r="BV8" s="71"/>
      <c r="BW8" s="183">
        <f>($V8*$G8)</f>
        <v>0</v>
      </c>
      <c r="BX8" s="183">
        <f>($V8*$H8)</f>
        <v>0</v>
      </c>
      <c r="BY8" s="183">
        <f>($V8*$I8)</f>
        <v>0</v>
      </c>
      <c r="BZ8" s="183">
        <f>($V8*$J8)</f>
        <v>0</v>
      </c>
      <c r="CA8" s="183">
        <f>($V8*$K8)</f>
        <v>0</v>
      </c>
      <c r="CB8" s="183">
        <f>($V8*$L8)</f>
        <v>0</v>
      </c>
      <c r="CC8" s="183">
        <f>($V8*$M8)</f>
        <v>0</v>
      </c>
      <c r="CD8" s="183">
        <f>($V8*$N8)</f>
        <v>0</v>
      </c>
      <c r="CE8" s="183">
        <f>($V8*$O8)</f>
        <v>0</v>
      </c>
      <c r="CF8" s="183">
        <f>($V8*$P8)</f>
        <v>0</v>
      </c>
      <c r="CG8" s="71"/>
      <c r="CH8" s="183">
        <f>($W8*$G8)</f>
        <v>0</v>
      </c>
      <c r="CI8" s="183">
        <f>($W8*$H8)</f>
        <v>0</v>
      </c>
      <c r="CJ8" s="183">
        <f>($W8*$I8)</f>
        <v>0</v>
      </c>
      <c r="CK8" s="183">
        <f>($W8*$J8)</f>
        <v>0</v>
      </c>
      <c r="CL8" s="183">
        <f>($W8*$K8)</f>
        <v>0</v>
      </c>
      <c r="CM8" s="183">
        <f>($W8*$L8)</f>
        <v>0</v>
      </c>
      <c r="CN8" s="183">
        <f>($W8*$M8)</f>
        <v>0</v>
      </c>
      <c r="CO8" s="183">
        <f>($W8*$N8)</f>
        <v>0</v>
      </c>
      <c r="CP8" s="183">
        <f>($W8*$O8)</f>
        <v>0</v>
      </c>
      <c r="CQ8" s="183">
        <f>($W8*$P8)</f>
        <v>0</v>
      </c>
      <c r="CR8" s="71"/>
      <c r="CS8" s="183">
        <f>($X8*$G8)</f>
        <v>0</v>
      </c>
      <c r="CT8" s="183">
        <f>($X8*$H8)</f>
        <v>0</v>
      </c>
      <c r="CU8" s="183">
        <f>($X8*$I8)</f>
        <v>0</v>
      </c>
      <c r="CV8" s="183">
        <f>($X8*$J8)</f>
        <v>0</v>
      </c>
      <c r="CW8" s="183">
        <f>($X8*$K8)</f>
        <v>0</v>
      </c>
      <c r="CX8" s="183">
        <f>($X8*$L8)</f>
        <v>0</v>
      </c>
      <c r="CY8" s="183">
        <f>($X8*$M8)</f>
        <v>0</v>
      </c>
      <c r="CZ8" s="183">
        <f>($X8*$N8)</f>
        <v>0</v>
      </c>
      <c r="DA8" s="183">
        <f>($X8*$O8)</f>
        <v>0</v>
      </c>
      <c r="DB8" s="183">
        <f>($X8*$P8)</f>
        <v>0</v>
      </c>
      <c r="DC8" s="71"/>
      <c r="DD8" s="183">
        <f>($Y8*$G8)</f>
        <v>0</v>
      </c>
      <c r="DE8" s="183">
        <f>($Y8*$H8)</f>
        <v>0</v>
      </c>
      <c r="DF8" s="183">
        <f>($Y8*$I8)</f>
        <v>0</v>
      </c>
      <c r="DG8" s="183">
        <f>($Y8*$J8)</f>
        <v>0</v>
      </c>
      <c r="DH8" s="183">
        <f>($Y8*$K8)</f>
        <v>0</v>
      </c>
      <c r="DI8" s="183">
        <f>($Y8*$L8)</f>
        <v>0</v>
      </c>
      <c r="DJ8" s="183">
        <f>($Y8*$M8)</f>
        <v>0</v>
      </c>
      <c r="DK8" s="183">
        <f>($Y8*$N8)</f>
        <v>0</v>
      </c>
      <c r="DL8" s="183">
        <f>($Y8*$O8)</f>
        <v>0</v>
      </c>
      <c r="DM8" s="183">
        <f>($Y8*$P8)</f>
        <v>0</v>
      </c>
      <c r="DN8" s="71"/>
      <c r="DO8" s="183">
        <f>($Z8*$G8)</f>
        <v>0</v>
      </c>
      <c r="DP8" s="183">
        <f>($Z8*$H8)</f>
        <v>0</v>
      </c>
      <c r="DQ8" s="183">
        <f>($Z8*$I8)</f>
        <v>0</v>
      </c>
      <c r="DR8" s="183">
        <f>($Z8*$J8)</f>
        <v>0</v>
      </c>
      <c r="DS8" s="183">
        <f>($Z8*$K8)</f>
        <v>0</v>
      </c>
      <c r="DT8" s="183">
        <f>($Z8*$L8)</f>
        <v>0</v>
      </c>
      <c r="DU8" s="183">
        <f>($Z8*$M8)</f>
        <v>0</v>
      </c>
      <c r="DV8" s="183">
        <f>($Z8*$N8)</f>
        <v>0</v>
      </c>
      <c r="DW8" s="183">
        <f>($Z8*$O8)</f>
        <v>0</v>
      </c>
      <c r="DX8" s="183">
        <f>($Z8*$P8)</f>
        <v>0</v>
      </c>
      <c r="DY8" s="144"/>
      <c r="DZ8" s="182">
        <f>$AA$8*G8</f>
        <v>0</v>
      </c>
      <c r="EA8" s="182">
        <f aca="true" t="shared" si="4" ref="EA8:EI8">$AA$8*H8</f>
        <v>0</v>
      </c>
      <c r="EB8" s="182">
        <f t="shared" si="4"/>
        <v>0</v>
      </c>
      <c r="EC8" s="182">
        <f t="shared" si="4"/>
        <v>0</v>
      </c>
      <c r="ED8" s="182">
        <f t="shared" si="4"/>
        <v>0</v>
      </c>
      <c r="EE8" s="182">
        <f t="shared" si="4"/>
        <v>0</v>
      </c>
      <c r="EF8" s="182">
        <f t="shared" si="4"/>
        <v>0</v>
      </c>
      <c r="EG8" s="182">
        <f t="shared" si="4"/>
        <v>0</v>
      </c>
      <c r="EH8" s="182">
        <f t="shared" si="4"/>
        <v>0</v>
      </c>
      <c r="EI8" s="182">
        <f t="shared" si="4"/>
        <v>0</v>
      </c>
      <c r="EJ8" s="144"/>
      <c r="EK8" s="182">
        <f>$AB$8*G8</f>
        <v>0</v>
      </c>
      <c r="EL8" s="182">
        <f aca="true" t="shared" si="5" ref="EL8:ET8">$AB$8*H8</f>
        <v>0</v>
      </c>
      <c r="EM8" s="182">
        <f t="shared" si="5"/>
        <v>0</v>
      </c>
      <c r="EN8" s="182">
        <f t="shared" si="5"/>
        <v>0</v>
      </c>
      <c r="EO8" s="182">
        <f t="shared" si="5"/>
        <v>0</v>
      </c>
      <c r="EP8" s="182">
        <f t="shared" si="5"/>
        <v>0</v>
      </c>
      <c r="EQ8" s="182">
        <f t="shared" si="5"/>
        <v>0</v>
      </c>
      <c r="ER8" s="182">
        <f t="shared" si="5"/>
        <v>0</v>
      </c>
      <c r="ES8" s="182">
        <f t="shared" si="5"/>
        <v>0</v>
      </c>
      <c r="ET8" s="182">
        <f t="shared" si="5"/>
        <v>0</v>
      </c>
      <c r="EU8" s="141"/>
    </row>
    <row r="9" spans="4:151" s="136" customFormat="1" ht="12.75">
      <c r="D9" s="173" t="s">
        <v>50</v>
      </c>
      <c r="E9" s="156"/>
      <c r="F9" s="156"/>
      <c r="G9" s="124">
        <f>SUM(G7:G8)</f>
        <v>0</v>
      </c>
      <c r="H9" s="124">
        <f aca="true" t="shared" si="6" ref="H9:P9">SUM(H7:H8)</f>
        <v>0</v>
      </c>
      <c r="I9" s="124">
        <f t="shared" si="6"/>
        <v>0</v>
      </c>
      <c r="J9" s="124">
        <f t="shared" si="6"/>
        <v>0</v>
      </c>
      <c r="K9" s="124">
        <f t="shared" si="6"/>
        <v>0</v>
      </c>
      <c r="L9" s="124">
        <f t="shared" si="6"/>
        <v>0</v>
      </c>
      <c r="M9" s="124">
        <f t="shared" si="6"/>
        <v>0</v>
      </c>
      <c r="N9" s="124">
        <f t="shared" si="6"/>
        <v>0</v>
      </c>
      <c r="O9" s="124">
        <f t="shared" si="6"/>
        <v>0</v>
      </c>
      <c r="P9" s="124">
        <f t="shared" si="6"/>
        <v>0</v>
      </c>
      <c r="Q9" s="165">
        <f>SUM(G9:P9)</f>
        <v>0</v>
      </c>
      <c r="R9" s="185"/>
      <c r="S9" s="185"/>
      <c r="T9" s="185"/>
      <c r="U9" s="185"/>
      <c r="V9" s="185"/>
      <c r="W9" s="185"/>
      <c r="X9" s="185"/>
      <c r="Y9" s="185"/>
      <c r="Z9" s="185"/>
      <c r="AA9" s="185"/>
      <c r="AB9" s="185"/>
      <c r="AC9" s="185"/>
      <c r="AD9" s="149"/>
      <c r="AE9" s="124">
        <f>SUM(AE6:AE8)</f>
        <v>0</v>
      </c>
      <c r="AF9" s="124">
        <f aca="true" t="shared" si="7" ref="AF9:ET9">SUM(AF6:AF8)</f>
        <v>0</v>
      </c>
      <c r="AG9" s="124">
        <f t="shared" si="7"/>
        <v>0</v>
      </c>
      <c r="AH9" s="124">
        <f t="shared" si="7"/>
        <v>0</v>
      </c>
      <c r="AI9" s="124">
        <f t="shared" si="7"/>
        <v>0</v>
      </c>
      <c r="AJ9" s="124">
        <f t="shared" si="7"/>
        <v>0</v>
      </c>
      <c r="AK9" s="124">
        <f t="shared" si="7"/>
        <v>0</v>
      </c>
      <c r="AL9" s="124">
        <f t="shared" si="7"/>
        <v>0</v>
      </c>
      <c r="AM9" s="124">
        <f t="shared" si="7"/>
        <v>0</v>
      </c>
      <c r="AN9" s="124">
        <f t="shared" si="7"/>
        <v>0</v>
      </c>
      <c r="AO9" s="150"/>
      <c r="AP9" s="124">
        <f t="shared" si="7"/>
        <v>0</v>
      </c>
      <c r="AQ9" s="124">
        <f t="shared" si="7"/>
        <v>0</v>
      </c>
      <c r="AR9" s="124">
        <f t="shared" si="7"/>
        <v>0</v>
      </c>
      <c r="AS9" s="124">
        <f t="shared" si="7"/>
        <v>0</v>
      </c>
      <c r="AT9" s="124">
        <f t="shared" si="7"/>
        <v>0</v>
      </c>
      <c r="AU9" s="124">
        <f t="shared" si="7"/>
        <v>0</v>
      </c>
      <c r="AV9" s="124">
        <f t="shared" si="7"/>
        <v>0</v>
      </c>
      <c r="AW9" s="124">
        <f t="shared" si="7"/>
        <v>0</v>
      </c>
      <c r="AX9" s="124">
        <f t="shared" si="7"/>
        <v>0</v>
      </c>
      <c r="AY9" s="124">
        <f t="shared" si="7"/>
        <v>0</v>
      </c>
      <c r="AZ9" s="150"/>
      <c r="BA9" s="124">
        <f t="shared" si="7"/>
        <v>0</v>
      </c>
      <c r="BB9" s="124">
        <f t="shared" si="7"/>
        <v>0</v>
      </c>
      <c r="BC9" s="124">
        <f t="shared" si="7"/>
        <v>0</v>
      </c>
      <c r="BD9" s="124">
        <f t="shared" si="7"/>
        <v>0</v>
      </c>
      <c r="BE9" s="124">
        <f t="shared" si="7"/>
        <v>0</v>
      </c>
      <c r="BF9" s="124">
        <f t="shared" si="7"/>
        <v>0</v>
      </c>
      <c r="BG9" s="124">
        <f t="shared" si="7"/>
        <v>0</v>
      </c>
      <c r="BH9" s="124">
        <f t="shared" si="7"/>
        <v>0</v>
      </c>
      <c r="BI9" s="124">
        <f t="shared" si="7"/>
        <v>0</v>
      </c>
      <c r="BJ9" s="124">
        <f t="shared" si="7"/>
        <v>0</v>
      </c>
      <c r="BK9" s="150"/>
      <c r="BL9" s="124">
        <f t="shared" si="7"/>
        <v>0</v>
      </c>
      <c r="BM9" s="124">
        <f t="shared" si="7"/>
        <v>0</v>
      </c>
      <c r="BN9" s="124">
        <f t="shared" si="7"/>
        <v>0</v>
      </c>
      <c r="BO9" s="124">
        <f t="shared" si="7"/>
        <v>0</v>
      </c>
      <c r="BP9" s="124">
        <f t="shared" si="7"/>
        <v>0</v>
      </c>
      <c r="BQ9" s="124">
        <f t="shared" si="7"/>
        <v>0</v>
      </c>
      <c r="BR9" s="124">
        <f t="shared" si="7"/>
        <v>0</v>
      </c>
      <c r="BS9" s="124">
        <f t="shared" si="7"/>
        <v>0</v>
      </c>
      <c r="BT9" s="124">
        <f t="shared" si="7"/>
        <v>0</v>
      </c>
      <c r="BU9" s="124">
        <f t="shared" si="7"/>
        <v>0</v>
      </c>
      <c r="BV9" s="150"/>
      <c r="BW9" s="124">
        <f aca="true" t="shared" si="8" ref="BW9:CF9">SUM(BW6:BW8)</f>
        <v>0</v>
      </c>
      <c r="BX9" s="124">
        <f t="shared" si="8"/>
        <v>0</v>
      </c>
      <c r="BY9" s="124">
        <f t="shared" si="8"/>
        <v>0</v>
      </c>
      <c r="BZ9" s="124">
        <f t="shared" si="8"/>
        <v>0</v>
      </c>
      <c r="CA9" s="124">
        <f t="shared" si="8"/>
        <v>0</v>
      </c>
      <c r="CB9" s="124">
        <f t="shared" si="8"/>
        <v>0</v>
      </c>
      <c r="CC9" s="124">
        <f t="shared" si="8"/>
        <v>0</v>
      </c>
      <c r="CD9" s="124">
        <f t="shared" si="8"/>
        <v>0</v>
      </c>
      <c r="CE9" s="124">
        <f t="shared" si="8"/>
        <v>0</v>
      </c>
      <c r="CF9" s="124">
        <f t="shared" si="8"/>
        <v>0</v>
      </c>
      <c r="CG9" s="150"/>
      <c r="CH9" s="124">
        <f aca="true" t="shared" si="9" ref="CH9:CQ9">SUM(CH6:CH8)</f>
        <v>0</v>
      </c>
      <c r="CI9" s="124">
        <f t="shared" si="9"/>
        <v>0</v>
      </c>
      <c r="CJ9" s="124">
        <f t="shared" si="9"/>
        <v>0</v>
      </c>
      <c r="CK9" s="124">
        <f t="shared" si="9"/>
        <v>0</v>
      </c>
      <c r="CL9" s="124">
        <f t="shared" si="9"/>
        <v>0</v>
      </c>
      <c r="CM9" s="124">
        <f t="shared" si="9"/>
        <v>0</v>
      </c>
      <c r="CN9" s="124">
        <f t="shared" si="9"/>
        <v>0</v>
      </c>
      <c r="CO9" s="124">
        <f t="shared" si="9"/>
        <v>0</v>
      </c>
      <c r="CP9" s="124">
        <f t="shared" si="9"/>
        <v>0</v>
      </c>
      <c r="CQ9" s="124">
        <f t="shared" si="9"/>
        <v>0</v>
      </c>
      <c r="CR9" s="150"/>
      <c r="CS9" s="124">
        <f aca="true" t="shared" si="10" ref="CS9:DB9">SUM(CS6:CS8)</f>
        <v>0</v>
      </c>
      <c r="CT9" s="124">
        <f t="shared" si="10"/>
        <v>0</v>
      </c>
      <c r="CU9" s="124">
        <f t="shared" si="10"/>
        <v>0</v>
      </c>
      <c r="CV9" s="124">
        <f t="shared" si="10"/>
        <v>0</v>
      </c>
      <c r="CW9" s="124">
        <f t="shared" si="10"/>
        <v>0</v>
      </c>
      <c r="CX9" s="124">
        <f t="shared" si="10"/>
        <v>0</v>
      </c>
      <c r="CY9" s="124">
        <f t="shared" si="10"/>
        <v>0</v>
      </c>
      <c r="CZ9" s="124">
        <f t="shared" si="10"/>
        <v>0</v>
      </c>
      <c r="DA9" s="124">
        <f t="shared" si="10"/>
        <v>0</v>
      </c>
      <c r="DB9" s="124">
        <f t="shared" si="10"/>
        <v>0</v>
      </c>
      <c r="DC9" s="150"/>
      <c r="DD9" s="124">
        <f aca="true" t="shared" si="11" ref="DD9:DM9">SUM(DD6:DD8)</f>
        <v>0</v>
      </c>
      <c r="DE9" s="124">
        <f t="shared" si="11"/>
        <v>0</v>
      </c>
      <c r="DF9" s="124">
        <f t="shared" si="11"/>
        <v>0</v>
      </c>
      <c r="DG9" s="124">
        <f t="shared" si="11"/>
        <v>0</v>
      </c>
      <c r="DH9" s="124">
        <f t="shared" si="11"/>
        <v>0</v>
      </c>
      <c r="DI9" s="124">
        <f t="shared" si="11"/>
        <v>0</v>
      </c>
      <c r="DJ9" s="124">
        <f t="shared" si="11"/>
        <v>0</v>
      </c>
      <c r="DK9" s="124">
        <f t="shared" si="11"/>
        <v>0</v>
      </c>
      <c r="DL9" s="124">
        <f t="shared" si="11"/>
        <v>0</v>
      </c>
      <c r="DM9" s="124">
        <f t="shared" si="11"/>
        <v>0</v>
      </c>
      <c r="DN9" s="150"/>
      <c r="DO9" s="124">
        <f aca="true" t="shared" si="12" ref="DO9:DX9">SUM(DO6:DO8)</f>
        <v>0</v>
      </c>
      <c r="DP9" s="124">
        <f t="shared" si="12"/>
        <v>0</v>
      </c>
      <c r="DQ9" s="124">
        <f t="shared" si="12"/>
        <v>0</v>
      </c>
      <c r="DR9" s="124">
        <f t="shared" si="12"/>
        <v>0</v>
      </c>
      <c r="DS9" s="124">
        <f t="shared" si="12"/>
        <v>0</v>
      </c>
      <c r="DT9" s="124">
        <f t="shared" si="12"/>
        <v>0</v>
      </c>
      <c r="DU9" s="124">
        <f t="shared" si="12"/>
        <v>0</v>
      </c>
      <c r="DV9" s="124">
        <f t="shared" si="12"/>
        <v>0</v>
      </c>
      <c r="DW9" s="124">
        <f t="shared" si="12"/>
        <v>0</v>
      </c>
      <c r="DX9" s="124">
        <f t="shared" si="12"/>
        <v>0</v>
      </c>
      <c r="DY9" s="150"/>
      <c r="DZ9" s="124">
        <f t="shared" si="7"/>
        <v>0</v>
      </c>
      <c r="EA9" s="124">
        <f t="shared" si="7"/>
        <v>0</v>
      </c>
      <c r="EB9" s="124">
        <f t="shared" si="7"/>
        <v>0</v>
      </c>
      <c r="EC9" s="124">
        <f t="shared" si="7"/>
        <v>0</v>
      </c>
      <c r="ED9" s="124">
        <f t="shared" si="7"/>
        <v>0</v>
      </c>
      <c r="EE9" s="124">
        <f t="shared" si="7"/>
        <v>0</v>
      </c>
      <c r="EF9" s="124">
        <f t="shared" si="7"/>
        <v>0</v>
      </c>
      <c r="EG9" s="124">
        <f t="shared" si="7"/>
        <v>0</v>
      </c>
      <c r="EH9" s="124">
        <f t="shared" si="7"/>
        <v>0</v>
      </c>
      <c r="EI9" s="124">
        <f t="shared" si="7"/>
        <v>0</v>
      </c>
      <c r="EJ9" s="150"/>
      <c r="EK9" s="124">
        <f t="shared" si="7"/>
        <v>0</v>
      </c>
      <c r="EL9" s="124">
        <f t="shared" si="7"/>
        <v>0</v>
      </c>
      <c r="EM9" s="124">
        <f t="shared" si="7"/>
        <v>0</v>
      </c>
      <c r="EN9" s="124">
        <f t="shared" si="7"/>
        <v>0</v>
      </c>
      <c r="EO9" s="124">
        <f t="shared" si="7"/>
        <v>0</v>
      </c>
      <c r="EP9" s="124">
        <f t="shared" si="7"/>
        <v>0</v>
      </c>
      <c r="EQ9" s="124">
        <f t="shared" si="7"/>
        <v>0</v>
      </c>
      <c r="ER9" s="124">
        <f t="shared" si="7"/>
        <v>0</v>
      </c>
      <c r="ES9" s="124">
        <f t="shared" si="7"/>
        <v>0</v>
      </c>
      <c r="ET9" s="124">
        <f t="shared" si="7"/>
        <v>0</v>
      </c>
      <c r="EU9" s="145"/>
    </row>
  </sheetData>
  <sheetProtection/>
  <mergeCells count="13">
    <mergeCell ref="EK4:ET4"/>
    <mergeCell ref="DZ4:EI4"/>
    <mergeCell ref="G4:P4"/>
    <mergeCell ref="R4:AC4"/>
    <mergeCell ref="AE4:AN4"/>
    <mergeCell ref="AP4:AY4"/>
    <mergeCell ref="BA4:BJ4"/>
    <mergeCell ref="BL4:BU4"/>
    <mergeCell ref="DO4:DX4"/>
    <mergeCell ref="DD4:DM4"/>
    <mergeCell ref="CS4:DB4"/>
    <mergeCell ref="CH4:CQ4"/>
    <mergeCell ref="BW4:CF4"/>
  </mergeCells>
  <printOptions/>
  <pageMargins left="0.7086614173228347" right="0.7086614173228347" top="0.7480314960629921" bottom="0.7480314960629921" header="0.31496062992125984" footer="0.31496062992125984"/>
  <pageSetup fitToWidth="3" fitToHeight="1" horizontalDpi="600" verticalDpi="600" orientation="landscape" paperSize="8" scale="35"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2:F35"/>
  <sheetViews>
    <sheetView zoomScalePageLayoutView="0" workbookViewId="0" topLeftCell="A1">
      <selection activeCell="C19" sqref="C19"/>
    </sheetView>
  </sheetViews>
  <sheetFormatPr defaultColWidth="9.00390625" defaultRowHeight="12.75"/>
  <cols>
    <col min="2" max="2" width="21.50390625" style="0" customWidth="1"/>
    <col min="3" max="3" width="18.75390625" style="0" customWidth="1"/>
    <col min="4" max="4" width="65.50390625" style="0" customWidth="1"/>
    <col min="5" max="5" width="26.50390625" style="0" customWidth="1"/>
    <col min="6" max="6" width="70.00390625" style="0" customWidth="1"/>
  </cols>
  <sheetData>
    <row r="2" spans="1:6" ht="12.75">
      <c r="A2" s="6"/>
      <c r="B2" s="7" t="s">
        <v>51</v>
      </c>
      <c r="C2" s="6" t="s">
        <v>52</v>
      </c>
      <c r="D2" s="6"/>
      <c r="E2" s="6"/>
      <c r="F2" s="6"/>
    </row>
    <row r="3" spans="1:6" ht="12.75">
      <c r="A3" s="6"/>
      <c r="B3" s="6"/>
      <c r="C3" s="6" t="s">
        <v>53</v>
      </c>
      <c r="D3" s="6"/>
      <c r="E3" s="6"/>
      <c r="F3" s="6"/>
    </row>
    <row r="4" spans="1:6" ht="12.75">
      <c r="A4" s="6"/>
      <c r="B4" s="6"/>
      <c r="C4" s="6" t="s">
        <v>54</v>
      </c>
      <c r="D4" s="6"/>
      <c r="E4" s="6"/>
      <c r="F4" s="6"/>
    </row>
    <row r="6" ht="12.75">
      <c r="B6" t="s">
        <v>87</v>
      </c>
    </row>
    <row r="8" ht="12.75">
      <c r="B8" s="1" t="s">
        <v>67</v>
      </c>
    </row>
    <row r="9" spans="3:4" ht="12.75">
      <c r="C9" s="171" t="s">
        <v>55</v>
      </c>
      <c r="D9" s="164" t="s">
        <v>49</v>
      </c>
    </row>
    <row r="10" spans="3:4" ht="12.75">
      <c r="C10" s="199">
        <v>41</v>
      </c>
      <c r="D10" s="200" t="s">
        <v>114</v>
      </c>
    </row>
    <row r="11" spans="3:4" ht="12.75">
      <c r="C11" s="199">
        <v>8.817585076793382</v>
      </c>
      <c r="D11" s="200" t="s">
        <v>115</v>
      </c>
    </row>
    <row r="12" spans="2:3" ht="12.75">
      <c r="B12" s="171" t="s">
        <v>2</v>
      </c>
      <c r="C12" s="201">
        <f>SUM(C10:C11)</f>
        <v>49.81758507679338</v>
      </c>
    </row>
    <row r="14" spans="3:4" ht="12.75">
      <c r="C14" s="171" t="s">
        <v>56</v>
      </c>
      <c r="D14" s="164" t="s">
        <v>49</v>
      </c>
    </row>
    <row r="15" spans="3:4" ht="15.75">
      <c r="C15" s="199">
        <v>6.5520000000000005</v>
      </c>
      <c r="D15" s="200" t="s">
        <v>116</v>
      </c>
    </row>
    <row r="16" spans="3:4" ht="15.75">
      <c r="C16" s="199">
        <v>2.3</v>
      </c>
      <c r="D16" s="200" t="s">
        <v>117</v>
      </c>
    </row>
    <row r="17" spans="3:4" ht="15.75">
      <c r="C17" s="199">
        <v>20.597420381764266</v>
      </c>
      <c r="D17" s="200" t="s">
        <v>118</v>
      </c>
    </row>
    <row r="18" spans="3:4" ht="15.75">
      <c r="C18" s="199">
        <v>9</v>
      </c>
      <c r="D18" s="200" t="s">
        <v>119</v>
      </c>
    </row>
    <row r="19" spans="2:4" ht="12.75">
      <c r="B19" s="171" t="s">
        <v>2</v>
      </c>
      <c r="C19" s="201">
        <f>SUM(C14:C18)</f>
        <v>38.44942038176427</v>
      </c>
      <c r="D19" s="203" t="s">
        <v>120</v>
      </c>
    </row>
    <row r="20" spans="1:4" s="8" customFormat="1" ht="12.75">
      <c r="A20" s="83"/>
      <c r="B20" s="99"/>
      <c r="C20" s="100"/>
      <c r="D20" s="83"/>
    </row>
    <row r="21" spans="2:4" s="8" customFormat="1" ht="12.75">
      <c r="B21" s="171" t="s">
        <v>57</v>
      </c>
      <c r="C21" s="202">
        <f>C12-C19</f>
        <v>11.368164695029108</v>
      </c>
      <c r="D21" s="204" t="s">
        <v>120</v>
      </c>
    </row>
    <row r="22" spans="2:3" s="8" customFormat="1" ht="12.75">
      <c r="B22" s="93"/>
      <c r="C22" s="95"/>
    </row>
    <row r="23" spans="1:5" s="8" customFormat="1" ht="12.75">
      <c r="A23" s="26"/>
      <c r="B23" s="97"/>
      <c r="C23" s="98"/>
      <c r="D23" s="26"/>
      <c r="E23" s="26"/>
    </row>
    <row r="24" s="8" customFormat="1" ht="12.75">
      <c r="C24" s="96"/>
    </row>
    <row r="25" spans="2:4" ht="12.75">
      <c r="B25" s="1" t="s">
        <v>68</v>
      </c>
      <c r="C25" s="171" t="s">
        <v>55</v>
      </c>
      <c r="D25" s="164" t="s">
        <v>49</v>
      </c>
    </row>
    <row r="26" spans="2:4" ht="12.75">
      <c r="B26" s="1"/>
      <c r="C26" s="172" t="s">
        <v>38</v>
      </c>
      <c r="D26" s="28"/>
    </row>
    <row r="27" spans="3:4" ht="12.75">
      <c r="C27" s="28" t="s">
        <v>38</v>
      </c>
      <c r="D27" s="28"/>
    </row>
    <row r="28" spans="2:3" ht="12.75">
      <c r="B28" s="171" t="s">
        <v>2</v>
      </c>
      <c r="C28" s="74">
        <f>SUM(C26:C27)</f>
        <v>0</v>
      </c>
    </row>
    <row r="30" spans="3:4" ht="12.75">
      <c r="C30" s="171" t="s">
        <v>56</v>
      </c>
      <c r="D30" s="164" t="s">
        <v>49</v>
      </c>
    </row>
    <row r="31" spans="3:4" ht="12.75">
      <c r="C31" s="172" t="s">
        <v>38</v>
      </c>
      <c r="D31" s="28"/>
    </row>
    <row r="32" spans="3:4" ht="12.75">
      <c r="C32" s="28" t="s">
        <v>38</v>
      </c>
      <c r="D32" s="28"/>
    </row>
    <row r="33" spans="2:3" ht="12.75">
      <c r="B33" s="171" t="s">
        <v>2</v>
      </c>
      <c r="C33" s="74">
        <f>SUM(C31:C32)</f>
        <v>0</v>
      </c>
    </row>
    <row r="35" spans="2:3" ht="12.75">
      <c r="B35" s="171" t="s">
        <v>57</v>
      </c>
      <c r="C35" s="75">
        <f>C28-C33</f>
        <v>0</v>
      </c>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8"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Ofgem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Submission Spreadsheet</dc:title>
  <dc:subject/>
  <dc:creator>Mark Askew</dc:creator>
  <cp:keywords/>
  <dc:description/>
  <cp:lastModifiedBy>baileys</cp:lastModifiedBy>
  <cp:lastPrinted>2011-11-22T07:18:44Z</cp:lastPrinted>
  <dcterms:created xsi:type="dcterms:W3CDTF">2010-06-21T17:03:04Z</dcterms:created>
  <dcterms:modified xsi:type="dcterms:W3CDTF">2011-11-24T16:32:19Z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0x0101001B29A5457858BB40B9775B98A0F7A817004E7D1D8ED91DCA4A81E0AC3D7B482ABD</vt:lpwstr>
  </property>
  <property fmtid="{D5CDD505-2E9C-101B-9397-08002B2CF9AE}" pid="3" name="Order">
    <vt:r8>7698900</vt:r8>
  </property>
  <property fmtid="{D5CDD505-2E9C-101B-9397-08002B2CF9AE}" pid="4" name="Applicable Start Date">
    <vt:lpwstr>2010-08-25T14:17:45Z</vt:lpwstr>
  </property>
  <property fmtid="{D5CDD505-2E9C-101B-9397-08002B2CF9AE}" pid="5" name="Applicable Duration">
    <vt:lpwstr>-</vt:lpwstr>
  </property>
  <property fmtid="{D5CDD505-2E9C-101B-9397-08002B2CF9AE}" pid="6" name="ContentType">
    <vt:lpwstr>Other</vt:lpwstr>
  </property>
  <property fmtid="{D5CDD505-2E9C-101B-9397-08002B2CF9AE}" pid="7" name="Classification">
    <vt:lpwstr>Unclassified</vt:lpwstr>
  </property>
  <property fmtid="{D5CDD505-2E9C-101B-9397-08002B2CF9AE}" pid="8" name="_Status">
    <vt:lpwstr>Final and Sent to Registry</vt:lpwstr>
  </property>
  <property fmtid="{D5CDD505-2E9C-101B-9397-08002B2CF9AE}" pid="9" name=":">
    <vt:lpwstr>20111125 LCNF ENW second tier submission documents</vt:lpwstr>
  </property>
  <property fmtid="{D5CDD505-2E9C-101B-9397-08002B2CF9AE}" pid="10" name="Organisation">
    <vt:lpwstr>Choose an Organisation</vt:lpwstr>
  </property>
  <property fmtid="{D5CDD505-2E9C-101B-9397-08002B2CF9AE}" pid="11" name="::">
    <vt:lpwstr>- Subsidiary Document</vt:lpwstr>
  </property>
  <property fmtid="{D5CDD505-2E9C-101B-9397-08002B2CF9AE}" pid="12" name="Descriptor">
    <vt:lpwstr/>
  </property>
  <property fmtid="{D5CDD505-2E9C-101B-9397-08002B2CF9AE}" pid="13" name="Ref No New">
    <vt:lpwstr/>
  </property>
  <property fmtid="{D5CDD505-2E9C-101B-9397-08002B2CF9AE}" pid="14" name="Overview">
    <vt:lpwstr/>
  </property>
  <property fmtid="{D5CDD505-2E9C-101B-9397-08002B2CF9AE}" pid="15" name="Publication Date:">
    <vt:lpwstr>2011-11-24T00:00:00Z</vt:lpwstr>
  </property>
  <property fmtid="{D5CDD505-2E9C-101B-9397-08002B2CF9AE}" pid="16" name="Work Area">
    <vt:lpwstr>Electricity Distribution</vt:lpwstr>
  </property>
  <property fmtid="{D5CDD505-2E9C-101B-9397-08002B2CF9AE}" pid="17" name="xd_Signature">
    <vt:lpwstr/>
  </property>
  <property fmtid="{D5CDD505-2E9C-101B-9397-08002B2CF9AE}" pid="18" name="display_urn:schemas-microsoft-com:office:office#Editor">
    <vt:lpwstr>Sian Bailey</vt:lpwstr>
  </property>
  <property fmtid="{D5CDD505-2E9C-101B-9397-08002B2CF9AE}" pid="19" name="TemplateUrl">
    <vt:lpwstr/>
  </property>
  <property fmtid="{D5CDD505-2E9C-101B-9397-08002B2CF9AE}" pid="20" name="xd_ProgID">
    <vt:lpwstr/>
  </property>
  <property fmtid="{D5CDD505-2E9C-101B-9397-08002B2CF9AE}" pid="21" name="Closing Date">
    <vt:lpwstr/>
  </property>
  <property fmtid="{D5CDD505-2E9C-101B-9397-08002B2CF9AE}" pid="22" name="Keywords-">
    <vt:lpwstr/>
  </property>
  <property fmtid="{D5CDD505-2E9C-101B-9397-08002B2CF9AE}" pid="23" name="PublishingExpirationDate">
    <vt:lpwstr/>
  </property>
  <property fmtid="{D5CDD505-2E9C-101B-9397-08002B2CF9AE}" pid="24" name="PublishingStartDate">
    <vt:lpwstr/>
  </property>
  <property fmtid="{D5CDD505-2E9C-101B-9397-08002B2CF9AE}" pid="25" name="display_urn:schemas-microsoft-com:office:office#Author">
    <vt:lpwstr>Sian Bailey</vt:lpwstr>
  </property>
  <property fmtid="{D5CDD505-2E9C-101B-9397-08002B2CF9AE}" pid="26" name="PublishingContactName">
    <vt:lpwstr/>
  </property>
  <property fmtid="{D5CDD505-2E9C-101B-9397-08002B2CF9AE}" pid="27" name="PublishingContactEmail">
    <vt:lpwstr/>
  </property>
  <property fmtid="{D5CDD505-2E9C-101B-9397-08002B2CF9AE}" pid="28" name="_SourceUrl">
    <vt:lpwstr/>
  </property>
  <property fmtid="{D5CDD505-2E9C-101B-9397-08002B2CF9AE}" pid="29" name="_SharedFileIndex">
    <vt:lpwstr/>
  </property>
  <property fmtid="{D5CDD505-2E9C-101B-9397-08002B2CF9AE}" pid="30" name="Select Correct Content Type Above">
    <vt:lpwstr/>
  </property>
  <property fmtid="{D5CDD505-2E9C-101B-9397-08002B2CF9AE}" pid="31" name="Contact telephone number">
    <vt:lpwstr/>
  </property>
</Properties>
</file>