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8700"/>
  </bookViews>
  <sheets>
    <sheet name="Sheet1" sheetId="1" r:id="rId1"/>
    <sheet name="Pathways - Alpha" sheetId="2" r:id="rId2"/>
    <sheet name="Carbon Cost" sheetId="3" r:id="rId3"/>
  </sheets>
  <definedNames>
    <definedName name="_xlnm.Print_Area" localSheetId="0">Sheet1!$A$1:$AC$49</definedName>
  </definedNames>
  <calcPr calcId="125725"/>
</workbook>
</file>

<file path=xl/calcChain.xml><?xml version="1.0" encoding="utf-8"?>
<calcChain xmlns="http://schemas.openxmlformats.org/spreadsheetml/2006/main">
  <c r="W17" i="1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V16"/>
  <c r="W16"/>
  <c r="N17"/>
  <c r="G19"/>
  <c r="L19"/>
  <c r="Q19"/>
  <c r="V19"/>
  <c r="W19"/>
  <c r="C43"/>
  <c r="D43"/>
  <c r="E43"/>
  <c r="F43"/>
  <c r="G43"/>
  <c r="H43"/>
  <c r="I43"/>
  <c r="J43"/>
  <c r="K43"/>
  <c r="L43"/>
  <c r="M43"/>
  <c r="N43"/>
  <c r="O43"/>
  <c r="P43"/>
  <c r="Q43"/>
  <c r="R43"/>
  <c r="S43"/>
  <c r="T43"/>
  <c r="U43"/>
  <c r="V43"/>
  <c r="W44"/>
  <c r="C48"/>
  <c r="D48"/>
  <c r="E48"/>
  <c r="F48"/>
  <c r="G48"/>
  <c r="H48"/>
  <c r="I48"/>
  <c r="J48"/>
  <c r="K48"/>
  <c r="L48"/>
  <c r="M48"/>
  <c r="N48"/>
  <c r="O48"/>
  <c r="P48"/>
  <c r="Q48"/>
  <c r="R48"/>
  <c r="S48"/>
  <c r="T48"/>
  <c r="U48"/>
  <c r="V48"/>
  <c r="W48"/>
  <c r="C49"/>
  <c r="D49"/>
  <c r="E49"/>
  <c r="F49"/>
  <c r="G49"/>
  <c r="H49"/>
  <c r="I49"/>
  <c r="J49"/>
  <c r="K49"/>
  <c r="L49"/>
  <c r="M49"/>
  <c r="N49"/>
  <c r="O49"/>
  <c r="P49"/>
  <c r="Q49"/>
  <c r="R49"/>
  <c r="S49"/>
  <c r="T49"/>
  <c r="U49"/>
  <c r="V49"/>
  <c r="W49"/>
  <c r="E39"/>
  <c r="F39"/>
  <c r="G39"/>
  <c r="H39"/>
  <c r="E40"/>
  <c r="F40"/>
  <c r="G40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  <c r="AB41"/>
  <c r="AC41"/>
  <c r="AD41"/>
  <c r="AE41"/>
  <c r="AF41"/>
  <c r="AG41"/>
  <c r="AH41"/>
  <c r="AI41"/>
  <c r="AJ41"/>
  <c r="AK41"/>
  <c r="AL41"/>
  <c r="AM41"/>
  <c r="AN41"/>
  <c r="AO41"/>
  <c r="AP41"/>
  <c r="AQ41"/>
  <c r="E42"/>
  <c r="F42"/>
  <c r="G42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D42"/>
  <c r="D40"/>
  <c r="D41"/>
  <c r="H35"/>
  <c r="H40" s="1"/>
  <c r="R32"/>
  <c r="W32"/>
  <c r="AB32"/>
  <c r="G44" s="1"/>
  <c r="AG32"/>
  <c r="AL32"/>
  <c r="Q44" s="1"/>
  <c r="AQ32"/>
  <c r="C32"/>
  <c r="D34"/>
  <c r="D39" s="1"/>
  <c r="B29"/>
  <c r="V44" l="1"/>
  <c r="L44"/>
  <c r="R9"/>
  <c r="W9"/>
  <c r="AB9"/>
  <c r="G20" s="1"/>
  <c r="AG9"/>
  <c r="L20" s="1"/>
  <c r="AL9"/>
  <c r="Q20" s="1"/>
  <c r="AQ9"/>
  <c r="V20" s="1"/>
  <c r="I7"/>
  <c r="J7"/>
  <c r="K7"/>
  <c r="L7"/>
  <c r="M7"/>
  <c r="H7"/>
  <c r="H8"/>
  <c r="B30"/>
  <c r="M8"/>
  <c r="AQ6"/>
  <c r="N11"/>
  <c r="O11"/>
  <c r="P11"/>
  <c r="Q11"/>
  <c r="R11"/>
  <c r="S11"/>
  <c r="T11"/>
  <c r="U11"/>
  <c r="V11"/>
  <c r="W11"/>
  <c r="X11"/>
  <c r="C22" s="1"/>
  <c r="Y11"/>
  <c r="D22" s="1"/>
  <c r="Z11"/>
  <c r="E22" s="1"/>
  <c r="AA11"/>
  <c r="F22" s="1"/>
  <c r="AB11"/>
  <c r="G22" s="1"/>
  <c r="AC11"/>
  <c r="H22" s="1"/>
  <c r="AD11"/>
  <c r="I22" s="1"/>
  <c r="AE11"/>
  <c r="J22" s="1"/>
  <c r="AF11"/>
  <c r="K22" s="1"/>
  <c r="AG11"/>
  <c r="L22" s="1"/>
  <c r="AH11"/>
  <c r="M22" s="1"/>
  <c r="AI11"/>
  <c r="N22" s="1"/>
  <c r="AJ11"/>
  <c r="O22" s="1"/>
  <c r="AK11"/>
  <c r="P22" s="1"/>
  <c r="AL11"/>
  <c r="Q22" s="1"/>
  <c r="AM11"/>
  <c r="R22" s="1"/>
  <c r="AN11"/>
  <c r="S22" s="1"/>
  <c r="AO11"/>
  <c r="T22" s="1"/>
  <c r="AP11"/>
  <c r="U22" s="1"/>
  <c r="AQ11"/>
  <c r="V22" s="1"/>
  <c r="M11"/>
  <c r="M9" l="1"/>
  <c r="M10" s="1"/>
  <c r="M12" s="1"/>
  <c r="M32"/>
  <c r="D8"/>
  <c r="H32"/>
  <c r="AQ7"/>
  <c r="V18" s="1"/>
  <c r="V17"/>
  <c r="AQ10"/>
  <c r="H9"/>
  <c r="H10" s="1"/>
  <c r="N8"/>
  <c r="AM8"/>
  <c r="AH8"/>
  <c r="AC8"/>
  <c r="X8"/>
  <c r="S8"/>
  <c r="X5"/>
  <c r="N5"/>
  <c r="N7" s="1"/>
  <c r="S9" l="1"/>
  <c r="S32"/>
  <c r="S33" s="1"/>
  <c r="AC9"/>
  <c r="H20" s="1"/>
  <c r="H19"/>
  <c r="AC32"/>
  <c r="AM9"/>
  <c r="R20" s="1"/>
  <c r="R19"/>
  <c r="AM32"/>
  <c r="AQ12"/>
  <c r="V23" s="1"/>
  <c r="V21"/>
  <c r="Y5"/>
  <c r="C16"/>
  <c r="X9"/>
  <c r="C20" s="1"/>
  <c r="C19"/>
  <c r="X32"/>
  <c r="AH9"/>
  <c r="M20" s="1"/>
  <c r="M19"/>
  <c r="AH32"/>
  <c r="N9"/>
  <c r="N10" s="1"/>
  <c r="N12" s="1"/>
  <c r="N32"/>
  <c r="N33" s="1"/>
  <c r="E8"/>
  <c r="D32"/>
  <c r="H12"/>
  <c r="Y8"/>
  <c r="AI8"/>
  <c r="O8"/>
  <c r="AD8"/>
  <c r="AN8"/>
  <c r="T8"/>
  <c r="O5"/>
  <c r="O7" s="1"/>
  <c r="AN9" l="1"/>
  <c r="S20" s="1"/>
  <c r="S19"/>
  <c r="AN32"/>
  <c r="T9"/>
  <c r="T32"/>
  <c r="T33" s="1"/>
  <c r="AD9"/>
  <c r="I20" s="1"/>
  <c r="I19"/>
  <c r="AD32"/>
  <c r="AI9"/>
  <c r="N20" s="1"/>
  <c r="N19"/>
  <c r="AI32"/>
  <c r="F8"/>
  <c r="E32"/>
  <c r="C44"/>
  <c r="X33"/>
  <c r="C45" s="1"/>
  <c r="Z5"/>
  <c r="D16"/>
  <c r="AC33"/>
  <c r="H45" s="1"/>
  <c r="H44"/>
  <c r="O9"/>
  <c r="O10" s="1"/>
  <c r="O12" s="1"/>
  <c r="O32"/>
  <c r="O33" s="1"/>
  <c r="Y9"/>
  <c r="D20" s="1"/>
  <c r="D19"/>
  <c r="Y32"/>
  <c r="M44"/>
  <c r="AH33"/>
  <c r="M45" s="1"/>
  <c r="AM33"/>
  <c r="R45" s="1"/>
  <c r="R44"/>
  <c r="U8"/>
  <c r="AO8"/>
  <c r="AE8"/>
  <c r="P8"/>
  <c r="AJ8"/>
  <c r="Z8"/>
  <c r="P5"/>
  <c r="P7" s="1"/>
  <c r="Z9" l="1"/>
  <c r="E20" s="1"/>
  <c r="E19"/>
  <c r="Z32"/>
  <c r="AJ9"/>
  <c r="O20" s="1"/>
  <c r="O19"/>
  <c r="AJ32"/>
  <c r="AE9"/>
  <c r="J20" s="1"/>
  <c r="J19"/>
  <c r="AE32"/>
  <c r="U9"/>
  <c r="U32"/>
  <c r="U33" s="1"/>
  <c r="AI33"/>
  <c r="N45" s="1"/>
  <c r="N44"/>
  <c r="S44"/>
  <c r="AN33"/>
  <c r="S45" s="1"/>
  <c r="P9"/>
  <c r="P32"/>
  <c r="P33" s="1"/>
  <c r="AO9"/>
  <c r="T20" s="1"/>
  <c r="T19"/>
  <c r="AO32"/>
  <c r="Y33"/>
  <c r="D45" s="1"/>
  <c r="D44"/>
  <c r="AA5"/>
  <c r="E16"/>
  <c r="G8"/>
  <c r="G32" s="1"/>
  <c r="F32"/>
  <c r="I44"/>
  <c r="AD33"/>
  <c r="I45" s="1"/>
  <c r="P10"/>
  <c r="P12" s="1"/>
  <c r="AA8"/>
  <c r="AK8"/>
  <c r="Q8"/>
  <c r="AF8"/>
  <c r="AP8"/>
  <c r="V8"/>
  <c r="Q5"/>
  <c r="AP9" l="1"/>
  <c r="U20" s="1"/>
  <c r="U19"/>
  <c r="AP32"/>
  <c r="AA9"/>
  <c r="F20" s="1"/>
  <c r="F19"/>
  <c r="AA32"/>
  <c r="AO33"/>
  <c r="T45" s="1"/>
  <c r="T44"/>
  <c r="O44"/>
  <c r="AJ33"/>
  <c r="O45" s="1"/>
  <c r="V9"/>
  <c r="V32"/>
  <c r="AF9"/>
  <c r="K20" s="1"/>
  <c r="K19"/>
  <c r="AF32"/>
  <c r="AK9"/>
  <c r="P20" s="1"/>
  <c r="P19"/>
  <c r="AK32"/>
  <c r="AB5"/>
  <c r="F16"/>
  <c r="AE33"/>
  <c r="J45" s="1"/>
  <c r="J44"/>
  <c r="E44"/>
  <c r="Z33"/>
  <c r="E45" s="1"/>
  <c r="Q9"/>
  <c r="Q32"/>
  <c r="Q7"/>
  <c r="R5"/>
  <c r="R7" s="1"/>
  <c r="R10" s="1"/>
  <c r="R12" s="1"/>
  <c r="Q33" l="1"/>
  <c r="R33"/>
  <c r="AK33"/>
  <c r="P45" s="1"/>
  <c r="P44"/>
  <c r="AL33"/>
  <c r="Q45" s="1"/>
  <c r="V33"/>
  <c r="W33"/>
  <c r="AC5"/>
  <c r="G16"/>
  <c r="K44"/>
  <c r="AF33"/>
  <c r="K45" s="1"/>
  <c r="AG33"/>
  <c r="L45" s="1"/>
  <c r="U44"/>
  <c r="AP33"/>
  <c r="U45" s="1"/>
  <c r="AQ33"/>
  <c r="V45" s="1"/>
  <c r="AA33"/>
  <c r="F45" s="1"/>
  <c r="F44"/>
  <c r="AB33"/>
  <c r="G45" s="1"/>
  <c r="Q10"/>
  <c r="Q12" s="1"/>
  <c r="S5"/>
  <c r="S7" s="1"/>
  <c r="S10" s="1"/>
  <c r="S12" s="1"/>
  <c r="AD5" l="1"/>
  <c r="H16"/>
  <c r="T5"/>
  <c r="AE5" l="1"/>
  <c r="I16"/>
  <c r="U5"/>
  <c r="AF5" l="1"/>
  <c r="J16"/>
  <c r="V5"/>
  <c r="AG5" l="1"/>
  <c r="K16"/>
  <c r="AH5" l="1"/>
  <c r="L16"/>
  <c r="AH6" l="1"/>
  <c r="M16"/>
  <c r="AI5"/>
  <c r="N16" l="1"/>
  <c r="AJ5"/>
  <c r="AI7"/>
  <c r="AH7"/>
  <c r="M17"/>
  <c r="T6"/>
  <c r="U6" l="1"/>
  <c r="T7"/>
  <c r="T10" s="1"/>
  <c r="T12" s="1"/>
  <c r="AH10"/>
  <c r="M18"/>
  <c r="AJ6"/>
  <c r="O16"/>
  <c r="AK5"/>
  <c r="AI10"/>
  <c r="N18"/>
  <c r="AI12" l="1"/>
  <c r="N23" s="1"/>
  <c r="N21"/>
  <c r="P16"/>
  <c r="AK6"/>
  <c r="AL5"/>
  <c r="AJ7"/>
  <c r="O17"/>
  <c r="AH12"/>
  <c r="M23" s="1"/>
  <c r="M21"/>
  <c r="V6"/>
  <c r="U7"/>
  <c r="U10" s="1"/>
  <c r="U12" s="1"/>
  <c r="V7" l="1"/>
  <c r="V10" s="1"/>
  <c r="V12" s="1"/>
  <c r="W6"/>
  <c r="O18"/>
  <c r="AJ10"/>
  <c r="AK7"/>
  <c r="P17"/>
  <c r="Q16"/>
  <c r="AL6"/>
  <c r="AM5"/>
  <c r="I8"/>
  <c r="AL7" l="1"/>
  <c r="Q17"/>
  <c r="AJ12"/>
  <c r="O23" s="1"/>
  <c r="O21"/>
  <c r="X6"/>
  <c r="W7"/>
  <c r="W10" s="1"/>
  <c r="W12" s="1"/>
  <c r="I9"/>
  <c r="I10" s="1"/>
  <c r="I12" s="1"/>
  <c r="I32"/>
  <c r="I33" s="1"/>
  <c r="I34" s="1"/>
  <c r="R16"/>
  <c r="AN5"/>
  <c r="AM6"/>
  <c r="P18"/>
  <c r="AK10"/>
  <c r="J8"/>
  <c r="I39" l="1"/>
  <c r="I35"/>
  <c r="I40" s="1"/>
  <c r="J9"/>
  <c r="J10" s="1"/>
  <c r="J12" s="1"/>
  <c r="J32"/>
  <c r="J33" s="1"/>
  <c r="J34" s="1"/>
  <c r="AK12"/>
  <c r="P23" s="1"/>
  <c r="P21"/>
  <c r="AM7"/>
  <c r="R17"/>
  <c r="C17"/>
  <c r="Y6"/>
  <c r="X7"/>
  <c r="AL10"/>
  <c r="Q18"/>
  <c r="S16"/>
  <c r="AO5"/>
  <c r="AN6"/>
  <c r="K8"/>
  <c r="J39" l="1"/>
  <c r="J35"/>
  <c r="J40" s="1"/>
  <c r="T16"/>
  <c r="AO6"/>
  <c r="AP5"/>
  <c r="C18"/>
  <c r="X10"/>
  <c r="AM10"/>
  <c r="R18"/>
  <c r="K9"/>
  <c r="K10" s="1"/>
  <c r="K12" s="1"/>
  <c r="K32"/>
  <c r="K33" s="1"/>
  <c r="K34" s="1"/>
  <c r="AN7"/>
  <c r="S17"/>
  <c r="AL12"/>
  <c r="Q23" s="1"/>
  <c r="Q21"/>
  <c r="D17"/>
  <c r="Z6"/>
  <c r="Y7"/>
  <c r="L8"/>
  <c r="L32" s="1"/>
  <c r="K39" l="1"/>
  <c r="K35"/>
  <c r="K40" s="1"/>
  <c r="E17"/>
  <c r="AA6"/>
  <c r="Z7"/>
  <c r="X12"/>
  <c r="C23" s="1"/>
  <c r="C21"/>
  <c r="AP6"/>
  <c r="U16"/>
  <c r="L33"/>
  <c r="L34" s="1"/>
  <c r="M33"/>
  <c r="D18"/>
  <c r="Y10"/>
  <c r="AN10"/>
  <c r="S18"/>
  <c r="AM12"/>
  <c r="R23" s="1"/>
  <c r="R21"/>
  <c r="AO7"/>
  <c r="T17"/>
  <c r="L9"/>
  <c r="L39" l="1"/>
  <c r="L35"/>
  <c r="L40" s="1"/>
  <c r="M34"/>
  <c r="Y12"/>
  <c r="D23" s="1"/>
  <c r="D21"/>
  <c r="E18"/>
  <c r="Z10"/>
  <c r="AO10"/>
  <c r="T18"/>
  <c r="AN12"/>
  <c r="S23" s="1"/>
  <c r="S21"/>
  <c r="AP7"/>
  <c r="U17"/>
  <c r="F17"/>
  <c r="AB6"/>
  <c r="AA7"/>
  <c r="L10"/>
  <c r="L12" s="1"/>
  <c r="F18" l="1"/>
  <c r="AA10"/>
  <c r="AP10"/>
  <c r="U18"/>
  <c r="AO12"/>
  <c r="T23" s="1"/>
  <c r="T21"/>
  <c r="G17"/>
  <c r="AC6"/>
  <c r="AB7"/>
  <c r="Z12"/>
  <c r="E23" s="1"/>
  <c r="E21"/>
  <c r="N34"/>
  <c r="M39"/>
  <c r="M35"/>
  <c r="M40" s="1"/>
  <c r="H17" l="1"/>
  <c r="AC7"/>
  <c r="AD6"/>
  <c r="AA12"/>
  <c r="F23" s="1"/>
  <c r="F21"/>
  <c r="G18"/>
  <c r="AB10"/>
  <c r="AP12"/>
  <c r="U23" s="1"/>
  <c r="U21"/>
  <c r="O34"/>
  <c r="N39"/>
  <c r="N35"/>
  <c r="N40" s="1"/>
  <c r="P34" l="1"/>
  <c r="O39"/>
  <c r="O35"/>
  <c r="O40" s="1"/>
  <c r="H18"/>
  <c r="AC10"/>
  <c r="AB12"/>
  <c r="G23" s="1"/>
  <c r="G21"/>
  <c r="I17"/>
  <c r="AE6"/>
  <c r="AD7"/>
  <c r="I18" l="1"/>
  <c r="AD10"/>
  <c r="J17"/>
  <c r="AE7"/>
  <c r="AF6"/>
  <c r="AC12"/>
  <c r="H23" s="1"/>
  <c r="H21"/>
  <c r="Q34"/>
  <c r="P39"/>
  <c r="P35"/>
  <c r="P40" s="1"/>
  <c r="K17" l="1"/>
  <c r="AF7"/>
  <c r="AG6"/>
  <c r="R34"/>
  <c r="Q39"/>
  <c r="Q35"/>
  <c r="Q40" s="1"/>
  <c r="J18"/>
  <c r="AE10"/>
  <c r="AD12"/>
  <c r="I23" s="1"/>
  <c r="I21"/>
  <c r="AE12" l="1"/>
  <c r="J23" s="1"/>
  <c r="J21"/>
  <c r="S34"/>
  <c r="R39"/>
  <c r="R35"/>
  <c r="R40" s="1"/>
  <c r="K18"/>
  <c r="AF10"/>
  <c r="L17"/>
  <c r="AG7"/>
  <c r="L18" l="1"/>
  <c r="AG10"/>
  <c r="AF12"/>
  <c r="K23" s="1"/>
  <c r="K21"/>
  <c r="T34"/>
  <c r="S39"/>
  <c r="S35"/>
  <c r="S40" s="1"/>
  <c r="AG12" l="1"/>
  <c r="L23" s="1"/>
  <c r="L21"/>
  <c r="U34"/>
  <c r="T39"/>
  <c r="T35"/>
  <c r="T40" s="1"/>
  <c r="V34" l="1"/>
  <c r="U39"/>
  <c r="U35"/>
  <c r="U40" s="1"/>
  <c r="W34" l="1"/>
  <c r="V39"/>
  <c r="V35"/>
  <c r="V40" s="1"/>
  <c r="X34" l="1"/>
  <c r="W39"/>
  <c r="W35"/>
  <c r="W40" s="1"/>
  <c r="Y34" l="1"/>
  <c r="C46"/>
  <c r="X39"/>
  <c r="X35"/>
  <c r="X40" l="1"/>
  <c r="C47"/>
  <c r="Z34"/>
  <c r="Y39"/>
  <c r="Y35"/>
  <c r="D46"/>
  <c r="D47" l="1"/>
  <c r="Y40"/>
  <c r="AA34"/>
  <c r="E46"/>
  <c r="Z39"/>
  <c r="Z35"/>
  <c r="Z40" l="1"/>
  <c r="E47"/>
  <c r="AB34"/>
  <c r="AA39"/>
  <c r="AA35"/>
  <c r="F46"/>
  <c r="F47" l="1"/>
  <c r="AA40"/>
  <c r="AC34"/>
  <c r="G46"/>
  <c r="AB39"/>
  <c r="AB35"/>
  <c r="AB40" l="1"/>
  <c r="G47"/>
  <c r="AD34"/>
  <c r="AC39"/>
  <c r="AC35"/>
  <c r="H46"/>
  <c r="H47" l="1"/>
  <c r="AC40"/>
  <c r="AE34"/>
  <c r="I46"/>
  <c r="AD39"/>
  <c r="AD35"/>
  <c r="AD40" l="1"/>
  <c r="I47"/>
  <c r="AF34"/>
  <c r="AE39"/>
  <c r="AE35"/>
  <c r="J46"/>
  <c r="J47" l="1"/>
  <c r="AE40"/>
  <c r="AG34"/>
  <c r="K46"/>
  <c r="AF39"/>
  <c r="AF35"/>
  <c r="AF40" l="1"/>
  <c r="K47"/>
  <c r="AH34"/>
  <c r="AG39"/>
  <c r="AG35"/>
  <c r="L46"/>
  <c r="L47" l="1"/>
  <c r="AG40"/>
  <c r="AI34"/>
  <c r="M46"/>
  <c r="AH39"/>
  <c r="AH35"/>
  <c r="AH40" l="1"/>
  <c r="M47"/>
  <c r="AJ34"/>
  <c r="AI39"/>
  <c r="AI35"/>
  <c r="N46"/>
  <c r="N47" l="1"/>
  <c r="AI40"/>
  <c r="AK34"/>
  <c r="O46"/>
  <c r="AJ39"/>
  <c r="AJ35"/>
  <c r="AJ40" l="1"/>
  <c r="O47"/>
  <c r="AL34"/>
  <c r="AK39"/>
  <c r="AK35"/>
  <c r="P46"/>
  <c r="P47" l="1"/>
  <c r="AK40"/>
  <c r="AM34"/>
  <c r="Q46"/>
  <c r="AL39"/>
  <c r="AL35"/>
  <c r="AL40" l="1"/>
  <c r="Q47"/>
  <c r="AN34"/>
  <c r="AM39"/>
  <c r="AM35"/>
  <c r="R46"/>
  <c r="R47" l="1"/>
  <c r="AM40"/>
  <c r="AO34"/>
  <c r="S46"/>
  <c r="AN39"/>
  <c r="AN35"/>
  <c r="AN40" l="1"/>
  <c r="S47"/>
  <c r="AP34"/>
  <c r="AO39"/>
  <c r="AO35"/>
  <c r="T46"/>
  <c r="T47" l="1"/>
  <c r="AO40"/>
  <c r="AQ34"/>
  <c r="U46"/>
  <c r="AP39"/>
  <c r="AP35"/>
  <c r="AP40" l="1"/>
  <c r="U47"/>
  <c r="AQ39"/>
  <c r="AQ35"/>
  <c r="V46"/>
  <c r="V47" l="1"/>
  <c r="AQ40"/>
</calcChain>
</file>

<file path=xl/sharedStrings.xml><?xml version="1.0" encoding="utf-8"?>
<sst xmlns="http://schemas.openxmlformats.org/spreadsheetml/2006/main" count="188" uniqueCount="112">
  <si>
    <t>Glasgow Electric Storage Heating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</si>
  <si>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</si>
  <si>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</si>
  <si>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</si>
  <si>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</si>
  <si>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</si>
  <si>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</si>
  <si>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</si>
  <si>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</si>
  <si>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</si>
  <si>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</si>
  <si>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</si>
  <si>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</si>
  <si>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</si>
  <si>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2023/24</t>
  </si>
  <si>
    <t>2024/25</t>
  </si>
  <si>
    <t>2025/26</t>
  </si>
  <si>
    <t>2026/27</t>
  </si>
  <si>
    <t>2027/28</t>
  </si>
  <si>
    <t>2028/29</t>
  </si>
  <si>
    <t>2029/30</t>
  </si>
  <si>
    <t>2030/31</t>
  </si>
  <si>
    <t>2031/32</t>
  </si>
  <si>
    <t>2032/33</t>
  </si>
  <si>
    <t>2033/34</t>
  </si>
  <si>
    <t>2034/35</t>
  </si>
  <si>
    <t>2035/36</t>
  </si>
  <si>
    <t>2036/37</t>
  </si>
  <si>
    <t>2037/38</t>
  </si>
  <si>
    <t>2038/39</t>
  </si>
  <si>
    <t>2039/40</t>
  </si>
  <si>
    <t>2040/41</t>
  </si>
  <si>
    <t>2041/42</t>
  </si>
  <si>
    <t>2042/43</t>
  </si>
  <si>
    <t>2043/44</t>
  </si>
  <si>
    <t>2044/45</t>
  </si>
  <si>
    <t>2045/46</t>
  </si>
  <si>
    <t>2046/47</t>
  </si>
  <si>
    <t>2047/48</t>
  </si>
  <si>
    <t>2048/49</t>
  </si>
  <si>
    <t>2049/50</t>
  </si>
  <si>
    <t>Worst case scenario from OFGEM DSR paper</t>
  </si>
  <si>
    <t>Electricity Generation</t>
  </si>
  <si>
    <t>V.02</t>
  </si>
  <si>
    <t>I.a</t>
  </si>
  <si>
    <t>IX.a</t>
  </si>
  <si>
    <t>IX.c</t>
  </si>
  <si>
    <t>Unabated thermal generation</t>
  </si>
  <si>
    <t>I.b</t>
  </si>
  <si>
    <t>II.a</t>
  </si>
  <si>
    <t>III.a.1</t>
  </si>
  <si>
    <t>III.a.2</t>
  </si>
  <si>
    <t>III.b</t>
  </si>
  <si>
    <t>III.c</t>
  </si>
  <si>
    <t>III.d</t>
  </si>
  <si>
    <t>III.e</t>
  </si>
  <si>
    <t>IV.a</t>
  </si>
  <si>
    <t>Non-thermal renewable generation</t>
  </si>
  <si>
    <t>VII.a</t>
  </si>
  <si>
    <t>Total generation</t>
  </si>
  <si>
    <t>Conventional thermal plant</t>
  </si>
  <si>
    <t>Domestic space heating and hot water</t>
  </si>
  <si>
    <t>Commercial heating and cooling</t>
  </si>
  <si>
    <t>Combustion + CCS</t>
  </si>
  <si>
    <t>Nuclear power</t>
  </si>
  <si>
    <t>Onshore wind</t>
  </si>
  <si>
    <t>Offshore wind</t>
  </si>
  <si>
    <t>Hydroelectric</t>
  </si>
  <si>
    <t>Wave and Tidal</t>
  </si>
  <si>
    <t>Geothermal</t>
  </si>
  <si>
    <t>Tidal [UNUSED - See III.c]</t>
  </si>
  <si>
    <t>Distributed solar PV</t>
  </si>
  <si>
    <t>Electricity imports / exports</t>
  </si>
  <si>
    <t>Year</t>
  </si>
  <si>
    <t>Carbon Savings through DSM</t>
  </si>
  <si>
    <t>2009/10</t>
  </si>
  <si>
    <t>Alpha scenario</t>
  </si>
  <si>
    <t>% of discretionary load capable of being shifed by DSM</t>
  </si>
  <si>
    <t>Total Electricity Demand (TWh)</t>
  </si>
  <si>
    <t>Total demand capable of being shifted (TWh)</t>
  </si>
  <si>
    <t>'a'</t>
  </si>
  <si>
    <t>'b'</t>
  </si>
  <si>
    <t>'c'</t>
  </si>
  <si>
    <t>'d'=c-b</t>
  </si>
  <si>
    <t>'e'</t>
  </si>
  <si>
    <t>'f'= a x e</t>
  </si>
  <si>
    <t>'g'= f x d</t>
  </si>
  <si>
    <t>Average Generation Carbon Intensity(kgCO2/kWhe)</t>
  </si>
  <si>
    <t>Marginal Generation carbon Intensity (kgCO2/kWhe)</t>
  </si>
  <si>
    <t>Carbon intensity reduction by shifting from marginal to average plant (kgCO2/kWhe)</t>
  </si>
  <si>
    <t>Carbon Saving (Tonnes CO2)</t>
  </si>
  <si>
    <t>'h'</t>
  </si>
  <si>
    <t>=h x g</t>
  </si>
  <si>
    <t>Net Benefits through DSM</t>
  </si>
  <si>
    <t>DPCR 5 Reinforcement cost (£m) (2007/08 prices)</t>
  </si>
  <si>
    <t>Approximate annual cost of Reinforcement (£m)</t>
  </si>
  <si>
    <t>Assume reinforcement is proportionaly related to the increase in electricity demand</t>
  </si>
  <si>
    <t>DPCR 5 Reinforcement cost (£m) (2010/11 prices-based on 2.5% inflation)</t>
  </si>
  <si>
    <t>'j'</t>
  </si>
  <si>
    <t>Increase in Electricity demand y-o-y after DPCR5 (%)</t>
  </si>
  <si>
    <t>'k'= e + j</t>
  </si>
  <si>
    <t>= a x k</t>
  </si>
  <si>
    <t>Projected Annual reinforcement cost (£m)</t>
  </si>
  <si>
    <t>Annual saving through deffering 'a' % of load (£m)</t>
  </si>
  <si>
    <t>Annual capital cost saving from OFGEM DSR report (£m)</t>
  </si>
  <si>
    <t>Equivalent Financial Cost saving (£)</t>
  </si>
  <si>
    <t>Carbon Cost (£)</t>
  </si>
  <si>
    <t>Alpha Scenario assumed from DECC Pathways Document</t>
  </si>
  <si>
    <t>Valuation of Energy Use and Green House Gases Emissions for Appraisal &amp; Evaluation</t>
  </si>
  <si>
    <t>Continued</t>
  </si>
  <si>
    <t>Central Traded (£)</t>
  </si>
  <si>
    <t>Annualised daily wholesale cost savings from Ofgem DSR report (£m)</t>
  </si>
</sst>
</file>

<file path=xl/styles.xml><?xml version="1.0" encoding="utf-8"?>
<styleSheet xmlns="http://schemas.openxmlformats.org/spreadsheetml/2006/main">
  <numFmts count="13">
    <numFmt numFmtId="5" formatCode="&quot;£&quot;#,##0;\-&quot;£&quot;#,##0"/>
    <numFmt numFmtId="6" formatCode="&quot;£&quot;#,##0;[Red]\-&quot;£&quot;#,##0"/>
    <numFmt numFmtId="8" formatCode="&quot;£&quot;#,##0.00;[Red]\-&quot;£&quot;#,##0.00"/>
    <numFmt numFmtId="43" formatCode="_-* #,##0.00_-;\-* #,##0.00_-;_-* &quot;-&quot;??_-;_-@_-"/>
    <numFmt numFmtId="164" formatCode="#,##0.0_);\(#,##0.0\);&quot;-&quot;_);@"/>
    <numFmt numFmtId="165" formatCode="#,##0.0_);\(#,##0.0\);&quot;-&quot;;@"/>
    <numFmt numFmtId="166" formatCode="#,##0.0"/>
    <numFmt numFmtId="167" formatCode="_-* #,##0_-;\-* #,##0_-;_-* &quot;-&quot;??_-;_-@_-"/>
    <numFmt numFmtId="168" formatCode="0.0"/>
    <numFmt numFmtId="169" formatCode="0.0%"/>
    <numFmt numFmtId="170" formatCode="&quot;£&quot;#,##0.0;[Red]\-&quot;£&quot;#,##0.0"/>
    <numFmt numFmtId="171" formatCode="&quot;£&quot;#,##0.0"/>
    <numFmt numFmtId="172" formatCode="_(* #,##0.00_);_(* \(#,##0.00\);_(* &quot;-&quot;??_);_(@_)"/>
  </numFmts>
  <fonts count="19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mbria"/>
      <family val="2"/>
      <scheme val="major"/>
    </font>
    <font>
      <b/>
      <sz val="10"/>
      <color theme="1"/>
      <name val="Cambria"/>
      <family val="2"/>
      <scheme val="major"/>
    </font>
    <font>
      <sz val="8"/>
      <name val="Calibri"/>
      <family val="1"/>
      <scheme val="minor"/>
    </font>
    <font>
      <b/>
      <sz val="10"/>
      <color theme="1"/>
      <name val="Calibri"/>
      <family val="1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Verdana"/>
      <family val="2"/>
    </font>
    <font>
      <i/>
      <sz val="10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auto="1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5" fillId="0" borderId="0" applyNumberFormat="0" applyFill="0" applyBorder="0" applyAlignment="0" applyProtection="0"/>
  </cellStyleXfs>
  <cellXfs count="88">
    <xf numFmtId="0" fontId="0" fillId="0" borderId="0" xfId="0"/>
    <xf numFmtId="9" fontId="0" fillId="0" borderId="0" xfId="0" applyNumberFormat="1"/>
    <xf numFmtId="0" fontId="3" fillId="2" borderId="1" xfId="0" applyFont="1" applyFill="1" applyBorder="1" applyAlignment="1">
      <alignment horizontal="left" vertical="center" indent="1"/>
    </xf>
    <xf numFmtId="0" fontId="0" fillId="2" borderId="2" xfId="0" applyFill="1" applyBorder="1"/>
    <xf numFmtId="164" fontId="0" fillId="2" borderId="2" xfId="1" applyNumberFormat="1" applyFont="1" applyFill="1" applyBorder="1"/>
    <xf numFmtId="164" fontId="0" fillId="2" borderId="3" xfId="1" applyNumberFormat="1" applyFont="1" applyFill="1" applyBorder="1"/>
    <xf numFmtId="0" fontId="3" fillId="3" borderId="4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5" xfId="0" applyFill="1" applyBorder="1"/>
    <xf numFmtId="164" fontId="0" fillId="3" borderId="5" xfId="1" applyNumberFormat="1" applyFont="1" applyFill="1" applyBorder="1"/>
    <xf numFmtId="164" fontId="0" fillId="3" borderId="0" xfId="1" applyNumberFormat="1" applyFont="1" applyFill="1" applyBorder="1"/>
    <xf numFmtId="164" fontId="0" fillId="3" borderId="6" xfId="1" applyNumberFormat="1" applyFont="1" applyFill="1" applyBorder="1"/>
    <xf numFmtId="0" fontId="0" fillId="3" borderId="4" xfId="0" applyFill="1" applyBorder="1"/>
    <xf numFmtId="0" fontId="0" fillId="3" borderId="7" xfId="0" applyFill="1" applyBorder="1"/>
    <xf numFmtId="0" fontId="4" fillId="3" borderId="7" xfId="0" applyFont="1" applyFill="1" applyBorder="1" applyAlignment="1">
      <alignment horizontal="center" vertical="center"/>
    </xf>
    <xf numFmtId="0" fontId="0" fillId="3" borderId="6" xfId="0" applyFill="1" applyBorder="1"/>
    <xf numFmtId="0" fontId="5" fillId="3" borderId="4" xfId="3" applyNumberFormat="1" applyFill="1" applyBorder="1"/>
    <xf numFmtId="0" fontId="5" fillId="3" borderId="0" xfId="3" applyNumberFormat="1" applyFill="1" applyBorder="1"/>
    <xf numFmtId="164" fontId="5" fillId="3" borderId="0" xfId="3" applyNumberFormat="1" applyFill="1" applyBorder="1"/>
    <xf numFmtId="0" fontId="5" fillId="3" borderId="6" xfId="3" applyNumberFormat="1" applyFill="1" applyBorder="1"/>
    <xf numFmtId="0" fontId="6" fillId="3" borderId="8" xfId="0" applyFont="1" applyFill="1" applyBorder="1"/>
    <xf numFmtId="164" fontId="6" fillId="3" borderId="8" xfId="1" applyNumberFormat="1" applyFont="1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9" fontId="0" fillId="0" borderId="0" xfId="2" applyFont="1"/>
    <xf numFmtId="10" fontId="0" fillId="0" borderId="0" xfId="2" applyNumberFormat="1" applyFont="1"/>
    <xf numFmtId="166" fontId="0" fillId="0" borderId="0" xfId="0" applyNumberFormat="1"/>
    <xf numFmtId="6" fontId="0" fillId="0" borderId="0" xfId="0" applyNumberFormat="1"/>
    <xf numFmtId="0" fontId="2" fillId="5" borderId="0" xfId="0" applyFont="1" applyFill="1"/>
    <xf numFmtId="0" fontId="2" fillId="5" borderId="0" xfId="0" applyFont="1" applyFill="1" applyBorder="1" applyAlignment="1">
      <alignment horizontal="right"/>
    </xf>
    <xf numFmtId="0" fontId="7" fillId="4" borderId="0" xfId="0" applyFont="1" applyFill="1"/>
    <xf numFmtId="2" fontId="7" fillId="4" borderId="0" xfId="0" applyNumberFormat="1" applyFont="1" applyFill="1"/>
    <xf numFmtId="168" fontId="7" fillId="4" borderId="0" xfId="0" applyNumberFormat="1" applyFont="1" applyFill="1"/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6" borderId="0" xfId="0" applyFill="1"/>
    <xf numFmtId="9" fontId="0" fillId="6" borderId="0" xfId="0" applyNumberFormat="1" applyFill="1"/>
    <xf numFmtId="2" fontId="0" fillId="6" borderId="0" xfId="0" applyNumberFormat="1" applyFill="1"/>
    <xf numFmtId="168" fontId="0" fillId="6" borderId="0" xfId="0" applyNumberFormat="1" applyFill="1"/>
    <xf numFmtId="167" fontId="0" fillId="6" borderId="0" xfId="1" applyNumberFormat="1" applyFont="1" applyFill="1"/>
    <xf numFmtId="5" fontId="0" fillId="6" borderId="0" xfId="1" applyNumberFormat="1" applyFont="1" applyFill="1"/>
    <xf numFmtId="169" fontId="0" fillId="0" borderId="0" xfId="2" applyNumberFormat="1" applyFont="1"/>
    <xf numFmtId="5" fontId="0" fillId="6" borderId="0" xfId="0" applyNumberFormat="1" applyFill="1"/>
    <xf numFmtId="171" fontId="0" fillId="0" borderId="0" xfId="0" applyNumberFormat="1"/>
    <xf numFmtId="171" fontId="0" fillId="0" borderId="0" xfId="1" applyNumberFormat="1" applyFont="1"/>
    <xf numFmtId="0" fontId="12" fillId="5" borderId="0" xfId="0" applyFont="1" applyFill="1"/>
    <xf numFmtId="0" fontId="12" fillId="5" borderId="0" xfId="0" applyFont="1" applyFill="1" applyBorder="1" applyAlignment="1">
      <alignment horizontal="right"/>
    </xf>
    <xf numFmtId="9" fontId="13" fillId="6" borderId="0" xfId="0" applyNumberFormat="1" applyFont="1" applyFill="1"/>
    <xf numFmtId="169" fontId="13" fillId="6" borderId="0" xfId="0" applyNumberFormat="1" applyFont="1" applyFill="1"/>
    <xf numFmtId="2" fontId="13" fillId="6" borderId="0" xfId="0" applyNumberFormat="1" applyFont="1" applyFill="1"/>
    <xf numFmtId="168" fontId="13" fillId="6" borderId="0" xfId="0" applyNumberFormat="1" applyFont="1" applyFill="1"/>
    <xf numFmtId="167" fontId="13" fillId="6" borderId="0" xfId="1" applyNumberFormat="1" applyFont="1" applyFill="1"/>
    <xf numFmtId="5" fontId="13" fillId="6" borderId="0" xfId="0" applyNumberFormat="1" applyFont="1" applyFill="1"/>
    <xf numFmtId="5" fontId="13" fillId="6" borderId="0" xfId="1" applyNumberFormat="1" applyFont="1" applyFill="1"/>
    <xf numFmtId="0" fontId="13" fillId="0" borderId="0" xfId="0" applyFont="1"/>
    <xf numFmtId="8" fontId="13" fillId="0" borderId="0" xfId="0" applyNumberFormat="1" applyFont="1"/>
    <xf numFmtId="172" fontId="14" fillId="0" borderId="0" xfId="1" applyNumberFormat="1" applyFont="1" applyFill="1" applyBorder="1"/>
    <xf numFmtId="169" fontId="13" fillId="0" borderId="0" xfId="2" applyNumberFormat="1" applyFont="1"/>
    <xf numFmtId="171" fontId="13" fillId="0" borderId="0" xfId="0" applyNumberFormat="1" applyFont="1"/>
    <xf numFmtId="171" fontId="13" fillId="0" borderId="0" xfId="1" applyNumberFormat="1" applyFont="1"/>
    <xf numFmtId="9" fontId="13" fillId="0" borderId="0" xfId="2" applyFont="1"/>
    <xf numFmtId="6" fontId="13" fillId="0" borderId="0" xfId="0" applyNumberFormat="1" applyFont="1"/>
    <xf numFmtId="0" fontId="15" fillId="4" borderId="0" xfId="0" quotePrefix="1" applyFont="1" applyFill="1" applyAlignment="1">
      <alignment horizontal="center"/>
    </xf>
    <xf numFmtId="2" fontId="15" fillId="4" borderId="0" xfId="0" quotePrefix="1" applyNumberFormat="1" applyFont="1" applyFill="1" applyAlignment="1">
      <alignment horizontal="center"/>
    </xf>
    <xf numFmtId="168" fontId="15" fillId="4" borderId="0" xfId="0" quotePrefix="1" applyNumberFormat="1" applyFont="1" applyFill="1" applyAlignment="1">
      <alignment horizontal="center"/>
    </xf>
    <xf numFmtId="0" fontId="16" fillId="0" borderId="0" xfId="0" applyFont="1" applyAlignment="1">
      <alignment horizontal="center"/>
    </xf>
    <xf numFmtId="0" fontId="17" fillId="5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6" fontId="16" fillId="0" borderId="0" xfId="0" applyNumberFormat="1" applyFont="1" applyAlignment="1">
      <alignment horizontal="center"/>
    </xf>
    <xf numFmtId="170" fontId="16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0" fillId="7" borderId="0" xfId="0" applyNumberFormat="1" applyFill="1"/>
    <xf numFmtId="0" fontId="0" fillId="7" borderId="0" xfId="0" applyFill="1"/>
    <xf numFmtId="0" fontId="12" fillId="5" borderId="0" xfId="0" applyFont="1" applyFill="1" applyBorder="1"/>
    <xf numFmtId="0" fontId="2" fillId="5" borderId="0" xfId="0" applyFont="1" applyFill="1" applyBorder="1"/>
    <xf numFmtId="0" fontId="15" fillId="4" borderId="0" xfId="0" quotePrefix="1" applyFont="1" applyFill="1" applyBorder="1" applyAlignment="1">
      <alignment horizontal="center"/>
    </xf>
    <xf numFmtId="2" fontId="15" fillId="4" borderId="0" xfId="0" quotePrefix="1" applyNumberFormat="1" applyFont="1" applyFill="1" applyBorder="1" applyAlignment="1">
      <alignment horizontal="center"/>
    </xf>
    <xf numFmtId="168" fontId="15" fillId="4" borderId="0" xfId="0" quotePrefix="1" applyNumberFormat="1" applyFont="1" applyFill="1" applyBorder="1" applyAlignment="1">
      <alignment horizontal="center"/>
    </xf>
    <xf numFmtId="168" fontId="13" fillId="6" borderId="0" xfId="0" applyNumberFormat="1" applyFont="1" applyFill="1" applyBorder="1"/>
    <xf numFmtId="0" fontId="10" fillId="5" borderId="0" xfId="0" applyFont="1" applyFill="1" applyBorder="1" applyAlignment="1">
      <alignment horizontal="right"/>
    </xf>
    <xf numFmtId="9" fontId="11" fillId="6" borderId="0" xfId="0" applyNumberFormat="1" applyFont="1" applyFill="1"/>
    <xf numFmtId="2" fontId="11" fillId="6" borderId="0" xfId="0" applyNumberFormat="1" applyFont="1" applyFill="1"/>
    <xf numFmtId="168" fontId="11" fillId="6" borderId="0" xfId="0" applyNumberFormat="1" applyFont="1" applyFill="1"/>
    <xf numFmtId="167" fontId="11" fillId="6" borderId="0" xfId="1" applyNumberFormat="1" applyFont="1" applyFill="1"/>
    <xf numFmtId="5" fontId="11" fillId="6" borderId="0" xfId="0" applyNumberFormat="1" applyFont="1" applyFill="1"/>
    <xf numFmtId="5" fontId="11" fillId="6" borderId="0" xfId="1" applyNumberFormat="1" applyFont="1" applyFill="1"/>
  </cellXfs>
  <cellStyles count="4">
    <cellStyle name="Comma" xfId="1" builtinId="3"/>
    <cellStyle name="Normal" xfId="0" builtinId="0"/>
    <cellStyle name="ofwhich" xfId="3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49"/>
  <sheetViews>
    <sheetView showGridLines="0" tabSelected="1" view="pageBreakPreview" zoomScale="70" zoomScaleNormal="100" zoomScaleSheetLayoutView="70" workbookViewId="0">
      <selection activeCell="D25" sqref="D25"/>
    </sheetView>
  </sheetViews>
  <sheetFormatPr defaultRowHeight="12.75"/>
  <cols>
    <col min="1" max="1" width="68.42578125" bestFit="1" customWidth="1"/>
    <col min="2" max="2" width="10.5703125" customWidth="1"/>
    <col min="3" max="27" width="11.140625" customWidth="1"/>
    <col min="28" max="43" width="12.140625" customWidth="1"/>
  </cols>
  <sheetData>
    <row r="1" spans="1:44" ht="16.5" customHeight="1">
      <c r="A1" s="36" t="s">
        <v>0</v>
      </c>
      <c r="B1" s="36"/>
    </row>
    <row r="2" spans="1:44" ht="16.5" customHeight="1">
      <c r="A2" s="36" t="s">
        <v>74</v>
      </c>
      <c r="B2" s="36"/>
    </row>
    <row r="3" spans="1:44" ht="16.5" customHeight="1">
      <c r="A3" s="29"/>
      <c r="B3" s="76"/>
      <c r="C3" s="75" t="s">
        <v>75</v>
      </c>
      <c r="D3" s="48" t="s">
        <v>1</v>
      </c>
      <c r="E3" s="48" t="s">
        <v>2</v>
      </c>
      <c r="F3" s="48" t="s">
        <v>3</v>
      </c>
      <c r="G3" s="48" t="s">
        <v>4</v>
      </c>
      <c r="H3" s="48" t="s">
        <v>5</v>
      </c>
      <c r="I3" s="48" t="s">
        <v>6</v>
      </c>
      <c r="J3" s="48" t="s">
        <v>7</v>
      </c>
      <c r="K3" s="48" t="s">
        <v>8</v>
      </c>
      <c r="L3" s="48" t="s">
        <v>9</v>
      </c>
      <c r="M3" s="48" t="s">
        <v>10</v>
      </c>
      <c r="N3" s="48" t="s">
        <v>11</v>
      </c>
      <c r="O3" s="48" t="s">
        <v>12</v>
      </c>
      <c r="P3" s="48" t="s">
        <v>13</v>
      </c>
      <c r="Q3" s="48" t="s">
        <v>14</v>
      </c>
      <c r="R3" s="48" t="s">
        <v>15</v>
      </c>
      <c r="S3" s="48" t="s">
        <v>16</v>
      </c>
      <c r="T3" s="48" t="s">
        <v>17</v>
      </c>
      <c r="U3" s="48" t="s">
        <v>18</v>
      </c>
      <c r="V3" s="48" t="s">
        <v>19</v>
      </c>
      <c r="W3" s="48" t="s">
        <v>20</v>
      </c>
      <c r="X3" s="48" t="s">
        <v>21</v>
      </c>
      <c r="Y3" s="48" t="s">
        <v>22</v>
      </c>
      <c r="Z3" s="48" t="s">
        <v>23</v>
      </c>
      <c r="AA3" s="48" t="s">
        <v>24</v>
      </c>
      <c r="AB3" s="30" t="s">
        <v>25</v>
      </c>
      <c r="AC3" s="30" t="s">
        <v>26</v>
      </c>
      <c r="AD3" s="81" t="s">
        <v>27</v>
      </c>
      <c r="AE3" s="81" t="s">
        <v>28</v>
      </c>
      <c r="AF3" s="81" t="s">
        <v>29</v>
      </c>
      <c r="AG3" s="81" t="s">
        <v>30</v>
      </c>
      <c r="AH3" s="81" t="s">
        <v>31</v>
      </c>
      <c r="AI3" s="81" t="s">
        <v>32</v>
      </c>
      <c r="AJ3" s="81" t="s">
        <v>33</v>
      </c>
      <c r="AK3" s="81" t="s">
        <v>34</v>
      </c>
      <c r="AL3" s="81" t="s">
        <v>35</v>
      </c>
      <c r="AM3" s="81" t="s">
        <v>36</v>
      </c>
      <c r="AN3" s="81" t="s">
        <v>37</v>
      </c>
      <c r="AO3" s="81" t="s">
        <v>38</v>
      </c>
      <c r="AP3" s="81" t="s">
        <v>39</v>
      </c>
      <c r="AQ3" s="81" t="s">
        <v>40</v>
      </c>
    </row>
    <row r="4" spans="1:44" s="37" customFormat="1" ht="16.5" customHeight="1">
      <c r="A4" s="31" t="s">
        <v>77</v>
      </c>
      <c r="B4" s="77" t="s">
        <v>80</v>
      </c>
      <c r="C4" s="58">
        <v>0</v>
      </c>
      <c r="D4" s="58">
        <v>0</v>
      </c>
      <c r="E4" s="58">
        <v>0</v>
      </c>
      <c r="F4" s="58">
        <v>0</v>
      </c>
      <c r="G4" s="58">
        <v>0</v>
      </c>
      <c r="H4" s="50">
        <v>2E-3</v>
      </c>
      <c r="I4" s="49">
        <v>0.01</v>
      </c>
      <c r="J4" s="49">
        <v>0.02</v>
      </c>
      <c r="K4" s="49">
        <v>0.03</v>
      </c>
      <c r="L4" s="49">
        <v>0.04</v>
      </c>
      <c r="M4" s="49">
        <v>0.05</v>
      </c>
      <c r="N4" s="49">
        <v>0.05</v>
      </c>
      <c r="O4" s="49">
        <v>0.05</v>
      </c>
      <c r="P4" s="49">
        <v>0.05</v>
      </c>
      <c r="Q4" s="49">
        <v>0.05</v>
      </c>
      <c r="R4" s="49">
        <v>0.05</v>
      </c>
      <c r="S4" s="49">
        <v>0.05</v>
      </c>
      <c r="T4" s="49">
        <v>0.05</v>
      </c>
      <c r="U4" s="49">
        <v>0.05</v>
      </c>
      <c r="V4" s="49">
        <v>0.05</v>
      </c>
      <c r="W4" s="49">
        <v>0.05</v>
      </c>
      <c r="X4" s="49">
        <v>0.05</v>
      </c>
      <c r="Y4" s="49">
        <v>0.05</v>
      </c>
      <c r="Z4" s="49">
        <v>0.05</v>
      </c>
      <c r="AA4" s="49">
        <v>0.05</v>
      </c>
      <c r="AB4" s="38">
        <v>0.05</v>
      </c>
      <c r="AC4" s="38">
        <v>0.05</v>
      </c>
      <c r="AD4" s="82">
        <v>0.05</v>
      </c>
      <c r="AE4" s="82">
        <v>0.05</v>
      </c>
      <c r="AF4" s="82">
        <v>0.05</v>
      </c>
      <c r="AG4" s="82">
        <v>0.05</v>
      </c>
      <c r="AH4" s="82">
        <v>0.05</v>
      </c>
      <c r="AI4" s="82">
        <v>0.05</v>
      </c>
      <c r="AJ4" s="82">
        <v>0.05</v>
      </c>
      <c r="AK4" s="82">
        <v>0.05</v>
      </c>
      <c r="AL4" s="82">
        <v>0.05</v>
      </c>
      <c r="AM4" s="82">
        <v>0.05</v>
      </c>
      <c r="AN4" s="82">
        <v>0.05</v>
      </c>
      <c r="AO4" s="82">
        <v>0.05</v>
      </c>
      <c r="AP4" s="82">
        <v>0.05</v>
      </c>
      <c r="AQ4" s="82">
        <v>0.05</v>
      </c>
      <c r="AR4" s="37" t="s">
        <v>41</v>
      </c>
    </row>
    <row r="5" spans="1:44" s="39" customFormat="1" ht="16.5" customHeight="1">
      <c r="A5" s="32" t="s">
        <v>87</v>
      </c>
      <c r="B5" s="78" t="s">
        <v>81</v>
      </c>
      <c r="C5" s="58">
        <v>0</v>
      </c>
      <c r="D5" s="58">
        <v>0</v>
      </c>
      <c r="E5" s="58">
        <v>0</v>
      </c>
      <c r="F5" s="58">
        <v>0</v>
      </c>
      <c r="G5" s="58">
        <v>0</v>
      </c>
      <c r="H5" s="51">
        <v>0.32800000000000001</v>
      </c>
      <c r="I5" s="51">
        <v>0.32800000000000001</v>
      </c>
      <c r="J5" s="51">
        <v>0.32800000000000001</v>
      </c>
      <c r="K5" s="51">
        <v>0.32800000000000001</v>
      </c>
      <c r="L5" s="51">
        <v>0.32800000000000001</v>
      </c>
      <c r="M5" s="51">
        <v>0.32800000000000001</v>
      </c>
      <c r="N5" s="51">
        <f>M5-($M$5-$W$5)/10</f>
        <v>0.31</v>
      </c>
      <c r="O5" s="51">
        <f t="shared" ref="O5:V5" si="0">N5-($M$5-$W$5)/10</f>
        <v>0.29199999999999998</v>
      </c>
      <c r="P5" s="51">
        <f t="shared" si="0"/>
        <v>0.27399999999999997</v>
      </c>
      <c r="Q5" s="51">
        <f t="shared" si="0"/>
        <v>0.25599999999999995</v>
      </c>
      <c r="R5" s="51">
        <f t="shared" si="0"/>
        <v>0.23799999999999993</v>
      </c>
      <c r="S5" s="51">
        <f t="shared" si="0"/>
        <v>0.21999999999999992</v>
      </c>
      <c r="T5" s="51">
        <f t="shared" si="0"/>
        <v>0.2019999999999999</v>
      </c>
      <c r="U5" s="51">
        <f t="shared" si="0"/>
        <v>0.18399999999999989</v>
      </c>
      <c r="V5" s="51">
        <f t="shared" si="0"/>
        <v>0.16599999999999987</v>
      </c>
      <c r="W5" s="51">
        <v>0.14799999999999999</v>
      </c>
      <c r="X5" s="51">
        <f>W5-($W$5-$AQ$5)/20</f>
        <v>0.14199999999999999</v>
      </c>
      <c r="Y5" s="51">
        <f t="shared" ref="Y5:AP5" si="1">X5-($W$5-$AQ$5)/20</f>
        <v>0.13599999999999998</v>
      </c>
      <c r="Z5" s="51">
        <f t="shared" si="1"/>
        <v>0.12999999999999998</v>
      </c>
      <c r="AA5" s="51">
        <f t="shared" si="1"/>
        <v>0.12399999999999997</v>
      </c>
      <c r="AB5" s="39">
        <f t="shared" si="1"/>
        <v>0.11799999999999997</v>
      </c>
      <c r="AC5" s="39">
        <f t="shared" si="1"/>
        <v>0.11199999999999996</v>
      </c>
      <c r="AD5" s="83">
        <f t="shared" si="1"/>
        <v>0.10599999999999996</v>
      </c>
      <c r="AE5" s="83">
        <f t="shared" si="1"/>
        <v>9.999999999999995E-2</v>
      </c>
      <c r="AF5" s="83">
        <f t="shared" si="1"/>
        <v>9.3999999999999945E-2</v>
      </c>
      <c r="AG5" s="83">
        <f t="shared" si="1"/>
        <v>8.7999999999999939E-2</v>
      </c>
      <c r="AH5" s="83">
        <f t="shared" si="1"/>
        <v>8.1999999999999934E-2</v>
      </c>
      <c r="AI5" s="83">
        <f t="shared" si="1"/>
        <v>7.5999999999999929E-2</v>
      </c>
      <c r="AJ5" s="83">
        <f t="shared" si="1"/>
        <v>6.9999999999999923E-2</v>
      </c>
      <c r="AK5" s="83">
        <f t="shared" si="1"/>
        <v>6.3999999999999918E-2</v>
      </c>
      <c r="AL5" s="83">
        <f t="shared" si="1"/>
        <v>5.799999999999992E-2</v>
      </c>
      <c r="AM5" s="83">
        <f t="shared" si="1"/>
        <v>5.1999999999999921E-2</v>
      </c>
      <c r="AN5" s="83">
        <f t="shared" si="1"/>
        <v>4.5999999999999923E-2</v>
      </c>
      <c r="AO5" s="83">
        <f t="shared" si="1"/>
        <v>3.9999999999999925E-2</v>
      </c>
      <c r="AP5" s="83">
        <f t="shared" si="1"/>
        <v>3.3999999999999926E-2</v>
      </c>
      <c r="AQ5" s="83">
        <v>2.8000000000000001E-2</v>
      </c>
      <c r="AR5" s="40" t="s">
        <v>107</v>
      </c>
    </row>
    <row r="6" spans="1:44" s="39" customFormat="1" ht="16.5" customHeight="1">
      <c r="A6" s="32" t="s">
        <v>88</v>
      </c>
      <c r="B6" s="78" t="s">
        <v>82</v>
      </c>
      <c r="C6" s="58">
        <v>0</v>
      </c>
      <c r="D6" s="58">
        <v>0</v>
      </c>
      <c r="E6" s="58">
        <v>0</v>
      </c>
      <c r="F6" s="58">
        <v>0</v>
      </c>
      <c r="G6" s="58">
        <v>0</v>
      </c>
      <c r="H6" s="51">
        <v>0.39389999999999997</v>
      </c>
      <c r="I6" s="51">
        <v>0.39389999999999997</v>
      </c>
      <c r="J6" s="51">
        <v>0.39389999999999997</v>
      </c>
      <c r="K6" s="51">
        <v>0.39389999999999997</v>
      </c>
      <c r="L6" s="51">
        <v>0.39389999999999997</v>
      </c>
      <c r="M6" s="51">
        <v>0.39389999999999997</v>
      </c>
      <c r="N6" s="51">
        <v>0.39389999999999997</v>
      </c>
      <c r="O6" s="51">
        <v>0.39389999999999997</v>
      </c>
      <c r="P6" s="51">
        <v>0.39389999999999997</v>
      </c>
      <c r="Q6" s="51">
        <v>0.39389999999999997</v>
      </c>
      <c r="R6" s="51">
        <v>0.39389999999999997</v>
      </c>
      <c r="S6" s="51">
        <v>0.39389999999999997</v>
      </c>
      <c r="T6" s="51">
        <f>S6-($S$6-$AH$6)/16</f>
        <v>0.37440624999999994</v>
      </c>
      <c r="U6" s="51">
        <f t="shared" ref="U6:AG6" si="2">T6-($S$6-$AH$6)/15</f>
        <v>0.35361291666666661</v>
      </c>
      <c r="V6" s="51">
        <f t="shared" si="2"/>
        <v>0.33281958333333328</v>
      </c>
      <c r="W6" s="51">
        <f t="shared" si="2"/>
        <v>0.31202624999999995</v>
      </c>
      <c r="X6" s="51">
        <f t="shared" si="2"/>
        <v>0.29123291666666662</v>
      </c>
      <c r="Y6" s="51">
        <f t="shared" si="2"/>
        <v>0.27043958333333329</v>
      </c>
      <c r="Z6" s="51">
        <f t="shared" si="2"/>
        <v>0.24964624999999996</v>
      </c>
      <c r="AA6" s="51">
        <f t="shared" si="2"/>
        <v>0.22885291666666663</v>
      </c>
      <c r="AB6" s="39">
        <f t="shared" si="2"/>
        <v>0.2080595833333333</v>
      </c>
      <c r="AC6" s="39">
        <f t="shared" si="2"/>
        <v>0.18726624999999997</v>
      </c>
      <c r="AD6" s="83">
        <f t="shared" si="2"/>
        <v>0.16647291666666664</v>
      </c>
      <c r="AE6" s="83">
        <f t="shared" si="2"/>
        <v>0.14567958333333331</v>
      </c>
      <c r="AF6" s="83">
        <f t="shared" si="2"/>
        <v>0.12488624999999998</v>
      </c>
      <c r="AG6" s="83">
        <f t="shared" si="2"/>
        <v>0.10409291666666665</v>
      </c>
      <c r="AH6" s="83">
        <f>AH5</f>
        <v>8.1999999999999934E-2</v>
      </c>
      <c r="AI6" s="83">
        <v>7.5999999999999929E-2</v>
      </c>
      <c r="AJ6" s="83">
        <f>AJ5</f>
        <v>6.9999999999999923E-2</v>
      </c>
      <c r="AK6" s="83">
        <f t="shared" ref="AK6:AQ6" si="3">AK5</f>
        <v>6.3999999999999918E-2</v>
      </c>
      <c r="AL6" s="83">
        <f t="shared" si="3"/>
        <v>5.799999999999992E-2</v>
      </c>
      <c r="AM6" s="83">
        <f t="shared" si="3"/>
        <v>5.1999999999999921E-2</v>
      </c>
      <c r="AN6" s="83">
        <f t="shared" si="3"/>
        <v>4.5999999999999923E-2</v>
      </c>
      <c r="AO6" s="83">
        <f t="shared" si="3"/>
        <v>3.9999999999999925E-2</v>
      </c>
      <c r="AP6" s="83">
        <f t="shared" si="3"/>
        <v>3.3999999999999926E-2</v>
      </c>
      <c r="AQ6" s="83">
        <f t="shared" si="3"/>
        <v>2.8000000000000001E-2</v>
      </c>
      <c r="AR6" s="39" t="s">
        <v>108</v>
      </c>
    </row>
    <row r="7" spans="1:44" s="39" customFormat="1" ht="16.5" customHeight="1">
      <c r="A7" s="32" t="s">
        <v>89</v>
      </c>
      <c r="B7" s="78" t="s">
        <v>83</v>
      </c>
      <c r="C7" s="58">
        <v>0</v>
      </c>
      <c r="D7" s="58">
        <v>0</v>
      </c>
      <c r="E7" s="58">
        <v>0</v>
      </c>
      <c r="F7" s="58">
        <v>0</v>
      </c>
      <c r="G7" s="58">
        <v>0</v>
      </c>
      <c r="H7" s="51">
        <f>H6-H5</f>
        <v>6.5899999999999959E-2</v>
      </c>
      <c r="I7" s="51">
        <f t="shared" ref="I7:AQ7" si="4">I6-I5</f>
        <v>6.5899999999999959E-2</v>
      </c>
      <c r="J7" s="51">
        <f t="shared" si="4"/>
        <v>6.5899999999999959E-2</v>
      </c>
      <c r="K7" s="51">
        <f t="shared" si="4"/>
        <v>6.5899999999999959E-2</v>
      </c>
      <c r="L7" s="51">
        <f t="shared" si="4"/>
        <v>6.5899999999999959E-2</v>
      </c>
      <c r="M7" s="51">
        <f t="shared" si="4"/>
        <v>6.5899999999999959E-2</v>
      </c>
      <c r="N7" s="51">
        <f t="shared" si="4"/>
        <v>8.3899999999999975E-2</v>
      </c>
      <c r="O7" s="51">
        <f t="shared" si="4"/>
        <v>0.10189999999999999</v>
      </c>
      <c r="P7" s="51">
        <f t="shared" si="4"/>
        <v>0.11990000000000001</v>
      </c>
      <c r="Q7" s="51">
        <f t="shared" si="4"/>
        <v>0.13790000000000002</v>
      </c>
      <c r="R7" s="51">
        <f t="shared" si="4"/>
        <v>0.15590000000000004</v>
      </c>
      <c r="S7" s="51">
        <f t="shared" si="4"/>
        <v>0.17390000000000005</v>
      </c>
      <c r="T7" s="51">
        <f t="shared" si="4"/>
        <v>0.17240625000000004</v>
      </c>
      <c r="U7" s="51">
        <f t="shared" si="4"/>
        <v>0.16961291666666672</v>
      </c>
      <c r="V7" s="51">
        <f t="shared" si="4"/>
        <v>0.16681958333333341</v>
      </c>
      <c r="W7" s="51">
        <f t="shared" si="4"/>
        <v>0.16402624999999996</v>
      </c>
      <c r="X7" s="51">
        <f t="shared" si="4"/>
        <v>0.14923291666666663</v>
      </c>
      <c r="Y7" s="51">
        <f t="shared" si="4"/>
        <v>0.13443958333333331</v>
      </c>
      <c r="Z7" s="51">
        <f t="shared" si="4"/>
        <v>0.11964624999999998</v>
      </c>
      <c r="AA7" s="51">
        <f t="shared" si="4"/>
        <v>0.10485291666666666</v>
      </c>
      <c r="AB7" s="39">
        <f t="shared" si="4"/>
        <v>9.0059583333333332E-2</v>
      </c>
      <c r="AC7" s="39">
        <f t="shared" si="4"/>
        <v>7.5266250000000007E-2</v>
      </c>
      <c r="AD7" s="83">
        <f t="shared" si="4"/>
        <v>6.0472916666666682E-2</v>
      </c>
      <c r="AE7" s="83">
        <f t="shared" si="4"/>
        <v>4.5679583333333357E-2</v>
      </c>
      <c r="AF7" s="83">
        <f t="shared" si="4"/>
        <v>3.0886250000000032E-2</v>
      </c>
      <c r="AG7" s="83">
        <f t="shared" si="4"/>
        <v>1.6092916666666707E-2</v>
      </c>
      <c r="AH7" s="83">
        <f t="shared" si="4"/>
        <v>0</v>
      </c>
      <c r="AI7" s="83">
        <f t="shared" si="4"/>
        <v>0</v>
      </c>
      <c r="AJ7" s="83">
        <f t="shared" si="4"/>
        <v>0</v>
      </c>
      <c r="AK7" s="83">
        <f t="shared" si="4"/>
        <v>0</v>
      </c>
      <c r="AL7" s="83">
        <f t="shared" si="4"/>
        <v>0</v>
      </c>
      <c r="AM7" s="83">
        <f t="shared" si="4"/>
        <v>0</v>
      </c>
      <c r="AN7" s="83">
        <f t="shared" si="4"/>
        <v>0</v>
      </c>
      <c r="AO7" s="83">
        <f t="shared" si="4"/>
        <v>0</v>
      </c>
      <c r="AP7" s="83">
        <f t="shared" si="4"/>
        <v>0</v>
      </c>
      <c r="AQ7" s="83">
        <f t="shared" si="4"/>
        <v>0</v>
      </c>
    </row>
    <row r="8" spans="1:44" s="40" customFormat="1" ht="16.5" customHeight="1">
      <c r="A8" s="33" t="s">
        <v>78</v>
      </c>
      <c r="B8" s="79" t="s">
        <v>84</v>
      </c>
      <c r="C8" s="80">
        <v>382.9</v>
      </c>
      <c r="D8" s="80">
        <f>C8-(C8-H8)/5</f>
        <v>385.45478969659234</v>
      </c>
      <c r="E8" s="80">
        <f>D8-(C8-H8)/5</f>
        <v>388.00957939318471</v>
      </c>
      <c r="F8" s="80">
        <f>E8-(C8-H8)/5</f>
        <v>390.56436908977707</v>
      </c>
      <c r="G8" s="80">
        <f>F8-(C8-H8)/5</f>
        <v>393.11915878636944</v>
      </c>
      <c r="H8" s="52">
        <f>'Pathways - Alpha'!I19</f>
        <v>395.6739484829618</v>
      </c>
      <c r="I8" s="52">
        <f>H8-(H8-M8)/5</f>
        <v>404.19657984796805</v>
      </c>
      <c r="J8" s="52">
        <f>I8-(H8-M8)/5</f>
        <v>412.7192112129743</v>
      </c>
      <c r="K8" s="52">
        <f>J8-(H8-M8)/5</f>
        <v>421.24184257798055</v>
      </c>
      <c r="L8" s="52">
        <f>K8-(H8-M8)/5</f>
        <v>429.7644739429868</v>
      </c>
      <c r="M8" s="52">
        <f>'Pathways - Alpha'!J19</f>
        <v>438.28710530799293</v>
      </c>
      <c r="N8" s="52">
        <f>M8-(M8-R8)/5</f>
        <v>451.12968424639433</v>
      </c>
      <c r="O8" s="52">
        <f>N8-(M8-R8)/5</f>
        <v>463.97226318479574</v>
      </c>
      <c r="P8" s="52">
        <f>O8-(M8-R8)/5</f>
        <v>476.81484212319714</v>
      </c>
      <c r="Q8" s="52">
        <f>P8-(M8-R8)/5</f>
        <v>489.65742106159854</v>
      </c>
      <c r="R8" s="52">
        <v>502.5</v>
      </c>
      <c r="S8" s="52">
        <f>R8-(R8-W8)/5</f>
        <v>514.55999999999995</v>
      </c>
      <c r="T8" s="52">
        <f>S8-(R8-W8)/5</f>
        <v>526.61999999999989</v>
      </c>
      <c r="U8" s="52">
        <f>T8-(R8-W8)/5</f>
        <v>538.67999999999984</v>
      </c>
      <c r="V8" s="52">
        <f>U8-(R8-W8)/5</f>
        <v>550.73999999999978</v>
      </c>
      <c r="W8" s="52">
        <v>562.79999999999995</v>
      </c>
      <c r="X8" s="52">
        <f>W8-(W8-AB8)/5</f>
        <v>572.81999999999994</v>
      </c>
      <c r="Y8" s="52">
        <f>X8-(W8-AB8)/5</f>
        <v>582.83999999999992</v>
      </c>
      <c r="Z8" s="52">
        <f>Y8-(W8-AB8)/5</f>
        <v>592.8599999999999</v>
      </c>
      <c r="AA8" s="52">
        <f>Z8-(W8-AB8)/5</f>
        <v>602.87999999999988</v>
      </c>
      <c r="AB8" s="40">
        <v>612.9</v>
      </c>
      <c r="AC8" s="40">
        <f>AB8-(AB8-AG8)/5</f>
        <v>625.34</v>
      </c>
      <c r="AD8" s="84">
        <f>AC8-(AB8-AG8)/5</f>
        <v>637.78000000000009</v>
      </c>
      <c r="AE8" s="84">
        <f>AD8-(AB8-AG8)/5</f>
        <v>650.22000000000014</v>
      </c>
      <c r="AF8" s="84">
        <f>AE8-(AB8-AG8)/5</f>
        <v>662.6600000000002</v>
      </c>
      <c r="AG8" s="84">
        <v>675.1</v>
      </c>
      <c r="AH8" s="84">
        <f>AG8-(AG8-AL8)/5</f>
        <v>689.2</v>
      </c>
      <c r="AI8" s="84">
        <f>AH8-(AG8-AL8)/5</f>
        <v>703.30000000000007</v>
      </c>
      <c r="AJ8" s="84">
        <f>AI8-(AG8-AL8)/5</f>
        <v>717.40000000000009</v>
      </c>
      <c r="AK8" s="84">
        <f>AJ8-(AG8-AL8)/5</f>
        <v>731.50000000000011</v>
      </c>
      <c r="AL8" s="84">
        <v>745.6</v>
      </c>
      <c r="AM8" s="84">
        <f>AL8-(AL8-AQ8)/5</f>
        <v>767.08</v>
      </c>
      <c r="AN8" s="84">
        <f>AM8-(AL8-AQ8)/5</f>
        <v>788.56000000000006</v>
      </c>
      <c r="AO8" s="84">
        <f>AN8-(AL8-AQ8)/5</f>
        <v>810.04000000000008</v>
      </c>
      <c r="AP8" s="84">
        <f>AO8-(AL8-AQ8)/5</f>
        <v>831.5200000000001</v>
      </c>
      <c r="AQ8" s="84">
        <v>853</v>
      </c>
      <c r="AR8" s="40" t="s">
        <v>107</v>
      </c>
    </row>
    <row r="9" spans="1:44" s="37" customFormat="1" ht="16.5" customHeight="1">
      <c r="A9" s="31" t="s">
        <v>79</v>
      </c>
      <c r="B9" s="77" t="s">
        <v>85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  <c r="H9" s="51">
        <f>H4*H8</f>
        <v>0.79134789696592367</v>
      </c>
      <c r="I9" s="51">
        <f t="shared" ref="I9:AQ9" si="5">I4*I8</f>
        <v>4.0419657984796808</v>
      </c>
      <c r="J9" s="51">
        <f t="shared" si="5"/>
        <v>8.2543842242594856</v>
      </c>
      <c r="K9" s="51">
        <f t="shared" si="5"/>
        <v>12.637255277339415</v>
      </c>
      <c r="L9" s="51">
        <f t="shared" si="5"/>
        <v>17.190578957719474</v>
      </c>
      <c r="M9" s="51">
        <f t="shared" si="5"/>
        <v>21.914355265399649</v>
      </c>
      <c r="N9" s="51">
        <f t="shared" si="5"/>
        <v>22.556484212319717</v>
      </c>
      <c r="O9" s="51">
        <f t="shared" si="5"/>
        <v>23.198613159239788</v>
      </c>
      <c r="P9" s="51">
        <f t="shared" si="5"/>
        <v>23.840742106159858</v>
      </c>
      <c r="Q9" s="51">
        <f t="shared" si="5"/>
        <v>24.482871053079929</v>
      </c>
      <c r="R9" s="51">
        <f t="shared" si="5"/>
        <v>25.125</v>
      </c>
      <c r="S9" s="51">
        <f t="shared" si="5"/>
        <v>25.727999999999998</v>
      </c>
      <c r="T9" s="51">
        <f t="shared" si="5"/>
        <v>26.330999999999996</v>
      </c>
      <c r="U9" s="51">
        <f t="shared" si="5"/>
        <v>26.933999999999994</v>
      </c>
      <c r="V9" s="51">
        <f t="shared" si="5"/>
        <v>27.536999999999992</v>
      </c>
      <c r="W9" s="51">
        <f t="shared" si="5"/>
        <v>28.14</v>
      </c>
      <c r="X9" s="51">
        <f t="shared" si="5"/>
        <v>28.640999999999998</v>
      </c>
      <c r="Y9" s="51">
        <f t="shared" si="5"/>
        <v>29.141999999999996</v>
      </c>
      <c r="Z9" s="51">
        <f t="shared" si="5"/>
        <v>29.642999999999997</v>
      </c>
      <c r="AA9" s="51">
        <f t="shared" si="5"/>
        <v>30.143999999999995</v>
      </c>
      <c r="AB9" s="39">
        <f t="shared" si="5"/>
        <v>30.645</v>
      </c>
      <c r="AC9" s="39">
        <f t="shared" si="5"/>
        <v>31.267000000000003</v>
      </c>
      <c r="AD9" s="83">
        <f t="shared" si="5"/>
        <v>31.889000000000006</v>
      </c>
      <c r="AE9" s="83">
        <f t="shared" si="5"/>
        <v>32.51100000000001</v>
      </c>
      <c r="AF9" s="83">
        <f t="shared" si="5"/>
        <v>33.13300000000001</v>
      </c>
      <c r="AG9" s="83">
        <f t="shared" si="5"/>
        <v>33.755000000000003</v>
      </c>
      <c r="AH9" s="83">
        <f t="shared" si="5"/>
        <v>34.46</v>
      </c>
      <c r="AI9" s="83">
        <f t="shared" si="5"/>
        <v>35.165000000000006</v>
      </c>
      <c r="AJ9" s="83">
        <f t="shared" si="5"/>
        <v>35.870000000000005</v>
      </c>
      <c r="AK9" s="83">
        <f t="shared" si="5"/>
        <v>36.57500000000001</v>
      </c>
      <c r="AL9" s="83">
        <f t="shared" si="5"/>
        <v>37.28</v>
      </c>
      <c r="AM9" s="83">
        <f t="shared" si="5"/>
        <v>38.354000000000006</v>
      </c>
      <c r="AN9" s="83">
        <f t="shared" si="5"/>
        <v>39.428000000000004</v>
      </c>
      <c r="AO9" s="83">
        <f t="shared" si="5"/>
        <v>40.50200000000001</v>
      </c>
      <c r="AP9" s="83">
        <f t="shared" si="5"/>
        <v>41.576000000000008</v>
      </c>
      <c r="AQ9" s="83">
        <f t="shared" si="5"/>
        <v>42.650000000000006</v>
      </c>
    </row>
    <row r="10" spans="1:44" s="37" customFormat="1" ht="16.5" customHeight="1">
      <c r="A10" s="31" t="s">
        <v>90</v>
      </c>
      <c r="B10" s="77" t="s">
        <v>86</v>
      </c>
      <c r="C10" s="58">
        <v>0</v>
      </c>
      <c r="D10" s="58">
        <v>0</v>
      </c>
      <c r="E10" s="58">
        <v>0</v>
      </c>
      <c r="F10" s="58">
        <v>0</v>
      </c>
      <c r="G10" s="58">
        <v>0</v>
      </c>
      <c r="H10" s="53">
        <f>H7*H9*1000000</f>
        <v>52149.826410054331</v>
      </c>
      <c r="I10" s="53">
        <f t="shared" ref="I10:AQ10" si="6">I7*I9*1000000</f>
        <v>266365.54611981078</v>
      </c>
      <c r="J10" s="53">
        <f t="shared" si="6"/>
        <v>543963.92037869978</v>
      </c>
      <c r="K10" s="53">
        <f t="shared" si="6"/>
        <v>832795.12277666689</v>
      </c>
      <c r="L10" s="53">
        <f t="shared" si="6"/>
        <v>1132859.1533137127</v>
      </c>
      <c r="M10" s="53">
        <f t="shared" si="6"/>
        <v>1444156.0119898361</v>
      </c>
      <c r="N10" s="53">
        <f t="shared" si="6"/>
        <v>1892489.0254136238</v>
      </c>
      <c r="O10" s="53">
        <f t="shared" si="6"/>
        <v>2363938.6809265339</v>
      </c>
      <c r="P10" s="53">
        <f t="shared" si="6"/>
        <v>2858504.9785285671</v>
      </c>
      <c r="Q10" s="53">
        <f t="shared" si="6"/>
        <v>3376187.9182197228</v>
      </c>
      <c r="R10" s="53">
        <f t="shared" si="6"/>
        <v>3916987.5000000014</v>
      </c>
      <c r="S10" s="53">
        <f t="shared" si="6"/>
        <v>4474099.2000000011</v>
      </c>
      <c r="T10" s="53">
        <f t="shared" si="6"/>
        <v>4539628.9687500009</v>
      </c>
      <c r="U10" s="53">
        <f t="shared" si="6"/>
        <v>4568354.2975000013</v>
      </c>
      <c r="V10" s="53">
        <f t="shared" si="6"/>
        <v>4593710.86625</v>
      </c>
      <c r="W10" s="53">
        <f t="shared" si="6"/>
        <v>4615698.6749999989</v>
      </c>
      <c r="X10" s="53">
        <f t="shared" si="6"/>
        <v>4274179.9662499987</v>
      </c>
      <c r="Y10" s="53">
        <f t="shared" si="6"/>
        <v>3917838.337499999</v>
      </c>
      <c r="Z10" s="53">
        <f t="shared" si="6"/>
        <v>3546673.7887499994</v>
      </c>
      <c r="AA10" s="53">
        <f t="shared" si="6"/>
        <v>3160686.3199999989</v>
      </c>
      <c r="AB10" s="41">
        <f t="shared" si="6"/>
        <v>2759875.9312499999</v>
      </c>
      <c r="AC10" s="41">
        <f t="shared" si="6"/>
        <v>2353349.8387500001</v>
      </c>
      <c r="AD10" s="85">
        <f t="shared" si="6"/>
        <v>1928420.8395833343</v>
      </c>
      <c r="AE10" s="85">
        <f t="shared" si="6"/>
        <v>1485088.9337500012</v>
      </c>
      <c r="AF10" s="85">
        <f t="shared" si="6"/>
        <v>1023354.1212500012</v>
      </c>
      <c r="AG10" s="85">
        <f t="shared" si="6"/>
        <v>543216.40208333475</v>
      </c>
      <c r="AH10" s="85">
        <f t="shared" si="6"/>
        <v>0</v>
      </c>
      <c r="AI10" s="85">
        <f t="shared" si="6"/>
        <v>0</v>
      </c>
      <c r="AJ10" s="85">
        <f t="shared" si="6"/>
        <v>0</v>
      </c>
      <c r="AK10" s="85">
        <f t="shared" si="6"/>
        <v>0</v>
      </c>
      <c r="AL10" s="85">
        <f t="shared" si="6"/>
        <v>0</v>
      </c>
      <c r="AM10" s="85">
        <f t="shared" si="6"/>
        <v>0</v>
      </c>
      <c r="AN10" s="85">
        <f t="shared" si="6"/>
        <v>0</v>
      </c>
      <c r="AO10" s="85">
        <f t="shared" si="6"/>
        <v>0</v>
      </c>
      <c r="AP10" s="85">
        <f t="shared" si="6"/>
        <v>0</v>
      </c>
      <c r="AQ10" s="85">
        <f t="shared" si="6"/>
        <v>0</v>
      </c>
      <c r="AR10" s="41"/>
    </row>
    <row r="11" spans="1:44" s="37" customFormat="1" ht="16.5" customHeight="1">
      <c r="A11" s="31" t="s">
        <v>106</v>
      </c>
      <c r="B11" s="77" t="s">
        <v>91</v>
      </c>
      <c r="C11" s="58">
        <v>0</v>
      </c>
      <c r="D11" s="58">
        <v>0</v>
      </c>
      <c r="E11" s="58">
        <v>0</v>
      </c>
      <c r="F11" s="58">
        <v>0</v>
      </c>
      <c r="G11" s="58">
        <v>0</v>
      </c>
      <c r="H11" s="54">
        <v>23</v>
      </c>
      <c r="I11" s="54">
        <v>24</v>
      </c>
      <c r="J11" s="54">
        <v>24</v>
      </c>
      <c r="K11" s="54">
        <v>24</v>
      </c>
      <c r="L11" s="54">
        <v>25</v>
      </c>
      <c r="M11" s="54">
        <f>'Carbon Cost'!O3</f>
        <v>25</v>
      </c>
      <c r="N11" s="54">
        <f>'Carbon Cost'!P3</f>
        <v>30</v>
      </c>
      <c r="O11" s="54">
        <f>'Carbon Cost'!Q3</f>
        <v>34</v>
      </c>
      <c r="P11" s="54">
        <f>'Carbon Cost'!R3</f>
        <v>39</v>
      </c>
      <c r="Q11" s="54">
        <f>'Carbon Cost'!S3</f>
        <v>43</v>
      </c>
      <c r="R11" s="54">
        <f>'Carbon Cost'!T3</f>
        <v>38</v>
      </c>
      <c r="S11" s="54">
        <f>'Carbon Cost'!U3</f>
        <v>52</v>
      </c>
      <c r="T11" s="54">
        <f>'Carbon Cost'!V3</f>
        <v>57</v>
      </c>
      <c r="U11" s="54">
        <f>'Carbon Cost'!W3</f>
        <v>61</v>
      </c>
      <c r="V11" s="54">
        <f>'Carbon Cost'!X3</f>
        <v>66</v>
      </c>
      <c r="W11" s="54">
        <f>'Carbon Cost'!Y3</f>
        <v>70</v>
      </c>
      <c r="X11" s="54">
        <f>'Carbon Cost'!Z3</f>
        <v>77</v>
      </c>
      <c r="Y11" s="54">
        <f>'Carbon Cost'!AA3</f>
        <v>83</v>
      </c>
      <c r="Z11" s="54">
        <f>'Carbon Cost'!AB3</f>
        <v>90</v>
      </c>
      <c r="AA11" s="54">
        <f>'Carbon Cost'!AC3</f>
        <v>96</v>
      </c>
      <c r="AB11" s="44">
        <f>'Carbon Cost'!AD3</f>
        <v>103</v>
      </c>
      <c r="AC11" s="44">
        <f>'Carbon Cost'!AE3</f>
        <v>109</v>
      </c>
      <c r="AD11" s="86">
        <f>'Carbon Cost'!AF3</f>
        <v>116</v>
      </c>
      <c r="AE11" s="86">
        <f>'Carbon Cost'!AG3</f>
        <v>122</v>
      </c>
      <c r="AF11" s="86">
        <f>'Carbon Cost'!AH3</f>
        <v>129</v>
      </c>
      <c r="AG11" s="86">
        <f>'Carbon Cost'!AI3</f>
        <v>135</v>
      </c>
      <c r="AH11" s="86">
        <f>'Carbon Cost'!AJ3</f>
        <v>142</v>
      </c>
      <c r="AI11" s="86">
        <f>'Carbon Cost'!AK3</f>
        <v>148</v>
      </c>
      <c r="AJ11" s="86">
        <f>'Carbon Cost'!AL3</f>
        <v>155</v>
      </c>
      <c r="AK11" s="86">
        <f>'Carbon Cost'!AM3</f>
        <v>161</v>
      </c>
      <c r="AL11" s="86">
        <f>'Carbon Cost'!AN3</f>
        <v>168</v>
      </c>
      <c r="AM11" s="86">
        <f>'Carbon Cost'!AO3</f>
        <v>174</v>
      </c>
      <c r="AN11" s="86">
        <f>'Carbon Cost'!AP3</f>
        <v>181</v>
      </c>
      <c r="AO11" s="86">
        <f>'Carbon Cost'!AQ3</f>
        <v>187</v>
      </c>
      <c r="AP11" s="86">
        <f>'Carbon Cost'!AR3</f>
        <v>194</v>
      </c>
      <c r="AQ11" s="86">
        <f>'Carbon Cost'!AS3</f>
        <v>200</v>
      </c>
    </row>
    <row r="12" spans="1:44" s="37" customFormat="1" ht="16.5" customHeight="1">
      <c r="A12" s="31" t="s">
        <v>105</v>
      </c>
      <c r="B12" s="77" t="s">
        <v>92</v>
      </c>
      <c r="C12" s="58">
        <v>0</v>
      </c>
      <c r="D12" s="58">
        <v>0</v>
      </c>
      <c r="E12" s="58">
        <v>0</v>
      </c>
      <c r="F12" s="58">
        <v>0</v>
      </c>
      <c r="G12" s="58">
        <v>0</v>
      </c>
      <c r="H12" s="55">
        <f t="shared" ref="H12:AQ12" si="7">H11*H10</f>
        <v>1199446.0074312496</v>
      </c>
      <c r="I12" s="55">
        <f t="shared" si="7"/>
        <v>6392773.1068754587</v>
      </c>
      <c r="J12" s="55">
        <f t="shared" si="7"/>
        <v>13055134.089088794</v>
      </c>
      <c r="K12" s="55">
        <f t="shared" si="7"/>
        <v>19987082.946640007</v>
      </c>
      <c r="L12" s="55">
        <f t="shared" si="7"/>
        <v>28321478.832842816</v>
      </c>
      <c r="M12" s="55">
        <f t="shared" si="7"/>
        <v>36103900.299745902</v>
      </c>
      <c r="N12" s="55">
        <f t="shared" si="7"/>
        <v>56774670.762408711</v>
      </c>
      <c r="O12" s="55">
        <f t="shared" si="7"/>
        <v>80373915.151502147</v>
      </c>
      <c r="P12" s="55">
        <f t="shared" si="7"/>
        <v>111481694.16261412</v>
      </c>
      <c r="Q12" s="55">
        <f t="shared" si="7"/>
        <v>145176080.48344809</v>
      </c>
      <c r="R12" s="55">
        <f t="shared" si="7"/>
        <v>148845525.00000006</v>
      </c>
      <c r="S12" s="55">
        <f t="shared" si="7"/>
        <v>232653158.40000007</v>
      </c>
      <c r="T12" s="55">
        <f t="shared" si="7"/>
        <v>258758851.21875006</v>
      </c>
      <c r="U12" s="55">
        <f t="shared" si="7"/>
        <v>278669612.1475001</v>
      </c>
      <c r="V12" s="55">
        <f t="shared" si="7"/>
        <v>303184917.17250001</v>
      </c>
      <c r="W12" s="55">
        <f t="shared" si="7"/>
        <v>323098907.24999994</v>
      </c>
      <c r="X12" s="55">
        <f t="shared" si="7"/>
        <v>329111857.40124989</v>
      </c>
      <c r="Y12" s="55">
        <f t="shared" si="7"/>
        <v>325180582.01249993</v>
      </c>
      <c r="Z12" s="55">
        <f t="shared" si="7"/>
        <v>319200640.98749995</v>
      </c>
      <c r="AA12" s="55">
        <f t="shared" si="7"/>
        <v>303425886.71999991</v>
      </c>
      <c r="AB12" s="42">
        <f t="shared" si="7"/>
        <v>284267220.91874999</v>
      </c>
      <c r="AC12" s="42">
        <f t="shared" si="7"/>
        <v>256515132.42375001</v>
      </c>
      <c r="AD12" s="87">
        <f t="shared" si="7"/>
        <v>223696817.39166677</v>
      </c>
      <c r="AE12" s="87">
        <f t="shared" si="7"/>
        <v>181180849.91750014</v>
      </c>
      <c r="AF12" s="87">
        <f t="shared" si="7"/>
        <v>132012681.64125016</v>
      </c>
      <c r="AG12" s="87">
        <f t="shared" si="7"/>
        <v>73334214.281250194</v>
      </c>
      <c r="AH12" s="87">
        <f t="shared" si="7"/>
        <v>0</v>
      </c>
      <c r="AI12" s="87">
        <f t="shared" si="7"/>
        <v>0</v>
      </c>
      <c r="AJ12" s="87">
        <f t="shared" si="7"/>
        <v>0</v>
      </c>
      <c r="AK12" s="87">
        <f t="shared" si="7"/>
        <v>0</v>
      </c>
      <c r="AL12" s="87">
        <f t="shared" si="7"/>
        <v>0</v>
      </c>
      <c r="AM12" s="87">
        <f t="shared" si="7"/>
        <v>0</v>
      </c>
      <c r="AN12" s="87">
        <f t="shared" si="7"/>
        <v>0</v>
      </c>
      <c r="AO12" s="87">
        <f t="shared" si="7"/>
        <v>0</v>
      </c>
      <c r="AP12" s="87">
        <f t="shared" si="7"/>
        <v>0</v>
      </c>
      <c r="AQ12" s="87">
        <f t="shared" si="7"/>
        <v>0</v>
      </c>
    </row>
    <row r="13" spans="1:44" ht="16.5" customHeight="1">
      <c r="B13" s="67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</row>
    <row r="14" spans="1:44" ht="16.5" customHeight="1">
      <c r="A14" s="29" t="s">
        <v>109</v>
      </c>
      <c r="B14" s="68"/>
      <c r="C14" s="48" t="str">
        <f t="shared" ref="C14:C23" si="8">X3</f>
        <v>2030/31</v>
      </c>
      <c r="D14" s="48" t="str">
        <f t="shared" ref="D14:D23" si="9">Y3</f>
        <v>2031/32</v>
      </c>
      <c r="E14" s="48" t="str">
        <f t="shared" ref="E14:E23" si="10">Z3</f>
        <v>2032/33</v>
      </c>
      <c r="F14" s="48" t="str">
        <f t="shared" ref="F14:F23" si="11">AA3</f>
        <v>2033/34</v>
      </c>
      <c r="G14" s="48" t="str">
        <f t="shared" ref="G14:G23" si="12">AB3</f>
        <v>2034/35</v>
      </c>
      <c r="H14" s="48" t="str">
        <f t="shared" ref="H14:H23" si="13">AC3</f>
        <v>2035/36</v>
      </c>
      <c r="I14" s="48" t="str">
        <f t="shared" ref="I14:I23" si="14">AD3</f>
        <v>2036/37</v>
      </c>
      <c r="J14" s="48" t="str">
        <f t="shared" ref="J14:J23" si="15">AE3</f>
        <v>2037/38</v>
      </c>
      <c r="K14" s="48" t="str">
        <f t="shared" ref="K14:K23" si="16">AF3</f>
        <v>2038/39</v>
      </c>
      <c r="L14" s="48" t="str">
        <f t="shared" ref="L14:L23" si="17">AG3</f>
        <v>2039/40</v>
      </c>
      <c r="M14" s="48" t="str">
        <f t="shared" ref="M14:M23" si="18">AH3</f>
        <v>2040/41</v>
      </c>
      <c r="N14" s="48" t="str">
        <f t="shared" ref="N14:N23" si="19">AI3</f>
        <v>2041/42</v>
      </c>
      <c r="O14" s="48" t="str">
        <f t="shared" ref="O14:O23" si="20">AJ3</f>
        <v>2042/43</v>
      </c>
      <c r="P14" s="48" t="str">
        <f t="shared" ref="P14:P23" si="21">AK3</f>
        <v>2043/44</v>
      </c>
      <c r="Q14" s="48" t="str">
        <f t="shared" ref="Q14:Q23" si="22">AL3</f>
        <v>2044/45</v>
      </c>
      <c r="R14" s="48" t="str">
        <f t="shared" ref="R14:R23" si="23">AM3</f>
        <v>2045/46</v>
      </c>
      <c r="S14" s="48" t="str">
        <f t="shared" ref="S14:S23" si="24">AN3</f>
        <v>2046/47</v>
      </c>
      <c r="T14" s="48" t="str">
        <f t="shared" ref="T14:T23" si="25">AO3</f>
        <v>2047/48</v>
      </c>
      <c r="U14" s="48" t="str">
        <f t="shared" ref="U14:U23" si="26">AP3</f>
        <v>2048/49</v>
      </c>
      <c r="V14" s="48" t="str">
        <f t="shared" ref="V14:V23" si="27">AQ3</f>
        <v>2049/50</v>
      </c>
    </row>
    <row r="15" spans="1:44" ht="16.5" customHeight="1">
      <c r="A15" s="31" t="s">
        <v>77</v>
      </c>
      <c r="B15" s="64" t="s">
        <v>80</v>
      </c>
      <c r="C15" s="49">
        <f t="shared" si="8"/>
        <v>0.05</v>
      </c>
      <c r="D15" s="49">
        <f t="shared" si="9"/>
        <v>0.05</v>
      </c>
      <c r="E15" s="49">
        <f t="shared" si="10"/>
        <v>0.05</v>
      </c>
      <c r="F15" s="49">
        <f t="shared" si="11"/>
        <v>0.05</v>
      </c>
      <c r="G15" s="49">
        <f t="shared" si="12"/>
        <v>0.05</v>
      </c>
      <c r="H15" s="49">
        <f t="shared" si="13"/>
        <v>0.05</v>
      </c>
      <c r="I15" s="49">
        <f t="shared" si="14"/>
        <v>0.05</v>
      </c>
      <c r="J15" s="49">
        <f t="shared" si="15"/>
        <v>0.05</v>
      </c>
      <c r="K15" s="49">
        <f t="shared" si="16"/>
        <v>0.05</v>
      </c>
      <c r="L15" s="49">
        <f t="shared" si="17"/>
        <v>0.05</v>
      </c>
      <c r="M15" s="49">
        <f t="shared" si="18"/>
        <v>0.05</v>
      </c>
      <c r="N15" s="49">
        <f t="shared" si="19"/>
        <v>0.05</v>
      </c>
      <c r="O15" s="49">
        <f t="shared" si="20"/>
        <v>0.05</v>
      </c>
      <c r="P15" s="49">
        <f t="shared" si="21"/>
        <v>0.05</v>
      </c>
      <c r="Q15" s="49">
        <f t="shared" si="22"/>
        <v>0.05</v>
      </c>
      <c r="R15" s="49">
        <f t="shared" si="23"/>
        <v>0.05</v>
      </c>
      <c r="S15" s="49">
        <f t="shared" si="24"/>
        <v>0.05</v>
      </c>
      <c r="T15" s="49">
        <f t="shared" si="25"/>
        <v>0.05</v>
      </c>
      <c r="U15" s="49">
        <f t="shared" si="26"/>
        <v>0.05</v>
      </c>
      <c r="V15" s="49">
        <f t="shared" si="27"/>
        <v>0.05</v>
      </c>
      <c r="W15" s="37" t="str">
        <f>AR4</f>
        <v>Worst case scenario from OFGEM DSR paper</v>
      </c>
    </row>
    <row r="16" spans="1:44" ht="16.5" customHeight="1">
      <c r="A16" s="32" t="s">
        <v>87</v>
      </c>
      <c r="B16" s="65" t="s">
        <v>81</v>
      </c>
      <c r="C16" s="51">
        <f t="shared" si="8"/>
        <v>0.14199999999999999</v>
      </c>
      <c r="D16" s="51">
        <f t="shared" si="9"/>
        <v>0.13599999999999998</v>
      </c>
      <c r="E16" s="51">
        <f t="shared" si="10"/>
        <v>0.12999999999999998</v>
      </c>
      <c r="F16" s="51">
        <f t="shared" si="11"/>
        <v>0.12399999999999997</v>
      </c>
      <c r="G16" s="51">
        <f t="shared" si="12"/>
        <v>0.11799999999999997</v>
      </c>
      <c r="H16" s="51">
        <f t="shared" si="13"/>
        <v>0.11199999999999996</v>
      </c>
      <c r="I16" s="51">
        <f t="shared" si="14"/>
        <v>0.10599999999999996</v>
      </c>
      <c r="J16" s="51">
        <f t="shared" si="15"/>
        <v>9.999999999999995E-2</v>
      </c>
      <c r="K16" s="51">
        <f t="shared" si="16"/>
        <v>9.3999999999999945E-2</v>
      </c>
      <c r="L16" s="51">
        <f t="shared" si="17"/>
        <v>8.7999999999999939E-2</v>
      </c>
      <c r="M16" s="51">
        <f t="shared" si="18"/>
        <v>8.1999999999999934E-2</v>
      </c>
      <c r="N16" s="51">
        <f t="shared" si="19"/>
        <v>7.5999999999999929E-2</v>
      </c>
      <c r="O16" s="51">
        <f t="shared" si="20"/>
        <v>6.9999999999999923E-2</v>
      </c>
      <c r="P16" s="51">
        <f t="shared" si="21"/>
        <v>6.3999999999999918E-2</v>
      </c>
      <c r="Q16" s="51">
        <f t="shared" si="22"/>
        <v>5.799999999999992E-2</v>
      </c>
      <c r="R16" s="51">
        <f t="shared" si="23"/>
        <v>5.1999999999999921E-2</v>
      </c>
      <c r="S16" s="51">
        <f t="shared" si="24"/>
        <v>4.5999999999999923E-2</v>
      </c>
      <c r="T16" s="51">
        <f t="shared" si="25"/>
        <v>3.9999999999999925E-2</v>
      </c>
      <c r="U16" s="51">
        <f t="shared" si="26"/>
        <v>3.3999999999999926E-2</v>
      </c>
      <c r="V16" s="51">
        <f t="shared" si="27"/>
        <v>2.8000000000000001E-2</v>
      </c>
      <c r="W16" s="40" t="str">
        <f>AR5</f>
        <v>Alpha Scenario assumed from DECC Pathways Document</v>
      </c>
    </row>
    <row r="17" spans="1:44" ht="16.5" customHeight="1">
      <c r="A17" s="32" t="s">
        <v>88</v>
      </c>
      <c r="B17" s="65" t="s">
        <v>82</v>
      </c>
      <c r="C17" s="51">
        <f t="shared" si="8"/>
        <v>0.29123291666666662</v>
      </c>
      <c r="D17" s="51">
        <f t="shared" si="9"/>
        <v>0.27043958333333329</v>
      </c>
      <c r="E17" s="51">
        <f t="shared" si="10"/>
        <v>0.24964624999999996</v>
      </c>
      <c r="F17" s="51">
        <f t="shared" si="11"/>
        <v>0.22885291666666663</v>
      </c>
      <c r="G17" s="51">
        <f t="shared" si="12"/>
        <v>0.2080595833333333</v>
      </c>
      <c r="H17" s="51">
        <f t="shared" si="13"/>
        <v>0.18726624999999997</v>
      </c>
      <c r="I17" s="51">
        <f t="shared" si="14"/>
        <v>0.16647291666666664</v>
      </c>
      <c r="J17" s="51">
        <f t="shared" si="15"/>
        <v>0.14567958333333331</v>
      </c>
      <c r="K17" s="51">
        <f t="shared" si="16"/>
        <v>0.12488624999999998</v>
      </c>
      <c r="L17" s="51">
        <f t="shared" si="17"/>
        <v>0.10409291666666665</v>
      </c>
      <c r="M17" s="51">
        <f t="shared" si="18"/>
        <v>8.1999999999999934E-2</v>
      </c>
      <c r="N17" s="51">
        <f t="shared" si="19"/>
        <v>7.5999999999999929E-2</v>
      </c>
      <c r="O17" s="51">
        <f t="shared" si="20"/>
        <v>6.9999999999999923E-2</v>
      </c>
      <c r="P17" s="51">
        <f t="shared" si="21"/>
        <v>6.3999999999999918E-2</v>
      </c>
      <c r="Q17" s="51">
        <f t="shared" si="22"/>
        <v>5.799999999999992E-2</v>
      </c>
      <c r="R17" s="51">
        <f t="shared" si="23"/>
        <v>5.1999999999999921E-2</v>
      </c>
      <c r="S17" s="51">
        <f t="shared" si="24"/>
        <v>4.5999999999999923E-2</v>
      </c>
      <c r="T17" s="51">
        <f t="shared" si="25"/>
        <v>3.9999999999999925E-2</v>
      </c>
      <c r="U17" s="51">
        <f t="shared" si="26"/>
        <v>3.3999999999999926E-2</v>
      </c>
      <c r="V17" s="51">
        <f t="shared" si="27"/>
        <v>2.8000000000000001E-2</v>
      </c>
      <c r="W17" s="39" t="str">
        <f>AR6</f>
        <v>Valuation of Energy Use and Green House Gases Emissions for Appraisal &amp; Evaluation</v>
      </c>
    </row>
    <row r="18" spans="1:44" ht="16.5" customHeight="1">
      <c r="A18" s="32" t="s">
        <v>89</v>
      </c>
      <c r="B18" s="65" t="s">
        <v>83</v>
      </c>
      <c r="C18" s="51">
        <f t="shared" si="8"/>
        <v>0.14923291666666663</v>
      </c>
      <c r="D18" s="51">
        <f t="shared" si="9"/>
        <v>0.13443958333333331</v>
      </c>
      <c r="E18" s="51">
        <f t="shared" si="10"/>
        <v>0.11964624999999998</v>
      </c>
      <c r="F18" s="51">
        <f t="shared" si="11"/>
        <v>0.10485291666666666</v>
      </c>
      <c r="G18" s="51">
        <f t="shared" si="12"/>
        <v>9.0059583333333332E-2</v>
      </c>
      <c r="H18" s="51">
        <f t="shared" si="13"/>
        <v>7.5266250000000007E-2</v>
      </c>
      <c r="I18" s="51">
        <f t="shared" si="14"/>
        <v>6.0472916666666682E-2</v>
      </c>
      <c r="J18" s="51">
        <f t="shared" si="15"/>
        <v>4.5679583333333357E-2</v>
      </c>
      <c r="K18" s="51">
        <f t="shared" si="16"/>
        <v>3.0886250000000032E-2</v>
      </c>
      <c r="L18" s="51">
        <f t="shared" si="17"/>
        <v>1.6092916666666707E-2</v>
      </c>
      <c r="M18" s="51">
        <f t="shared" si="18"/>
        <v>0</v>
      </c>
      <c r="N18" s="51">
        <f t="shared" si="19"/>
        <v>0</v>
      </c>
      <c r="O18" s="51">
        <f t="shared" si="20"/>
        <v>0</v>
      </c>
      <c r="P18" s="51">
        <f t="shared" si="21"/>
        <v>0</v>
      </c>
      <c r="Q18" s="51">
        <f t="shared" si="22"/>
        <v>0</v>
      </c>
      <c r="R18" s="51">
        <f t="shared" si="23"/>
        <v>0</v>
      </c>
      <c r="S18" s="51">
        <f t="shared" si="24"/>
        <v>0</v>
      </c>
      <c r="T18" s="51">
        <f t="shared" si="25"/>
        <v>0</v>
      </c>
      <c r="U18" s="51">
        <f t="shared" si="26"/>
        <v>0</v>
      </c>
      <c r="V18" s="51">
        <f t="shared" si="27"/>
        <v>0</v>
      </c>
      <c r="W18" s="39"/>
    </row>
    <row r="19" spans="1:44" ht="16.5" customHeight="1">
      <c r="A19" s="33" t="s">
        <v>78</v>
      </c>
      <c r="B19" s="66" t="s">
        <v>84</v>
      </c>
      <c r="C19" s="52">
        <f t="shared" si="8"/>
        <v>572.81999999999994</v>
      </c>
      <c r="D19" s="52">
        <f t="shared" si="9"/>
        <v>582.83999999999992</v>
      </c>
      <c r="E19" s="52">
        <f t="shared" si="10"/>
        <v>592.8599999999999</v>
      </c>
      <c r="F19" s="52">
        <f t="shared" si="11"/>
        <v>602.87999999999988</v>
      </c>
      <c r="G19" s="52">
        <f t="shared" si="12"/>
        <v>612.9</v>
      </c>
      <c r="H19" s="52">
        <f t="shared" si="13"/>
        <v>625.34</v>
      </c>
      <c r="I19" s="52">
        <f t="shared" si="14"/>
        <v>637.78000000000009</v>
      </c>
      <c r="J19" s="52">
        <f t="shared" si="15"/>
        <v>650.22000000000014</v>
      </c>
      <c r="K19" s="52">
        <f t="shared" si="16"/>
        <v>662.6600000000002</v>
      </c>
      <c r="L19" s="52">
        <f t="shared" si="17"/>
        <v>675.1</v>
      </c>
      <c r="M19" s="52">
        <f t="shared" si="18"/>
        <v>689.2</v>
      </c>
      <c r="N19" s="52">
        <f t="shared" si="19"/>
        <v>703.30000000000007</v>
      </c>
      <c r="O19" s="52">
        <f t="shared" si="20"/>
        <v>717.40000000000009</v>
      </c>
      <c r="P19" s="52">
        <f t="shared" si="21"/>
        <v>731.50000000000011</v>
      </c>
      <c r="Q19" s="52">
        <f t="shared" si="22"/>
        <v>745.6</v>
      </c>
      <c r="R19" s="52">
        <f t="shared" si="23"/>
        <v>767.08</v>
      </c>
      <c r="S19" s="52">
        <f t="shared" si="24"/>
        <v>788.56000000000006</v>
      </c>
      <c r="T19" s="52">
        <f t="shared" si="25"/>
        <v>810.04000000000008</v>
      </c>
      <c r="U19" s="52">
        <f t="shared" si="26"/>
        <v>831.5200000000001</v>
      </c>
      <c r="V19" s="52">
        <f t="shared" si="27"/>
        <v>853</v>
      </c>
      <c r="W19" s="40" t="str">
        <f>AR8</f>
        <v>Alpha Scenario assumed from DECC Pathways Document</v>
      </c>
    </row>
    <row r="20" spans="1:44" ht="16.5" customHeight="1">
      <c r="A20" s="31" t="s">
        <v>79</v>
      </c>
      <c r="B20" s="64" t="s">
        <v>85</v>
      </c>
      <c r="C20" s="51">
        <f t="shared" si="8"/>
        <v>28.640999999999998</v>
      </c>
      <c r="D20" s="51">
        <f t="shared" si="9"/>
        <v>29.141999999999996</v>
      </c>
      <c r="E20" s="51">
        <f t="shared" si="10"/>
        <v>29.642999999999997</v>
      </c>
      <c r="F20" s="51">
        <f t="shared" si="11"/>
        <v>30.143999999999995</v>
      </c>
      <c r="G20" s="51">
        <f t="shared" si="12"/>
        <v>30.645</v>
      </c>
      <c r="H20" s="51">
        <f t="shared" si="13"/>
        <v>31.267000000000003</v>
      </c>
      <c r="I20" s="51">
        <f t="shared" si="14"/>
        <v>31.889000000000006</v>
      </c>
      <c r="J20" s="51">
        <f t="shared" si="15"/>
        <v>32.51100000000001</v>
      </c>
      <c r="K20" s="51">
        <f t="shared" si="16"/>
        <v>33.13300000000001</v>
      </c>
      <c r="L20" s="51">
        <f t="shared" si="17"/>
        <v>33.755000000000003</v>
      </c>
      <c r="M20" s="51">
        <f t="shared" si="18"/>
        <v>34.46</v>
      </c>
      <c r="N20" s="51">
        <f t="shared" si="19"/>
        <v>35.165000000000006</v>
      </c>
      <c r="O20" s="51">
        <f t="shared" si="20"/>
        <v>35.870000000000005</v>
      </c>
      <c r="P20" s="51">
        <f t="shared" si="21"/>
        <v>36.57500000000001</v>
      </c>
      <c r="Q20" s="51">
        <f t="shared" si="22"/>
        <v>37.28</v>
      </c>
      <c r="R20" s="51">
        <f t="shared" si="23"/>
        <v>38.354000000000006</v>
      </c>
      <c r="S20" s="51">
        <f t="shared" si="24"/>
        <v>39.428000000000004</v>
      </c>
      <c r="T20" s="51">
        <f t="shared" si="25"/>
        <v>40.50200000000001</v>
      </c>
      <c r="U20" s="51">
        <f t="shared" si="26"/>
        <v>41.576000000000008</v>
      </c>
      <c r="V20" s="51">
        <f t="shared" si="27"/>
        <v>42.650000000000006</v>
      </c>
      <c r="W20" s="37"/>
    </row>
    <row r="21" spans="1:44" ht="16.5" customHeight="1">
      <c r="A21" s="31" t="s">
        <v>90</v>
      </c>
      <c r="B21" s="64" t="s">
        <v>86</v>
      </c>
      <c r="C21" s="53">
        <f t="shared" si="8"/>
        <v>4274179.9662499987</v>
      </c>
      <c r="D21" s="53">
        <f t="shared" si="9"/>
        <v>3917838.337499999</v>
      </c>
      <c r="E21" s="53">
        <f t="shared" si="10"/>
        <v>3546673.7887499994</v>
      </c>
      <c r="F21" s="53">
        <f t="shared" si="11"/>
        <v>3160686.3199999989</v>
      </c>
      <c r="G21" s="53">
        <f t="shared" si="12"/>
        <v>2759875.9312499999</v>
      </c>
      <c r="H21" s="53">
        <f t="shared" si="13"/>
        <v>2353349.8387500001</v>
      </c>
      <c r="I21" s="53">
        <f t="shared" si="14"/>
        <v>1928420.8395833343</v>
      </c>
      <c r="J21" s="53">
        <f t="shared" si="15"/>
        <v>1485088.9337500012</v>
      </c>
      <c r="K21" s="53">
        <f t="shared" si="16"/>
        <v>1023354.1212500012</v>
      </c>
      <c r="L21" s="53">
        <f t="shared" si="17"/>
        <v>543216.40208333475</v>
      </c>
      <c r="M21" s="53">
        <f t="shared" si="18"/>
        <v>0</v>
      </c>
      <c r="N21" s="53">
        <f t="shared" si="19"/>
        <v>0</v>
      </c>
      <c r="O21" s="53">
        <f t="shared" si="20"/>
        <v>0</v>
      </c>
      <c r="P21" s="53">
        <f t="shared" si="21"/>
        <v>0</v>
      </c>
      <c r="Q21" s="53">
        <f t="shared" si="22"/>
        <v>0</v>
      </c>
      <c r="R21" s="53">
        <f t="shared" si="23"/>
        <v>0</v>
      </c>
      <c r="S21" s="53">
        <f t="shared" si="24"/>
        <v>0</v>
      </c>
      <c r="T21" s="53">
        <f t="shared" si="25"/>
        <v>0</v>
      </c>
      <c r="U21" s="53">
        <f t="shared" si="26"/>
        <v>0</v>
      </c>
      <c r="V21" s="53">
        <f t="shared" si="27"/>
        <v>0</v>
      </c>
      <c r="W21" s="41"/>
    </row>
    <row r="22" spans="1:44" ht="16.5" customHeight="1">
      <c r="A22" s="31" t="s">
        <v>106</v>
      </c>
      <c r="B22" s="64" t="s">
        <v>91</v>
      </c>
      <c r="C22" s="54">
        <f t="shared" si="8"/>
        <v>77</v>
      </c>
      <c r="D22" s="54">
        <f t="shared" si="9"/>
        <v>83</v>
      </c>
      <c r="E22" s="54">
        <f t="shared" si="10"/>
        <v>90</v>
      </c>
      <c r="F22" s="54">
        <f t="shared" si="11"/>
        <v>96</v>
      </c>
      <c r="G22" s="54">
        <f t="shared" si="12"/>
        <v>103</v>
      </c>
      <c r="H22" s="54">
        <f t="shared" si="13"/>
        <v>109</v>
      </c>
      <c r="I22" s="54">
        <f t="shared" si="14"/>
        <v>116</v>
      </c>
      <c r="J22" s="54">
        <f t="shared" si="15"/>
        <v>122</v>
      </c>
      <c r="K22" s="54">
        <f t="shared" si="16"/>
        <v>129</v>
      </c>
      <c r="L22" s="54">
        <f t="shared" si="17"/>
        <v>135</v>
      </c>
      <c r="M22" s="54">
        <f t="shared" si="18"/>
        <v>142</v>
      </c>
      <c r="N22" s="54">
        <f t="shared" si="19"/>
        <v>148</v>
      </c>
      <c r="O22" s="54">
        <f t="shared" si="20"/>
        <v>155</v>
      </c>
      <c r="P22" s="54">
        <f t="shared" si="21"/>
        <v>161</v>
      </c>
      <c r="Q22" s="54">
        <f t="shared" si="22"/>
        <v>168</v>
      </c>
      <c r="R22" s="54">
        <f t="shared" si="23"/>
        <v>174</v>
      </c>
      <c r="S22" s="54">
        <f t="shared" si="24"/>
        <v>181</v>
      </c>
      <c r="T22" s="54">
        <f t="shared" si="25"/>
        <v>187</v>
      </c>
      <c r="U22" s="54">
        <f t="shared" si="26"/>
        <v>194</v>
      </c>
      <c r="V22" s="54">
        <f t="shared" si="27"/>
        <v>200</v>
      </c>
      <c r="W22" s="37"/>
    </row>
    <row r="23" spans="1:44" ht="16.5" customHeight="1">
      <c r="A23" s="31" t="s">
        <v>105</v>
      </c>
      <c r="B23" s="64" t="s">
        <v>92</v>
      </c>
      <c r="C23" s="55">
        <f t="shared" si="8"/>
        <v>329111857.40124989</v>
      </c>
      <c r="D23" s="55">
        <f t="shared" si="9"/>
        <v>325180582.01249993</v>
      </c>
      <c r="E23" s="55">
        <f t="shared" si="10"/>
        <v>319200640.98749995</v>
      </c>
      <c r="F23" s="55">
        <f t="shared" si="11"/>
        <v>303425886.71999991</v>
      </c>
      <c r="G23" s="55">
        <f t="shared" si="12"/>
        <v>284267220.91874999</v>
      </c>
      <c r="H23" s="55">
        <f t="shared" si="13"/>
        <v>256515132.42375001</v>
      </c>
      <c r="I23" s="55">
        <f t="shared" si="14"/>
        <v>223696817.39166677</v>
      </c>
      <c r="J23" s="55">
        <f t="shared" si="15"/>
        <v>181180849.91750014</v>
      </c>
      <c r="K23" s="55">
        <f t="shared" si="16"/>
        <v>132012681.64125016</v>
      </c>
      <c r="L23" s="55">
        <f t="shared" si="17"/>
        <v>73334214.281250194</v>
      </c>
      <c r="M23" s="55">
        <f t="shared" si="18"/>
        <v>0</v>
      </c>
      <c r="N23" s="55">
        <f t="shared" si="19"/>
        <v>0</v>
      </c>
      <c r="O23" s="55">
        <f t="shared" si="20"/>
        <v>0</v>
      </c>
      <c r="P23" s="55">
        <f t="shared" si="21"/>
        <v>0</v>
      </c>
      <c r="Q23" s="55">
        <f t="shared" si="22"/>
        <v>0</v>
      </c>
      <c r="R23" s="55">
        <f t="shared" si="23"/>
        <v>0</v>
      </c>
      <c r="S23" s="55">
        <f t="shared" si="24"/>
        <v>0</v>
      </c>
      <c r="T23" s="55">
        <f t="shared" si="25"/>
        <v>0</v>
      </c>
      <c r="U23" s="55">
        <f t="shared" si="26"/>
        <v>0</v>
      </c>
      <c r="V23" s="55">
        <f t="shared" si="27"/>
        <v>0</v>
      </c>
      <c r="W23" s="37"/>
    </row>
    <row r="24" spans="1:44" ht="16.5" customHeight="1">
      <c r="B24" s="67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</row>
    <row r="25" spans="1:44" ht="16.5" customHeight="1">
      <c r="A25" s="36" t="s">
        <v>93</v>
      </c>
      <c r="B25" s="67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</row>
    <row r="26" spans="1:44" ht="16.5" customHeight="1">
      <c r="A26" s="35" t="s">
        <v>96</v>
      </c>
      <c r="B26" s="69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</row>
    <row r="27" spans="1:44" ht="16.5" customHeight="1">
      <c r="B27" s="67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</row>
    <row r="28" spans="1:44" ht="16.5" customHeight="1">
      <c r="A28" s="34" t="s">
        <v>94</v>
      </c>
      <c r="B28" s="70">
        <v>275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</row>
    <row r="29" spans="1:44" ht="16.5" customHeight="1">
      <c r="A29" s="34" t="s">
        <v>97</v>
      </c>
      <c r="B29" s="70">
        <f>B28*1.025^3</f>
        <v>296.14492187499997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</row>
    <row r="30" spans="1:44" ht="16.5" customHeight="1">
      <c r="A30" s="34" t="s">
        <v>95</v>
      </c>
      <c r="B30" s="71">
        <f>B29/5</f>
        <v>59.228984374999996</v>
      </c>
      <c r="C30" s="57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</row>
    <row r="31" spans="1:44" ht="16.5" customHeight="1">
      <c r="A31" s="29"/>
      <c r="B31" s="68"/>
      <c r="C31" s="47" t="s">
        <v>75</v>
      </c>
      <c r="D31" s="48" t="s">
        <v>1</v>
      </c>
      <c r="E31" s="48" t="s">
        <v>2</v>
      </c>
      <c r="F31" s="48" t="s">
        <v>3</v>
      </c>
      <c r="G31" s="48" t="s">
        <v>4</v>
      </c>
      <c r="H31" s="48" t="s">
        <v>5</v>
      </c>
      <c r="I31" s="48" t="s">
        <v>6</v>
      </c>
      <c r="J31" s="48" t="s">
        <v>7</v>
      </c>
      <c r="K31" s="48" t="s">
        <v>8</v>
      </c>
      <c r="L31" s="48" t="s">
        <v>9</v>
      </c>
      <c r="M31" s="48" t="s">
        <v>10</v>
      </c>
      <c r="N31" s="48" t="s">
        <v>11</v>
      </c>
      <c r="O31" s="48" t="s">
        <v>12</v>
      </c>
      <c r="P31" s="48" t="s">
        <v>13</v>
      </c>
      <c r="Q31" s="48" t="s">
        <v>14</v>
      </c>
      <c r="R31" s="48" t="s">
        <v>15</v>
      </c>
      <c r="S31" s="48" t="s">
        <v>16</v>
      </c>
      <c r="T31" s="48" t="s">
        <v>17</v>
      </c>
      <c r="U31" s="48" t="s">
        <v>18</v>
      </c>
      <c r="V31" s="48" t="s">
        <v>19</v>
      </c>
      <c r="W31" s="48" t="s">
        <v>20</v>
      </c>
      <c r="X31" s="48" t="s">
        <v>21</v>
      </c>
      <c r="Y31" s="48" t="s">
        <v>22</v>
      </c>
      <c r="Z31" s="48" t="s">
        <v>23</v>
      </c>
      <c r="AA31" s="48" t="s">
        <v>24</v>
      </c>
      <c r="AB31" s="30" t="s">
        <v>25</v>
      </c>
      <c r="AC31" s="30" t="s">
        <v>26</v>
      </c>
      <c r="AD31" s="30" t="s">
        <v>27</v>
      </c>
      <c r="AE31" s="30" t="s">
        <v>28</v>
      </c>
      <c r="AF31" s="30" t="s">
        <v>29</v>
      </c>
      <c r="AG31" s="30" t="s">
        <v>30</v>
      </c>
      <c r="AH31" s="30" t="s">
        <v>31</v>
      </c>
      <c r="AI31" s="30" t="s">
        <v>32</v>
      </c>
      <c r="AJ31" s="30" t="s">
        <v>33</v>
      </c>
      <c r="AK31" s="30" t="s">
        <v>34</v>
      </c>
      <c r="AL31" s="30" t="s">
        <v>35</v>
      </c>
      <c r="AM31" s="30" t="s">
        <v>36</v>
      </c>
      <c r="AN31" s="30" t="s">
        <v>37</v>
      </c>
      <c r="AO31" s="30" t="s">
        <v>38</v>
      </c>
      <c r="AP31" s="30" t="s">
        <v>39</v>
      </c>
      <c r="AQ31" s="30" t="s">
        <v>40</v>
      </c>
    </row>
    <row r="32" spans="1:44" ht="16.5" customHeight="1">
      <c r="A32" s="33" t="s">
        <v>78</v>
      </c>
      <c r="B32" s="66" t="s">
        <v>84</v>
      </c>
      <c r="C32" s="52">
        <f>C8</f>
        <v>382.9</v>
      </c>
      <c r="D32" s="52">
        <f t="shared" ref="D32:AQ32" si="28">D8</f>
        <v>385.45478969659234</v>
      </c>
      <c r="E32" s="52">
        <f t="shared" si="28"/>
        <v>388.00957939318471</v>
      </c>
      <c r="F32" s="52">
        <f t="shared" si="28"/>
        <v>390.56436908977707</v>
      </c>
      <c r="G32" s="52">
        <f t="shared" si="28"/>
        <v>393.11915878636944</v>
      </c>
      <c r="H32" s="52">
        <f t="shared" si="28"/>
        <v>395.6739484829618</v>
      </c>
      <c r="I32" s="52">
        <f t="shared" si="28"/>
        <v>404.19657984796805</v>
      </c>
      <c r="J32" s="52">
        <f t="shared" si="28"/>
        <v>412.7192112129743</v>
      </c>
      <c r="K32" s="52">
        <f t="shared" si="28"/>
        <v>421.24184257798055</v>
      </c>
      <c r="L32" s="52">
        <f t="shared" si="28"/>
        <v>429.7644739429868</v>
      </c>
      <c r="M32" s="52">
        <f t="shared" si="28"/>
        <v>438.28710530799293</v>
      </c>
      <c r="N32" s="52">
        <f t="shared" si="28"/>
        <v>451.12968424639433</v>
      </c>
      <c r="O32" s="52">
        <f t="shared" si="28"/>
        <v>463.97226318479574</v>
      </c>
      <c r="P32" s="52">
        <f t="shared" si="28"/>
        <v>476.81484212319714</v>
      </c>
      <c r="Q32" s="52">
        <f t="shared" si="28"/>
        <v>489.65742106159854</v>
      </c>
      <c r="R32" s="52">
        <f t="shared" si="28"/>
        <v>502.5</v>
      </c>
      <c r="S32" s="52">
        <f t="shared" si="28"/>
        <v>514.55999999999995</v>
      </c>
      <c r="T32" s="52">
        <f t="shared" si="28"/>
        <v>526.61999999999989</v>
      </c>
      <c r="U32" s="52">
        <f t="shared" si="28"/>
        <v>538.67999999999984</v>
      </c>
      <c r="V32" s="52">
        <f t="shared" si="28"/>
        <v>550.73999999999978</v>
      </c>
      <c r="W32" s="52">
        <f t="shared" si="28"/>
        <v>562.79999999999995</v>
      </c>
      <c r="X32" s="52">
        <f t="shared" si="28"/>
        <v>572.81999999999994</v>
      </c>
      <c r="Y32" s="52">
        <f t="shared" si="28"/>
        <v>582.83999999999992</v>
      </c>
      <c r="Z32" s="52">
        <f t="shared" si="28"/>
        <v>592.8599999999999</v>
      </c>
      <c r="AA32" s="52">
        <f t="shared" si="28"/>
        <v>602.87999999999988</v>
      </c>
      <c r="AB32" s="40">
        <f t="shared" si="28"/>
        <v>612.9</v>
      </c>
      <c r="AC32" s="40">
        <f t="shared" si="28"/>
        <v>625.34</v>
      </c>
      <c r="AD32" s="40">
        <f t="shared" si="28"/>
        <v>637.78000000000009</v>
      </c>
      <c r="AE32" s="40">
        <f t="shared" si="28"/>
        <v>650.22000000000014</v>
      </c>
      <c r="AF32" s="40">
        <f t="shared" si="28"/>
        <v>662.6600000000002</v>
      </c>
      <c r="AG32" s="40">
        <f t="shared" si="28"/>
        <v>675.1</v>
      </c>
      <c r="AH32" s="40">
        <f t="shared" si="28"/>
        <v>689.2</v>
      </c>
      <c r="AI32" s="40">
        <f t="shared" si="28"/>
        <v>703.30000000000007</v>
      </c>
      <c r="AJ32" s="40">
        <f t="shared" si="28"/>
        <v>717.40000000000009</v>
      </c>
      <c r="AK32" s="40">
        <f t="shared" si="28"/>
        <v>731.50000000000011</v>
      </c>
      <c r="AL32" s="40">
        <f t="shared" si="28"/>
        <v>745.6</v>
      </c>
      <c r="AM32" s="40">
        <f t="shared" si="28"/>
        <v>767.08</v>
      </c>
      <c r="AN32" s="40">
        <f t="shared" si="28"/>
        <v>788.56000000000006</v>
      </c>
      <c r="AO32" s="40">
        <f t="shared" si="28"/>
        <v>810.04000000000008</v>
      </c>
      <c r="AP32" s="40">
        <f t="shared" si="28"/>
        <v>831.5200000000001</v>
      </c>
      <c r="AQ32" s="40">
        <f t="shared" si="28"/>
        <v>853</v>
      </c>
      <c r="AR32" s="40" t="s">
        <v>107</v>
      </c>
    </row>
    <row r="33" spans="1:44" ht="16.5" customHeight="1">
      <c r="A33" s="33" t="s">
        <v>99</v>
      </c>
      <c r="B33" s="66" t="s">
        <v>98</v>
      </c>
      <c r="C33" s="58">
        <v>0</v>
      </c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9">
        <f>I32/H32-1</f>
        <v>2.1539531216757002E-2</v>
      </c>
      <c r="J33" s="59">
        <f t="shared" ref="J33:AQ33" si="29">J32/I32-1</f>
        <v>2.1085362395228291E-2</v>
      </c>
      <c r="K33" s="59">
        <f t="shared" si="29"/>
        <v>2.0649950701248976E-2</v>
      </c>
      <c r="L33" s="59">
        <f t="shared" si="29"/>
        <v>2.0232157643334192E-2</v>
      </c>
      <c r="M33" s="59">
        <f t="shared" si="29"/>
        <v>1.983093503940192E-2</v>
      </c>
      <c r="N33" s="59">
        <f t="shared" si="29"/>
        <v>2.9301749430608259E-2</v>
      </c>
      <c r="O33" s="59">
        <f t="shared" si="29"/>
        <v>2.8467598978450637E-2</v>
      </c>
      <c r="P33" s="59">
        <f t="shared" si="29"/>
        <v>2.7679626472167707E-2</v>
      </c>
      <c r="Q33" s="59">
        <f t="shared" si="29"/>
        <v>2.6934100627436397E-2</v>
      </c>
      <c r="R33" s="59">
        <f t="shared" si="29"/>
        <v>2.6227681611683096E-2</v>
      </c>
      <c r="S33" s="59">
        <f t="shared" si="29"/>
        <v>2.3999999999999799E-2</v>
      </c>
      <c r="T33" s="59">
        <f t="shared" si="29"/>
        <v>2.34375E-2</v>
      </c>
      <c r="U33" s="59">
        <f t="shared" si="29"/>
        <v>2.2900763358778553E-2</v>
      </c>
      <c r="V33" s="59">
        <f t="shared" si="29"/>
        <v>2.2388059701492491E-2</v>
      </c>
      <c r="W33" s="59">
        <f t="shared" si="29"/>
        <v>2.1897810218978409E-2</v>
      </c>
      <c r="X33" s="59">
        <f t="shared" si="29"/>
        <v>1.7803837953091595E-2</v>
      </c>
      <c r="Y33" s="59">
        <f t="shared" si="29"/>
        <v>1.7492405991410775E-2</v>
      </c>
      <c r="Z33" s="59">
        <f t="shared" si="29"/>
        <v>1.7191682108297357E-2</v>
      </c>
      <c r="AA33" s="59">
        <f t="shared" si="29"/>
        <v>1.6901123368080029E-2</v>
      </c>
      <c r="AB33" s="43">
        <f t="shared" si="29"/>
        <v>1.6620222929936368E-2</v>
      </c>
      <c r="AC33" s="43">
        <f t="shared" si="29"/>
        <v>2.0296948931310288E-2</v>
      </c>
      <c r="AD33" s="43">
        <f t="shared" si="29"/>
        <v>1.9893178111107579E-2</v>
      </c>
      <c r="AE33" s="43">
        <f t="shared" si="29"/>
        <v>1.9505158518611454E-2</v>
      </c>
      <c r="AF33" s="43">
        <f t="shared" si="29"/>
        <v>1.9131986097013387E-2</v>
      </c>
      <c r="AG33" s="43">
        <f t="shared" si="29"/>
        <v>1.8772824676304367E-2</v>
      </c>
      <c r="AH33" s="43">
        <f t="shared" si="29"/>
        <v>2.0885794697081961E-2</v>
      </c>
      <c r="AI33" s="43">
        <f t="shared" si="29"/>
        <v>2.0458502611723661E-2</v>
      </c>
      <c r="AJ33" s="43">
        <f t="shared" si="29"/>
        <v>2.00483435233898E-2</v>
      </c>
      <c r="AK33" s="43">
        <f t="shared" si="29"/>
        <v>1.9654307220518641E-2</v>
      </c>
      <c r="AL33" s="43">
        <f t="shared" si="29"/>
        <v>1.9275461380724446E-2</v>
      </c>
      <c r="AM33" s="43">
        <f t="shared" si="29"/>
        <v>2.8809012875536499E-2</v>
      </c>
      <c r="AN33" s="43">
        <f t="shared" si="29"/>
        <v>2.8002294415184981E-2</v>
      </c>
      <c r="AO33" s="43">
        <f t="shared" si="29"/>
        <v>2.7239525210510429E-2</v>
      </c>
      <c r="AP33" s="43">
        <f t="shared" si="29"/>
        <v>2.6517209026714728E-2</v>
      </c>
      <c r="AQ33" s="43">
        <f t="shared" si="29"/>
        <v>2.5832210890898377E-2</v>
      </c>
    </row>
    <row r="34" spans="1:44" ht="16.5" customHeight="1">
      <c r="A34" s="33" t="s">
        <v>102</v>
      </c>
      <c r="B34" s="66" t="s">
        <v>100</v>
      </c>
      <c r="C34" s="57">
        <v>0</v>
      </c>
      <c r="D34" s="60">
        <f>59.2</f>
        <v>59.2</v>
      </c>
      <c r="E34" s="60">
        <v>59.2</v>
      </c>
      <c r="F34" s="60">
        <v>59.2</v>
      </c>
      <c r="G34" s="60">
        <v>59.2</v>
      </c>
      <c r="H34" s="60">
        <v>59.2</v>
      </c>
      <c r="I34" s="61">
        <f>H34*(I33+1)</f>
        <v>60.475140248032019</v>
      </c>
      <c r="J34" s="61">
        <f t="shared" ref="J34:L34" si="30">I34*(J33+1)</f>
        <v>61.750280496064029</v>
      </c>
      <c r="K34" s="61">
        <f t="shared" si="30"/>
        <v>63.025420744096046</v>
      </c>
      <c r="L34" s="61">
        <f t="shared" si="30"/>
        <v>64.300560992128055</v>
      </c>
      <c r="M34" s="61">
        <f t="shared" ref="M34" si="31">L34*(M33+1)</f>
        <v>65.575701240160043</v>
      </c>
      <c r="N34" s="61">
        <f t="shared" ref="N34:O34" si="32">M34*(N33+1)</f>
        <v>67.497184006635635</v>
      </c>
      <c r="O34" s="61">
        <f t="shared" si="32"/>
        <v>69.418666773111227</v>
      </c>
      <c r="P34" s="61">
        <f t="shared" ref="P34" si="33">O34*(P33+1)</f>
        <v>71.340149539586818</v>
      </c>
      <c r="Q34" s="61">
        <f t="shared" ref="Q34:R34" si="34">P34*(Q33+1)</f>
        <v>73.26163230606241</v>
      </c>
      <c r="R34" s="61">
        <f t="shared" si="34"/>
        <v>75.183115072538016</v>
      </c>
      <c r="S34" s="61">
        <f t="shared" ref="S34" si="35">R34*(S33+1)</f>
        <v>76.98750983427891</v>
      </c>
      <c r="T34" s="61">
        <f t="shared" ref="T34:U34" si="36">S34*(T33+1)</f>
        <v>78.791904596019819</v>
      </c>
      <c r="U34" s="61">
        <f t="shared" si="36"/>
        <v>80.596299357760728</v>
      </c>
      <c r="V34" s="61">
        <f t="shared" ref="V34" si="37">U34*(V33+1)</f>
        <v>82.400694119501637</v>
      </c>
      <c r="W34" s="61">
        <f t="shared" ref="W34:X34" si="38">V34*(W33+1)</f>
        <v>84.205088881242574</v>
      </c>
      <c r="X34" s="61">
        <f t="shared" si="38"/>
        <v>85.704262638509888</v>
      </c>
      <c r="Y34" s="61">
        <f t="shared" ref="Y34" si="39">X34*(Y33+1)</f>
        <v>87.203436395777203</v>
      </c>
      <c r="Z34" s="61">
        <f t="shared" ref="Z34:AA34" si="40">Y34*(Z33+1)</f>
        <v>88.702610153044532</v>
      </c>
      <c r="AA34" s="61">
        <f t="shared" si="40"/>
        <v>90.201783910311846</v>
      </c>
      <c r="AB34" s="46">
        <f t="shared" ref="AB34" si="41">AA34*(AB33+1)</f>
        <v>91.700957667579175</v>
      </c>
      <c r="AC34" s="46">
        <f t="shared" ref="AC34:AD34" si="42">AB34*(AC33+1)</f>
        <v>93.562207322310272</v>
      </c>
      <c r="AD34" s="46">
        <f t="shared" si="42"/>
        <v>95.423456977041369</v>
      </c>
      <c r="AE34" s="46">
        <f t="shared" ref="AE34" si="43">AD34*(AE33+1)</f>
        <v>97.284706631772465</v>
      </c>
      <c r="AF34" s="46">
        <f t="shared" ref="AF34:AG34" si="44">AE34*(AF33+1)</f>
        <v>99.145956286503562</v>
      </c>
      <c r="AG34" s="46">
        <f t="shared" si="44"/>
        <v>101.00720594123463</v>
      </c>
      <c r="AH34" s="46">
        <f t="shared" ref="AH34" si="45">AG34*(AH33+1)</f>
        <v>103.11682170744913</v>
      </c>
      <c r="AI34" s="46">
        <f t="shared" ref="AI34:AJ34" si="46">AH34*(AI33+1)</f>
        <v>105.22643747366362</v>
      </c>
      <c r="AJ34" s="46">
        <f t="shared" si="46"/>
        <v>107.33605323987813</v>
      </c>
      <c r="AK34" s="46">
        <f t="shared" ref="AK34" si="47">AJ34*(AK33+1)</f>
        <v>109.44566900609263</v>
      </c>
      <c r="AL34" s="46">
        <f t="shared" ref="AL34:AM34" si="48">AK34*(AL33+1)</f>
        <v>111.55528477230712</v>
      </c>
      <c r="AM34" s="46">
        <f t="shared" si="48"/>
        <v>114.76908240764665</v>
      </c>
      <c r="AN34" s="46">
        <f t="shared" ref="AN34" si="49">AM34*(AN33+1)</f>
        <v>117.9828800429862</v>
      </c>
      <c r="AO34" s="46">
        <f t="shared" ref="AO34:AP34" si="50">AN34*(AO33+1)</f>
        <v>121.19667767832574</v>
      </c>
      <c r="AP34" s="46">
        <f t="shared" si="50"/>
        <v>124.41047531366527</v>
      </c>
      <c r="AQ34" s="46">
        <f t="shared" ref="AQ34" si="51">AP34*(AQ33+1)</f>
        <v>127.62427294900478</v>
      </c>
    </row>
    <row r="35" spans="1:44" ht="16.5" customHeight="1">
      <c r="A35" s="33" t="s">
        <v>103</v>
      </c>
      <c r="B35" s="66" t="s">
        <v>101</v>
      </c>
      <c r="C35" s="57">
        <v>0</v>
      </c>
      <c r="D35" s="60">
        <v>0</v>
      </c>
      <c r="E35" s="60">
        <v>0</v>
      </c>
      <c r="F35" s="60">
        <v>0</v>
      </c>
      <c r="G35" s="60">
        <v>0</v>
      </c>
      <c r="H35" s="60">
        <f t="shared" ref="H35:AQ35" si="52">H4*H34</f>
        <v>0.11840000000000001</v>
      </c>
      <c r="I35" s="60">
        <f t="shared" si="52"/>
        <v>0.60475140248032022</v>
      </c>
      <c r="J35" s="60">
        <f t="shared" si="52"/>
        <v>1.2350056099212805</v>
      </c>
      <c r="K35" s="60">
        <f t="shared" si="52"/>
        <v>1.8907626223228813</v>
      </c>
      <c r="L35" s="60">
        <f t="shared" si="52"/>
        <v>2.5720224396851221</v>
      </c>
      <c r="M35" s="60">
        <f t="shared" si="52"/>
        <v>3.2787850620080023</v>
      </c>
      <c r="N35" s="60">
        <f t="shared" si="52"/>
        <v>3.3748592003317821</v>
      </c>
      <c r="O35" s="60">
        <f t="shared" si="52"/>
        <v>3.4709333386555614</v>
      </c>
      <c r="P35" s="60">
        <f t="shared" si="52"/>
        <v>3.5670074769793412</v>
      </c>
      <c r="Q35" s="60">
        <f t="shared" si="52"/>
        <v>3.6630816153031205</v>
      </c>
      <c r="R35" s="60">
        <f t="shared" si="52"/>
        <v>3.7591557536269011</v>
      </c>
      <c r="S35" s="60">
        <f t="shared" si="52"/>
        <v>3.8493754917139458</v>
      </c>
      <c r="T35" s="60">
        <f t="shared" si="52"/>
        <v>3.9395952298009913</v>
      </c>
      <c r="U35" s="60">
        <f t="shared" si="52"/>
        <v>4.0298149678880364</v>
      </c>
      <c r="V35" s="60">
        <f t="shared" si="52"/>
        <v>4.1200347059750824</v>
      </c>
      <c r="W35" s="60">
        <f t="shared" si="52"/>
        <v>4.2102544440621292</v>
      </c>
      <c r="X35" s="60">
        <f t="shared" si="52"/>
        <v>4.2852131319254942</v>
      </c>
      <c r="Y35" s="60">
        <f t="shared" si="52"/>
        <v>4.3601718197888601</v>
      </c>
      <c r="Z35" s="60">
        <f t="shared" si="52"/>
        <v>4.4351305076522269</v>
      </c>
      <c r="AA35" s="60">
        <f t="shared" si="52"/>
        <v>4.5100891955155928</v>
      </c>
      <c r="AB35" s="45">
        <f t="shared" si="52"/>
        <v>4.5850478833789587</v>
      </c>
      <c r="AC35" s="45">
        <f t="shared" si="52"/>
        <v>4.6781103661155141</v>
      </c>
      <c r="AD35" s="45">
        <f t="shared" si="52"/>
        <v>4.7711728488520686</v>
      </c>
      <c r="AE35" s="45">
        <f t="shared" si="52"/>
        <v>4.864235331588624</v>
      </c>
      <c r="AF35" s="45">
        <f t="shared" si="52"/>
        <v>4.9572978143251785</v>
      </c>
      <c r="AG35" s="45">
        <f t="shared" si="52"/>
        <v>5.0503602970617321</v>
      </c>
      <c r="AH35" s="45">
        <f t="shared" si="52"/>
        <v>5.1558410853724572</v>
      </c>
      <c r="AI35" s="45">
        <f t="shared" si="52"/>
        <v>5.2613218736831815</v>
      </c>
      <c r="AJ35" s="45">
        <f t="shared" si="52"/>
        <v>5.3668026619939067</v>
      </c>
      <c r="AK35" s="45">
        <f t="shared" si="52"/>
        <v>5.4722834503046318</v>
      </c>
      <c r="AL35" s="45">
        <f t="shared" si="52"/>
        <v>5.5777642386153561</v>
      </c>
      <c r="AM35" s="45">
        <f t="shared" si="52"/>
        <v>5.7384541203823325</v>
      </c>
      <c r="AN35" s="45">
        <f t="shared" si="52"/>
        <v>5.8991440021493098</v>
      </c>
      <c r="AO35" s="45">
        <f t="shared" si="52"/>
        <v>6.0598338839162871</v>
      </c>
      <c r="AP35" s="45">
        <f t="shared" si="52"/>
        <v>6.2205237656832644</v>
      </c>
      <c r="AQ35" s="45">
        <f t="shared" si="52"/>
        <v>6.381213647450239</v>
      </c>
      <c r="AR35" s="37"/>
    </row>
    <row r="36" spans="1:44" ht="16.5" customHeight="1">
      <c r="A36" s="33" t="s">
        <v>104</v>
      </c>
      <c r="B36" s="66"/>
      <c r="C36" s="58">
        <v>0</v>
      </c>
      <c r="D36" s="58">
        <v>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58">
        <v>0</v>
      </c>
      <c r="M36" s="58">
        <v>0</v>
      </c>
      <c r="N36" s="60">
        <v>129</v>
      </c>
      <c r="O36" s="60">
        <v>129</v>
      </c>
      <c r="P36" s="60">
        <v>129</v>
      </c>
      <c r="Q36" s="60">
        <v>129</v>
      </c>
      <c r="R36" s="60">
        <v>129</v>
      </c>
      <c r="S36" s="60">
        <v>129</v>
      </c>
      <c r="T36" s="60">
        <v>129</v>
      </c>
      <c r="U36" s="60">
        <v>129</v>
      </c>
      <c r="V36" s="60">
        <v>129</v>
      </c>
      <c r="W36" s="60">
        <v>129</v>
      </c>
      <c r="X36" s="60">
        <v>129</v>
      </c>
      <c r="Y36" s="60">
        <v>129</v>
      </c>
      <c r="Z36" s="60">
        <v>129</v>
      </c>
      <c r="AA36" s="60">
        <v>129</v>
      </c>
      <c r="AB36" s="45">
        <v>129</v>
      </c>
      <c r="AC36" s="45">
        <v>129</v>
      </c>
      <c r="AD36" s="45">
        <v>129</v>
      </c>
      <c r="AE36" s="45">
        <v>129</v>
      </c>
      <c r="AF36" s="45">
        <v>129</v>
      </c>
      <c r="AG36" s="45">
        <v>129</v>
      </c>
      <c r="AH36" s="45">
        <v>129</v>
      </c>
      <c r="AI36" s="45">
        <v>129</v>
      </c>
      <c r="AJ36" s="45">
        <v>129</v>
      </c>
      <c r="AK36" s="45">
        <v>129</v>
      </c>
      <c r="AL36" s="45">
        <v>129</v>
      </c>
      <c r="AM36" s="45">
        <v>129</v>
      </c>
      <c r="AN36" s="45">
        <v>129</v>
      </c>
      <c r="AO36" s="45">
        <v>129</v>
      </c>
      <c r="AP36" s="45">
        <v>129</v>
      </c>
      <c r="AQ36" s="45">
        <v>129</v>
      </c>
      <c r="AR36" s="37" t="s">
        <v>41</v>
      </c>
    </row>
    <row r="37" spans="1:44" ht="16.5" customHeight="1">
      <c r="A37" s="33" t="s">
        <v>111</v>
      </c>
      <c r="B37" s="66"/>
      <c r="C37" s="58">
        <v>0</v>
      </c>
      <c r="D37" s="58">
        <v>0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58">
        <v>0</v>
      </c>
      <c r="M37" s="58">
        <v>0</v>
      </c>
      <c r="N37" s="60">
        <v>146</v>
      </c>
      <c r="O37" s="60">
        <v>146</v>
      </c>
      <c r="P37" s="60">
        <v>146</v>
      </c>
      <c r="Q37" s="60">
        <v>146</v>
      </c>
      <c r="R37" s="60">
        <v>146</v>
      </c>
      <c r="S37" s="60">
        <v>146</v>
      </c>
      <c r="T37" s="60">
        <v>146</v>
      </c>
      <c r="U37" s="60">
        <v>146</v>
      </c>
      <c r="V37" s="60">
        <v>146</v>
      </c>
      <c r="W37" s="60">
        <v>146</v>
      </c>
      <c r="X37" s="60">
        <v>146</v>
      </c>
      <c r="Y37" s="60">
        <v>146</v>
      </c>
      <c r="Z37" s="60">
        <v>146</v>
      </c>
      <c r="AA37" s="60">
        <v>146</v>
      </c>
      <c r="AB37" s="45">
        <v>146</v>
      </c>
      <c r="AC37" s="45">
        <v>146</v>
      </c>
      <c r="AD37" s="45">
        <v>146</v>
      </c>
      <c r="AE37" s="45">
        <v>146</v>
      </c>
      <c r="AF37" s="45">
        <v>146</v>
      </c>
      <c r="AG37" s="45">
        <v>146</v>
      </c>
      <c r="AH37" s="45">
        <v>146</v>
      </c>
      <c r="AI37" s="45">
        <v>146</v>
      </c>
      <c r="AJ37" s="45">
        <v>146</v>
      </c>
      <c r="AK37" s="45">
        <v>146</v>
      </c>
      <c r="AL37" s="45">
        <v>146</v>
      </c>
      <c r="AM37" s="45">
        <v>146</v>
      </c>
      <c r="AN37" s="45">
        <v>146</v>
      </c>
      <c r="AO37" s="45">
        <v>146</v>
      </c>
      <c r="AP37" s="45">
        <v>146</v>
      </c>
      <c r="AQ37" s="45">
        <v>146</v>
      </c>
      <c r="AR37" s="37" t="s">
        <v>41</v>
      </c>
    </row>
    <row r="38" spans="1:44" ht="16.5" customHeight="1">
      <c r="A38" s="34"/>
      <c r="B38" s="72"/>
      <c r="C38" s="56"/>
      <c r="D38" s="56"/>
      <c r="E38" s="56"/>
      <c r="F38" s="56"/>
      <c r="G38" s="56"/>
      <c r="H38" s="62"/>
      <c r="I38" s="56"/>
      <c r="J38" s="56"/>
      <c r="K38" s="56"/>
      <c r="L38" s="56"/>
      <c r="M38" s="62"/>
      <c r="N38" s="56"/>
      <c r="O38" s="56"/>
      <c r="P38" s="56"/>
      <c r="Q38" s="56"/>
      <c r="R38" s="62"/>
      <c r="S38" s="56"/>
      <c r="T38" s="56"/>
      <c r="U38" s="56"/>
      <c r="V38" s="56"/>
      <c r="W38" s="25"/>
      <c r="AB38" s="25"/>
      <c r="AG38" s="25"/>
      <c r="AL38" s="25"/>
    </row>
    <row r="39" spans="1:44" ht="16.5" hidden="1" customHeight="1">
      <c r="A39" s="34"/>
      <c r="B39" s="72"/>
      <c r="C39" s="56"/>
      <c r="D39" s="63">
        <f>D34*1000000</f>
        <v>59200000</v>
      </c>
      <c r="E39" s="63">
        <f t="shared" ref="E39:AQ41" si="53">E34*1000000</f>
        <v>59200000</v>
      </c>
      <c r="F39" s="63">
        <f t="shared" si="53"/>
        <v>59200000</v>
      </c>
      <c r="G39" s="63">
        <f t="shared" si="53"/>
        <v>59200000</v>
      </c>
      <c r="H39" s="63">
        <f t="shared" si="53"/>
        <v>59200000</v>
      </c>
      <c r="I39" s="63">
        <f t="shared" si="53"/>
        <v>60475140.248032019</v>
      </c>
      <c r="J39" s="63">
        <f t="shared" si="53"/>
        <v>61750280.49606403</v>
      </c>
      <c r="K39" s="63">
        <f t="shared" si="53"/>
        <v>63025420.744096048</v>
      </c>
      <c r="L39" s="63">
        <f t="shared" si="53"/>
        <v>64300560.992128052</v>
      </c>
      <c r="M39" s="63">
        <f t="shared" si="53"/>
        <v>65575701.240160041</v>
      </c>
      <c r="N39" s="63">
        <f t="shared" si="53"/>
        <v>67497184.006635636</v>
      </c>
      <c r="O39" s="63">
        <f t="shared" si="53"/>
        <v>69418666.773111224</v>
      </c>
      <c r="P39" s="63">
        <f t="shared" si="53"/>
        <v>71340149.539586812</v>
      </c>
      <c r="Q39" s="63">
        <f t="shared" si="53"/>
        <v>73261632.306062415</v>
      </c>
      <c r="R39" s="63">
        <f t="shared" si="53"/>
        <v>75183115.072538018</v>
      </c>
      <c r="S39" s="63">
        <f t="shared" si="53"/>
        <v>76987509.834278911</v>
      </c>
      <c r="T39" s="63">
        <f t="shared" si="53"/>
        <v>78791904.596019819</v>
      </c>
      <c r="U39" s="63">
        <f t="shared" si="53"/>
        <v>80596299.357760727</v>
      </c>
      <c r="V39" s="63">
        <f t="shared" si="53"/>
        <v>82400694.119501635</v>
      </c>
      <c r="W39" s="28">
        <f t="shared" si="53"/>
        <v>84205088.881242573</v>
      </c>
      <c r="X39" s="28">
        <f t="shared" si="53"/>
        <v>85704262.638509884</v>
      </c>
      <c r="Y39" s="28">
        <f t="shared" si="53"/>
        <v>87203436.395777196</v>
      </c>
      <c r="Z39" s="28">
        <f t="shared" si="53"/>
        <v>88702610.153044537</v>
      </c>
      <c r="AA39" s="28">
        <f t="shared" si="53"/>
        <v>90201783.910311848</v>
      </c>
      <c r="AB39" s="28">
        <f t="shared" si="53"/>
        <v>91700957.667579174</v>
      </c>
      <c r="AC39" s="28">
        <f t="shared" si="53"/>
        <v>93562207.322310269</v>
      </c>
      <c r="AD39" s="28">
        <f t="shared" si="53"/>
        <v>95423456.977041364</v>
      </c>
      <c r="AE39" s="28">
        <f t="shared" si="53"/>
        <v>97284706.631772459</v>
      </c>
      <c r="AF39" s="28">
        <f t="shared" si="53"/>
        <v>99145956.286503568</v>
      </c>
      <c r="AG39" s="28">
        <f t="shared" si="53"/>
        <v>101007205.94123463</v>
      </c>
      <c r="AH39" s="28">
        <f t="shared" si="53"/>
        <v>103116821.70744914</v>
      </c>
      <c r="AI39" s="28">
        <f t="shared" si="53"/>
        <v>105226437.47366363</v>
      </c>
      <c r="AJ39" s="28">
        <f t="shared" si="53"/>
        <v>107336053.23987813</v>
      </c>
      <c r="AK39" s="28">
        <f t="shared" si="53"/>
        <v>109445669.00609262</v>
      </c>
      <c r="AL39" s="28">
        <f t="shared" si="53"/>
        <v>111555284.77230711</v>
      </c>
      <c r="AM39" s="28">
        <f t="shared" si="53"/>
        <v>114769082.40764666</v>
      </c>
      <c r="AN39" s="28">
        <f t="shared" si="53"/>
        <v>117982880.0429862</v>
      </c>
      <c r="AO39" s="28">
        <f t="shared" si="53"/>
        <v>121196677.67832574</v>
      </c>
      <c r="AP39" s="28">
        <f t="shared" si="53"/>
        <v>124410475.31366527</v>
      </c>
      <c r="AQ39" s="28">
        <f t="shared" si="53"/>
        <v>127624272.94900477</v>
      </c>
    </row>
    <row r="40" spans="1:44" ht="16.5" hidden="1" customHeight="1">
      <c r="A40" s="34"/>
      <c r="B40" s="72"/>
      <c r="C40" s="56"/>
      <c r="D40" s="63">
        <f t="shared" ref="D40:S41" si="54">D35*1000000</f>
        <v>0</v>
      </c>
      <c r="E40" s="63">
        <f t="shared" si="54"/>
        <v>0</v>
      </c>
      <c r="F40" s="63">
        <f t="shared" si="54"/>
        <v>0</v>
      </c>
      <c r="G40" s="63">
        <f t="shared" si="54"/>
        <v>0</v>
      </c>
      <c r="H40" s="63">
        <f t="shared" si="54"/>
        <v>118400</v>
      </c>
      <c r="I40" s="63">
        <f t="shared" si="54"/>
        <v>604751.40248032019</v>
      </c>
      <c r="J40" s="63">
        <f t="shared" si="54"/>
        <v>1235005.6099212805</v>
      </c>
      <c r="K40" s="63">
        <f t="shared" si="54"/>
        <v>1890762.6223228814</v>
      </c>
      <c r="L40" s="63">
        <f t="shared" si="54"/>
        <v>2572022.4396851221</v>
      </c>
      <c r="M40" s="63">
        <f t="shared" si="54"/>
        <v>3278785.0620080023</v>
      </c>
      <c r="N40" s="63">
        <f t="shared" si="54"/>
        <v>3374859.200331782</v>
      </c>
      <c r="O40" s="63">
        <f t="shared" si="54"/>
        <v>3470933.3386555612</v>
      </c>
      <c r="P40" s="63">
        <f t="shared" si="54"/>
        <v>3567007.4769793414</v>
      </c>
      <c r="Q40" s="63">
        <f t="shared" si="54"/>
        <v>3663081.6153031206</v>
      </c>
      <c r="R40" s="63">
        <f t="shared" si="54"/>
        <v>3759155.7536269012</v>
      </c>
      <c r="S40" s="63">
        <f t="shared" si="54"/>
        <v>3849375.4917139458</v>
      </c>
      <c r="T40" s="63">
        <f t="shared" si="53"/>
        <v>3939595.2298009912</v>
      </c>
      <c r="U40" s="63">
        <f t="shared" si="53"/>
        <v>4029814.9678880363</v>
      </c>
      <c r="V40" s="63">
        <f t="shared" si="53"/>
        <v>4120034.7059750822</v>
      </c>
      <c r="W40" s="28">
        <f t="shared" si="53"/>
        <v>4210254.4440621296</v>
      </c>
      <c r="X40" s="28">
        <f t="shared" si="53"/>
        <v>4285213.1319254944</v>
      </c>
      <c r="Y40" s="28">
        <f t="shared" si="53"/>
        <v>4360171.8197888602</v>
      </c>
      <c r="Z40" s="28">
        <f t="shared" si="53"/>
        <v>4435130.5076522268</v>
      </c>
      <c r="AA40" s="28">
        <f t="shared" si="53"/>
        <v>4510089.1955155926</v>
      </c>
      <c r="AB40" s="28">
        <f t="shared" si="53"/>
        <v>4585047.8833789583</v>
      </c>
      <c r="AC40" s="28">
        <f t="shared" si="53"/>
        <v>4678110.3661155142</v>
      </c>
      <c r="AD40" s="28">
        <f t="shared" si="53"/>
        <v>4771172.8488520682</v>
      </c>
      <c r="AE40" s="28">
        <f t="shared" si="53"/>
        <v>4864235.331588624</v>
      </c>
      <c r="AF40" s="28">
        <f t="shared" si="53"/>
        <v>4957297.814325178</v>
      </c>
      <c r="AG40" s="28">
        <f t="shared" si="53"/>
        <v>5050360.297061732</v>
      </c>
      <c r="AH40" s="28">
        <f t="shared" si="53"/>
        <v>5155841.0853724573</v>
      </c>
      <c r="AI40" s="28">
        <f t="shared" si="53"/>
        <v>5261321.8736831816</v>
      </c>
      <c r="AJ40" s="28">
        <f t="shared" si="53"/>
        <v>5366802.6619939068</v>
      </c>
      <c r="AK40" s="28">
        <f t="shared" si="53"/>
        <v>5472283.4503046321</v>
      </c>
      <c r="AL40" s="28">
        <f t="shared" si="53"/>
        <v>5577764.2386153564</v>
      </c>
      <c r="AM40" s="28">
        <f t="shared" si="53"/>
        <v>5738454.1203823322</v>
      </c>
      <c r="AN40" s="28">
        <f t="shared" si="53"/>
        <v>5899144.00214931</v>
      </c>
      <c r="AO40" s="28">
        <f t="shared" si="53"/>
        <v>6059833.8839162868</v>
      </c>
      <c r="AP40" s="28">
        <f t="shared" si="53"/>
        <v>6220523.7656832645</v>
      </c>
      <c r="AQ40" s="28">
        <f t="shared" si="53"/>
        <v>6381213.6474502394</v>
      </c>
    </row>
    <row r="41" spans="1:44" ht="16.5" hidden="1" customHeight="1">
      <c r="B41" s="67"/>
      <c r="C41" s="56"/>
      <c r="D41" s="63">
        <f t="shared" si="54"/>
        <v>0</v>
      </c>
      <c r="E41" s="63">
        <f t="shared" si="53"/>
        <v>0</v>
      </c>
      <c r="F41" s="63">
        <f t="shared" si="53"/>
        <v>0</v>
      </c>
      <c r="G41" s="63">
        <f t="shared" si="53"/>
        <v>0</v>
      </c>
      <c r="H41" s="63">
        <f t="shared" si="53"/>
        <v>0</v>
      </c>
      <c r="I41" s="63">
        <f t="shared" si="53"/>
        <v>0</v>
      </c>
      <c r="J41" s="63">
        <f t="shared" si="53"/>
        <v>0</v>
      </c>
      <c r="K41" s="63">
        <f t="shared" si="53"/>
        <v>0</v>
      </c>
      <c r="L41" s="63">
        <f t="shared" si="53"/>
        <v>0</v>
      </c>
      <c r="M41" s="63">
        <f t="shared" si="53"/>
        <v>0</v>
      </c>
      <c r="N41" s="63">
        <f t="shared" si="53"/>
        <v>129000000</v>
      </c>
      <c r="O41" s="63">
        <f t="shared" si="53"/>
        <v>129000000</v>
      </c>
      <c r="P41" s="63">
        <f t="shared" si="53"/>
        <v>129000000</v>
      </c>
      <c r="Q41" s="63">
        <f t="shared" si="53"/>
        <v>129000000</v>
      </c>
      <c r="R41" s="63">
        <f t="shared" si="53"/>
        <v>129000000</v>
      </c>
      <c r="S41" s="63">
        <f t="shared" si="53"/>
        <v>129000000</v>
      </c>
      <c r="T41" s="63">
        <f t="shared" si="53"/>
        <v>129000000</v>
      </c>
      <c r="U41" s="63">
        <f t="shared" si="53"/>
        <v>129000000</v>
      </c>
      <c r="V41" s="63">
        <f t="shared" si="53"/>
        <v>129000000</v>
      </c>
      <c r="W41" s="28">
        <f t="shared" si="53"/>
        <v>129000000</v>
      </c>
      <c r="X41" s="28">
        <f t="shared" si="53"/>
        <v>129000000</v>
      </c>
      <c r="Y41" s="28">
        <f t="shared" si="53"/>
        <v>129000000</v>
      </c>
      <c r="Z41" s="28">
        <f t="shared" si="53"/>
        <v>129000000</v>
      </c>
      <c r="AA41" s="28">
        <f t="shared" si="53"/>
        <v>129000000</v>
      </c>
      <c r="AB41" s="28">
        <f t="shared" si="53"/>
        <v>129000000</v>
      </c>
      <c r="AC41" s="28">
        <f t="shared" si="53"/>
        <v>129000000</v>
      </c>
      <c r="AD41" s="28">
        <f t="shared" si="53"/>
        <v>129000000</v>
      </c>
      <c r="AE41" s="28">
        <f t="shared" si="53"/>
        <v>129000000</v>
      </c>
      <c r="AF41" s="28">
        <f t="shared" si="53"/>
        <v>129000000</v>
      </c>
      <c r="AG41" s="28">
        <f t="shared" si="53"/>
        <v>129000000</v>
      </c>
      <c r="AH41" s="28">
        <f t="shared" si="53"/>
        <v>129000000</v>
      </c>
      <c r="AI41" s="28">
        <f t="shared" si="53"/>
        <v>129000000</v>
      </c>
      <c r="AJ41" s="28">
        <f t="shared" si="53"/>
        <v>129000000</v>
      </c>
      <c r="AK41" s="28">
        <f t="shared" si="53"/>
        <v>129000000</v>
      </c>
      <c r="AL41" s="28">
        <f t="shared" si="53"/>
        <v>129000000</v>
      </c>
      <c r="AM41" s="28">
        <f t="shared" si="53"/>
        <v>129000000</v>
      </c>
      <c r="AN41" s="28">
        <f t="shared" si="53"/>
        <v>129000000</v>
      </c>
      <c r="AO41" s="28">
        <f t="shared" si="53"/>
        <v>129000000</v>
      </c>
      <c r="AP41" s="28">
        <f t="shared" si="53"/>
        <v>129000000</v>
      </c>
      <c r="AQ41" s="28">
        <f t="shared" si="53"/>
        <v>129000000</v>
      </c>
    </row>
    <row r="42" spans="1:44" ht="16.5" hidden="1" customHeight="1">
      <c r="B42" s="67"/>
      <c r="C42" s="56"/>
      <c r="D42" s="63">
        <f>D37*1000000</f>
        <v>0</v>
      </c>
      <c r="E42" s="63">
        <f t="shared" ref="E42:AQ42" si="55">E37*1000000</f>
        <v>0</v>
      </c>
      <c r="F42" s="63">
        <f t="shared" si="55"/>
        <v>0</v>
      </c>
      <c r="G42" s="63">
        <f t="shared" si="55"/>
        <v>0</v>
      </c>
      <c r="H42" s="63">
        <f t="shared" si="55"/>
        <v>0</v>
      </c>
      <c r="I42" s="63">
        <f t="shared" si="55"/>
        <v>0</v>
      </c>
      <c r="J42" s="63">
        <f t="shared" si="55"/>
        <v>0</v>
      </c>
      <c r="K42" s="63">
        <f t="shared" si="55"/>
        <v>0</v>
      </c>
      <c r="L42" s="63">
        <f t="shared" si="55"/>
        <v>0</v>
      </c>
      <c r="M42" s="63">
        <f t="shared" si="55"/>
        <v>0</v>
      </c>
      <c r="N42" s="63">
        <f t="shared" si="55"/>
        <v>146000000</v>
      </c>
      <c r="O42" s="63">
        <f t="shared" si="55"/>
        <v>146000000</v>
      </c>
      <c r="P42" s="63">
        <f t="shared" si="55"/>
        <v>146000000</v>
      </c>
      <c r="Q42" s="63">
        <f t="shared" si="55"/>
        <v>146000000</v>
      </c>
      <c r="R42" s="63">
        <f t="shared" si="55"/>
        <v>146000000</v>
      </c>
      <c r="S42" s="63">
        <f t="shared" si="55"/>
        <v>146000000</v>
      </c>
      <c r="T42" s="63">
        <f t="shared" si="55"/>
        <v>146000000</v>
      </c>
      <c r="U42" s="63">
        <f t="shared" si="55"/>
        <v>146000000</v>
      </c>
      <c r="V42" s="63">
        <f t="shared" si="55"/>
        <v>146000000</v>
      </c>
      <c r="W42" s="28">
        <f t="shared" si="55"/>
        <v>146000000</v>
      </c>
      <c r="X42" s="28">
        <f t="shared" si="55"/>
        <v>146000000</v>
      </c>
      <c r="Y42" s="28">
        <f t="shared" si="55"/>
        <v>146000000</v>
      </c>
      <c r="Z42" s="28">
        <f t="shared" si="55"/>
        <v>146000000</v>
      </c>
      <c r="AA42" s="28">
        <f t="shared" si="55"/>
        <v>146000000</v>
      </c>
      <c r="AB42" s="28">
        <f t="shared" si="55"/>
        <v>146000000</v>
      </c>
      <c r="AC42" s="28">
        <f t="shared" si="55"/>
        <v>146000000</v>
      </c>
      <c r="AD42" s="28">
        <f t="shared" si="55"/>
        <v>146000000</v>
      </c>
      <c r="AE42" s="28">
        <f t="shared" si="55"/>
        <v>146000000</v>
      </c>
      <c r="AF42" s="28">
        <f t="shared" si="55"/>
        <v>146000000</v>
      </c>
      <c r="AG42" s="28">
        <f t="shared" si="55"/>
        <v>146000000</v>
      </c>
      <c r="AH42" s="28">
        <f t="shared" si="55"/>
        <v>146000000</v>
      </c>
      <c r="AI42" s="28">
        <f t="shared" si="55"/>
        <v>146000000</v>
      </c>
      <c r="AJ42" s="28">
        <f t="shared" si="55"/>
        <v>146000000</v>
      </c>
      <c r="AK42" s="28">
        <f t="shared" si="55"/>
        <v>146000000</v>
      </c>
      <c r="AL42" s="28">
        <f t="shared" si="55"/>
        <v>146000000</v>
      </c>
      <c r="AM42" s="28">
        <f t="shared" si="55"/>
        <v>146000000</v>
      </c>
      <c r="AN42" s="28">
        <f t="shared" si="55"/>
        <v>146000000</v>
      </c>
      <c r="AO42" s="28">
        <f t="shared" si="55"/>
        <v>146000000</v>
      </c>
      <c r="AP42" s="28">
        <f t="shared" si="55"/>
        <v>146000000</v>
      </c>
      <c r="AQ42" s="28">
        <f t="shared" si="55"/>
        <v>146000000</v>
      </c>
    </row>
    <row r="43" spans="1:44" ht="16.5" customHeight="1">
      <c r="A43" s="29" t="s">
        <v>109</v>
      </c>
      <c r="B43" s="68"/>
      <c r="C43" s="48" t="str">
        <f t="shared" ref="C43:L49" si="56">X31</f>
        <v>2030/31</v>
      </c>
      <c r="D43" s="48" t="str">
        <f t="shared" si="56"/>
        <v>2031/32</v>
      </c>
      <c r="E43" s="48" t="str">
        <f t="shared" si="56"/>
        <v>2032/33</v>
      </c>
      <c r="F43" s="48" t="str">
        <f t="shared" si="56"/>
        <v>2033/34</v>
      </c>
      <c r="G43" s="48" t="str">
        <f t="shared" si="56"/>
        <v>2034/35</v>
      </c>
      <c r="H43" s="48" t="str">
        <f t="shared" si="56"/>
        <v>2035/36</v>
      </c>
      <c r="I43" s="48" t="str">
        <f t="shared" si="56"/>
        <v>2036/37</v>
      </c>
      <c r="J43" s="48" t="str">
        <f t="shared" si="56"/>
        <v>2037/38</v>
      </c>
      <c r="K43" s="48" t="str">
        <f t="shared" si="56"/>
        <v>2038/39</v>
      </c>
      <c r="L43" s="48" t="str">
        <f t="shared" si="56"/>
        <v>2039/40</v>
      </c>
      <c r="M43" s="48" t="str">
        <f t="shared" ref="M43:V49" si="57">AH31</f>
        <v>2040/41</v>
      </c>
      <c r="N43" s="48" t="str">
        <f t="shared" si="57"/>
        <v>2041/42</v>
      </c>
      <c r="O43" s="48" t="str">
        <f t="shared" si="57"/>
        <v>2042/43</v>
      </c>
      <c r="P43" s="48" t="str">
        <f t="shared" si="57"/>
        <v>2043/44</v>
      </c>
      <c r="Q43" s="48" t="str">
        <f t="shared" si="57"/>
        <v>2044/45</v>
      </c>
      <c r="R43" s="48" t="str">
        <f t="shared" si="57"/>
        <v>2045/46</v>
      </c>
      <c r="S43" s="48" t="str">
        <f t="shared" si="57"/>
        <v>2046/47</v>
      </c>
      <c r="T43" s="48" t="str">
        <f t="shared" si="57"/>
        <v>2047/48</v>
      </c>
      <c r="U43" s="48" t="str">
        <f t="shared" si="57"/>
        <v>2048/49</v>
      </c>
      <c r="V43" s="48" t="str">
        <f t="shared" si="57"/>
        <v>2049/50</v>
      </c>
    </row>
    <row r="44" spans="1:44" ht="16.5" customHeight="1">
      <c r="A44" s="33" t="s">
        <v>78</v>
      </c>
      <c r="B44" s="66" t="s">
        <v>84</v>
      </c>
      <c r="C44" s="52">
        <f t="shared" si="56"/>
        <v>572.81999999999994</v>
      </c>
      <c r="D44" s="52">
        <f t="shared" si="56"/>
        <v>582.83999999999992</v>
      </c>
      <c r="E44" s="52">
        <f t="shared" si="56"/>
        <v>592.8599999999999</v>
      </c>
      <c r="F44" s="52">
        <f t="shared" si="56"/>
        <v>602.87999999999988</v>
      </c>
      <c r="G44" s="52">
        <f t="shared" si="56"/>
        <v>612.9</v>
      </c>
      <c r="H44" s="52">
        <f t="shared" si="56"/>
        <v>625.34</v>
      </c>
      <c r="I44" s="52">
        <f t="shared" si="56"/>
        <v>637.78000000000009</v>
      </c>
      <c r="J44" s="52">
        <f t="shared" si="56"/>
        <v>650.22000000000014</v>
      </c>
      <c r="K44" s="52">
        <f t="shared" si="56"/>
        <v>662.6600000000002</v>
      </c>
      <c r="L44" s="52">
        <f t="shared" si="56"/>
        <v>675.1</v>
      </c>
      <c r="M44" s="52">
        <f t="shared" si="57"/>
        <v>689.2</v>
      </c>
      <c r="N44" s="52">
        <f t="shared" si="57"/>
        <v>703.30000000000007</v>
      </c>
      <c r="O44" s="52">
        <f t="shared" si="57"/>
        <v>717.40000000000009</v>
      </c>
      <c r="P44" s="52">
        <f t="shared" si="57"/>
        <v>731.50000000000011</v>
      </c>
      <c r="Q44" s="52">
        <f t="shared" si="57"/>
        <v>745.6</v>
      </c>
      <c r="R44" s="52">
        <f t="shared" si="57"/>
        <v>767.08</v>
      </c>
      <c r="S44" s="52">
        <f t="shared" si="57"/>
        <v>788.56000000000006</v>
      </c>
      <c r="T44" s="52">
        <f t="shared" si="57"/>
        <v>810.04000000000008</v>
      </c>
      <c r="U44" s="52">
        <f t="shared" si="57"/>
        <v>831.5200000000001</v>
      </c>
      <c r="V44" s="52">
        <f t="shared" si="57"/>
        <v>853</v>
      </c>
      <c r="W44" s="40" t="str">
        <f>AR32</f>
        <v>Alpha Scenario assumed from DECC Pathways Document</v>
      </c>
    </row>
    <row r="45" spans="1:44" ht="16.5" customHeight="1">
      <c r="A45" s="33" t="s">
        <v>99</v>
      </c>
      <c r="B45" s="66" t="s">
        <v>98</v>
      </c>
      <c r="C45" s="59">
        <f t="shared" si="56"/>
        <v>1.7803837953091595E-2</v>
      </c>
      <c r="D45" s="59">
        <f t="shared" si="56"/>
        <v>1.7492405991410775E-2</v>
      </c>
      <c r="E45" s="59">
        <f t="shared" si="56"/>
        <v>1.7191682108297357E-2</v>
      </c>
      <c r="F45" s="59">
        <f t="shared" si="56"/>
        <v>1.6901123368080029E-2</v>
      </c>
      <c r="G45" s="59">
        <f t="shared" si="56"/>
        <v>1.6620222929936368E-2</v>
      </c>
      <c r="H45" s="59">
        <f t="shared" si="56"/>
        <v>2.0296948931310288E-2</v>
      </c>
      <c r="I45" s="59">
        <f t="shared" si="56"/>
        <v>1.9893178111107579E-2</v>
      </c>
      <c r="J45" s="59">
        <f t="shared" si="56"/>
        <v>1.9505158518611454E-2</v>
      </c>
      <c r="K45" s="59">
        <f t="shared" si="56"/>
        <v>1.9131986097013387E-2</v>
      </c>
      <c r="L45" s="59">
        <f t="shared" si="56"/>
        <v>1.8772824676304367E-2</v>
      </c>
      <c r="M45" s="59">
        <f t="shared" si="57"/>
        <v>2.0885794697081961E-2</v>
      </c>
      <c r="N45" s="59">
        <f t="shared" si="57"/>
        <v>2.0458502611723661E-2</v>
      </c>
      <c r="O45" s="59">
        <f t="shared" si="57"/>
        <v>2.00483435233898E-2</v>
      </c>
      <c r="P45" s="59">
        <f t="shared" si="57"/>
        <v>1.9654307220518641E-2</v>
      </c>
      <c r="Q45" s="59">
        <f t="shared" si="57"/>
        <v>1.9275461380724446E-2</v>
      </c>
      <c r="R45" s="59">
        <f t="shared" si="57"/>
        <v>2.8809012875536499E-2</v>
      </c>
      <c r="S45" s="59">
        <f t="shared" si="57"/>
        <v>2.8002294415184981E-2</v>
      </c>
      <c r="T45" s="59">
        <f t="shared" si="57"/>
        <v>2.7239525210510429E-2</v>
      </c>
      <c r="U45" s="59">
        <f t="shared" si="57"/>
        <v>2.6517209026714728E-2</v>
      </c>
      <c r="V45" s="59">
        <f t="shared" si="57"/>
        <v>2.5832210890898377E-2</v>
      </c>
    </row>
    <row r="46" spans="1:44" ht="16.5" customHeight="1">
      <c r="A46" s="33" t="s">
        <v>102</v>
      </c>
      <c r="B46" s="66" t="s">
        <v>100</v>
      </c>
      <c r="C46" s="61">
        <f t="shared" si="56"/>
        <v>85.704262638509888</v>
      </c>
      <c r="D46" s="61">
        <f t="shared" si="56"/>
        <v>87.203436395777203</v>
      </c>
      <c r="E46" s="61">
        <f t="shared" si="56"/>
        <v>88.702610153044532</v>
      </c>
      <c r="F46" s="61">
        <f t="shared" si="56"/>
        <v>90.201783910311846</v>
      </c>
      <c r="G46" s="61">
        <f t="shared" si="56"/>
        <v>91.700957667579175</v>
      </c>
      <c r="H46" s="61">
        <f t="shared" si="56"/>
        <v>93.562207322310272</v>
      </c>
      <c r="I46" s="61">
        <f t="shared" si="56"/>
        <v>95.423456977041369</v>
      </c>
      <c r="J46" s="61">
        <f t="shared" si="56"/>
        <v>97.284706631772465</v>
      </c>
      <c r="K46" s="61">
        <f t="shared" si="56"/>
        <v>99.145956286503562</v>
      </c>
      <c r="L46" s="61">
        <f t="shared" si="56"/>
        <v>101.00720594123463</v>
      </c>
      <c r="M46" s="61">
        <f t="shared" si="57"/>
        <v>103.11682170744913</v>
      </c>
      <c r="N46" s="61">
        <f t="shared" si="57"/>
        <v>105.22643747366362</v>
      </c>
      <c r="O46" s="61">
        <f t="shared" si="57"/>
        <v>107.33605323987813</v>
      </c>
      <c r="P46" s="61">
        <f t="shared" si="57"/>
        <v>109.44566900609263</v>
      </c>
      <c r="Q46" s="61">
        <f t="shared" si="57"/>
        <v>111.55528477230712</v>
      </c>
      <c r="R46" s="61">
        <f t="shared" si="57"/>
        <v>114.76908240764665</v>
      </c>
      <c r="S46" s="61">
        <f t="shared" si="57"/>
        <v>117.9828800429862</v>
      </c>
      <c r="T46" s="61">
        <f t="shared" si="57"/>
        <v>121.19667767832574</v>
      </c>
      <c r="U46" s="61">
        <f t="shared" si="57"/>
        <v>124.41047531366527</v>
      </c>
      <c r="V46" s="61">
        <f t="shared" si="57"/>
        <v>127.62427294900478</v>
      </c>
    </row>
    <row r="47" spans="1:44" ht="16.5" customHeight="1">
      <c r="A47" s="33" t="s">
        <v>103</v>
      </c>
      <c r="B47" s="66" t="s">
        <v>101</v>
      </c>
      <c r="C47" s="60">
        <f t="shared" si="56"/>
        <v>4.2852131319254942</v>
      </c>
      <c r="D47" s="60">
        <f t="shared" si="56"/>
        <v>4.3601718197888601</v>
      </c>
      <c r="E47" s="60">
        <f t="shared" si="56"/>
        <v>4.4351305076522269</v>
      </c>
      <c r="F47" s="60">
        <f t="shared" si="56"/>
        <v>4.5100891955155928</v>
      </c>
      <c r="G47" s="60">
        <f t="shared" si="56"/>
        <v>4.5850478833789587</v>
      </c>
      <c r="H47" s="60">
        <f t="shared" si="56"/>
        <v>4.6781103661155141</v>
      </c>
      <c r="I47" s="60">
        <f t="shared" si="56"/>
        <v>4.7711728488520686</v>
      </c>
      <c r="J47" s="60">
        <f t="shared" si="56"/>
        <v>4.864235331588624</v>
      </c>
      <c r="K47" s="60">
        <f t="shared" si="56"/>
        <v>4.9572978143251785</v>
      </c>
      <c r="L47" s="60">
        <f t="shared" si="56"/>
        <v>5.0503602970617321</v>
      </c>
      <c r="M47" s="60">
        <f t="shared" si="57"/>
        <v>5.1558410853724572</v>
      </c>
      <c r="N47" s="60">
        <f t="shared" si="57"/>
        <v>5.2613218736831815</v>
      </c>
      <c r="O47" s="60">
        <f t="shared" si="57"/>
        <v>5.3668026619939067</v>
      </c>
      <c r="P47" s="60">
        <f t="shared" si="57"/>
        <v>5.4722834503046318</v>
      </c>
      <c r="Q47" s="60">
        <f t="shared" si="57"/>
        <v>5.5777642386153561</v>
      </c>
      <c r="R47" s="60">
        <f t="shared" si="57"/>
        <v>5.7384541203823325</v>
      </c>
      <c r="S47" s="60">
        <f t="shared" si="57"/>
        <v>5.8991440021493098</v>
      </c>
      <c r="T47" s="60">
        <f t="shared" si="57"/>
        <v>6.0598338839162871</v>
      </c>
      <c r="U47" s="60">
        <f t="shared" si="57"/>
        <v>6.2205237656832644</v>
      </c>
      <c r="V47" s="60">
        <f t="shared" si="57"/>
        <v>6.381213647450239</v>
      </c>
      <c r="W47" s="37"/>
    </row>
    <row r="48" spans="1:44" ht="16.5" customHeight="1">
      <c r="A48" s="33" t="s">
        <v>104</v>
      </c>
      <c r="B48" s="66"/>
      <c r="C48" s="60">
        <f t="shared" si="56"/>
        <v>129</v>
      </c>
      <c r="D48" s="60">
        <f t="shared" si="56"/>
        <v>129</v>
      </c>
      <c r="E48" s="60">
        <f t="shared" si="56"/>
        <v>129</v>
      </c>
      <c r="F48" s="60">
        <f t="shared" si="56"/>
        <v>129</v>
      </c>
      <c r="G48" s="60">
        <f t="shared" si="56"/>
        <v>129</v>
      </c>
      <c r="H48" s="60">
        <f t="shared" si="56"/>
        <v>129</v>
      </c>
      <c r="I48" s="60">
        <f t="shared" si="56"/>
        <v>129</v>
      </c>
      <c r="J48" s="60">
        <f t="shared" si="56"/>
        <v>129</v>
      </c>
      <c r="K48" s="60">
        <f t="shared" si="56"/>
        <v>129</v>
      </c>
      <c r="L48" s="60">
        <f t="shared" si="56"/>
        <v>129</v>
      </c>
      <c r="M48" s="60">
        <f t="shared" si="57"/>
        <v>129</v>
      </c>
      <c r="N48" s="60">
        <f t="shared" si="57"/>
        <v>129</v>
      </c>
      <c r="O48" s="60">
        <f t="shared" si="57"/>
        <v>129</v>
      </c>
      <c r="P48" s="60">
        <f t="shared" si="57"/>
        <v>129</v>
      </c>
      <c r="Q48" s="60">
        <f t="shared" si="57"/>
        <v>129</v>
      </c>
      <c r="R48" s="60">
        <f t="shared" si="57"/>
        <v>129</v>
      </c>
      <c r="S48" s="60">
        <f t="shared" si="57"/>
        <v>129</v>
      </c>
      <c r="T48" s="60">
        <f t="shared" si="57"/>
        <v>129</v>
      </c>
      <c r="U48" s="60">
        <f t="shared" si="57"/>
        <v>129</v>
      </c>
      <c r="V48" s="60">
        <f t="shared" si="57"/>
        <v>129</v>
      </c>
      <c r="W48" s="37" t="str">
        <f>AR36</f>
        <v>Worst case scenario from OFGEM DSR paper</v>
      </c>
    </row>
    <row r="49" spans="1:23" ht="16.5" customHeight="1">
      <c r="A49" s="33" t="s">
        <v>111</v>
      </c>
      <c r="B49" s="66"/>
      <c r="C49" s="60">
        <f t="shared" si="56"/>
        <v>146</v>
      </c>
      <c r="D49" s="60">
        <f t="shared" si="56"/>
        <v>146</v>
      </c>
      <c r="E49" s="60">
        <f t="shared" si="56"/>
        <v>146</v>
      </c>
      <c r="F49" s="60">
        <f t="shared" si="56"/>
        <v>146</v>
      </c>
      <c r="G49" s="60">
        <f t="shared" si="56"/>
        <v>146</v>
      </c>
      <c r="H49" s="60">
        <f t="shared" si="56"/>
        <v>146</v>
      </c>
      <c r="I49" s="60">
        <f t="shared" si="56"/>
        <v>146</v>
      </c>
      <c r="J49" s="60">
        <f t="shared" si="56"/>
        <v>146</v>
      </c>
      <c r="K49" s="60">
        <f t="shared" si="56"/>
        <v>146</v>
      </c>
      <c r="L49" s="60">
        <f t="shared" si="56"/>
        <v>146</v>
      </c>
      <c r="M49" s="60">
        <f t="shared" si="57"/>
        <v>146</v>
      </c>
      <c r="N49" s="60">
        <f t="shared" si="57"/>
        <v>146</v>
      </c>
      <c r="O49" s="60">
        <f t="shared" si="57"/>
        <v>146</v>
      </c>
      <c r="P49" s="60">
        <f t="shared" si="57"/>
        <v>146</v>
      </c>
      <c r="Q49" s="60">
        <f t="shared" si="57"/>
        <v>146</v>
      </c>
      <c r="R49" s="60">
        <f t="shared" si="57"/>
        <v>146</v>
      </c>
      <c r="S49" s="60">
        <f t="shared" si="57"/>
        <v>146</v>
      </c>
      <c r="T49" s="60">
        <f t="shared" si="57"/>
        <v>146</v>
      </c>
      <c r="U49" s="60">
        <f t="shared" si="57"/>
        <v>146</v>
      </c>
      <c r="V49" s="60">
        <f t="shared" si="57"/>
        <v>146</v>
      </c>
      <c r="W49" s="37" t="str">
        <f>AR37</f>
        <v>Worst case scenario from OFGEM DSR paper</v>
      </c>
    </row>
  </sheetData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7"/>
  <sheetViews>
    <sheetView workbookViewId="0">
      <selection activeCell="J25" sqref="J25"/>
    </sheetView>
  </sheetViews>
  <sheetFormatPr defaultRowHeight="12.75"/>
  <cols>
    <col min="4" max="4" width="20.140625" customWidth="1"/>
    <col min="7" max="7" width="9.140625" customWidth="1"/>
  </cols>
  <sheetData>
    <row r="1" spans="1:17" ht="15.75">
      <c r="A1" s="2" t="s">
        <v>42</v>
      </c>
      <c r="B1" s="3"/>
      <c r="C1" s="3"/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5"/>
    </row>
    <row r="2" spans="1:17" ht="15.75">
      <c r="A2" s="6" t="s">
        <v>76</v>
      </c>
      <c r="B2" s="7"/>
      <c r="C2" s="8"/>
      <c r="D2" s="8"/>
      <c r="E2" s="8"/>
      <c r="F2" s="8"/>
      <c r="G2" s="9"/>
      <c r="H2" s="10"/>
      <c r="I2" s="10"/>
      <c r="J2" s="10"/>
      <c r="K2" s="10"/>
      <c r="L2" s="10"/>
      <c r="M2" s="10"/>
      <c r="N2" s="10"/>
      <c r="O2" s="10"/>
      <c r="P2" s="10"/>
      <c r="Q2" s="11"/>
    </row>
    <row r="3" spans="1:17">
      <c r="A3" s="12"/>
      <c r="B3" s="7" t="s">
        <v>43</v>
      </c>
      <c r="C3" s="13"/>
      <c r="D3" s="7"/>
      <c r="E3" s="13"/>
      <c r="F3" s="7"/>
      <c r="G3" s="14">
        <v>2007</v>
      </c>
      <c r="H3" s="14">
        <v>2010</v>
      </c>
      <c r="I3" s="14">
        <v>2015</v>
      </c>
      <c r="J3" s="14">
        <v>2020</v>
      </c>
      <c r="K3" s="14">
        <v>2025</v>
      </c>
      <c r="L3" s="14">
        <v>2030</v>
      </c>
      <c r="M3" s="14">
        <v>2035</v>
      </c>
      <c r="N3" s="14">
        <v>2040</v>
      </c>
      <c r="O3" s="14">
        <v>2045</v>
      </c>
      <c r="P3" s="14">
        <v>2050</v>
      </c>
      <c r="Q3" s="15"/>
    </row>
    <row r="4" spans="1:17">
      <c r="A4" s="12"/>
      <c r="B4" s="7" t="s">
        <v>44</v>
      </c>
      <c r="C4" s="7" t="s">
        <v>60</v>
      </c>
      <c r="D4" s="7"/>
      <c r="E4" s="10">
        <v>276.53401618322465</v>
      </c>
      <c r="F4" s="7"/>
      <c r="G4" s="10">
        <v>310.84555353950748</v>
      </c>
      <c r="H4" s="10">
        <v>309.34483089835391</v>
      </c>
      <c r="I4" s="10">
        <v>297.14389189530527</v>
      </c>
      <c r="J4" s="10">
        <v>286.51379434121765</v>
      </c>
      <c r="K4" s="10">
        <v>251.29170396907006</v>
      </c>
      <c r="L4" s="10">
        <v>180.64651381555564</v>
      </c>
      <c r="M4" s="10">
        <v>116.16280204368928</v>
      </c>
      <c r="N4" s="10">
        <v>57.037408679312421</v>
      </c>
      <c r="O4" s="10">
        <v>14.110318967737953</v>
      </c>
      <c r="P4" s="10">
        <v>0</v>
      </c>
      <c r="Q4" s="15"/>
    </row>
    <row r="5" spans="1:17">
      <c r="A5" s="16"/>
      <c r="B5" s="17" t="s">
        <v>45</v>
      </c>
      <c r="C5" s="17" t="s">
        <v>61</v>
      </c>
      <c r="D5" s="7"/>
      <c r="E5" s="18">
        <v>0</v>
      </c>
      <c r="F5" s="7"/>
      <c r="G5" s="18">
        <v>0</v>
      </c>
      <c r="H5" s="18">
        <v>0</v>
      </c>
      <c r="I5" s="18">
        <v>0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  <c r="P5" s="18">
        <v>0</v>
      </c>
      <c r="Q5" s="19"/>
    </row>
    <row r="6" spans="1:17">
      <c r="A6" s="16"/>
      <c r="B6" s="17" t="s">
        <v>46</v>
      </c>
      <c r="C6" s="17" t="s">
        <v>62</v>
      </c>
      <c r="D6" s="7"/>
      <c r="E6" s="18">
        <v>0</v>
      </c>
      <c r="F6" s="7"/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8">
        <v>0</v>
      </c>
      <c r="N6" s="18">
        <v>0</v>
      </c>
      <c r="O6" s="18">
        <v>0</v>
      </c>
      <c r="P6" s="18">
        <v>0</v>
      </c>
      <c r="Q6" s="19"/>
    </row>
    <row r="7" spans="1:17">
      <c r="A7" s="16"/>
      <c r="B7" s="17"/>
      <c r="C7" s="17" t="s">
        <v>47</v>
      </c>
      <c r="D7" s="7"/>
      <c r="E7" s="18">
        <v>276.53401618322465</v>
      </c>
      <c r="F7" s="18">
        <v>0</v>
      </c>
      <c r="G7" s="18">
        <v>310.84555353950748</v>
      </c>
      <c r="H7" s="18">
        <v>309.34483089835391</v>
      </c>
      <c r="I7" s="18">
        <v>297.14389189530527</v>
      </c>
      <c r="J7" s="18">
        <v>286.51379434121765</v>
      </c>
      <c r="K7" s="18">
        <v>251.29170396907006</v>
      </c>
      <c r="L7" s="18">
        <v>180.64651381555564</v>
      </c>
      <c r="M7" s="18">
        <v>116.16280204368928</v>
      </c>
      <c r="N7" s="18">
        <v>57.037408679312421</v>
      </c>
      <c r="O7" s="18">
        <v>14.110318967737953</v>
      </c>
      <c r="P7" s="18">
        <v>0</v>
      </c>
      <c r="Q7" s="19"/>
    </row>
    <row r="8" spans="1:17">
      <c r="A8" s="12"/>
      <c r="B8" s="7" t="s">
        <v>48</v>
      </c>
      <c r="C8" s="7" t="s">
        <v>63</v>
      </c>
      <c r="D8" s="7"/>
      <c r="E8" s="10">
        <v>0</v>
      </c>
      <c r="F8" s="7"/>
      <c r="G8" s="10">
        <v>0</v>
      </c>
      <c r="H8" s="10">
        <v>0</v>
      </c>
      <c r="I8" s="10">
        <v>1.6778124000000003</v>
      </c>
      <c r="J8" s="10">
        <v>9.3147516000000028</v>
      </c>
      <c r="K8" s="10">
        <v>24.785865000000005</v>
      </c>
      <c r="L8" s="10">
        <v>57.792484800000011</v>
      </c>
      <c r="M8" s="10">
        <v>101.84426460000002</v>
      </c>
      <c r="N8" s="10">
        <v>146.68498439999999</v>
      </c>
      <c r="O8" s="10">
        <v>192.3146442</v>
      </c>
      <c r="P8" s="10">
        <v>238.73324399999998</v>
      </c>
      <c r="Q8" s="15"/>
    </row>
    <row r="9" spans="1:17">
      <c r="A9" s="12"/>
      <c r="B9" s="7" t="s">
        <v>49</v>
      </c>
      <c r="C9" s="7" t="s">
        <v>64</v>
      </c>
      <c r="D9" s="7"/>
      <c r="E9" s="10">
        <v>57.248895000000005</v>
      </c>
      <c r="F9" s="7"/>
      <c r="G9" s="10">
        <v>57.469895999999999</v>
      </c>
      <c r="H9" s="10">
        <v>52.595999999999997</v>
      </c>
      <c r="I9" s="10">
        <v>44.180639999999997</v>
      </c>
      <c r="J9" s="10">
        <v>47.687040000000017</v>
      </c>
      <c r="K9" s="10">
        <v>72.933120000000002</v>
      </c>
      <c r="L9" s="10">
        <v>115.00991999999999</v>
      </c>
      <c r="M9" s="10">
        <v>148.67135999999999</v>
      </c>
      <c r="N9" s="10">
        <v>190.74816000000001</v>
      </c>
      <c r="O9" s="10">
        <v>232.82496000000003</v>
      </c>
      <c r="P9" s="10">
        <v>274.90176000000002</v>
      </c>
      <c r="Q9" s="15"/>
    </row>
    <row r="10" spans="1:17">
      <c r="A10" s="16"/>
      <c r="B10" s="17" t="s">
        <v>50</v>
      </c>
      <c r="C10" s="17" t="s">
        <v>65</v>
      </c>
      <c r="D10" s="7"/>
      <c r="E10" s="18">
        <v>4.4912822999999999</v>
      </c>
      <c r="F10" s="7"/>
      <c r="G10" s="18">
        <v>4.9858220412000005</v>
      </c>
      <c r="H10" s="18">
        <v>11.501167319999997</v>
      </c>
      <c r="I10" s="18">
        <v>24.650167319999998</v>
      </c>
      <c r="J10" s="18">
        <v>37.799167319999995</v>
      </c>
      <c r="K10" s="18">
        <v>47.897599319999998</v>
      </c>
      <c r="L10" s="18">
        <v>52.68383532</v>
      </c>
      <c r="M10" s="18">
        <v>52.68383532</v>
      </c>
      <c r="N10" s="18">
        <v>52.68383532</v>
      </c>
      <c r="O10" s="18">
        <v>52.68383532</v>
      </c>
      <c r="P10" s="18">
        <v>52.68383532</v>
      </c>
      <c r="Q10" s="19"/>
    </row>
    <row r="11" spans="1:17">
      <c r="A11" s="16"/>
      <c r="B11" s="17" t="s">
        <v>51</v>
      </c>
      <c r="C11" s="17" t="s">
        <v>66</v>
      </c>
      <c r="D11" s="7"/>
      <c r="E11" s="18">
        <v>0.78255239999999993</v>
      </c>
      <c r="F11" s="7"/>
      <c r="G11" s="18">
        <v>0.97693037639999991</v>
      </c>
      <c r="H11" s="18">
        <v>4.1229127800000027</v>
      </c>
      <c r="I11" s="18">
        <v>22.040616780000004</v>
      </c>
      <c r="J11" s="18">
        <v>49.039896780000007</v>
      </c>
      <c r="K11" s="18">
        <v>94.601181780000019</v>
      </c>
      <c r="L11" s="18">
        <v>137.15572877999998</v>
      </c>
      <c r="M11" s="18">
        <v>165.25952477999999</v>
      </c>
      <c r="N11" s="18">
        <v>184.28174478</v>
      </c>
      <c r="O11" s="18">
        <v>184.28174478</v>
      </c>
      <c r="P11" s="18">
        <v>184.28174478</v>
      </c>
      <c r="Q11" s="19"/>
    </row>
    <row r="12" spans="1:17">
      <c r="A12" s="16"/>
      <c r="B12" s="17" t="s">
        <v>52</v>
      </c>
      <c r="C12" s="17" t="s">
        <v>67</v>
      </c>
      <c r="D12" s="7"/>
      <c r="E12" s="18">
        <v>4.1137551000000006</v>
      </c>
      <c r="F12" s="7"/>
      <c r="G12" s="18">
        <v>4.1144009940000004</v>
      </c>
      <c r="H12" s="18">
        <v>5.3297280000000011</v>
      </c>
      <c r="I12" s="18">
        <v>5.6628360000000004</v>
      </c>
      <c r="J12" s="18">
        <v>5.9959440000000006</v>
      </c>
      <c r="K12" s="18">
        <v>6.1624980000000011</v>
      </c>
      <c r="L12" s="18">
        <v>6.3290519999999999</v>
      </c>
      <c r="M12" s="18">
        <v>6.4956059999999995</v>
      </c>
      <c r="N12" s="18">
        <v>6.6621600000000001</v>
      </c>
      <c r="O12" s="18">
        <v>6.8287139999999997</v>
      </c>
      <c r="P12" s="18">
        <v>6.9952680000000012</v>
      </c>
      <c r="Q12" s="19"/>
    </row>
    <row r="13" spans="1:17">
      <c r="A13" s="16"/>
      <c r="B13" s="17" t="s">
        <v>53</v>
      </c>
      <c r="C13" s="17" t="s">
        <v>68</v>
      </c>
      <c r="D13" s="7"/>
      <c r="E13" s="18">
        <v>0</v>
      </c>
      <c r="F13" s="7"/>
      <c r="G13" s="18">
        <v>0</v>
      </c>
      <c r="H13" s="18">
        <v>5.0034246575342495E-3</v>
      </c>
      <c r="I13" s="18">
        <v>5.0034246575342473E-2</v>
      </c>
      <c r="J13" s="18">
        <v>0.8080704273972602</v>
      </c>
      <c r="K13" s="18">
        <v>1.1207844684931498</v>
      </c>
      <c r="L13" s="18">
        <v>2.4414337369863017</v>
      </c>
      <c r="M13" s="18">
        <v>5.568574147945208</v>
      </c>
      <c r="N13" s="18">
        <v>12.829089032876706</v>
      </c>
      <c r="O13" s="18">
        <v>23.461366430136991</v>
      </c>
      <c r="P13" s="18">
        <v>28.464791087671241</v>
      </c>
      <c r="Q13" s="19"/>
    </row>
    <row r="14" spans="1:17">
      <c r="A14" s="16"/>
      <c r="B14" s="17" t="s">
        <v>54</v>
      </c>
      <c r="C14" s="17" t="s">
        <v>69</v>
      </c>
      <c r="D14" s="7"/>
      <c r="E14" s="18">
        <v>0</v>
      </c>
      <c r="F14" s="7"/>
      <c r="G14" s="18">
        <v>0</v>
      </c>
      <c r="H14" s="18">
        <v>0</v>
      </c>
      <c r="I14" s="18">
        <v>9.1166399999999995E-2</v>
      </c>
      <c r="J14" s="18">
        <v>0.36466559999999998</v>
      </c>
      <c r="K14" s="18">
        <v>1.4586623999999999</v>
      </c>
      <c r="L14" s="18">
        <v>5.8346495999999997</v>
      </c>
      <c r="M14" s="18">
        <v>7.0128000000000013</v>
      </c>
      <c r="N14" s="18">
        <v>7.0128000000000013</v>
      </c>
      <c r="O14" s="18">
        <v>7.0128000000000013</v>
      </c>
      <c r="P14" s="18">
        <v>7.0128000000000013</v>
      </c>
      <c r="Q14" s="19"/>
    </row>
    <row r="15" spans="1:17">
      <c r="A15" s="16"/>
      <c r="B15" s="17" t="s">
        <v>55</v>
      </c>
      <c r="C15" s="17" t="s">
        <v>70</v>
      </c>
      <c r="D15" s="7"/>
      <c r="E15" s="18">
        <v>0</v>
      </c>
      <c r="F15" s="7"/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9"/>
    </row>
    <row r="16" spans="1:17">
      <c r="A16" s="16"/>
      <c r="B16" s="17" t="s">
        <v>56</v>
      </c>
      <c r="C16" s="17" t="s">
        <v>71</v>
      </c>
      <c r="D16" s="7"/>
      <c r="E16" s="18">
        <v>0</v>
      </c>
      <c r="F16" s="7"/>
      <c r="G16" s="18">
        <v>1.700604E-2</v>
      </c>
      <c r="H16" s="18">
        <v>4.0918300868160007E-2</v>
      </c>
      <c r="I16" s="18">
        <v>0.17678344108122454</v>
      </c>
      <c r="J16" s="18">
        <v>0.76377523937797442</v>
      </c>
      <c r="K16" s="18">
        <v>1.9404426406237414</v>
      </c>
      <c r="L16" s="18">
        <v>4.9298765493070311</v>
      </c>
      <c r="M16" s="18">
        <v>9.2041903875262943</v>
      </c>
      <c r="N16" s="18">
        <v>17.184430450239162</v>
      </c>
      <c r="O16" s="18">
        <v>32.083718118141988</v>
      </c>
      <c r="P16" s="18">
        <v>59.901023270169937</v>
      </c>
      <c r="Q16" s="19"/>
    </row>
    <row r="17" spans="1:17">
      <c r="A17" s="12"/>
      <c r="B17" s="7"/>
      <c r="C17" s="7" t="s">
        <v>57</v>
      </c>
      <c r="D17" s="7"/>
      <c r="E17" s="10">
        <v>9.3875898000000007</v>
      </c>
      <c r="F17" s="7"/>
      <c r="G17" s="10">
        <v>10.094159451600001</v>
      </c>
      <c r="H17" s="10">
        <v>20.999729825525698</v>
      </c>
      <c r="I17" s="10">
        <v>52.67160418765657</v>
      </c>
      <c r="J17" s="10">
        <v>94.771519366775223</v>
      </c>
      <c r="K17" s="10">
        <v>153.18116860911692</v>
      </c>
      <c r="L17" s="10">
        <v>209.37457598629331</v>
      </c>
      <c r="M17" s="10">
        <v>246.22453063547152</v>
      </c>
      <c r="N17" s="10">
        <v>280.6540595831159</v>
      </c>
      <c r="O17" s="10">
        <v>306.35217864827899</v>
      </c>
      <c r="P17" s="10">
        <v>339.33946245784125</v>
      </c>
      <c r="Q17" s="15"/>
    </row>
    <row r="18" spans="1:17">
      <c r="A18" s="12"/>
      <c r="B18" s="7" t="s">
        <v>58</v>
      </c>
      <c r="C18" s="7" t="s">
        <v>72</v>
      </c>
      <c r="D18" s="7"/>
      <c r="E18" s="10">
        <v>5.2145242500000002</v>
      </c>
      <c r="F18" s="7"/>
      <c r="G18" s="10">
        <v>5.2145242500000002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5"/>
    </row>
    <row r="19" spans="1:17">
      <c r="A19" s="12"/>
      <c r="B19" s="7"/>
      <c r="C19" s="20" t="s">
        <v>59</v>
      </c>
      <c r="D19" s="7"/>
      <c r="E19" s="21">
        <v>348.38502523322467</v>
      </c>
      <c r="F19" s="7"/>
      <c r="G19" s="21">
        <v>383.62413324110747</v>
      </c>
      <c r="H19" s="21">
        <v>382.94056072387963</v>
      </c>
      <c r="I19" s="21">
        <v>395.6739484829618</v>
      </c>
      <c r="J19" s="21">
        <v>438.28710530799293</v>
      </c>
      <c r="K19" s="21">
        <v>502.19185757818701</v>
      </c>
      <c r="L19" s="21">
        <v>562.82349460184889</v>
      </c>
      <c r="M19" s="21">
        <v>612.90295727916077</v>
      </c>
      <c r="N19" s="21">
        <v>675.12461266242826</v>
      </c>
      <c r="O19" s="21">
        <v>745.60210181601701</v>
      </c>
      <c r="P19" s="21">
        <v>852.97446645784123</v>
      </c>
      <c r="Q19" s="15"/>
    </row>
    <row r="20" spans="1:17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4"/>
    </row>
    <row r="23" spans="1:17">
      <c r="G23" s="26"/>
      <c r="H23" s="26"/>
      <c r="I23" s="26"/>
      <c r="J23" s="26"/>
      <c r="K23" s="26"/>
      <c r="L23" s="26"/>
      <c r="M23" s="26"/>
      <c r="N23" s="26"/>
      <c r="O23" s="26"/>
      <c r="P23" s="26"/>
    </row>
    <row r="24" spans="1:17"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6" spans="1:17"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7">
      <c r="G27" s="27"/>
      <c r="H27" s="27"/>
      <c r="I27" s="27"/>
      <c r="J27" s="27"/>
      <c r="K27" s="27"/>
      <c r="L27" s="27"/>
      <c r="M27" s="27"/>
      <c r="N27" s="27"/>
      <c r="O27" s="27"/>
      <c r="P27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AS3"/>
  <sheetViews>
    <sheetView workbookViewId="0">
      <selection activeCell="F20" sqref="F20"/>
    </sheetView>
  </sheetViews>
  <sheetFormatPr defaultRowHeight="12.75"/>
  <cols>
    <col min="2" max="2" width="15.85546875" bestFit="1" customWidth="1"/>
  </cols>
  <sheetData>
    <row r="2" spans="2:45">
      <c r="B2" s="73" t="s">
        <v>73</v>
      </c>
      <c r="C2">
        <v>2008</v>
      </c>
      <c r="D2">
        <v>2009</v>
      </c>
      <c r="E2">
        <v>2010</v>
      </c>
      <c r="F2">
        <v>2011</v>
      </c>
      <c r="G2">
        <v>2012</v>
      </c>
      <c r="H2">
        <v>2013</v>
      </c>
      <c r="I2">
        <v>2014</v>
      </c>
      <c r="J2">
        <v>2015</v>
      </c>
      <c r="K2">
        <v>2016</v>
      </c>
      <c r="L2">
        <v>2017</v>
      </c>
      <c r="M2">
        <v>2018</v>
      </c>
      <c r="N2">
        <v>2019</v>
      </c>
      <c r="O2">
        <v>2020</v>
      </c>
      <c r="P2">
        <v>2021</v>
      </c>
      <c r="Q2">
        <v>2022</v>
      </c>
      <c r="R2">
        <v>2023</v>
      </c>
      <c r="S2">
        <v>2024</v>
      </c>
      <c r="T2">
        <v>2025</v>
      </c>
      <c r="U2">
        <v>2026</v>
      </c>
      <c r="V2">
        <v>2027</v>
      </c>
      <c r="W2">
        <v>2028</v>
      </c>
      <c r="X2">
        <v>2029</v>
      </c>
      <c r="Y2">
        <v>2030</v>
      </c>
      <c r="Z2">
        <v>2031</v>
      </c>
      <c r="AA2">
        <v>2032</v>
      </c>
      <c r="AB2">
        <v>2033</v>
      </c>
      <c r="AC2">
        <v>2034</v>
      </c>
      <c r="AD2">
        <v>2035</v>
      </c>
      <c r="AE2">
        <v>2036</v>
      </c>
      <c r="AF2">
        <v>2037</v>
      </c>
      <c r="AG2">
        <v>2038</v>
      </c>
      <c r="AH2">
        <v>2039</v>
      </c>
      <c r="AI2">
        <v>2040</v>
      </c>
      <c r="AJ2">
        <v>2041</v>
      </c>
      <c r="AK2">
        <v>2042</v>
      </c>
      <c r="AL2">
        <v>2043</v>
      </c>
      <c r="AM2">
        <v>2044</v>
      </c>
      <c r="AN2">
        <v>2045</v>
      </c>
      <c r="AO2">
        <v>2046</v>
      </c>
      <c r="AP2">
        <v>2047</v>
      </c>
      <c r="AQ2">
        <v>2048</v>
      </c>
      <c r="AR2">
        <v>2049</v>
      </c>
      <c r="AS2">
        <v>2050</v>
      </c>
    </row>
    <row r="3" spans="2:45">
      <c r="B3" s="74" t="s">
        <v>110</v>
      </c>
      <c r="C3">
        <v>21</v>
      </c>
      <c r="D3">
        <v>21</v>
      </c>
      <c r="E3">
        <v>22</v>
      </c>
      <c r="F3">
        <v>22</v>
      </c>
      <c r="G3">
        <v>22</v>
      </c>
      <c r="H3">
        <v>23</v>
      </c>
      <c r="I3">
        <v>23</v>
      </c>
      <c r="J3">
        <v>23</v>
      </c>
      <c r="K3">
        <v>24</v>
      </c>
      <c r="L3">
        <v>24</v>
      </c>
      <c r="M3">
        <v>24</v>
      </c>
      <c r="N3">
        <v>25</v>
      </c>
      <c r="O3">
        <v>25</v>
      </c>
      <c r="P3">
        <v>30</v>
      </c>
      <c r="Q3">
        <v>34</v>
      </c>
      <c r="R3">
        <v>39</v>
      </c>
      <c r="S3">
        <v>43</v>
      </c>
      <c r="T3">
        <v>38</v>
      </c>
      <c r="U3">
        <v>52</v>
      </c>
      <c r="V3">
        <v>57</v>
      </c>
      <c r="W3">
        <v>61</v>
      </c>
      <c r="X3">
        <v>66</v>
      </c>
      <c r="Y3">
        <v>70</v>
      </c>
      <c r="Z3">
        <v>77</v>
      </c>
      <c r="AA3">
        <v>83</v>
      </c>
      <c r="AB3">
        <v>90</v>
      </c>
      <c r="AC3">
        <v>96</v>
      </c>
      <c r="AD3">
        <v>103</v>
      </c>
      <c r="AE3">
        <v>109</v>
      </c>
      <c r="AF3">
        <v>116</v>
      </c>
      <c r="AG3">
        <v>122</v>
      </c>
      <c r="AH3">
        <v>129</v>
      </c>
      <c r="AI3">
        <v>135</v>
      </c>
      <c r="AJ3">
        <v>142</v>
      </c>
      <c r="AK3">
        <v>148</v>
      </c>
      <c r="AL3">
        <v>155</v>
      </c>
      <c r="AM3">
        <v>161</v>
      </c>
      <c r="AN3">
        <v>168</v>
      </c>
      <c r="AO3">
        <v>174</v>
      </c>
      <c r="AP3">
        <v>181</v>
      </c>
      <c r="AQ3">
        <v>187</v>
      </c>
      <c r="AR3">
        <v>194</v>
      </c>
      <c r="AS3">
        <v>200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lassification xmlns="eecedeb9-13b3-4e62-b003-046c92e1668a">Unclassified</Classification>
    <Descriptor xmlns="eecedeb9-13b3-4e62-b003-046c92e1668a" xsi:nil="true"/>
    <_x003a__x003a_ xmlns="eecedeb9-13b3-4e62-b003-046c92e1668a">-Main Document</_x003a__x003a_>
    <Organisation xmlns="eecedeb9-13b3-4e62-b003-046c92e1668a">Scottish Power (SP)</Organisation>
    <_x003a_ xmlns="eecedeb9-13b3-4e62-b003-046c92e1668a" xsi:nil="true"/>
    <_Status xmlns="http://schemas.microsoft.com/sharepoint/v3/fields">Draft</_Statu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028D52C9A5433B438C8A1988457E2557000E4F726D76CBB44984B364E973C41319" ma:contentTypeVersion="18" ma:contentTypeDescription="This is for internal and external Ofgem information." ma:contentTypeScope="" ma:versionID="686bc61aca486d21a2a037b8e7458770">
  <xsd:schema xmlns:xsd="http://www.w3.org/2001/XMLSchema" xmlns:p="http://schemas.microsoft.com/office/2006/metadata/properties" xmlns:ns2="eecedeb9-13b3-4e62-b003-046c92e1668a" xmlns:ns3="http://schemas.microsoft.com/sharepoint/v3/fields" targetNamespace="http://schemas.microsoft.com/office/2006/metadata/properties" ma:root="true" ma:fieldsID="4ebebd3f7c0339a106b413f46ad6d677" ns2:_="" ns3:_="">
    <xsd:import namespace="eecedeb9-13b3-4e62-b003-046c92e1668a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eecedeb9-13b3-4e62-b003-046c92e1668a" elementFormDefault="qualified">
    <xsd:import namespace="http://schemas.microsoft.com/office/2006/documentManagement/type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D7119C4-E4D2-4BB7-A462-C1274C82D70A}"/>
</file>

<file path=customXml/itemProps2.xml><?xml version="1.0" encoding="utf-8"?>
<ds:datastoreItem xmlns:ds="http://schemas.openxmlformats.org/officeDocument/2006/customXml" ds:itemID="{DFDD4196-2E61-4664-A39B-0690D7361069}"/>
</file>

<file path=customXml/itemProps3.xml><?xml version="1.0" encoding="utf-8"?>
<ds:datastoreItem xmlns:ds="http://schemas.openxmlformats.org/officeDocument/2006/customXml" ds:itemID="{73C74770-C9C8-43B5-B0E9-F7CA18561D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Pathways - Alpha</vt:lpstr>
      <vt:lpstr>Carbon Cost</vt:lpstr>
      <vt:lpstr>Sheet1!Print_Area</vt:lpstr>
    </vt:vector>
  </TitlesOfParts>
  <Company>IBERDROLA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SPD 2001 Q SP003 Carbon calculation spreadsheet</dc:title>
  <dc:creator>Hill, Martin</dc:creator>
  <cp:keywords/>
  <cp:lastModifiedBy>Nicki</cp:lastModifiedBy>
  <cp:lastPrinted>2010-09-01T20:01:11Z</cp:lastPrinted>
  <dcterms:created xsi:type="dcterms:W3CDTF">2010-08-28T15:33:31Z</dcterms:created>
  <dcterms:modified xsi:type="dcterms:W3CDTF">2010-09-22T13:34:16Z</dcterms:modified>
  <cp:contentType>Information</cp:contentType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0x010100028D52C9A5433B438C8A1988457E2557000E4F726D76CBB44984B364E973C41319</vt:lpwstr>
  </property>
  <property fmtid="{D5CDD505-2E9C-101B-9397-08002B2CF9AE}" pid="4" name="Overview">
    <vt:lpwstr>Carbon calculation spreadsheet to supplement resonse to Question SP003.</vt:lpwstr>
  </property>
  <property fmtid="{D5CDD505-2E9C-101B-9397-08002B2CF9AE}" pid="5" name="Organisation">
    <vt:lpwstr>Scottish Power (SP)</vt:lpwstr>
  </property>
  <property fmtid="{D5CDD505-2E9C-101B-9397-08002B2CF9AE}" pid="6" name="Publication Date:">
    <vt:lpwstr>2010-09-20T00:00:00+00:00</vt:lpwstr>
  </property>
</Properties>
</file>